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Default Extension="xlsx" ContentType="application/vnd.openxmlformats-officedocument.spreadsheetml.sheet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8.xml" ContentType="application/vnd.openxmlformats-officedocument.spreadsheetml.externalLink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charts/chart3.xml" ContentType="application/vnd.openxmlformats-officedocument.drawingml.chart+xml"/>
  <Override PartName="/xl/drawings/drawing5.xml" ContentType="application/vnd.openxmlformats-officedocument.drawing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drawings/drawing12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drawings/drawing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charts/chart1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-105" yWindow="-75" windowWidth="13740" windowHeight="10605" tabRatio="875" firstSheet="56" activeTab="60"/>
  </bookViews>
  <sheets>
    <sheet name="nuur " sheetId="98" r:id="rId1"/>
    <sheet name="Toviyog 1-2" sheetId="93" r:id="rId2"/>
    <sheet name="ED ZAS-9-11" sheetId="1" r:id="rId3"/>
    <sheet name="XA-12-17" sheetId="283" r:id="rId4"/>
    <sheet name="urh hun 18" sheetId="210" r:id="rId5"/>
    <sheet name="hun bairshlaar 19" sheetId="211" r:id="rId6"/>
    <sheet name="XA-20" sheetId="212" r:id="rId7"/>
    <sheet name="urh 21-22" sheetId="213" r:id="rId8"/>
    <sheet name="XA-23" sheetId="158" r:id="rId9"/>
    <sheet name="TARIALALT" sheetId="43" state="hidden" r:id="rId10"/>
    <sheet name="Xa-24" sheetId="159" r:id="rId11"/>
    <sheet name="Eruul mend-25" sheetId="2" r:id="rId12"/>
    <sheet name="Eruul mend-26" sheetId="80" r:id="rId13"/>
    <sheet name="haldvart ovchin-27" sheetId="197" r:id="rId14"/>
    <sheet name="Haldvart uvchin-28-29" sheetId="3" r:id="rId15"/>
    <sheet name="Tusuv orlogo-30" sheetId="270" r:id="rId16"/>
    <sheet name="Or_sum-31" sheetId="271" r:id="rId17"/>
    <sheet name="Zarlaga-32" sheetId="272" r:id="rId18"/>
    <sheet name="Uglug, avlaga-33" sheetId="206" r:id="rId19"/>
    <sheet name="EBS-udruur suraltsagch-34" sheetId="132" r:id="rId20"/>
    <sheet name="EBS-dotuur bair-35" sheetId="133" r:id="rId21"/>
    <sheet name="EBS-huiseer-36" sheetId="134" r:id="rId22"/>
    <sheet name="SOB-37" sheetId="119" r:id="rId23"/>
    <sheet name="SOB too-38" sheetId="201" r:id="rId24"/>
    <sheet name="MSUT-39" sheetId="138" r:id="rId25"/>
    <sheet name="Politexnik-40" sheetId="189" r:id="rId26"/>
    <sheet name="Politexnik-41" sheetId="190" r:id="rId27"/>
    <sheet name="DD-42" sheetId="187" r:id="rId28"/>
    <sheet name="db1echnee-43" sheetId="240" r:id="rId29"/>
    <sheet name="bmal-44-46" sheetId="284" r:id="rId30"/>
    <sheet name="heeltegch" sheetId="285" r:id="rId31"/>
    <sheet name="tul" sheetId="286" r:id="rId32"/>
    <sheet name="Horogdol-49" sheetId="287" r:id="rId33"/>
    <sheet name="tejeeber-50" sheetId="288" r:id="rId34"/>
    <sheet name="but_bor-51" sheetId="289" r:id="rId35"/>
    <sheet name="maltai urh-52" sheetId="290" r:id="rId36"/>
    <sheet name="malchin-53" sheetId="291" r:id="rId37"/>
    <sheet name="buleglelt-54" sheetId="292" r:id="rId38"/>
    <sheet name="buleg 1-55" sheetId="293" r:id="rId39"/>
    <sheet name="ergelt-56" sheetId="294" r:id="rId40"/>
    <sheet name="zardal_zb" sheetId="295" r:id="rId41"/>
    <sheet name="tejeel-58" sheetId="296" r:id="rId42"/>
    <sheet name="malj-59" sheetId="297" r:id="rId43"/>
    <sheet name="erliiz-60" sheetId="298" r:id="rId44"/>
    <sheet name="hudag-6a-61" sheetId="299" r:id="rId45"/>
    <sheet name="mashin tt-62" sheetId="300" r:id="rId46"/>
    <sheet name="soel-63" sheetId="301" r:id="rId47"/>
    <sheet name="haa-n bh-64" sheetId="302" r:id="rId48"/>
    <sheet name="tarialalt-65" sheetId="303" r:id="rId49"/>
    <sheet name="urgats-66" sheetId="304" r:id="rId50"/>
    <sheet name="ga-n urgats-67" sheetId="305" r:id="rId51"/>
    <sheet name="XXAAG-68" sheetId="238" r:id="rId52"/>
    <sheet name="horshoo-69" sheetId="269" r:id="rId53"/>
    <sheet name="une-70" sheetId="166" r:id="rId54"/>
    <sheet name="une index -71" sheetId="148" r:id="rId55"/>
    <sheet name="ib1-72" sheetId="196" r:id="rId56"/>
    <sheet name="Aj uildver-73" sheetId="100" r:id="rId57"/>
    <sheet name="Niit buteegdehuun 74" sheetId="101" r:id="rId58"/>
    <sheet name="NXYX-75" sheetId="274" r:id="rId59"/>
    <sheet name="Halamj-76" sheetId="275" r:id="rId60"/>
    <sheet name="Bank-77" sheetId="276" r:id="rId61"/>
    <sheet name="YHISan-78" sheetId="277" r:id="rId62"/>
    <sheet name="NDX-79" sheetId="278" r:id="rId63"/>
    <sheet name="Teever, holboo,NAA -80" sheetId="15" r:id="rId64"/>
    <sheet name="Tumur zam -81" sheetId="199" r:id="rId65"/>
    <sheet name="ShA-in bair-82" sheetId="126" r:id="rId66"/>
    <sheet name="burtgeltei-83" sheetId="163" r:id="rId67"/>
    <sheet name="Ajil haij bui-84" sheetId="128" r:id="rId68"/>
    <sheet name="Ajil erhlet-85" sheetId="214" r:id="rId69"/>
    <sheet name="Ajil salbaraar-86" sheetId="215" r:id="rId70"/>
    <sheet name="hutulburiin heregjilt 87-90" sheetId="306" r:id="rId71"/>
    <sheet name="Gemt hereg-91" sheetId="46" r:id="rId72"/>
    <sheet name="gaali-92-93" sheetId="191" r:id="rId73"/>
    <sheet name="GNsan-96-99" sheetId="243" r:id="rId74"/>
    <sheet name="teever-100" sheetId="244" r:id="rId75"/>
    <sheet name="val_hansh-101" sheetId="279" r:id="rId76"/>
    <sheet name="BR san -94" sheetId="241" r:id="rId77"/>
    <sheet name="BR san -95" sheetId="242" r:id="rId78"/>
    <sheet name="habtas" sheetId="149" r:id="rId79"/>
  </sheets>
  <externalReferences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é1" localSheetId="50">#REF!</definedName>
    <definedName name="É1" localSheetId="78">[1]taria!$A$65536</definedName>
    <definedName name="É1" localSheetId="0">[2]taria!$A$65536</definedName>
    <definedName name="é1" localSheetId="51">#REF!</definedName>
    <definedName name="É1">[3]taria!$A$65536</definedName>
    <definedName name="_xlnm.Print_Area" localSheetId="9">TARIALALT!$1:$1048576</definedName>
    <definedName name="_xlnm.Print_Titles" localSheetId="5">'hun bairshlaar 19'!$A:$A,'hun bairshlaar 19'!$1:$6</definedName>
    <definedName name="й" localSheetId="27">#REF!</definedName>
    <definedName name="й" localSheetId="50">#REF!</definedName>
    <definedName name="й" localSheetId="73">#REF!</definedName>
    <definedName name="й" localSheetId="70">#REF!</definedName>
    <definedName name="й" localSheetId="64">#REF!</definedName>
    <definedName name="й" localSheetId="51">#REF!</definedName>
    <definedName name="й">#REF!</definedName>
    <definedName name="й1" localSheetId="78">'[4]1 SAR'!$IG$12</definedName>
    <definedName name="й1" localSheetId="0">'[5]1 SAR'!$IG$12</definedName>
    <definedName name="й1" localSheetId="51">'[6]1 SAR'!$IG$12</definedName>
    <definedName name="й1">'[7]1 SAR'!$IG$12</definedName>
  </definedNames>
  <calcPr calcId="125725"/>
</workbook>
</file>

<file path=xl/calcChain.xml><?xml version="1.0" encoding="utf-8"?>
<calcChain xmlns="http://schemas.openxmlformats.org/spreadsheetml/2006/main">
  <c r="I13" i="276"/>
  <c r="I12"/>
  <c r="I11"/>
  <c r="C11"/>
  <c r="I10"/>
  <c r="I9"/>
  <c r="I8"/>
  <c r="I7"/>
  <c r="E13" i="206" l="1"/>
  <c r="E12"/>
  <c r="H8" i="199" l="1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7"/>
  <c r="E22" i="206"/>
  <c r="E27"/>
  <c r="H9" i="1" l="1"/>
  <c r="E9" i="303" l="1"/>
  <c r="H9"/>
  <c r="E10"/>
  <c r="H10"/>
  <c r="E11"/>
  <c r="H11"/>
  <c r="E12"/>
  <c r="H12"/>
  <c r="E13"/>
  <c r="H13"/>
  <c r="E14"/>
  <c r="H14"/>
  <c r="E15"/>
  <c r="H15"/>
  <c r="E16"/>
  <c r="H16"/>
  <c r="E17"/>
  <c r="H17"/>
  <c r="E18"/>
  <c r="H18"/>
  <c r="E19"/>
  <c r="H19"/>
  <c r="E20"/>
  <c r="H20"/>
  <c r="E21"/>
  <c r="H21"/>
  <c r="E22"/>
  <c r="H22"/>
  <c r="E8" i="304"/>
  <c r="H8"/>
  <c r="E9"/>
  <c r="H9"/>
  <c r="E10"/>
  <c r="H10"/>
  <c r="E11"/>
  <c r="H11"/>
  <c r="E12"/>
  <c r="H12"/>
  <c r="E13"/>
  <c r="H13"/>
  <c r="E14"/>
  <c r="H14"/>
  <c r="E15"/>
  <c r="H15"/>
  <c r="E16"/>
  <c r="H16"/>
  <c r="E17"/>
  <c r="H17"/>
  <c r="E18"/>
  <c r="H18"/>
  <c r="E19"/>
  <c r="H19"/>
  <c r="E20"/>
  <c r="H20"/>
  <c r="E21"/>
  <c r="H21"/>
  <c r="E22"/>
  <c r="H22"/>
  <c r="D29" i="272"/>
  <c r="E24" i="270" l="1"/>
  <c r="D24"/>
  <c r="I20" i="238"/>
  <c r="H20"/>
  <c r="E20"/>
  <c r="I19"/>
  <c r="H19"/>
  <c r="E19"/>
  <c r="I18"/>
  <c r="H18"/>
  <c r="E18"/>
  <c r="I17"/>
  <c r="E17"/>
  <c r="I16"/>
  <c r="H16"/>
  <c r="E16"/>
  <c r="G15"/>
  <c r="I15" s="1"/>
  <c r="E15"/>
  <c r="G14"/>
  <c r="I14" s="1"/>
  <c r="E14"/>
  <c r="G13"/>
  <c r="I13" s="1"/>
  <c r="E13"/>
  <c r="G12"/>
  <c r="I12" s="1"/>
  <c r="E12"/>
  <c r="G11"/>
  <c r="I11" s="1"/>
  <c r="E11"/>
  <c r="G10"/>
  <c r="I10" s="1"/>
  <c r="E10"/>
  <c r="G9"/>
  <c r="I9" s="1"/>
  <c r="E9"/>
  <c r="I8"/>
  <c r="H8"/>
  <c r="E8"/>
  <c r="H9" l="1"/>
  <c r="H10"/>
  <c r="H11"/>
  <c r="H12"/>
  <c r="H13"/>
  <c r="H14"/>
  <c r="H15"/>
  <c r="AP15" i="306"/>
  <c r="Y19"/>
  <c r="X19"/>
  <c r="V19"/>
  <c r="P19"/>
  <c r="M19"/>
  <c r="K19"/>
  <c r="J19"/>
  <c r="B21" i="126" l="1"/>
  <c r="U21"/>
  <c r="C37" i="244" l="1"/>
  <c r="C30"/>
  <c r="C3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2"/>
  <c r="C33"/>
  <c r="C34"/>
  <c r="C35"/>
  <c r="C36"/>
  <c r="C3"/>
  <c r="R22" i="278"/>
  <c r="Q22"/>
  <c r="N22"/>
  <c r="M22"/>
  <c r="L22"/>
  <c r="K22"/>
  <c r="J22"/>
  <c r="I22"/>
  <c r="H22"/>
  <c r="G22"/>
  <c r="P21"/>
  <c r="F21" s="1"/>
  <c r="O21"/>
  <c r="E21" s="1"/>
  <c r="F20"/>
  <c r="E20"/>
  <c r="F19"/>
  <c r="E19"/>
  <c r="F18"/>
  <c r="E18"/>
  <c r="F17"/>
  <c r="E17"/>
  <c r="F16"/>
  <c r="E16"/>
  <c r="F15"/>
  <c r="E15"/>
  <c r="P14"/>
  <c r="O14"/>
  <c r="F13"/>
  <c r="E13"/>
  <c r="F12"/>
  <c r="E12"/>
  <c r="F11"/>
  <c r="E11"/>
  <c r="F10"/>
  <c r="E10"/>
  <c r="F9"/>
  <c r="E9"/>
  <c r="F8"/>
  <c r="E8"/>
  <c r="M26" i="275"/>
  <c r="K26"/>
  <c r="E26"/>
  <c r="D26"/>
  <c r="C26"/>
  <c r="Q25"/>
  <c r="Q24"/>
  <c r="Q23"/>
  <c r="Q22"/>
  <c r="Q21"/>
  <c r="Q20"/>
  <c r="Q18"/>
  <c r="Q17"/>
  <c r="Q16"/>
  <c r="Q15"/>
  <c r="Q14"/>
  <c r="Q13"/>
  <c r="Q12"/>
  <c r="Q11"/>
  <c r="Q10"/>
  <c r="Q8"/>
  <c r="Q6"/>
  <c r="Q5"/>
  <c r="Q4"/>
  <c r="G97" i="1"/>
  <c r="G85"/>
  <c r="R29" i="191"/>
  <c r="P29"/>
  <c r="R5"/>
  <c r="P5"/>
  <c r="F42" i="15"/>
  <c r="E42"/>
  <c r="F41"/>
  <c r="E41"/>
  <c r="F40"/>
  <c r="E40"/>
  <c r="F39"/>
  <c r="E39"/>
  <c r="F38"/>
  <c r="E38"/>
  <c r="F37"/>
  <c r="E37"/>
  <c r="F36"/>
  <c r="E36"/>
  <c r="F35"/>
  <c r="E35"/>
  <c r="E18" i="277"/>
  <c r="H50" i="101"/>
  <c r="G50"/>
  <c r="H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3"/>
  <c r="G33"/>
  <c r="H32"/>
  <c r="G32"/>
  <c r="H31"/>
  <c r="G31"/>
  <c r="H30"/>
  <c r="G30"/>
  <c r="H29"/>
  <c r="G29"/>
  <c r="H28"/>
  <c r="G28"/>
  <c r="H27"/>
  <c r="G27"/>
  <c r="H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G7"/>
  <c r="H6"/>
  <c r="G6"/>
  <c r="H5"/>
  <c r="G5"/>
  <c r="H39" i="100"/>
  <c r="G39"/>
  <c r="D39"/>
  <c r="F39" s="1"/>
  <c r="C39"/>
  <c r="H38"/>
  <c r="J38" s="1"/>
  <c r="D38"/>
  <c r="C38"/>
  <c r="H37"/>
  <c r="G37"/>
  <c r="D37"/>
  <c r="C37"/>
  <c r="H36"/>
  <c r="G36"/>
  <c r="D36"/>
  <c r="C36"/>
  <c r="H35"/>
  <c r="G35"/>
  <c r="D35"/>
  <c r="C35"/>
  <c r="H29"/>
  <c r="G29"/>
  <c r="D29"/>
  <c r="C29"/>
  <c r="J28"/>
  <c r="I28"/>
  <c r="F28"/>
  <c r="E28"/>
  <c r="J27"/>
  <c r="I27"/>
  <c r="F27"/>
  <c r="E27"/>
  <c r="J26"/>
  <c r="I26"/>
  <c r="F26"/>
  <c r="E26"/>
  <c r="J25"/>
  <c r="I25"/>
  <c r="F25"/>
  <c r="E25"/>
  <c r="J24"/>
  <c r="I24"/>
  <c r="F24"/>
  <c r="E24"/>
  <c r="J23"/>
  <c r="I23"/>
  <c r="F23"/>
  <c r="E23"/>
  <c r="J22"/>
  <c r="I22"/>
  <c r="F22"/>
  <c r="E22"/>
  <c r="J21"/>
  <c r="I21"/>
  <c r="F21"/>
  <c r="E21"/>
  <c r="J20"/>
  <c r="I20"/>
  <c r="F20"/>
  <c r="E20"/>
  <c r="J19"/>
  <c r="I19"/>
  <c r="F19"/>
  <c r="E19"/>
  <c r="J18"/>
  <c r="I18"/>
  <c r="F18"/>
  <c r="E18"/>
  <c r="J17"/>
  <c r="I17"/>
  <c r="F17"/>
  <c r="E17"/>
  <c r="J16"/>
  <c r="I16"/>
  <c r="F16"/>
  <c r="E16"/>
  <c r="J15"/>
  <c r="I15"/>
  <c r="F15"/>
  <c r="E15"/>
  <c r="J14"/>
  <c r="I14"/>
  <c r="F14"/>
  <c r="E14"/>
  <c r="J13"/>
  <c r="I13"/>
  <c r="F13"/>
  <c r="E13"/>
  <c r="J12"/>
  <c r="I12"/>
  <c r="F12"/>
  <c r="E12"/>
  <c r="J11"/>
  <c r="I11"/>
  <c r="F11"/>
  <c r="E11"/>
  <c r="J10"/>
  <c r="I10"/>
  <c r="F10"/>
  <c r="E10"/>
  <c r="J9"/>
  <c r="I9"/>
  <c r="F9"/>
  <c r="E9"/>
  <c r="J8"/>
  <c r="I8"/>
  <c r="F8"/>
  <c r="E8"/>
  <c r="J7"/>
  <c r="I7"/>
  <c r="F7"/>
  <c r="E7"/>
  <c r="J6"/>
  <c r="I6"/>
  <c r="F6"/>
  <c r="E6"/>
  <c r="J5"/>
  <c r="I5"/>
  <c r="F5"/>
  <c r="E5"/>
  <c r="Z41" i="240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7"/>
  <c r="C37"/>
  <c r="D36"/>
  <c r="C36"/>
  <c r="D35"/>
  <c r="C35"/>
  <c r="D34"/>
  <c r="C34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2"/>
  <c r="C32"/>
  <c r="D31"/>
  <c r="D33" s="1"/>
  <c r="C31"/>
  <c r="D30"/>
  <c r="C30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D29" s="1"/>
  <c r="C9"/>
  <c r="AA29" i="187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D29"/>
  <c r="E28"/>
  <c r="E27"/>
  <c r="E26"/>
  <c r="E25"/>
  <c r="E24"/>
  <c r="E23"/>
  <c r="E22"/>
  <c r="E21"/>
  <c r="E20"/>
  <c r="E19"/>
  <c r="E18"/>
  <c r="E17"/>
  <c r="E16"/>
  <c r="E15"/>
  <c r="E14"/>
  <c r="E13"/>
  <c r="E12"/>
  <c r="AD19" i="138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F29" i="100" l="1"/>
  <c r="F35"/>
  <c r="F36"/>
  <c r="F37"/>
  <c r="F38"/>
  <c r="P22" i="278"/>
  <c r="F22" s="1"/>
  <c r="C40" i="100"/>
  <c r="J39"/>
  <c r="G40"/>
  <c r="Q26" i="275"/>
  <c r="C29" i="240"/>
  <c r="O22" i="278"/>
  <c r="I39" i="100"/>
  <c r="C33" i="240"/>
  <c r="C38"/>
  <c r="E39" i="100"/>
  <c r="E29" i="187"/>
  <c r="D38" i="240"/>
  <c r="J29" i="100"/>
  <c r="J35"/>
  <c r="J36"/>
  <c r="J37"/>
  <c r="I38"/>
  <c r="F14" i="278"/>
  <c r="E22"/>
  <c r="E14"/>
  <c r="E29" i="100"/>
  <c r="I29"/>
  <c r="E35"/>
  <c r="I35"/>
  <c r="E36"/>
  <c r="I36"/>
  <c r="E37"/>
  <c r="I37"/>
  <c r="E38"/>
  <c r="D40"/>
  <c r="H40"/>
  <c r="F40" l="1"/>
  <c r="E40"/>
  <c r="I40"/>
  <c r="J40"/>
  <c r="AH19" i="46" l="1"/>
  <c r="AH33" s="1"/>
  <c r="AD19"/>
  <c r="AB19"/>
  <c r="AB33" s="1"/>
  <c r="Z19"/>
  <c r="Z33" s="1"/>
  <c r="X19"/>
  <c r="X33" s="1"/>
  <c r="V19"/>
  <c r="V33" s="1"/>
  <c r="T19"/>
  <c r="T33" s="1"/>
  <c r="Q19"/>
  <c r="O19"/>
  <c r="O33" s="1"/>
  <c r="AF33"/>
  <c r="AD33"/>
  <c r="M33"/>
  <c r="K33"/>
  <c r="I33"/>
  <c r="G33"/>
  <c r="E33"/>
  <c r="C33"/>
  <c r="C10" i="163" l="1"/>
  <c r="B10"/>
  <c r="D29" i="15" l="1"/>
  <c r="E20"/>
  <c r="E29"/>
  <c r="F18"/>
  <c r="B20" i="159"/>
  <c r="C20"/>
  <c r="D20"/>
  <c r="E20"/>
  <c r="F20"/>
  <c r="G20"/>
  <c r="H20"/>
  <c r="I20"/>
  <c r="Q25" i="158"/>
  <c r="O25"/>
  <c r="M25"/>
  <c r="K25"/>
  <c r="I25"/>
  <c r="G25"/>
  <c r="E25"/>
  <c r="C25"/>
  <c r="H34" i="304" l="1"/>
  <c r="G34"/>
  <c r="F34"/>
  <c r="E34"/>
  <c r="D34"/>
  <c r="C34"/>
  <c r="H44" i="303"/>
  <c r="G44"/>
  <c r="F44"/>
  <c r="E44"/>
  <c r="D44"/>
  <c r="C44"/>
  <c r="G23"/>
  <c r="F23"/>
  <c r="D23"/>
  <c r="C23"/>
  <c r="H23" l="1"/>
  <c r="E23"/>
  <c r="M21" i="302"/>
  <c r="L21"/>
  <c r="K21"/>
  <c r="J21"/>
  <c r="I21"/>
  <c r="H21"/>
  <c r="G21"/>
  <c r="F21"/>
  <c r="E21"/>
  <c r="D21"/>
  <c r="C21"/>
  <c r="B21"/>
  <c r="Q24" i="301"/>
  <c r="P24"/>
  <c r="O24"/>
  <c r="N24"/>
  <c r="M24"/>
  <c r="L24"/>
  <c r="K24"/>
  <c r="J24"/>
  <c r="I24"/>
  <c r="H24"/>
  <c r="G24"/>
  <c r="F24"/>
  <c r="E24"/>
  <c r="D24"/>
  <c r="C24"/>
  <c r="L20" i="300"/>
  <c r="K20"/>
  <c r="J20"/>
  <c r="I20"/>
  <c r="H20"/>
  <c r="G20"/>
  <c r="F20"/>
  <c r="E20"/>
  <c r="D20"/>
  <c r="C20"/>
  <c r="B20"/>
  <c r="L43" i="299"/>
  <c r="K43"/>
  <c r="J43"/>
  <c r="I43"/>
  <c r="G43"/>
  <c r="F43"/>
  <c r="E43"/>
  <c r="D43"/>
  <c r="C43"/>
  <c r="H42"/>
  <c r="B42"/>
  <c r="H41"/>
  <c r="B41"/>
  <c r="H40"/>
  <c r="B40"/>
  <c r="H39"/>
  <c r="B39"/>
  <c r="H38"/>
  <c r="B38"/>
  <c r="H37"/>
  <c r="B37"/>
  <c r="H36"/>
  <c r="B36"/>
  <c r="H35"/>
  <c r="B35"/>
  <c r="H34"/>
  <c r="B34"/>
  <c r="H33"/>
  <c r="B33"/>
  <c r="H32"/>
  <c r="B32"/>
  <c r="H31"/>
  <c r="B31"/>
  <c r="H30"/>
  <c r="B30"/>
  <c r="H29"/>
  <c r="B29"/>
  <c r="B43" s="1"/>
  <c r="L21"/>
  <c r="K21"/>
  <c r="J21"/>
  <c r="I21"/>
  <c r="G21"/>
  <c r="F21"/>
  <c r="E21"/>
  <c r="D21"/>
  <c r="C21"/>
  <c r="H20"/>
  <c r="B20"/>
  <c r="H19"/>
  <c r="B19"/>
  <c r="H18"/>
  <c r="B18"/>
  <c r="H17"/>
  <c r="B17"/>
  <c r="H16"/>
  <c r="B16"/>
  <c r="H15"/>
  <c r="B15"/>
  <c r="H14"/>
  <c r="B14"/>
  <c r="H13"/>
  <c r="B13"/>
  <c r="H12"/>
  <c r="B12"/>
  <c r="H11"/>
  <c r="B11"/>
  <c r="H10"/>
  <c r="B10"/>
  <c r="H9"/>
  <c r="B9"/>
  <c r="H8"/>
  <c r="B8"/>
  <c r="H7"/>
  <c r="H21" s="1"/>
  <c r="B7"/>
  <c r="H41" i="298"/>
  <c r="G41"/>
  <c r="F41"/>
  <c r="D41"/>
  <c r="J22" i="297"/>
  <c r="I22"/>
  <c r="H22"/>
  <c r="G22"/>
  <c r="E22"/>
  <c r="D22"/>
  <c r="C22"/>
  <c r="F21"/>
  <c r="B21"/>
  <c r="F20"/>
  <c r="B20"/>
  <c r="F19"/>
  <c r="B19"/>
  <c r="F18"/>
  <c r="B18"/>
  <c r="F17"/>
  <c r="B17"/>
  <c r="F16"/>
  <c r="B16"/>
  <c r="F15"/>
  <c r="B15"/>
  <c r="F14"/>
  <c r="B14"/>
  <c r="F13"/>
  <c r="B13"/>
  <c r="F12"/>
  <c r="B12"/>
  <c r="F11"/>
  <c r="B11"/>
  <c r="F10"/>
  <c r="B10"/>
  <c r="F9"/>
  <c r="B9"/>
  <c r="F8"/>
  <c r="B8"/>
  <c r="B22" s="1"/>
  <c r="H22" i="296"/>
  <c r="G22"/>
  <c r="F22"/>
  <c r="E22"/>
  <c r="D22"/>
  <c r="C22"/>
  <c r="B22"/>
  <c r="G22" i="295"/>
  <c r="F22"/>
  <c r="E22"/>
  <c r="D22"/>
  <c r="C22"/>
  <c r="H20"/>
  <c r="H17"/>
  <c r="H16"/>
  <c r="H15"/>
  <c r="H14"/>
  <c r="H12"/>
  <c r="H11"/>
  <c r="H10"/>
  <c r="H9"/>
  <c r="H8"/>
  <c r="H7"/>
  <c r="J38" i="294"/>
  <c r="E38"/>
  <c r="J37"/>
  <c r="E37"/>
  <c r="P18" i="293"/>
  <c r="O18"/>
  <c r="N18"/>
  <c r="M18"/>
  <c r="L18"/>
  <c r="K18"/>
  <c r="J18"/>
  <c r="V18" s="1"/>
  <c r="I18"/>
  <c r="H18"/>
  <c r="G18"/>
  <c r="F18"/>
  <c r="R18" s="1"/>
  <c r="E18"/>
  <c r="S17"/>
  <c r="R17"/>
  <c r="Q17"/>
  <c r="S16"/>
  <c r="R16"/>
  <c r="Q16"/>
  <c r="S15"/>
  <c r="R15"/>
  <c r="Q15"/>
  <c r="S14"/>
  <c r="R14"/>
  <c r="Q14"/>
  <c r="S13"/>
  <c r="R13"/>
  <c r="Q13"/>
  <c r="S12"/>
  <c r="R12"/>
  <c r="Q12"/>
  <c r="S11"/>
  <c r="R11"/>
  <c r="Q11"/>
  <c r="S10"/>
  <c r="R10"/>
  <c r="Q10"/>
  <c r="S9"/>
  <c r="R9"/>
  <c r="Q9"/>
  <c r="S8"/>
  <c r="R8"/>
  <c r="Q8"/>
  <c r="I36" i="292"/>
  <c r="H36"/>
  <c r="G36"/>
  <c r="F36"/>
  <c r="E36"/>
  <c r="D36"/>
  <c r="C36"/>
  <c r="B36"/>
  <c r="I18"/>
  <c r="H18"/>
  <c r="G18"/>
  <c r="F18"/>
  <c r="E18"/>
  <c r="D18"/>
  <c r="C18"/>
  <c r="B18"/>
  <c r="O22" i="291"/>
  <c r="N22"/>
  <c r="M22"/>
  <c r="L22"/>
  <c r="K22"/>
  <c r="J22"/>
  <c r="I22"/>
  <c r="H22"/>
  <c r="G22"/>
  <c r="F22"/>
  <c r="E22"/>
  <c r="D22"/>
  <c r="C22"/>
  <c r="B22"/>
  <c r="R22" i="290"/>
  <c r="S22" s="1"/>
  <c r="Q22"/>
  <c r="P22"/>
  <c r="O22"/>
  <c r="N22"/>
  <c r="M22"/>
  <c r="L22"/>
  <c r="K22"/>
  <c r="J22"/>
  <c r="I22"/>
  <c r="H22"/>
  <c r="G22"/>
  <c r="F22"/>
  <c r="E22"/>
  <c r="D22"/>
  <c r="C22"/>
  <c r="B22"/>
  <c r="T21"/>
  <c r="S21"/>
  <c r="T20"/>
  <c r="S20"/>
  <c r="T19"/>
  <c r="S19"/>
  <c r="T18"/>
  <c r="S18"/>
  <c r="T17"/>
  <c r="S17"/>
  <c r="T16"/>
  <c r="S16"/>
  <c r="T15"/>
  <c r="S15"/>
  <c r="T14"/>
  <c r="S14"/>
  <c r="T13"/>
  <c r="S13"/>
  <c r="T12"/>
  <c r="S12"/>
  <c r="T11"/>
  <c r="S11"/>
  <c r="T10"/>
  <c r="S10"/>
  <c r="T9"/>
  <c r="S9"/>
  <c r="T8"/>
  <c r="S8"/>
  <c r="F21" i="289"/>
  <c r="F20"/>
  <c r="F19"/>
  <c r="F18"/>
  <c r="O22" i="287"/>
  <c r="B22"/>
  <c r="N21"/>
  <c r="M21"/>
  <c r="L21"/>
  <c r="K21"/>
  <c r="H21"/>
  <c r="G21"/>
  <c r="F21"/>
  <c r="E21"/>
  <c r="D21"/>
  <c r="C21"/>
  <c r="H60" i="286"/>
  <c r="O60" s="1"/>
  <c r="G60"/>
  <c r="N60" s="1"/>
  <c r="F60"/>
  <c r="M60" s="1"/>
  <c r="E60"/>
  <c r="L60" s="1"/>
  <c r="D60"/>
  <c r="K60" s="1"/>
  <c r="H58"/>
  <c r="O58" s="1"/>
  <c r="G58"/>
  <c r="N58" s="1"/>
  <c r="F58"/>
  <c r="M58" s="1"/>
  <c r="E58"/>
  <c r="L58" s="1"/>
  <c r="D58"/>
  <c r="K58" s="1"/>
  <c r="B58"/>
  <c r="I58" s="1"/>
  <c r="H57"/>
  <c r="O57" s="1"/>
  <c r="G57"/>
  <c r="N57" s="1"/>
  <c r="F57"/>
  <c r="M57" s="1"/>
  <c r="E57"/>
  <c r="L57" s="1"/>
  <c r="D57"/>
  <c r="K57" s="1"/>
  <c r="B57"/>
  <c r="I57" s="1"/>
  <c r="H56"/>
  <c r="O56" s="1"/>
  <c r="G56"/>
  <c r="N56" s="1"/>
  <c r="F56"/>
  <c r="M56" s="1"/>
  <c r="E56"/>
  <c r="L56" s="1"/>
  <c r="D56"/>
  <c r="K56" s="1"/>
  <c r="B56"/>
  <c r="I56" s="1"/>
  <c r="M55"/>
  <c r="H55"/>
  <c r="O55" s="1"/>
  <c r="G55"/>
  <c r="N55" s="1"/>
  <c r="F55"/>
  <c r="E55"/>
  <c r="L55" s="1"/>
  <c r="D55"/>
  <c r="K55" s="1"/>
  <c r="B55"/>
  <c r="I55" s="1"/>
  <c r="H54"/>
  <c r="O54" s="1"/>
  <c r="G54"/>
  <c r="N54" s="1"/>
  <c r="F54"/>
  <c r="M54" s="1"/>
  <c r="E54"/>
  <c r="L54" s="1"/>
  <c r="D54"/>
  <c r="K54" s="1"/>
  <c r="B54"/>
  <c r="I54" s="1"/>
  <c r="H53"/>
  <c r="O53" s="1"/>
  <c r="G53"/>
  <c r="N53" s="1"/>
  <c r="F53"/>
  <c r="M53" s="1"/>
  <c r="E53"/>
  <c r="L53" s="1"/>
  <c r="D53"/>
  <c r="K53" s="1"/>
  <c r="B53"/>
  <c r="I53" s="1"/>
  <c r="H52"/>
  <c r="O52" s="1"/>
  <c r="G52"/>
  <c r="N52" s="1"/>
  <c r="F52"/>
  <c r="M52" s="1"/>
  <c r="E52"/>
  <c r="L52" s="1"/>
  <c r="D52"/>
  <c r="K52" s="1"/>
  <c r="B52"/>
  <c r="I52" s="1"/>
  <c r="H51"/>
  <c r="O51" s="1"/>
  <c r="G51"/>
  <c r="N51" s="1"/>
  <c r="F51"/>
  <c r="M51" s="1"/>
  <c r="E51"/>
  <c r="L51" s="1"/>
  <c r="D51"/>
  <c r="K51" s="1"/>
  <c r="B51"/>
  <c r="I51" s="1"/>
  <c r="H50"/>
  <c r="O50" s="1"/>
  <c r="G50"/>
  <c r="N50" s="1"/>
  <c r="F50"/>
  <c r="M50" s="1"/>
  <c r="E50"/>
  <c r="L50" s="1"/>
  <c r="D50"/>
  <c r="K50" s="1"/>
  <c r="B50"/>
  <c r="I50" s="1"/>
  <c r="H49"/>
  <c r="O49" s="1"/>
  <c r="G49"/>
  <c r="N49" s="1"/>
  <c r="F49"/>
  <c r="M49" s="1"/>
  <c r="E49"/>
  <c r="L49" s="1"/>
  <c r="D49"/>
  <c r="K49" s="1"/>
  <c r="B49"/>
  <c r="I49" s="1"/>
  <c r="H48"/>
  <c r="O48" s="1"/>
  <c r="G48"/>
  <c r="N48" s="1"/>
  <c r="F48"/>
  <c r="M48" s="1"/>
  <c r="E48"/>
  <c r="L48" s="1"/>
  <c r="D48"/>
  <c r="K48" s="1"/>
  <c r="B48"/>
  <c r="I48" s="1"/>
  <c r="H47"/>
  <c r="O47" s="1"/>
  <c r="G47"/>
  <c r="N47" s="1"/>
  <c r="F47"/>
  <c r="M47" s="1"/>
  <c r="E47"/>
  <c r="L47" s="1"/>
  <c r="D47"/>
  <c r="K47" s="1"/>
  <c r="B47"/>
  <c r="I47" s="1"/>
  <c r="H46"/>
  <c r="O46" s="1"/>
  <c r="G46"/>
  <c r="N46" s="1"/>
  <c r="F46"/>
  <c r="M46" s="1"/>
  <c r="E46"/>
  <c r="L46" s="1"/>
  <c r="D46"/>
  <c r="K46" s="1"/>
  <c r="B46"/>
  <c r="I46" s="1"/>
  <c r="H45"/>
  <c r="O45" s="1"/>
  <c r="G45"/>
  <c r="N45" s="1"/>
  <c r="F45"/>
  <c r="M45" s="1"/>
  <c r="E45"/>
  <c r="L45" s="1"/>
  <c r="D45"/>
  <c r="K45" s="1"/>
  <c r="B45"/>
  <c r="I45" s="1"/>
  <c r="I41"/>
  <c r="B41"/>
  <c r="O40"/>
  <c r="N40"/>
  <c r="M40"/>
  <c r="L40"/>
  <c r="K40"/>
  <c r="H40"/>
  <c r="H59" s="1"/>
  <c r="G40"/>
  <c r="F40"/>
  <c r="E40"/>
  <c r="D40"/>
  <c r="D59" s="1"/>
  <c r="J39"/>
  <c r="C39"/>
  <c r="J38"/>
  <c r="C38"/>
  <c r="J37"/>
  <c r="C37"/>
  <c r="J36"/>
  <c r="C36"/>
  <c r="J35"/>
  <c r="C35"/>
  <c r="J34"/>
  <c r="C34"/>
  <c r="J33"/>
  <c r="C33"/>
  <c r="J32"/>
  <c r="C32"/>
  <c r="J31"/>
  <c r="C31"/>
  <c r="J30"/>
  <c r="C30"/>
  <c r="J29"/>
  <c r="C29"/>
  <c r="J28"/>
  <c r="C28"/>
  <c r="J27"/>
  <c r="C27"/>
  <c r="J26"/>
  <c r="C26"/>
  <c r="B21"/>
  <c r="W20"/>
  <c r="V20"/>
  <c r="U20"/>
  <c r="T20"/>
  <c r="S20"/>
  <c r="R20"/>
  <c r="H20"/>
  <c r="G20"/>
  <c r="N20" s="1"/>
  <c r="F20"/>
  <c r="E20"/>
  <c r="D20"/>
  <c r="Q19"/>
  <c r="O19"/>
  <c r="N19"/>
  <c r="M19"/>
  <c r="L19"/>
  <c r="K19"/>
  <c r="C19"/>
  <c r="J19" s="1"/>
  <c r="Q18"/>
  <c r="O18"/>
  <c r="N18"/>
  <c r="M18"/>
  <c r="L18"/>
  <c r="K18"/>
  <c r="C18"/>
  <c r="J18" s="1"/>
  <c r="Q17"/>
  <c r="O17"/>
  <c r="N17"/>
  <c r="M17"/>
  <c r="L17"/>
  <c r="K17"/>
  <c r="C17"/>
  <c r="J17" s="1"/>
  <c r="Q16"/>
  <c r="O16"/>
  <c r="N16"/>
  <c r="M16"/>
  <c r="L16"/>
  <c r="K16"/>
  <c r="C16"/>
  <c r="J16" s="1"/>
  <c r="Q15"/>
  <c r="O15"/>
  <c r="N15"/>
  <c r="M15"/>
  <c r="L15"/>
  <c r="K15"/>
  <c r="C15"/>
  <c r="J15" s="1"/>
  <c r="Q14"/>
  <c r="O14"/>
  <c r="N14"/>
  <c r="M14"/>
  <c r="L14"/>
  <c r="K14"/>
  <c r="C14"/>
  <c r="J14" s="1"/>
  <c r="Q13"/>
  <c r="O13"/>
  <c r="N13"/>
  <c r="M13"/>
  <c r="L13"/>
  <c r="K13"/>
  <c r="C13"/>
  <c r="J13" s="1"/>
  <c r="Q12"/>
  <c r="O12"/>
  <c r="N12"/>
  <c r="M12"/>
  <c r="L12"/>
  <c r="K12"/>
  <c r="C12"/>
  <c r="J12" s="1"/>
  <c r="Q11"/>
  <c r="O11"/>
  <c r="N11"/>
  <c r="M11"/>
  <c r="L11"/>
  <c r="K11"/>
  <c r="C11"/>
  <c r="J11" s="1"/>
  <c r="Q10"/>
  <c r="O10"/>
  <c r="N10"/>
  <c r="M10"/>
  <c r="L10"/>
  <c r="K10"/>
  <c r="C10"/>
  <c r="J10" s="1"/>
  <c r="Q9"/>
  <c r="O9"/>
  <c r="N9"/>
  <c r="M9"/>
  <c r="L9"/>
  <c r="K9"/>
  <c r="C9"/>
  <c r="J9" s="1"/>
  <c r="Q8"/>
  <c r="O8"/>
  <c r="N8"/>
  <c r="M8"/>
  <c r="L8"/>
  <c r="K8"/>
  <c r="C8"/>
  <c r="J8" s="1"/>
  <c r="Q7"/>
  <c r="O7"/>
  <c r="N7"/>
  <c r="M7"/>
  <c r="L7"/>
  <c r="K7"/>
  <c r="C7"/>
  <c r="J7" s="1"/>
  <c r="Q6"/>
  <c r="Q20" s="1"/>
  <c r="O6"/>
  <c r="N6"/>
  <c r="M6"/>
  <c r="L6"/>
  <c r="K6"/>
  <c r="C6"/>
  <c r="C20" s="1"/>
  <c r="I63" i="285"/>
  <c r="H63"/>
  <c r="G63"/>
  <c r="F63"/>
  <c r="E63"/>
  <c r="I62"/>
  <c r="H62"/>
  <c r="G62"/>
  <c r="F62"/>
  <c r="E62"/>
  <c r="I61"/>
  <c r="H61"/>
  <c r="G61"/>
  <c r="F61"/>
  <c r="E61"/>
  <c r="I60"/>
  <c r="H60"/>
  <c r="G60"/>
  <c r="F60"/>
  <c r="E60"/>
  <c r="I59"/>
  <c r="H59"/>
  <c r="G59"/>
  <c r="F59"/>
  <c r="E59"/>
  <c r="I58"/>
  <c r="H58"/>
  <c r="G58"/>
  <c r="F58"/>
  <c r="E58"/>
  <c r="I57"/>
  <c r="H57"/>
  <c r="G57"/>
  <c r="F57"/>
  <c r="E57"/>
  <c r="I56"/>
  <c r="H56"/>
  <c r="G56"/>
  <c r="F56"/>
  <c r="E56"/>
  <c r="I55"/>
  <c r="H55"/>
  <c r="G55"/>
  <c r="F55"/>
  <c r="E55"/>
  <c r="I54"/>
  <c r="H54"/>
  <c r="G54"/>
  <c r="F54"/>
  <c r="E54"/>
  <c r="I53"/>
  <c r="H53"/>
  <c r="G53"/>
  <c r="F53"/>
  <c r="E53"/>
  <c r="I52"/>
  <c r="H52"/>
  <c r="G52"/>
  <c r="F52"/>
  <c r="E52"/>
  <c r="I51"/>
  <c r="H51"/>
  <c r="G51"/>
  <c r="F51"/>
  <c r="E51"/>
  <c r="I50"/>
  <c r="H50"/>
  <c r="G50"/>
  <c r="F50"/>
  <c r="E50"/>
  <c r="I49"/>
  <c r="H49"/>
  <c r="G49"/>
  <c r="F49"/>
  <c r="E49"/>
  <c r="I48"/>
  <c r="H48"/>
  <c r="G48"/>
  <c r="F48"/>
  <c r="E48"/>
  <c r="I43"/>
  <c r="H43"/>
  <c r="G43"/>
  <c r="F43"/>
  <c r="E43"/>
  <c r="I42"/>
  <c r="H42"/>
  <c r="G42"/>
  <c r="F42"/>
  <c r="E42"/>
  <c r="D38"/>
  <c r="D37"/>
  <c r="D36"/>
  <c r="D35"/>
  <c r="D34"/>
  <c r="D33"/>
  <c r="D32"/>
  <c r="D31"/>
  <c r="D30"/>
  <c r="D29"/>
  <c r="D28"/>
  <c r="D27"/>
  <c r="D26"/>
  <c r="I22"/>
  <c r="H22"/>
  <c r="G22"/>
  <c r="F22"/>
  <c r="E22"/>
  <c r="I21"/>
  <c r="H21"/>
  <c r="G21"/>
  <c r="F21"/>
  <c r="E21"/>
  <c r="D19"/>
  <c r="D18"/>
  <c r="D17"/>
  <c r="D16"/>
  <c r="D15"/>
  <c r="D14"/>
  <c r="D13"/>
  <c r="D12"/>
  <c r="D11"/>
  <c r="D10"/>
  <c r="D9"/>
  <c r="D8"/>
  <c r="D7"/>
  <c r="D6"/>
  <c r="D5"/>
  <c r="D22" s="1"/>
  <c r="R84" i="284"/>
  <c r="Q84"/>
  <c r="O84"/>
  <c r="N84"/>
  <c r="L84"/>
  <c r="M84" s="1"/>
  <c r="K84"/>
  <c r="I84"/>
  <c r="H84"/>
  <c r="F84"/>
  <c r="E84"/>
  <c r="R83"/>
  <c r="Q83"/>
  <c r="O83"/>
  <c r="N83"/>
  <c r="L83"/>
  <c r="K83"/>
  <c r="I83"/>
  <c r="H83"/>
  <c r="F83"/>
  <c r="G83" s="1"/>
  <c r="E83"/>
  <c r="R82"/>
  <c r="Q82"/>
  <c r="O82"/>
  <c r="N82"/>
  <c r="L82"/>
  <c r="M82" s="1"/>
  <c r="K82"/>
  <c r="I82"/>
  <c r="H82"/>
  <c r="F82"/>
  <c r="E82"/>
  <c r="R81"/>
  <c r="Q81"/>
  <c r="O81"/>
  <c r="N81"/>
  <c r="L81"/>
  <c r="K81"/>
  <c r="I81"/>
  <c r="H81"/>
  <c r="F81"/>
  <c r="G81" s="1"/>
  <c r="E81"/>
  <c r="R80"/>
  <c r="Q80"/>
  <c r="O80"/>
  <c r="N80"/>
  <c r="L80"/>
  <c r="K80"/>
  <c r="I80"/>
  <c r="H80"/>
  <c r="F80"/>
  <c r="E80"/>
  <c r="R79"/>
  <c r="S79" s="1"/>
  <c r="Q79"/>
  <c r="O79"/>
  <c r="N79"/>
  <c r="L79"/>
  <c r="M79" s="1"/>
  <c r="K79"/>
  <c r="I79"/>
  <c r="H79"/>
  <c r="G79"/>
  <c r="F79"/>
  <c r="E79"/>
  <c r="R78"/>
  <c r="Q78"/>
  <c r="O78"/>
  <c r="N78"/>
  <c r="L78"/>
  <c r="K78"/>
  <c r="I78"/>
  <c r="H78"/>
  <c r="F78"/>
  <c r="E78"/>
  <c r="R77"/>
  <c r="Q77"/>
  <c r="O77"/>
  <c r="N77"/>
  <c r="L77"/>
  <c r="K77"/>
  <c r="I77"/>
  <c r="H77"/>
  <c r="F77"/>
  <c r="E77"/>
  <c r="R76"/>
  <c r="Q76"/>
  <c r="O76"/>
  <c r="N76"/>
  <c r="L76"/>
  <c r="K76"/>
  <c r="I76"/>
  <c r="H76"/>
  <c r="F76"/>
  <c r="E76"/>
  <c r="R75"/>
  <c r="Q75"/>
  <c r="O75"/>
  <c r="N75"/>
  <c r="L75"/>
  <c r="K75"/>
  <c r="I75"/>
  <c r="H75"/>
  <c r="F75"/>
  <c r="G75" s="1"/>
  <c r="E75"/>
  <c r="R74"/>
  <c r="Q74"/>
  <c r="O74"/>
  <c r="N74"/>
  <c r="L74"/>
  <c r="M74" s="1"/>
  <c r="K74"/>
  <c r="I74"/>
  <c r="H74"/>
  <c r="F74"/>
  <c r="E74"/>
  <c r="R73"/>
  <c r="Q73"/>
  <c r="O73"/>
  <c r="N73"/>
  <c r="L73"/>
  <c r="K73"/>
  <c r="I73"/>
  <c r="H73"/>
  <c r="F73"/>
  <c r="E73"/>
  <c r="R72"/>
  <c r="Q72"/>
  <c r="O72"/>
  <c r="N72"/>
  <c r="L72"/>
  <c r="K72"/>
  <c r="I72"/>
  <c r="H72"/>
  <c r="F72"/>
  <c r="E72"/>
  <c r="R71"/>
  <c r="Q71"/>
  <c r="O71"/>
  <c r="N71"/>
  <c r="L71"/>
  <c r="M71" s="1"/>
  <c r="K71"/>
  <c r="I71"/>
  <c r="H71"/>
  <c r="F71"/>
  <c r="C71" s="1"/>
  <c r="E71"/>
  <c r="G71" s="1"/>
  <c r="R64"/>
  <c r="Q64"/>
  <c r="O64"/>
  <c r="N64"/>
  <c r="L64"/>
  <c r="K64"/>
  <c r="I64"/>
  <c r="H64"/>
  <c r="F64"/>
  <c r="E64"/>
  <c r="R63"/>
  <c r="S63" s="1"/>
  <c r="Q63"/>
  <c r="O63"/>
  <c r="N63"/>
  <c r="L63"/>
  <c r="K63"/>
  <c r="I63"/>
  <c r="H63"/>
  <c r="F63"/>
  <c r="E63"/>
  <c r="R62"/>
  <c r="Q62"/>
  <c r="S62" s="1"/>
  <c r="O62"/>
  <c r="P62" s="1"/>
  <c r="N62"/>
  <c r="L62"/>
  <c r="K62"/>
  <c r="M62" s="1"/>
  <c r="I62"/>
  <c r="J62" s="1"/>
  <c r="H62"/>
  <c r="F62"/>
  <c r="E62"/>
  <c r="G62" s="1"/>
  <c r="S61"/>
  <c r="R61"/>
  <c r="Q61"/>
  <c r="O61"/>
  <c r="N61"/>
  <c r="L61"/>
  <c r="K61"/>
  <c r="M61" s="1"/>
  <c r="I61"/>
  <c r="H61"/>
  <c r="F61"/>
  <c r="E61"/>
  <c r="R60"/>
  <c r="Q60"/>
  <c r="O60"/>
  <c r="N60"/>
  <c r="L60"/>
  <c r="K60"/>
  <c r="I60"/>
  <c r="H60"/>
  <c r="F60"/>
  <c r="E60"/>
  <c r="R59"/>
  <c r="Q59"/>
  <c r="O59"/>
  <c r="N59"/>
  <c r="L59"/>
  <c r="K59"/>
  <c r="M59" s="1"/>
  <c r="I59"/>
  <c r="H59"/>
  <c r="F59"/>
  <c r="E59"/>
  <c r="R58"/>
  <c r="Q58"/>
  <c r="S58" s="1"/>
  <c r="O58"/>
  <c r="N58"/>
  <c r="L58"/>
  <c r="K58"/>
  <c r="M58" s="1"/>
  <c r="I58"/>
  <c r="J58" s="1"/>
  <c r="H58"/>
  <c r="F58"/>
  <c r="E58"/>
  <c r="R57"/>
  <c r="Q57"/>
  <c r="S57" s="1"/>
  <c r="O57"/>
  <c r="P57" s="1"/>
  <c r="N57"/>
  <c r="L57"/>
  <c r="K57"/>
  <c r="I57"/>
  <c r="H57"/>
  <c r="F57"/>
  <c r="E57"/>
  <c r="R56"/>
  <c r="S56" s="1"/>
  <c r="Q56"/>
  <c r="O56"/>
  <c r="N56"/>
  <c r="L56"/>
  <c r="K56"/>
  <c r="I56"/>
  <c r="H56"/>
  <c r="J56" s="1"/>
  <c r="F56"/>
  <c r="G56" s="1"/>
  <c r="E56"/>
  <c r="R55"/>
  <c r="Q55"/>
  <c r="S55" s="1"/>
  <c r="P55"/>
  <c r="O55"/>
  <c r="N55"/>
  <c r="L55"/>
  <c r="K55"/>
  <c r="I55"/>
  <c r="H55"/>
  <c r="F55"/>
  <c r="E55"/>
  <c r="G55" s="1"/>
  <c r="R54"/>
  <c r="Q54"/>
  <c r="O54"/>
  <c r="N54"/>
  <c r="L54"/>
  <c r="K54"/>
  <c r="I54"/>
  <c r="H54"/>
  <c r="F54"/>
  <c r="E54"/>
  <c r="R53"/>
  <c r="Q53"/>
  <c r="O53"/>
  <c r="N53"/>
  <c r="L53"/>
  <c r="K53"/>
  <c r="I53"/>
  <c r="H53"/>
  <c r="F53"/>
  <c r="E53"/>
  <c r="R52"/>
  <c r="Q52"/>
  <c r="O52"/>
  <c r="N52"/>
  <c r="L52"/>
  <c r="K52"/>
  <c r="M52" s="1"/>
  <c r="I52"/>
  <c r="H52"/>
  <c r="F52"/>
  <c r="E52"/>
  <c r="R51"/>
  <c r="Q51"/>
  <c r="S51" s="1"/>
  <c r="O51"/>
  <c r="N51"/>
  <c r="L51"/>
  <c r="K51"/>
  <c r="I51"/>
  <c r="H51"/>
  <c r="F51"/>
  <c r="E51"/>
  <c r="R41"/>
  <c r="Q41"/>
  <c r="O41"/>
  <c r="N41"/>
  <c r="L41"/>
  <c r="K41"/>
  <c r="I41"/>
  <c r="H41"/>
  <c r="F41"/>
  <c r="E41"/>
  <c r="AK40"/>
  <c r="AJ40"/>
  <c r="AH40"/>
  <c r="AG40"/>
  <c r="AE40"/>
  <c r="AD40"/>
  <c r="AB40"/>
  <c r="AA40"/>
  <c r="Y40"/>
  <c r="X40"/>
  <c r="S40"/>
  <c r="P40"/>
  <c r="M40"/>
  <c r="J40"/>
  <c r="G40"/>
  <c r="C40"/>
  <c r="B40"/>
  <c r="AK39"/>
  <c r="AJ39"/>
  <c r="AH39"/>
  <c r="AG39"/>
  <c r="AI39" s="1"/>
  <c r="AE39"/>
  <c r="AD39"/>
  <c r="AB39"/>
  <c r="AA39"/>
  <c r="Y39"/>
  <c r="X39"/>
  <c r="S39"/>
  <c r="P39"/>
  <c r="M39"/>
  <c r="J39"/>
  <c r="G39"/>
  <c r="C39"/>
  <c r="B39"/>
  <c r="AK38"/>
  <c r="AJ38"/>
  <c r="AH38"/>
  <c r="AG38"/>
  <c r="AE38"/>
  <c r="AD38"/>
  <c r="AF38" s="1"/>
  <c r="AB38"/>
  <c r="AC38" s="1"/>
  <c r="AA38"/>
  <c r="Y38"/>
  <c r="X38"/>
  <c r="S38"/>
  <c r="P38"/>
  <c r="M38"/>
  <c r="J38"/>
  <c r="G38"/>
  <c r="C38"/>
  <c r="B38"/>
  <c r="AK37"/>
  <c r="AJ37"/>
  <c r="AH37"/>
  <c r="AG37"/>
  <c r="AE37"/>
  <c r="AD37"/>
  <c r="AB37"/>
  <c r="AA37"/>
  <c r="Y37"/>
  <c r="X37"/>
  <c r="S37"/>
  <c r="P37"/>
  <c r="M37"/>
  <c r="J37"/>
  <c r="G37"/>
  <c r="C37"/>
  <c r="B37"/>
  <c r="AK36"/>
  <c r="AJ36"/>
  <c r="AH36"/>
  <c r="AG36"/>
  <c r="AE36"/>
  <c r="AD36"/>
  <c r="AB36"/>
  <c r="AA36"/>
  <c r="Y36"/>
  <c r="X36"/>
  <c r="S36"/>
  <c r="P36"/>
  <c r="M36"/>
  <c r="J36"/>
  <c r="G36"/>
  <c r="C36"/>
  <c r="B36"/>
  <c r="AK35"/>
  <c r="AJ35"/>
  <c r="AL35" s="1"/>
  <c r="AH35"/>
  <c r="AI35" s="1"/>
  <c r="AG35"/>
  <c r="AE35"/>
  <c r="AD35"/>
  <c r="AB35"/>
  <c r="AA35"/>
  <c r="Y35"/>
  <c r="X35"/>
  <c r="S35"/>
  <c r="P35"/>
  <c r="M35"/>
  <c r="J35"/>
  <c r="G35"/>
  <c r="C35"/>
  <c r="B35"/>
  <c r="AK34"/>
  <c r="AJ34"/>
  <c r="AH34"/>
  <c r="AG34"/>
  <c r="AE34"/>
  <c r="AD34"/>
  <c r="AB34"/>
  <c r="AA34"/>
  <c r="Y34"/>
  <c r="X34"/>
  <c r="S34"/>
  <c r="P34"/>
  <c r="M34"/>
  <c r="J34"/>
  <c r="G34"/>
  <c r="C34"/>
  <c r="B34"/>
  <c r="AK33"/>
  <c r="AJ33"/>
  <c r="AH33"/>
  <c r="AG33"/>
  <c r="AE33"/>
  <c r="AD33"/>
  <c r="AB33"/>
  <c r="AA33"/>
  <c r="Y33"/>
  <c r="X33"/>
  <c r="S33"/>
  <c r="P33"/>
  <c r="M33"/>
  <c r="J33"/>
  <c r="G33"/>
  <c r="C33"/>
  <c r="B33"/>
  <c r="AK32"/>
  <c r="AJ32"/>
  <c r="AH32"/>
  <c r="AG32"/>
  <c r="AE32"/>
  <c r="AD32"/>
  <c r="AB32"/>
  <c r="AA32"/>
  <c r="Y32"/>
  <c r="X32"/>
  <c r="S32"/>
  <c r="P32"/>
  <c r="M32"/>
  <c r="J32"/>
  <c r="G32"/>
  <c r="C32"/>
  <c r="B32"/>
  <c r="AK31"/>
  <c r="AJ31"/>
  <c r="AH31"/>
  <c r="AI31" s="1"/>
  <c r="AG31"/>
  <c r="AE31"/>
  <c r="AD31"/>
  <c r="AB31"/>
  <c r="AA31"/>
  <c r="Y31"/>
  <c r="X31"/>
  <c r="Z31" s="1"/>
  <c r="S31"/>
  <c r="P31"/>
  <c r="M31"/>
  <c r="J31"/>
  <c r="G31"/>
  <c r="C31"/>
  <c r="B31"/>
  <c r="AK30"/>
  <c r="AJ30"/>
  <c r="AH30"/>
  <c r="AG30"/>
  <c r="AE30"/>
  <c r="AD30"/>
  <c r="AF30" s="1"/>
  <c r="AB30"/>
  <c r="AA30"/>
  <c r="Y30"/>
  <c r="X30"/>
  <c r="S30"/>
  <c r="P30"/>
  <c r="M30"/>
  <c r="J30"/>
  <c r="G30"/>
  <c r="C30"/>
  <c r="B30"/>
  <c r="AK29"/>
  <c r="AJ29"/>
  <c r="AH29"/>
  <c r="AG29"/>
  <c r="AI29" s="1"/>
  <c r="AE29"/>
  <c r="AD29"/>
  <c r="AB29"/>
  <c r="AA29"/>
  <c r="Y29"/>
  <c r="X29"/>
  <c r="S29"/>
  <c r="P29"/>
  <c r="M29"/>
  <c r="J29"/>
  <c r="G29"/>
  <c r="C29"/>
  <c r="B29"/>
  <c r="AK28"/>
  <c r="AJ28"/>
  <c r="AH28"/>
  <c r="AG28"/>
  <c r="AE28"/>
  <c r="AD28"/>
  <c r="AF28" s="1"/>
  <c r="AB28"/>
  <c r="AA28"/>
  <c r="Y28"/>
  <c r="X28"/>
  <c r="S28"/>
  <c r="P28"/>
  <c r="M28"/>
  <c r="J28"/>
  <c r="G28"/>
  <c r="C28"/>
  <c r="B28"/>
  <c r="AK27"/>
  <c r="AJ27"/>
  <c r="AH27"/>
  <c r="AI27" s="1"/>
  <c r="AG27"/>
  <c r="AE27"/>
  <c r="AD27"/>
  <c r="AB27"/>
  <c r="AA27"/>
  <c r="Y27"/>
  <c r="X27"/>
  <c r="S27"/>
  <c r="P27"/>
  <c r="M27"/>
  <c r="J27"/>
  <c r="G27"/>
  <c r="C27"/>
  <c r="B27"/>
  <c r="D27" s="1"/>
  <c r="AK21"/>
  <c r="AJ21"/>
  <c r="AJ41" s="1"/>
  <c r="AH21"/>
  <c r="AG21"/>
  <c r="AE21"/>
  <c r="AD21"/>
  <c r="AB21"/>
  <c r="AA21"/>
  <c r="Y21"/>
  <c r="X21"/>
  <c r="R21"/>
  <c r="Q21"/>
  <c r="O21"/>
  <c r="N21"/>
  <c r="N65" s="1"/>
  <c r="L21"/>
  <c r="K21"/>
  <c r="I21"/>
  <c r="H21"/>
  <c r="F21"/>
  <c r="F65" s="1"/>
  <c r="E21"/>
  <c r="AL20"/>
  <c r="AI20"/>
  <c r="AF20"/>
  <c r="AC20"/>
  <c r="Z20"/>
  <c r="V20"/>
  <c r="U20"/>
  <c r="S20"/>
  <c r="P20"/>
  <c r="M20"/>
  <c r="J20"/>
  <c r="G20"/>
  <c r="C20"/>
  <c r="B20"/>
  <c r="AL19"/>
  <c r="AI19"/>
  <c r="AF19"/>
  <c r="AC19"/>
  <c r="Z19"/>
  <c r="V19"/>
  <c r="U19"/>
  <c r="S19"/>
  <c r="P19"/>
  <c r="M19"/>
  <c r="J19"/>
  <c r="G19"/>
  <c r="C19"/>
  <c r="B19"/>
  <c r="AL18"/>
  <c r="AI18"/>
  <c r="AF18"/>
  <c r="AC18"/>
  <c r="Z18"/>
  <c r="V18"/>
  <c r="W18" s="1"/>
  <c r="U18"/>
  <c r="S18"/>
  <c r="P18"/>
  <c r="M18"/>
  <c r="J18"/>
  <c r="G18"/>
  <c r="C18"/>
  <c r="B18"/>
  <c r="AL17"/>
  <c r="AI17"/>
  <c r="AF17"/>
  <c r="AC17"/>
  <c r="Z17"/>
  <c r="V17"/>
  <c r="U17"/>
  <c r="S17"/>
  <c r="P17"/>
  <c r="M17"/>
  <c r="J17"/>
  <c r="G17"/>
  <c r="C17"/>
  <c r="B17"/>
  <c r="AL16"/>
  <c r="AI16"/>
  <c r="AF16"/>
  <c r="AC16"/>
  <c r="Z16"/>
  <c r="V16"/>
  <c r="W16" s="1"/>
  <c r="U16"/>
  <c r="S16"/>
  <c r="P16"/>
  <c r="M16"/>
  <c r="J16"/>
  <c r="G16"/>
  <c r="C16"/>
  <c r="B16"/>
  <c r="AL15"/>
  <c r="AI15"/>
  <c r="AF15"/>
  <c r="AC15"/>
  <c r="Z15"/>
  <c r="V15"/>
  <c r="U15"/>
  <c r="S15"/>
  <c r="P15"/>
  <c r="M15"/>
  <c r="J15"/>
  <c r="G15"/>
  <c r="C15"/>
  <c r="B15"/>
  <c r="AL14"/>
  <c r="AI14"/>
  <c r="AF14"/>
  <c r="AC14"/>
  <c r="Z14"/>
  <c r="V14"/>
  <c r="W14" s="1"/>
  <c r="U14"/>
  <c r="S14"/>
  <c r="P14"/>
  <c r="M14"/>
  <c r="J14"/>
  <c r="G14"/>
  <c r="C14"/>
  <c r="B14"/>
  <c r="AL13"/>
  <c r="AI13"/>
  <c r="AF13"/>
  <c r="AC13"/>
  <c r="Z13"/>
  <c r="V13"/>
  <c r="V33" s="1"/>
  <c r="U13"/>
  <c r="S13"/>
  <c r="P13"/>
  <c r="M13"/>
  <c r="J13"/>
  <c r="G13"/>
  <c r="C13"/>
  <c r="B13"/>
  <c r="AL12"/>
  <c r="AI12"/>
  <c r="AF12"/>
  <c r="AC12"/>
  <c r="Z12"/>
  <c r="V12"/>
  <c r="V32" s="1"/>
  <c r="U12"/>
  <c r="S12"/>
  <c r="P12"/>
  <c r="M12"/>
  <c r="J12"/>
  <c r="G12"/>
  <c r="C12"/>
  <c r="B12"/>
  <c r="U32" s="1"/>
  <c r="AL11"/>
  <c r="AI11"/>
  <c r="AF11"/>
  <c r="AC11"/>
  <c r="Z11"/>
  <c r="V11"/>
  <c r="U11"/>
  <c r="S11"/>
  <c r="P11"/>
  <c r="M11"/>
  <c r="J11"/>
  <c r="G11"/>
  <c r="C11"/>
  <c r="B11"/>
  <c r="AL10"/>
  <c r="AI10"/>
  <c r="AF10"/>
  <c r="AC10"/>
  <c r="Z10"/>
  <c r="V10"/>
  <c r="V30" s="1"/>
  <c r="U10"/>
  <c r="S10"/>
  <c r="P10"/>
  <c r="M10"/>
  <c r="J10"/>
  <c r="G10"/>
  <c r="C10"/>
  <c r="B10"/>
  <c r="U30" s="1"/>
  <c r="AL9"/>
  <c r="AI9"/>
  <c r="AF9"/>
  <c r="AC9"/>
  <c r="Z9"/>
  <c r="V9"/>
  <c r="U9"/>
  <c r="S9"/>
  <c r="P9"/>
  <c r="M9"/>
  <c r="J9"/>
  <c r="G9"/>
  <c r="C9"/>
  <c r="B9"/>
  <c r="AL8"/>
  <c r="AI8"/>
  <c r="AF8"/>
  <c r="AC8"/>
  <c r="Z8"/>
  <c r="V8"/>
  <c r="V28" s="1"/>
  <c r="U8"/>
  <c r="S8"/>
  <c r="P8"/>
  <c r="M8"/>
  <c r="J8"/>
  <c r="G8"/>
  <c r="C8"/>
  <c r="B8"/>
  <c r="U28" s="1"/>
  <c r="AL7"/>
  <c r="AI7"/>
  <c r="AF7"/>
  <c r="AC7"/>
  <c r="Z7"/>
  <c r="V7"/>
  <c r="U7"/>
  <c r="U21" s="1"/>
  <c r="S7"/>
  <c r="P7"/>
  <c r="M7"/>
  <c r="J7"/>
  <c r="G7"/>
  <c r="C7"/>
  <c r="B7"/>
  <c r="S21" l="1"/>
  <c r="Z32"/>
  <c r="AL32"/>
  <c r="Z33"/>
  <c r="AC34"/>
  <c r="AL39"/>
  <c r="P51"/>
  <c r="P58"/>
  <c r="S59"/>
  <c r="M63"/>
  <c r="P71"/>
  <c r="M72"/>
  <c r="M75"/>
  <c r="S75"/>
  <c r="G77"/>
  <c r="S82"/>
  <c r="M20" i="286"/>
  <c r="E59"/>
  <c r="H22" i="295"/>
  <c r="P21" i="284"/>
  <c r="AC28"/>
  <c r="D29"/>
  <c r="D33"/>
  <c r="AI38"/>
  <c r="Z40"/>
  <c r="AL40"/>
  <c r="J59"/>
  <c r="J61"/>
  <c r="M76"/>
  <c r="G78"/>
  <c r="M78"/>
  <c r="B60" i="286"/>
  <c r="AC33" i="284"/>
  <c r="AI33"/>
  <c r="J63"/>
  <c r="H85"/>
  <c r="J72"/>
  <c r="S73"/>
  <c r="M80"/>
  <c r="G82"/>
  <c r="M83"/>
  <c r="S83"/>
  <c r="J6" i="286"/>
  <c r="L20"/>
  <c r="AG41" i="284"/>
  <c r="J52"/>
  <c r="D16"/>
  <c r="D18"/>
  <c r="D20"/>
  <c r="AB41"/>
  <c r="AH41"/>
  <c r="Z30"/>
  <c r="C56"/>
  <c r="AF35"/>
  <c r="B62"/>
  <c r="P52"/>
  <c r="M53"/>
  <c r="J54"/>
  <c r="G58"/>
  <c r="P72"/>
  <c r="G73"/>
  <c r="S74"/>
  <c r="S78"/>
  <c r="K59" i="286"/>
  <c r="O59"/>
  <c r="V21" i="284"/>
  <c r="W11"/>
  <c r="X41"/>
  <c r="Z28"/>
  <c r="C54"/>
  <c r="AC32"/>
  <c r="AI34"/>
  <c r="D35"/>
  <c r="AC37"/>
  <c r="AI37"/>
  <c r="AC40"/>
  <c r="J51"/>
  <c r="P56"/>
  <c r="M57"/>
  <c r="J60"/>
  <c r="P60"/>
  <c r="J64"/>
  <c r="P64"/>
  <c r="C72"/>
  <c r="J74"/>
  <c r="G76"/>
  <c r="M77"/>
  <c r="S77"/>
  <c r="G80"/>
  <c r="M81"/>
  <c r="S81"/>
  <c r="G84"/>
  <c r="D14"/>
  <c r="B21"/>
  <c r="W9"/>
  <c r="W17"/>
  <c r="U34"/>
  <c r="D15"/>
  <c r="U36"/>
  <c r="D17"/>
  <c r="D19"/>
  <c r="Z21"/>
  <c r="Z27"/>
  <c r="C52"/>
  <c r="Z29"/>
  <c r="AC30"/>
  <c r="B58"/>
  <c r="AF34"/>
  <c r="Z36"/>
  <c r="AL36"/>
  <c r="Z37"/>
  <c r="AF39"/>
  <c r="G51"/>
  <c r="G52"/>
  <c r="P53"/>
  <c r="S54"/>
  <c r="J55"/>
  <c r="M56"/>
  <c r="G60"/>
  <c r="M60"/>
  <c r="S60"/>
  <c r="G64"/>
  <c r="M64"/>
  <c r="S64"/>
  <c r="Q85"/>
  <c r="P73"/>
  <c r="B74"/>
  <c r="S76"/>
  <c r="S80"/>
  <c r="S84"/>
  <c r="D21" i="285"/>
  <c r="H65"/>
  <c r="F22" i="297"/>
  <c r="B21" i="299"/>
  <c r="V35" i="284"/>
  <c r="V39"/>
  <c r="V40"/>
  <c r="B55"/>
  <c r="C21"/>
  <c r="D21" s="1"/>
  <c r="D9"/>
  <c r="D11"/>
  <c r="D13"/>
  <c r="W13"/>
  <c r="W15"/>
  <c r="W19"/>
  <c r="W20"/>
  <c r="G21"/>
  <c r="M21"/>
  <c r="AC21"/>
  <c r="AI41"/>
  <c r="C51"/>
  <c r="AF27"/>
  <c r="AL27"/>
  <c r="AL28"/>
  <c r="AC29"/>
  <c r="B54"/>
  <c r="AI30"/>
  <c r="C55"/>
  <c r="D55" s="1"/>
  <c r="AF31"/>
  <c r="AL31"/>
  <c r="B57"/>
  <c r="C58"/>
  <c r="Z34"/>
  <c r="AC36"/>
  <c r="C63"/>
  <c r="D39"/>
  <c r="W28"/>
  <c r="W30"/>
  <c r="W32"/>
  <c r="AD41"/>
  <c r="B53"/>
  <c r="D31"/>
  <c r="U27"/>
  <c r="D8"/>
  <c r="U29"/>
  <c r="D10"/>
  <c r="U31"/>
  <c r="D12"/>
  <c r="U33"/>
  <c r="W33" s="1"/>
  <c r="U35"/>
  <c r="U37"/>
  <c r="U38"/>
  <c r="U39"/>
  <c r="U40"/>
  <c r="J21"/>
  <c r="AA41"/>
  <c r="AE41"/>
  <c r="AF41" s="1"/>
  <c r="AL21"/>
  <c r="AC27"/>
  <c r="B52"/>
  <c r="D52" s="1"/>
  <c r="AF32"/>
  <c r="B59"/>
  <c r="Z35"/>
  <c r="C60"/>
  <c r="V34"/>
  <c r="W34" s="1"/>
  <c r="V36"/>
  <c r="V37"/>
  <c r="W37" s="1"/>
  <c r="V38"/>
  <c r="W38" s="1"/>
  <c r="AC41"/>
  <c r="B51"/>
  <c r="C59"/>
  <c r="B61"/>
  <c r="D61" s="1"/>
  <c r="D37"/>
  <c r="AF36"/>
  <c r="B63"/>
  <c r="Z39"/>
  <c r="C64"/>
  <c r="AF40"/>
  <c r="R65"/>
  <c r="S53"/>
  <c r="G57"/>
  <c r="L85"/>
  <c r="C73"/>
  <c r="G64" i="285"/>
  <c r="G59" i="286"/>
  <c r="N59" s="1"/>
  <c r="I60"/>
  <c r="K38" i="294"/>
  <c r="I65" i="284"/>
  <c r="O65"/>
  <c r="P65" s="1"/>
  <c r="E65" i="285"/>
  <c r="I65"/>
  <c r="S18" i="293"/>
  <c r="C62" i="284"/>
  <c r="D62" s="1"/>
  <c r="Z38"/>
  <c r="E65"/>
  <c r="G65" s="1"/>
  <c r="K65"/>
  <c r="P41"/>
  <c r="M51"/>
  <c r="S52"/>
  <c r="J53"/>
  <c r="P54"/>
  <c r="M55"/>
  <c r="G59"/>
  <c r="G61"/>
  <c r="G63"/>
  <c r="G72"/>
  <c r="B72"/>
  <c r="D72" s="1"/>
  <c r="C75"/>
  <c r="J76"/>
  <c r="C77"/>
  <c r="J78"/>
  <c r="C79"/>
  <c r="J80"/>
  <c r="C81"/>
  <c r="J82"/>
  <c r="C83"/>
  <c r="J84"/>
  <c r="E64" i="285"/>
  <c r="I64"/>
  <c r="F65"/>
  <c r="G65"/>
  <c r="C45" i="286"/>
  <c r="J45" s="1"/>
  <c r="C47"/>
  <c r="J47" s="1"/>
  <c r="C49"/>
  <c r="J49" s="1"/>
  <c r="C51"/>
  <c r="J51" s="1"/>
  <c r="C53"/>
  <c r="J53" s="1"/>
  <c r="C55"/>
  <c r="J55" s="1"/>
  <c r="C57"/>
  <c r="J57" s="1"/>
  <c r="L59"/>
  <c r="T18" i="293"/>
  <c r="AI28" i="284"/>
  <c r="C53"/>
  <c r="AF29"/>
  <c r="AL29"/>
  <c r="AL30"/>
  <c r="AC31"/>
  <c r="B56"/>
  <c r="D56" s="1"/>
  <c r="AI32"/>
  <c r="C57"/>
  <c r="D57" s="1"/>
  <c r="AF33"/>
  <c r="AL33"/>
  <c r="AL34"/>
  <c r="AC35"/>
  <c r="B60"/>
  <c r="AI36"/>
  <c r="C61"/>
  <c r="AF37"/>
  <c r="AL37"/>
  <c r="AL38"/>
  <c r="AC39"/>
  <c r="B64"/>
  <c r="AI40"/>
  <c r="Q65"/>
  <c r="G53"/>
  <c r="G54"/>
  <c r="M54"/>
  <c r="J57"/>
  <c r="M73"/>
  <c r="P74"/>
  <c r="P75"/>
  <c r="P76"/>
  <c r="J77"/>
  <c r="P77"/>
  <c r="P78"/>
  <c r="J79"/>
  <c r="P79"/>
  <c r="P80"/>
  <c r="J81"/>
  <c r="P81"/>
  <c r="B82"/>
  <c r="P82"/>
  <c r="B83"/>
  <c r="J83"/>
  <c r="P83"/>
  <c r="B84"/>
  <c r="P84"/>
  <c r="D42" i="285"/>
  <c r="F64"/>
  <c r="K20" i="286"/>
  <c r="O20"/>
  <c r="C46"/>
  <c r="J46" s="1"/>
  <c r="C48"/>
  <c r="J48" s="1"/>
  <c r="C50"/>
  <c r="J50" s="1"/>
  <c r="C52"/>
  <c r="J52" s="1"/>
  <c r="C54"/>
  <c r="J54" s="1"/>
  <c r="C56"/>
  <c r="J56" s="1"/>
  <c r="C58"/>
  <c r="J58" s="1"/>
  <c r="F59"/>
  <c r="M59" s="1"/>
  <c r="U18" i="293"/>
  <c r="H43" i="299"/>
  <c r="D54" i="284"/>
  <c r="D58"/>
  <c r="D53"/>
  <c r="W21"/>
  <c r="U41"/>
  <c r="D7"/>
  <c r="W7"/>
  <c r="W8"/>
  <c r="AI21"/>
  <c r="D28"/>
  <c r="D30"/>
  <c r="D32"/>
  <c r="D34"/>
  <c r="D36"/>
  <c r="D38"/>
  <c r="D40"/>
  <c r="B41"/>
  <c r="B65" s="1"/>
  <c r="J41"/>
  <c r="P59"/>
  <c r="P61"/>
  <c r="P63"/>
  <c r="E85"/>
  <c r="B71"/>
  <c r="I85"/>
  <c r="J85" s="1"/>
  <c r="J71"/>
  <c r="N85"/>
  <c r="R85"/>
  <c r="S85" s="1"/>
  <c r="B73"/>
  <c r="D73" s="1"/>
  <c r="J73"/>
  <c r="B75"/>
  <c r="D75" s="1"/>
  <c r="J75"/>
  <c r="B76"/>
  <c r="B77"/>
  <c r="D77" s="1"/>
  <c r="B78"/>
  <c r="B79"/>
  <c r="B80"/>
  <c r="B81"/>
  <c r="J20" i="286"/>
  <c r="AF21" i="284"/>
  <c r="V27"/>
  <c r="W27" s="1"/>
  <c r="V29"/>
  <c r="V31"/>
  <c r="W31" s="1"/>
  <c r="C41"/>
  <c r="G41"/>
  <c r="S41"/>
  <c r="F85"/>
  <c r="G85" s="1"/>
  <c r="K85"/>
  <c r="O85"/>
  <c r="S71"/>
  <c r="S72"/>
  <c r="H65"/>
  <c r="J65" s="1"/>
  <c r="L65"/>
  <c r="M65" s="1"/>
  <c r="Y41"/>
  <c r="Z41" s="1"/>
  <c r="AK41"/>
  <c r="AL41" s="1"/>
  <c r="M85"/>
  <c r="W10"/>
  <c r="W12"/>
  <c r="M41"/>
  <c r="G74"/>
  <c r="C74"/>
  <c r="D74" s="1"/>
  <c r="D79"/>
  <c r="D81"/>
  <c r="D43" i="285"/>
  <c r="C40" i="286"/>
  <c r="T22" i="290"/>
  <c r="H64" i="285"/>
  <c r="J40" i="286"/>
  <c r="C76" i="284"/>
  <c r="C78"/>
  <c r="C80"/>
  <c r="C82"/>
  <c r="D82" s="1"/>
  <c r="C84"/>
  <c r="W36" l="1"/>
  <c r="D51"/>
  <c r="S65"/>
  <c r="D59"/>
  <c r="D84"/>
  <c r="W29"/>
  <c r="D83"/>
  <c r="W40"/>
  <c r="W39"/>
  <c r="D80"/>
  <c r="V41"/>
  <c r="W41" s="1"/>
  <c r="D60"/>
  <c r="W35"/>
  <c r="D64"/>
  <c r="D63"/>
  <c r="D78"/>
  <c r="P85"/>
  <c r="D76"/>
  <c r="C59" i="286"/>
  <c r="J59" s="1"/>
  <c r="C85" i="284"/>
  <c r="D41"/>
  <c r="C65"/>
  <c r="D65" s="1"/>
  <c r="B85"/>
  <c r="D71"/>
  <c r="D85" l="1"/>
  <c r="B11" i="20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R9"/>
  <c r="Q9"/>
  <c r="P9"/>
  <c r="O9"/>
  <c r="N9"/>
  <c r="M9"/>
  <c r="L9"/>
  <c r="K9"/>
  <c r="J9"/>
  <c r="I9"/>
  <c r="H9"/>
  <c r="G9"/>
  <c r="F9"/>
  <c r="E9"/>
  <c r="D9"/>
  <c r="C9"/>
  <c r="E41" i="134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E15" s="1"/>
  <c r="D17"/>
  <c r="E16"/>
  <c r="D16"/>
  <c r="K15"/>
  <c r="K9" s="1"/>
  <c r="J15"/>
  <c r="I15"/>
  <c r="I9" s="1"/>
  <c r="H15"/>
  <c r="G15"/>
  <c r="G9" s="1"/>
  <c r="F15"/>
  <c r="E14"/>
  <c r="D14"/>
  <c r="E13"/>
  <c r="D13"/>
  <c r="E12"/>
  <c r="D12"/>
  <c r="E11"/>
  <c r="D11"/>
  <c r="E10"/>
  <c r="D10"/>
  <c r="M9"/>
  <c r="L9"/>
  <c r="J9"/>
  <c r="H9"/>
  <c r="F9"/>
  <c r="AE37" i="133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E37"/>
  <c r="D37"/>
  <c r="C37"/>
  <c r="B37"/>
  <c r="AE31"/>
  <c r="AE38" s="1"/>
  <c r="AD31"/>
  <c r="AD38" s="1"/>
  <c r="AC31"/>
  <c r="AC38" s="1"/>
  <c r="AB31"/>
  <c r="AB38" s="1"/>
  <c r="AA31"/>
  <c r="AA38" s="1"/>
  <c r="Z31"/>
  <c r="Z38" s="1"/>
  <c r="Y31"/>
  <c r="Y38" s="1"/>
  <c r="X31"/>
  <c r="X38" s="1"/>
  <c r="W31"/>
  <c r="W38" s="1"/>
  <c r="V31"/>
  <c r="V38" s="1"/>
  <c r="U31"/>
  <c r="U38" s="1"/>
  <c r="T31"/>
  <c r="T38" s="1"/>
  <c r="S31"/>
  <c r="S38" s="1"/>
  <c r="R31"/>
  <c r="R38" s="1"/>
  <c r="Q31"/>
  <c r="Q38" s="1"/>
  <c r="P31"/>
  <c r="P38" s="1"/>
  <c r="O31"/>
  <c r="O38" s="1"/>
  <c r="N31"/>
  <c r="N38" s="1"/>
  <c r="M31"/>
  <c r="M38" s="1"/>
  <c r="L31"/>
  <c r="L38" s="1"/>
  <c r="K31"/>
  <c r="K38" s="1"/>
  <c r="J31"/>
  <c r="J38" s="1"/>
  <c r="I31"/>
  <c r="I38" s="1"/>
  <c r="H31"/>
  <c r="H38" s="1"/>
  <c r="G31"/>
  <c r="F31"/>
  <c r="E31"/>
  <c r="E38" s="1"/>
  <c r="D31"/>
  <c r="D38" s="1"/>
  <c r="C31"/>
  <c r="B31"/>
  <c r="AG36" i="132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5"/>
  <c r="B35"/>
  <c r="C34"/>
  <c r="B34"/>
  <c r="C33"/>
  <c r="B33"/>
  <c r="AG30"/>
  <c r="AG37" s="1"/>
  <c r="AF30"/>
  <c r="AF37" s="1"/>
  <c r="AE30"/>
  <c r="AE37" s="1"/>
  <c r="AD30"/>
  <c r="AC30"/>
  <c r="AC37" s="1"/>
  <c r="AB30"/>
  <c r="AB37" s="1"/>
  <c r="AA30"/>
  <c r="AA37" s="1"/>
  <c r="Z30"/>
  <c r="Y30"/>
  <c r="Y37" s="1"/>
  <c r="X30"/>
  <c r="X37" s="1"/>
  <c r="W30"/>
  <c r="W37" s="1"/>
  <c r="V30"/>
  <c r="U30"/>
  <c r="U37" s="1"/>
  <c r="T30"/>
  <c r="T37" s="1"/>
  <c r="S30"/>
  <c r="S37" s="1"/>
  <c r="R30"/>
  <c r="Q30"/>
  <c r="Q37" s="1"/>
  <c r="P30"/>
  <c r="P37" s="1"/>
  <c r="O30"/>
  <c r="O37" s="1"/>
  <c r="N30"/>
  <c r="M30"/>
  <c r="M37" s="1"/>
  <c r="L30"/>
  <c r="L37" s="1"/>
  <c r="K30"/>
  <c r="K37" s="1"/>
  <c r="J30"/>
  <c r="I30"/>
  <c r="I37" s="1"/>
  <c r="H30"/>
  <c r="H37" s="1"/>
  <c r="G30"/>
  <c r="G37" s="1"/>
  <c r="F30"/>
  <c r="E30"/>
  <c r="E37" s="1"/>
  <c r="D30"/>
  <c r="D37" s="1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C7"/>
  <c r="B7"/>
  <c r="F34" i="133"/>
  <c r="F36"/>
  <c r="G35"/>
  <c r="G36"/>
  <c r="F35"/>
  <c r="G34"/>
  <c r="E9" i="134" l="1"/>
  <c r="D15"/>
  <c r="D9" s="1"/>
  <c r="C38" i="133"/>
  <c r="B38"/>
  <c r="C36" i="132"/>
  <c r="B36"/>
  <c r="C30"/>
  <c r="F37"/>
  <c r="J37"/>
  <c r="N37"/>
  <c r="R37"/>
  <c r="V37"/>
  <c r="Z37"/>
  <c r="AD37"/>
  <c r="B30"/>
  <c r="F37" i="133"/>
  <c r="F38" s="1"/>
  <c r="G37"/>
  <c r="G38" s="1"/>
  <c r="B37" i="132" l="1"/>
  <c r="C37"/>
  <c r="Q44" i="3"/>
  <c r="P44"/>
  <c r="Q21"/>
  <c r="P21"/>
  <c r="D25" i="197"/>
  <c r="D24"/>
  <c r="D23"/>
  <c r="D22"/>
  <c r="D21"/>
  <c r="D20"/>
  <c r="D19"/>
  <c r="D18"/>
  <c r="D17"/>
  <c r="D16"/>
  <c r="D15"/>
  <c r="D14"/>
  <c r="D13"/>
  <c r="D12"/>
  <c r="D11"/>
  <c r="D10"/>
  <c r="D9"/>
  <c r="D8"/>
  <c r="E7" i="80"/>
  <c r="G7"/>
  <c r="H7" s="1"/>
  <c r="E8"/>
  <c r="H9"/>
  <c r="H10"/>
  <c r="E11"/>
  <c r="H11"/>
  <c r="E12"/>
  <c r="H12"/>
  <c r="E13"/>
  <c r="H13"/>
  <c r="E14"/>
  <c r="G14"/>
  <c r="H14" s="1"/>
  <c r="E16"/>
  <c r="H16"/>
  <c r="C17"/>
  <c r="D17"/>
  <c r="E17" s="1"/>
  <c r="F17"/>
  <c r="I17"/>
  <c r="I26" s="1"/>
  <c r="J17"/>
  <c r="M17"/>
  <c r="P17"/>
  <c r="U17"/>
  <c r="U26" s="1"/>
  <c r="E18"/>
  <c r="G18"/>
  <c r="H18" s="1"/>
  <c r="E19"/>
  <c r="G19"/>
  <c r="H19" s="1"/>
  <c r="E20"/>
  <c r="G20"/>
  <c r="H20" s="1"/>
  <c r="C21"/>
  <c r="D21"/>
  <c r="E21" s="1"/>
  <c r="F21"/>
  <c r="M21"/>
  <c r="P21"/>
  <c r="R21"/>
  <c r="R26" s="1"/>
  <c r="E22"/>
  <c r="G22"/>
  <c r="H22" s="1"/>
  <c r="E23"/>
  <c r="G23"/>
  <c r="H23" s="1"/>
  <c r="E24"/>
  <c r="G24"/>
  <c r="H24" s="1"/>
  <c r="E25"/>
  <c r="H25"/>
  <c r="J26"/>
  <c r="K26"/>
  <c r="L26"/>
  <c r="N26"/>
  <c r="V26"/>
  <c r="Y26"/>
  <c r="Z26"/>
  <c r="P24" i="2"/>
  <c r="N24"/>
  <c r="J24"/>
  <c r="H24"/>
  <c r="P23"/>
  <c r="N23"/>
  <c r="J23"/>
  <c r="H23"/>
  <c r="P22"/>
  <c r="N22"/>
  <c r="J22"/>
  <c r="H22"/>
  <c r="S22" s="1"/>
  <c r="P21"/>
  <c r="N21"/>
  <c r="J21"/>
  <c r="T21" s="1"/>
  <c r="H21"/>
  <c r="S21" s="1"/>
  <c r="Q20"/>
  <c r="O20"/>
  <c r="P20" s="1"/>
  <c r="M20"/>
  <c r="N20" s="1"/>
  <c r="K20"/>
  <c r="I20"/>
  <c r="J20" s="1"/>
  <c r="G20"/>
  <c r="H20" s="1"/>
  <c r="E20"/>
  <c r="D20"/>
  <c r="C20"/>
  <c r="P19"/>
  <c r="N19"/>
  <c r="J19"/>
  <c r="T19" s="1"/>
  <c r="H19"/>
  <c r="P18"/>
  <c r="N18"/>
  <c r="J18"/>
  <c r="H18"/>
  <c r="P17"/>
  <c r="N17"/>
  <c r="J17"/>
  <c r="H17"/>
  <c r="Q16"/>
  <c r="Q25" s="1"/>
  <c r="O16"/>
  <c r="O25" s="1"/>
  <c r="P25" s="1"/>
  <c r="M16"/>
  <c r="M25" s="1"/>
  <c r="N25" s="1"/>
  <c r="K16"/>
  <c r="I16"/>
  <c r="I25" s="1"/>
  <c r="J25" s="1"/>
  <c r="H16"/>
  <c r="G16"/>
  <c r="E16"/>
  <c r="D16"/>
  <c r="C16"/>
  <c r="C25" s="1"/>
  <c r="P15"/>
  <c r="N15"/>
  <c r="J15"/>
  <c r="T15" s="1"/>
  <c r="H15"/>
  <c r="P14"/>
  <c r="N14"/>
  <c r="J14"/>
  <c r="T14" s="1"/>
  <c r="H14"/>
  <c r="P13"/>
  <c r="N13"/>
  <c r="J13"/>
  <c r="T13" s="1"/>
  <c r="H13"/>
  <c r="P12"/>
  <c r="N12"/>
  <c r="J12"/>
  <c r="H12"/>
  <c r="P11"/>
  <c r="N11"/>
  <c r="J11"/>
  <c r="H11"/>
  <c r="P10"/>
  <c r="N10"/>
  <c r="J10"/>
  <c r="H10"/>
  <c r="S10" s="1"/>
  <c r="P9"/>
  <c r="N9"/>
  <c r="J9"/>
  <c r="H9"/>
  <c r="S9" s="1"/>
  <c r="P8"/>
  <c r="N8"/>
  <c r="J8"/>
  <c r="T8" s="1"/>
  <c r="H8"/>
  <c r="S8" s="1"/>
  <c r="P7"/>
  <c r="N7"/>
  <c r="J7"/>
  <c r="T7" s="1"/>
  <c r="H7"/>
  <c r="S7" s="1"/>
  <c r="P6"/>
  <c r="N6"/>
  <c r="J6"/>
  <c r="T6" s="1"/>
  <c r="H6"/>
  <c r="S6" s="1"/>
  <c r="E25" l="1"/>
  <c r="J16"/>
  <c r="D26" i="80"/>
  <c r="E26" s="1"/>
  <c r="S19" i="2"/>
  <c r="S23"/>
  <c r="S17"/>
  <c r="S20"/>
  <c r="P45" i="3"/>
  <c r="S12" i="2"/>
  <c r="S14"/>
  <c r="S15"/>
  <c r="T17"/>
  <c r="T9"/>
  <c r="S11"/>
  <c r="T11"/>
  <c r="T12"/>
  <c r="S13"/>
  <c r="G25"/>
  <c r="H25" s="1"/>
  <c r="S25" s="1"/>
  <c r="K25"/>
  <c r="P16"/>
  <c r="T18"/>
  <c r="T20"/>
  <c r="C26" i="80"/>
  <c r="D25" i="2"/>
  <c r="T25"/>
  <c r="N16"/>
  <c r="S16" s="1"/>
  <c r="S24"/>
  <c r="T10"/>
  <c r="S18"/>
  <c r="T22"/>
  <c r="T23"/>
  <c r="T24"/>
  <c r="Q45" i="3"/>
  <c r="P26" i="80"/>
  <c r="M26"/>
  <c r="F26"/>
  <c r="G21"/>
  <c r="H21" s="1"/>
  <c r="G17"/>
  <c r="T16" i="2" l="1"/>
  <c r="G26" i="80"/>
  <c r="H26" s="1"/>
  <c r="H17"/>
  <c r="K6" i="212" l="1"/>
  <c r="J7" i="210"/>
  <c r="J8"/>
  <c r="J9"/>
  <c r="J10"/>
  <c r="J11"/>
  <c r="J12"/>
  <c r="J13"/>
  <c r="J14"/>
  <c r="J15"/>
  <c r="J16"/>
  <c r="J17"/>
  <c r="J18"/>
  <c r="J19"/>
  <c r="J6"/>
  <c r="I20"/>
  <c r="J20" s="1"/>
  <c r="E14" i="206" l="1"/>
  <c r="E28"/>
  <c r="E26"/>
  <c r="E21"/>
  <c r="E23"/>
  <c r="E24"/>
  <c r="E25"/>
  <c r="E29"/>
  <c r="E30"/>
  <c r="E17" l="1"/>
  <c r="E18"/>
  <c r="E19"/>
  <c r="E20"/>
  <c r="E10"/>
  <c r="E11"/>
  <c r="E15"/>
  <c r="E16"/>
  <c r="E9"/>
  <c r="K7" i="212" l="1"/>
  <c r="K8"/>
  <c r="K9"/>
  <c r="K10"/>
  <c r="K11"/>
  <c r="K12"/>
  <c r="K13"/>
  <c r="K14"/>
  <c r="K15"/>
  <c r="K16"/>
  <c r="K17"/>
  <c r="K18"/>
  <c r="K19"/>
  <c r="K20" l="1"/>
  <c r="E21" i="272"/>
  <c r="D21"/>
  <c r="E20"/>
  <c r="D20"/>
  <c r="E19"/>
  <c r="D19"/>
  <c r="C23"/>
  <c r="B23"/>
  <c r="K7" i="271"/>
  <c r="E40" i="270"/>
  <c r="D40"/>
  <c r="E34"/>
  <c r="D34"/>
  <c r="D21" i="126" l="1"/>
  <c r="E21"/>
  <c r="F21"/>
  <c r="G21"/>
  <c r="H21"/>
  <c r="I21"/>
  <c r="J21"/>
  <c r="K21"/>
  <c r="L21"/>
  <c r="M21"/>
  <c r="N21"/>
  <c r="O21"/>
  <c r="P21"/>
  <c r="Q21"/>
  <c r="R21"/>
  <c r="S21"/>
  <c r="T21"/>
  <c r="C21"/>
  <c r="G8" i="1" l="1"/>
  <c r="H8"/>
  <c r="G9"/>
  <c r="H7"/>
  <c r="G7"/>
  <c r="I28" i="199" l="1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H6"/>
  <c r="I29" l="1"/>
  <c r="H108" i="1" l="1"/>
  <c r="G108"/>
  <c r="H107"/>
  <c r="G107"/>
  <c r="H106"/>
  <c r="G106"/>
  <c r="H105"/>
  <c r="G105"/>
  <c r="H104"/>
  <c r="G104"/>
  <c r="H103"/>
  <c r="G103"/>
  <c r="H102"/>
  <c r="G102"/>
  <c r="H101"/>
  <c r="G101"/>
  <c r="H100"/>
  <c r="G100"/>
  <c r="H99"/>
  <c r="G99"/>
  <c r="H98"/>
  <c r="G98"/>
  <c r="H97"/>
  <c r="H96"/>
  <c r="G96"/>
  <c r="H95"/>
  <c r="G95"/>
  <c r="H94"/>
  <c r="G94"/>
  <c r="H93"/>
  <c r="G93"/>
  <c r="H92"/>
  <c r="G92"/>
  <c r="H91"/>
  <c r="G91"/>
  <c r="H90"/>
  <c r="G90"/>
  <c r="H89"/>
  <c r="G89"/>
  <c r="H88"/>
  <c r="G88"/>
  <c r="H87"/>
  <c r="G87"/>
  <c r="H86"/>
  <c r="G86"/>
  <c r="H85"/>
  <c r="H84"/>
  <c r="G84"/>
  <c r="H78"/>
  <c r="G78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4"/>
  <c r="G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E4" i="272" l="1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7"/>
  <c r="E17"/>
  <c r="D18"/>
  <c r="E18"/>
  <c r="D22"/>
  <c r="E22"/>
  <c r="D24"/>
  <c r="E24"/>
  <c r="D25"/>
  <c r="E25"/>
  <c r="D27"/>
  <c r="E27"/>
  <c r="D28"/>
  <c r="E28"/>
  <c r="E29"/>
  <c r="E30"/>
  <c r="E7" i="271"/>
  <c r="F7"/>
  <c r="I7"/>
  <c r="J7"/>
  <c r="L7"/>
  <c r="E8"/>
  <c r="F8"/>
  <c r="I8"/>
  <c r="J8"/>
  <c r="K8"/>
  <c r="L8"/>
  <c r="E9"/>
  <c r="F9"/>
  <c r="I9"/>
  <c r="J9"/>
  <c r="K9"/>
  <c r="L9"/>
  <c r="E10"/>
  <c r="F10"/>
  <c r="I10"/>
  <c r="J10"/>
  <c r="K10"/>
  <c r="L10"/>
  <c r="E11"/>
  <c r="F11"/>
  <c r="I11"/>
  <c r="J11"/>
  <c r="K11"/>
  <c r="L11"/>
  <c r="E12"/>
  <c r="F12"/>
  <c r="I12"/>
  <c r="J12"/>
  <c r="K12"/>
  <c r="L12"/>
  <c r="E13"/>
  <c r="F13"/>
  <c r="I13"/>
  <c r="J13"/>
  <c r="K13"/>
  <c r="L13"/>
  <c r="E14"/>
  <c r="F14"/>
  <c r="I14"/>
  <c r="J14"/>
  <c r="K14"/>
  <c r="L14"/>
  <c r="E15"/>
  <c r="F15"/>
  <c r="I15"/>
  <c r="J15"/>
  <c r="K15"/>
  <c r="L15"/>
  <c r="E16"/>
  <c r="F16"/>
  <c r="I16"/>
  <c r="J16"/>
  <c r="K16"/>
  <c r="L16"/>
  <c r="E17"/>
  <c r="F17"/>
  <c r="I17"/>
  <c r="J17"/>
  <c r="K17"/>
  <c r="L17"/>
  <c r="E18"/>
  <c r="F18"/>
  <c r="I18"/>
  <c r="J18"/>
  <c r="K18"/>
  <c r="L18"/>
  <c r="E19"/>
  <c r="F19"/>
  <c r="I19"/>
  <c r="J19"/>
  <c r="K19"/>
  <c r="L19"/>
  <c r="E20"/>
  <c r="F20"/>
  <c r="I20"/>
  <c r="J20"/>
  <c r="K20"/>
  <c r="L20"/>
  <c r="C21"/>
  <c r="D21"/>
  <c r="G21"/>
  <c r="H21"/>
  <c r="D8" i="270"/>
  <c r="E8"/>
  <c r="D9"/>
  <c r="E9"/>
  <c r="D10"/>
  <c r="E10"/>
  <c r="D11"/>
  <c r="E11"/>
  <c r="D13"/>
  <c r="E13"/>
  <c r="D14"/>
  <c r="E14"/>
  <c r="D15"/>
  <c r="E15"/>
  <c r="D18"/>
  <c r="E18"/>
  <c r="D19"/>
  <c r="E19"/>
  <c r="D20"/>
  <c r="E20"/>
  <c r="D21"/>
  <c r="E21"/>
  <c r="D23"/>
  <c r="E23"/>
  <c r="D26"/>
  <c r="E26"/>
  <c r="D27"/>
  <c r="E27"/>
  <c r="D28"/>
  <c r="E28"/>
  <c r="D29"/>
  <c r="E29"/>
  <c r="D31"/>
  <c r="E31"/>
  <c r="D35"/>
  <c r="E35"/>
  <c r="D36"/>
  <c r="E36"/>
  <c r="D37"/>
  <c r="E37"/>
  <c r="D38"/>
  <c r="E38"/>
  <c r="D41"/>
  <c r="E41"/>
  <c r="D43"/>
  <c r="E43"/>
  <c r="D45"/>
  <c r="E45"/>
  <c r="D46"/>
  <c r="E46"/>
  <c r="D47"/>
  <c r="E47"/>
  <c r="D16" i="272" l="1"/>
  <c r="D44" i="270"/>
  <c r="E39"/>
  <c r="E30"/>
  <c r="E22"/>
  <c r="K21" i="271"/>
  <c r="L21"/>
  <c r="D33" i="270"/>
  <c r="D25"/>
  <c r="E16" i="272"/>
  <c r="E7" i="270"/>
  <c r="D7"/>
  <c r="E44"/>
  <c r="D39"/>
  <c r="D30"/>
  <c r="D22"/>
  <c r="E12"/>
  <c r="E33"/>
  <c r="E25"/>
  <c r="D12"/>
  <c r="E21" i="271"/>
  <c r="D23" i="272"/>
  <c r="D42" i="270"/>
  <c r="I21" i="271"/>
  <c r="D26" i="272"/>
  <c r="D6" i="270"/>
  <c r="E6"/>
  <c r="E42"/>
  <c r="E17"/>
  <c r="J21" i="271"/>
  <c r="F21"/>
  <c r="E26" i="272"/>
  <c r="E23"/>
  <c r="D17" i="270"/>
  <c r="D16" l="1"/>
  <c r="E16"/>
  <c r="D5"/>
  <c r="D32"/>
  <c r="E32"/>
  <c r="F7" i="15"/>
  <c r="F8"/>
  <c r="F9"/>
  <c r="F11"/>
  <c r="F12"/>
  <c r="F13"/>
  <c r="F14"/>
  <c r="F15"/>
  <c r="F16"/>
  <c r="F17"/>
  <c r="F19"/>
  <c r="F22"/>
  <c r="F23"/>
  <c r="F24"/>
  <c r="F6"/>
  <c r="E5" i="270" l="1"/>
  <c r="E4"/>
  <c r="F20" i="15"/>
  <c r="D4" i="270" l="1"/>
  <c r="F28" i="15" l="1"/>
  <c r="F27"/>
  <c r="F26"/>
  <c r="B20" i="210" l="1"/>
  <c r="C20"/>
  <c r="D20"/>
  <c r="F20"/>
  <c r="G20"/>
  <c r="J7" i="43" l="1"/>
  <c r="K7"/>
  <c r="J8"/>
  <c r="K8"/>
  <c r="E9"/>
  <c r="F9"/>
  <c r="J9"/>
  <c r="K9"/>
  <c r="J10"/>
  <c r="K10"/>
  <c r="J11"/>
  <c r="K11"/>
  <c r="J12"/>
  <c r="K12"/>
  <c r="E13"/>
  <c r="F13"/>
  <c r="J13"/>
  <c r="K13"/>
  <c r="E14"/>
  <c r="F14"/>
  <c r="J14"/>
  <c r="K14"/>
  <c r="J15"/>
  <c r="K15"/>
  <c r="E16"/>
  <c r="F16"/>
  <c r="J16"/>
  <c r="K16"/>
  <c r="F17"/>
  <c r="J17"/>
  <c r="K17"/>
  <c r="E18"/>
  <c r="F18"/>
  <c r="J18"/>
  <c r="K18"/>
  <c r="E19"/>
  <c r="J19"/>
  <c r="K19"/>
  <c r="J20"/>
  <c r="K20"/>
  <c r="B21"/>
  <c r="C21"/>
  <c r="D21"/>
  <c r="G21"/>
  <c r="H21"/>
  <c r="I21"/>
  <c r="L21"/>
  <c r="M21"/>
  <c r="N21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B40"/>
  <c r="C40"/>
  <c r="D40"/>
  <c r="G40"/>
  <c r="H40"/>
  <c r="I40"/>
  <c r="J40"/>
  <c r="K40"/>
  <c r="L40"/>
  <c r="M40"/>
  <c r="F40" l="1"/>
  <c r="F21"/>
  <c r="E40"/>
  <c r="K21"/>
  <c r="E21"/>
  <c r="J21"/>
</calcChain>
</file>

<file path=xl/sharedStrings.xml><?xml version="1.0" encoding="utf-8"?>
<sst xmlns="http://schemas.openxmlformats.org/spreadsheetml/2006/main" count="4803" uniqueCount="2351">
  <si>
    <t>БҮГД</t>
  </si>
  <si>
    <t>Үүнээс</t>
  </si>
  <si>
    <t>Эмэгтэй</t>
  </si>
  <si>
    <t>А</t>
  </si>
  <si>
    <t>Найнги ХХК</t>
  </si>
  <si>
    <t>торт</t>
  </si>
  <si>
    <t>12</t>
  </si>
  <si>
    <t>22</t>
  </si>
  <si>
    <t>23</t>
  </si>
  <si>
    <t>24</t>
  </si>
  <si>
    <t>25</t>
  </si>
  <si>
    <t>26</t>
  </si>
  <si>
    <t>27</t>
  </si>
  <si>
    <t>30</t>
  </si>
  <si>
    <t>32</t>
  </si>
  <si>
    <t>Бүгд</t>
  </si>
  <si>
    <t>Áä</t>
  </si>
  <si>
    <t>Áò</t>
  </si>
  <si>
    <t>Áó</t>
  </si>
  <si>
    <t>Ãç</t>
  </si>
  <si>
    <t>Ìò</t>
  </si>
  <si>
    <t>Õã</t>
  </si>
  <si>
    <t>Õá</t>
  </si>
  <si>
    <t>Ñý</t>
  </si>
  <si>
    <t>ÖÎ</t>
  </si>
  <si>
    <t>Áë</t>
  </si>
  <si>
    <t>×á</t>
  </si>
  <si>
    <t>×õ</t>
  </si>
  <si>
    <t>Õý</t>
  </si>
  <si>
    <t/>
  </si>
  <si>
    <t>Devg;</t>
  </si>
  <si>
    <t>mgldga</t>
  </si>
  <si>
    <t>Dgawgg</t>
  </si>
  <si>
    <t>vkyunyk</t>
  </si>
  <si>
    <t>fjufvm</t>
  </si>
  <si>
    <t>htbh</t>
  </si>
  <si>
    <t>lkkl,</t>
  </si>
  <si>
    <t>ELGGY DEE:GA</t>
  </si>
  <si>
    <t xml:space="preserve">           MFBV</t>
  </si>
  <si>
    <t>HOYVYNA YKUKK</t>
  </si>
  <si>
    <t xml:space="preserve"> </t>
  </si>
  <si>
    <t>Mgjnh</t>
  </si>
  <si>
    <t xml:space="preserve">       Mgj,vgy</t>
  </si>
  <si>
    <t>Hgj,weelvgy he.,</t>
  </si>
  <si>
    <t>Tyt ky;</t>
  </si>
  <si>
    <t>F$ky;</t>
  </si>
  <si>
    <t>Mgjng@</t>
  </si>
  <si>
    <t>fbyfh</t>
  </si>
  <si>
    <t>lglmsy</t>
  </si>
  <si>
    <t>kymka</t>
  </si>
  <si>
    <t>1^Dgzy;ey</t>
  </si>
  <si>
    <t>2^Dgzymobty</t>
  </si>
  <si>
    <t>3^Delugy</t>
  </si>
  <si>
    <t>4^Uej.gypgugl</t>
  </si>
  <si>
    <t>5^:gidgldgj</t>
  </si>
  <si>
    <t>6^Bgmg;</t>
  </si>
  <si>
    <t>7^Hglhukl</t>
  </si>
  <si>
    <t>8^Hflfydeaj</t>
  </si>
  <si>
    <t>9^Vtjutlty</t>
  </si>
  <si>
    <t>10^Wguggy@K.kk</t>
  </si>
  <si>
    <t>11^Dgzy@Eel</t>
  </si>
  <si>
    <t>12^Xkadglvgy</t>
  </si>
  <si>
    <t>13^Xeleeyhkjkkm</t>
  </si>
  <si>
    <t>14^Htjlty</t>
  </si>
  <si>
    <t>15^Gabunay ;oy</t>
  </si>
  <si>
    <t>Bgyrny</t>
  </si>
  <si>
    <t>Lee.gy</t>
  </si>
  <si>
    <t>elggy</t>
  </si>
  <si>
    <t>Hoyvyna ykukk mfjlffj</t>
  </si>
  <si>
    <t>Mkvys ejugbgl</t>
  </si>
  <si>
    <t xml:space="preserve">       Devg; ejugbgl</t>
  </si>
  <si>
    <t>Jg'v</t>
  </si>
  <si>
    <t xml:space="preserve">Igj </t>
  </si>
  <si>
    <t>deejwgu</t>
  </si>
  <si>
    <t xml:space="preserve"> Rnbv</t>
  </si>
  <si>
    <t>2001 kys hg.jsy mgjnglglmsy bt;tt</t>
  </si>
  <si>
    <t>2001^6^3</t>
  </si>
  <si>
    <t>Ä¯Í</t>
  </si>
  <si>
    <t>Ýì</t>
  </si>
  <si>
    <t>¯¿íýýñ</t>
  </si>
  <si>
    <t>Á¿ãä</t>
  </si>
  <si>
    <t>À</t>
  </si>
  <si>
    <t>Áàÿíäóí</t>
  </si>
  <si>
    <t>Áàÿíò¿ìýí</t>
  </si>
  <si>
    <t>Áóëãàí</t>
  </si>
  <si>
    <t>Ãóðâàíçàãàë</t>
  </si>
  <si>
    <t>Äàøáàëáàð</t>
  </si>
  <si>
    <t>Ìàòàä</t>
  </si>
  <si>
    <t>Õàëõãîë</t>
  </si>
  <si>
    <t>Õºëºíáóéð</t>
  </si>
  <si>
    <t>Ñýðãýëýí</t>
  </si>
  <si>
    <t>Öàãààí-Îâîî</t>
  </si>
  <si>
    <t>Áàÿí-Óóë</t>
  </si>
  <si>
    <t>×îéáàëñàí</t>
  </si>
  <si>
    <t>×óëóóíõîðîîò</t>
  </si>
  <si>
    <t>Õýðëýí</t>
  </si>
  <si>
    <t>Àéìãèéí ä¿í</t>
  </si>
  <si>
    <t>á¿ãä</t>
  </si>
  <si>
    <t>Дүн</t>
  </si>
  <si>
    <t>Асралт үйлс</t>
  </si>
  <si>
    <t>Ягаан цээнэ</t>
  </si>
  <si>
    <t>II.1</t>
  </si>
  <si>
    <t>II.2</t>
  </si>
  <si>
    <t>II.3</t>
  </si>
  <si>
    <t>II.4</t>
  </si>
  <si>
    <t>Баянтүмэн</t>
  </si>
  <si>
    <t>Булган</t>
  </si>
  <si>
    <t>Гурванзагал</t>
  </si>
  <si>
    <t>Дашбалбар</t>
  </si>
  <si>
    <t>Матад</t>
  </si>
  <si>
    <t>Сэргэлэн</t>
  </si>
  <si>
    <t>Халхгол</t>
  </si>
  <si>
    <t>Хөлөнбуйр</t>
  </si>
  <si>
    <t>Чойбалсан</t>
  </si>
  <si>
    <t>Чулуунхороот</t>
  </si>
  <si>
    <t>Хэрлэн</t>
  </si>
  <si>
    <t>Нийт дүн</t>
  </si>
  <si>
    <t>/Чойбалсан хотын баг, сумдаар/</t>
  </si>
  <si>
    <t>Гэмт
хэрэг</t>
  </si>
  <si>
    <t>Илрээ
гүй</t>
  </si>
  <si>
    <t>Хүн
алах</t>
  </si>
  <si>
    <t>Хүчин
дэх</t>
  </si>
  <si>
    <t>Дээрэм
дэх</t>
  </si>
  <si>
    <t>Танхай
рах</t>
  </si>
  <si>
    <t>ББМГУ</t>
  </si>
  <si>
    <t>Булаах</t>
  </si>
  <si>
    <t>Хулгай
лах</t>
  </si>
  <si>
    <t>ХАБЭ</t>
  </si>
  <si>
    <t>Залилах</t>
  </si>
  <si>
    <t>Завших</t>
  </si>
  <si>
    <t>АТГХ</t>
  </si>
  <si>
    <t>Бусад</t>
  </si>
  <si>
    <t>ИӨХ</t>
  </si>
  <si>
    <t>Мал Х</t>
  </si>
  <si>
    <t>Хэрлэн сум 1 баг</t>
  </si>
  <si>
    <t>2  баг</t>
  </si>
  <si>
    <t>3 баг</t>
  </si>
  <si>
    <t>4 баг</t>
  </si>
  <si>
    <t>5 баг</t>
  </si>
  <si>
    <t>6 баг</t>
  </si>
  <si>
    <t>7 баг</t>
  </si>
  <si>
    <t>8 баг</t>
  </si>
  <si>
    <t>9 баг</t>
  </si>
  <si>
    <t>10 баг</t>
  </si>
  <si>
    <t>ХЭРЛЭН СУМ</t>
  </si>
  <si>
    <t>Баян-Уул</t>
  </si>
  <si>
    <t>Баяндун</t>
  </si>
  <si>
    <t>Цагаан-Овоо</t>
  </si>
  <si>
    <t>Халх гол</t>
  </si>
  <si>
    <t>ДОРНОД АЙМАГ</t>
  </si>
  <si>
    <t>Учирсан
хохирол
сая ₮</t>
  </si>
  <si>
    <t>Нөхөн
төлүүлсэн
сая ₮</t>
  </si>
  <si>
    <t>Нас 
барсан
хүн</t>
  </si>
  <si>
    <t>Гэмтсэн
хүн</t>
  </si>
  <si>
    <t>Гэр бүлийн
хүчирхийлэл
ГХ</t>
  </si>
  <si>
    <t>Согтуугаар
үйлдсэн</t>
  </si>
  <si>
    <t>Хүүхэд
үйлдсэн</t>
  </si>
  <si>
    <t>ГХ үйлдсэн
хүн</t>
  </si>
  <si>
    <t>Гудамжинд
үйлдсэн
ГХ</t>
  </si>
  <si>
    <t>Бэлчээрт
үйлдсэн
ГХ</t>
  </si>
  <si>
    <t>Илрүү
лэлт</t>
  </si>
  <si>
    <t>ГХ</t>
  </si>
  <si>
    <t>Хүн</t>
  </si>
  <si>
    <t>Сум</t>
  </si>
  <si>
    <t>Хасах: Тухайн сард төлөгдсөн өглөгүүд</t>
  </si>
  <si>
    <t>Нэмэх: Тухайн сард шинээр үүссэн өглөгүүд</t>
  </si>
  <si>
    <t>Үүнээс:</t>
  </si>
  <si>
    <t xml:space="preserve">                      Äîðíîä àéìãèéí Çàñàã äàðãûí äýðãýäýõ 
                   Ñòàòèñòèêèéí õýëòýñ</t>
  </si>
  <si>
    <t>1-2</t>
  </si>
  <si>
    <t>3-8</t>
  </si>
  <si>
    <t>9-11</t>
  </si>
  <si>
    <t>34</t>
  </si>
  <si>
    <t>37</t>
  </si>
  <si>
    <t>38</t>
  </si>
  <si>
    <t>41</t>
  </si>
  <si>
    <t>51</t>
  </si>
  <si>
    <t>52</t>
  </si>
  <si>
    <t>53</t>
  </si>
  <si>
    <t>54</t>
  </si>
  <si>
    <t>55</t>
  </si>
  <si>
    <t>56</t>
  </si>
  <si>
    <t>57</t>
  </si>
  <si>
    <t>63</t>
  </si>
  <si>
    <t>72</t>
  </si>
  <si>
    <t xml:space="preserve">     </t>
  </si>
  <si>
    <t>Байгуууллагын нэр</t>
  </si>
  <si>
    <t>Үйлдвэрлэлт</t>
  </si>
  <si>
    <t xml:space="preserve">                                 </t>
  </si>
  <si>
    <t>Ýíý îíä</t>
  </si>
  <si>
    <t>Èíãý</t>
  </si>
  <si>
    <t>Ã¿¿</t>
  </si>
  <si>
    <t>¯íýý</t>
  </si>
  <si>
    <t>Ýì õîíü</t>
  </si>
  <si>
    <t>Ýì ÿìàà</t>
  </si>
  <si>
    <t>Îí</t>
  </si>
  <si>
    <t>ªâ÷íººð</t>
  </si>
  <si>
    <t>ÕÝÝËÒ¯¯ËÝÃ× ÌÀËÛÍ ÒÎÎ, àéìãèéí ä¿í, îíîîð</t>
  </si>
  <si>
    <t>Áóóð</t>
  </si>
  <si>
    <t>Àçðàãà</t>
  </si>
  <si>
    <t>Áóõ</t>
  </si>
  <si>
    <t>Õóö</t>
  </si>
  <si>
    <t>Óõíà</t>
  </si>
  <si>
    <t>Äóíäàæ</t>
  </si>
  <si>
    <t>Õýýëòýã÷, àéìãèéí ä¿íãýýð, îíîîð</t>
  </si>
  <si>
    <t>Õýýëòýã÷ õýýëò¿¿ëýã÷èéí òîõèðîî, àéìãèéí ä¿í, îíîîð</t>
  </si>
  <si>
    <t>¯ðæëèéí íîðì</t>
  </si>
  <si>
    <t>20-25</t>
  </si>
  <si>
    <t>12-15.</t>
  </si>
  <si>
    <t>35-45</t>
  </si>
  <si>
    <t>25-30</t>
  </si>
  <si>
    <t>I</t>
  </si>
  <si>
    <t>II</t>
  </si>
  <si>
    <t>III</t>
  </si>
  <si>
    <t>IV</t>
  </si>
  <si>
    <t>V</t>
  </si>
  <si>
    <t>VI</t>
  </si>
  <si>
    <t>D140100</t>
  </si>
  <si>
    <t>D140200</t>
  </si>
  <si>
    <t>D143200</t>
  </si>
  <si>
    <t>D760100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</si>
  <si>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</si>
  <si>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</si>
  <si>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</si>
  <si>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</si>
  <si>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</si>
  <si>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</si>
  <si>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</si>
  <si>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</si>
  <si>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</si>
  <si>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</si>
  <si>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</si>
  <si>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</si>
  <si>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</si>
  <si>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01</t>
  </si>
  <si>
    <t>õ</t>
  </si>
  <si>
    <t>Б</t>
  </si>
  <si>
    <t>16</t>
  </si>
  <si>
    <t>17</t>
  </si>
  <si>
    <t>18</t>
  </si>
  <si>
    <t>19</t>
  </si>
  <si>
    <t>20</t>
  </si>
  <si>
    <t>21</t>
  </si>
  <si>
    <t>д/д</t>
  </si>
  <si>
    <t>Төслийн нэр</t>
  </si>
  <si>
    <t>№</t>
  </si>
  <si>
    <t>Нийт</t>
  </si>
  <si>
    <t>ШИНЭ АЖЛЫН БАЙРАНД АЖИЛЛАЖ БАЙГАА ХҮНИЙ ТОО. Эдийн засгийн гол нэр төрлөөр</t>
  </si>
  <si>
    <t>Эдийн засгийн үйл ажиллагааны салбарын ангиллаар</t>
  </si>
  <si>
    <t>ХАА, ан агнуур, ойн аж ахуй, загас агнуур</t>
  </si>
  <si>
    <t>Уул уурхай, олборлолт</t>
  </si>
  <si>
    <t>Боловсруулах үйлдвэр</t>
  </si>
  <si>
    <t>Барилга</t>
  </si>
  <si>
    <t xml:space="preserve">Бөөний болон жижиглэн худалдаа </t>
  </si>
  <si>
    <t xml:space="preserve">Зочид буудал, зоогийн газар </t>
  </si>
  <si>
    <t>Төрийн удирдлага, батлан хамгаалах, албан журмын даатгал</t>
  </si>
  <si>
    <t>Боловсрол</t>
  </si>
  <si>
    <t>Эрүүл мэнд, нийгмийн халамж</t>
  </si>
  <si>
    <t>Үйлчилгээний бусад үйл ажиллагаа</t>
  </si>
  <si>
    <t xml:space="preserve">Баяндун </t>
  </si>
  <si>
    <t xml:space="preserve">Матад </t>
  </si>
  <si>
    <t xml:space="preserve">Сэргэлэн </t>
  </si>
  <si>
    <t xml:space="preserve">Чулуунхороот </t>
  </si>
  <si>
    <t>Үүнээс: Эмэгтэй</t>
  </si>
  <si>
    <t xml:space="preserve"> Ажил хайж байгаа шалтгаанаар </t>
  </si>
  <si>
    <t>Байгууллагын хариуцлагын хэлбэрээр</t>
  </si>
  <si>
    <t>Насны бүлгээр</t>
  </si>
  <si>
    <t>Боловсролын түвшингээр</t>
  </si>
  <si>
    <t xml:space="preserve">  Шилжин суурьшсан</t>
  </si>
  <si>
    <t>Сургууль төгсөөд ажилгүй байгаа</t>
  </si>
  <si>
    <t>Сургуулиа орхисон /гарсан, чөлөө авсан/</t>
  </si>
  <si>
    <t xml:space="preserve"> Цэргээс халагдаад ажилгүй байгаа</t>
  </si>
  <si>
    <t>Гадаадаас эргэж ирсэн</t>
  </si>
  <si>
    <t>Хорих газраас суллагдсан</t>
  </si>
  <si>
    <t>Ажлаас чөлөөлөгдсөн/ халагдсан</t>
  </si>
  <si>
    <t>Хувьцаат компани</t>
  </si>
  <si>
    <t>Бүх гишүүд нь бүрэн хариуцлагатай нөхөрлөл</t>
  </si>
  <si>
    <t>Зарим гишүүд нь бүрэн хариуцлагатай нөхөрлөл</t>
  </si>
  <si>
    <t>Хоршоо</t>
  </si>
  <si>
    <t>Төрийн өмчит аж ахуйн тооцоотой үйлдвэрийн газар</t>
  </si>
  <si>
    <t>Орон нутгийн өмчит аж ахуйн тооцоотой үйлдвэрийн газар</t>
  </si>
  <si>
    <t>Төсөвт байгууллага</t>
  </si>
  <si>
    <t>Төрийн бус байгууллага</t>
  </si>
  <si>
    <t>Магистр, доктор</t>
  </si>
  <si>
    <t xml:space="preserve">Дипломын болон бакалаврын </t>
  </si>
  <si>
    <t>Тусгай мэргэжлийн дунд</t>
  </si>
  <si>
    <t>Техникийн болон мэргэжлийн</t>
  </si>
  <si>
    <t>Бүрэн дунд</t>
  </si>
  <si>
    <t xml:space="preserve">Суурь </t>
  </si>
  <si>
    <t xml:space="preserve">Бага </t>
  </si>
  <si>
    <t>Боловсролгүй</t>
  </si>
  <si>
    <t>Гүйцэтгэж байгаа ажил, албан тушаалдаа мэргэжлийн ур чадварын хувьд тэнцэхгүй болсон</t>
  </si>
  <si>
    <t>Гүйцэтгэж байгаа ажил, албан тушаалдаа эрүүл мэндийн хувьд тэнцэхгүй болсон</t>
  </si>
  <si>
    <t xml:space="preserve">Тэтгэвэрт гарсан </t>
  </si>
  <si>
    <t>Хөдөлмөрийн сахилгын зөрчил гаргасан</t>
  </si>
  <si>
    <t>Орон тооны цомхотголд орсон</t>
  </si>
  <si>
    <t>Байгууллага татан буугдсан</t>
  </si>
  <si>
    <t xml:space="preserve"> 15 - 24 </t>
  </si>
  <si>
    <t>25 - 34</t>
  </si>
  <si>
    <t>35 - 44</t>
  </si>
  <si>
    <t>60+</t>
  </si>
  <si>
    <t>Дорнод</t>
  </si>
  <si>
    <t>Үзүүлэлт</t>
  </si>
  <si>
    <t xml:space="preserve">Нийт </t>
  </si>
  <si>
    <t>Ýìýãòýé</t>
  </si>
  <si>
    <t>x</t>
  </si>
  <si>
    <t>Ачит тан</t>
  </si>
  <si>
    <t>Нягтлан бодох бүртгэл</t>
  </si>
  <si>
    <t>Японы Хүүхдийг Ивээх Сан   нь:</t>
  </si>
  <si>
    <t>Зорилго</t>
  </si>
  <si>
    <t>Санхүүжүүлэгч байгууллага</t>
  </si>
  <si>
    <t>Санхүүжилт</t>
  </si>
  <si>
    <t>Хүүхдэд халамж, хамгаалал, боловсролын үйлчилгээ үзүүлэгч төрийн байгууллага, ажилтнууд хүнд нөхцөл дэх хүүхдүүдийг онцгой байдлын өмнө, дунд болон дараа үед хамгаалах, чадавхийг сайжруулах</t>
  </si>
  <si>
    <t>Дэлхийн банк</t>
  </si>
  <si>
    <t>Нийт санхүүжилт</t>
  </si>
  <si>
    <t>МД</t>
  </si>
  <si>
    <t>Сургуулийн нэр</t>
  </si>
  <si>
    <t>Суурь</t>
  </si>
  <si>
    <t>Бага</t>
  </si>
  <si>
    <t>Барилгын засал
 чимэглэлч</t>
  </si>
  <si>
    <t>Барилгын 
өрөг угсрагч</t>
  </si>
  <si>
    <t>Барилгын 
сантехникч Н/Х</t>
  </si>
  <si>
    <t>Нэр</t>
  </si>
  <si>
    <t>Хүний тоо</t>
  </si>
  <si>
    <t>ДҮН</t>
  </si>
  <si>
    <t>ТАЙЛАНГИЙН МЭДЭЭ</t>
  </si>
  <si>
    <t>Эм</t>
  </si>
  <si>
    <t>Цэцэрлэгийн тоо</t>
  </si>
  <si>
    <t>Өөрчлөлт</t>
  </si>
  <si>
    <t>Төмс</t>
  </si>
  <si>
    <t>/мян.төг/</t>
  </si>
  <si>
    <t>Сумдын нэрс</t>
  </si>
  <si>
    <t>Тэтгэвэр тэтгэмжийн төрөл</t>
  </si>
  <si>
    <t>Олгосон дүн /мян.төг/</t>
  </si>
  <si>
    <t>Жирэмсэн амаржсаны тэтгэмж /хүний тоо/</t>
  </si>
  <si>
    <t>Оршуулгын тэтгэмж /хүний тоо/</t>
  </si>
  <si>
    <t>ҮОМШӨ-ний тэтгэвэр, тэтгэмж /хүний тоо/</t>
  </si>
  <si>
    <t>Ажилгүйдлийн тэтгэмж /хүний тоо/</t>
  </si>
  <si>
    <t>Баянуул</t>
  </si>
  <si>
    <t xml:space="preserve">Чойбалсан </t>
  </si>
  <si>
    <t xml:space="preserve"> НИЙТ ДҮН</t>
  </si>
  <si>
    <t>Таримал тэжээл</t>
  </si>
  <si>
    <t>Радио</t>
  </si>
  <si>
    <t>Төвлөрсөн систем</t>
  </si>
  <si>
    <t>Ä¿í</t>
  </si>
  <si>
    <t>Сум/дүүрэг</t>
  </si>
  <si>
    <t>Трактор</t>
  </si>
  <si>
    <t>Трактор /Дугуйт/</t>
  </si>
  <si>
    <t>Үр тарианы комбайн</t>
  </si>
  <si>
    <t>Төмсний комбайн</t>
  </si>
  <si>
    <t>Даршны комбайн</t>
  </si>
  <si>
    <t>Морин хадуур</t>
  </si>
  <si>
    <t>Мотоцикл</t>
  </si>
  <si>
    <t xml:space="preserve">Хэрлэн </t>
  </si>
  <si>
    <t xml:space="preserve">Баянтүмэн </t>
  </si>
  <si>
    <t xml:space="preserve">Баян-Уул </t>
  </si>
  <si>
    <t xml:space="preserve">Булган </t>
  </si>
  <si>
    <t xml:space="preserve">Гурванзагал </t>
  </si>
  <si>
    <t xml:space="preserve">Дашбалбар </t>
  </si>
  <si>
    <t xml:space="preserve">Халхгол </t>
  </si>
  <si>
    <t xml:space="preserve">Хөлөнбуйр </t>
  </si>
  <si>
    <t xml:space="preserve">Цагаан-Овоо </t>
  </si>
  <si>
    <t>Аймгийн дүн</t>
  </si>
  <si>
    <t>Зөрүү</t>
  </si>
  <si>
    <t>/га-гаар/</t>
  </si>
  <si>
    <t>Ойн сан бүхий газар</t>
  </si>
  <si>
    <t>Усны сан бүхий газар</t>
  </si>
  <si>
    <t>Улсын тусгай хэрэгцээний газар</t>
  </si>
  <si>
    <t>Бэлчээрийн газар</t>
  </si>
  <si>
    <t>Хадлангийн талбай</t>
  </si>
  <si>
    <t>Тариалангийн газар, бүгд</t>
  </si>
  <si>
    <t xml:space="preserve">Ү ү н э э с </t>
  </si>
  <si>
    <t>Атаршсан газар</t>
  </si>
  <si>
    <t>Хөдөө аж ахуйн барилга байгууламжийн дэвсгэр газар, бүгд</t>
  </si>
  <si>
    <t>Хөдөө аж ахуйн хэрэгцээнд тохиромжгүй газар</t>
  </si>
  <si>
    <t>Барилга, байгууламжийн дэвсгэр газар, бүгд</t>
  </si>
  <si>
    <t>Нийтийн эдэлбэрийн газар, бүгд</t>
  </si>
  <si>
    <t>Үйлдвэрийн газар, бүгд</t>
  </si>
  <si>
    <t>Уурхайн дэвсгэр газар, бүгд</t>
  </si>
  <si>
    <t>Гэр хорооллын газар, бүгд</t>
  </si>
  <si>
    <t>Автозамын газар, бүгд</t>
  </si>
  <si>
    <t>Төмөр замын газар, бүгд</t>
  </si>
  <si>
    <t>Агаарын тээврийн газар, бүгд</t>
  </si>
  <si>
    <t>Шугам сүлжээний газар, бүгд</t>
  </si>
  <si>
    <t>Усан тээврийн газар,  бүгд</t>
  </si>
  <si>
    <t>Ой модоор бүрхэгдсэн газар /түүний дотор загаар/</t>
  </si>
  <si>
    <t>Ой модыг нь огтолсон газар</t>
  </si>
  <si>
    <t>Мод үржүүлгийн газар</t>
  </si>
  <si>
    <t>Ой тэлэн ургах нөөц газар</t>
  </si>
  <si>
    <t>Ойн сангийн бусад газар</t>
  </si>
  <si>
    <t>Гол мөрний эзлэх газар</t>
  </si>
  <si>
    <t>Нуур, цөөрөм, тойрмын эзлэх газар</t>
  </si>
  <si>
    <t>Горхи, булаг, шандны эзлэх газар</t>
  </si>
  <si>
    <t>Мөнх цас, мөсөн голын эзлэх газар</t>
  </si>
  <si>
    <t>Улсын тусгай хамгаалалттай газар, бүгд</t>
  </si>
  <si>
    <t>Улсын хилийн зурвас газар</t>
  </si>
  <si>
    <t>улсыг батлан хамгаалах болон аюулгүй байдлыг хангах зориулалтаар олгосон газар</t>
  </si>
  <si>
    <t>гадааад улсын дипломат төлөөлөгчийн болон консулын газар, олон улсын байгууллагын төлөөлөгчийн газарт олгосон газар</t>
  </si>
  <si>
    <t>шинжлэх ухаан технологийн сорилт, туршилт болон байгаль орчин, цаг агаарын төлөв байдлын байнгын ажиглалтын талбай</t>
  </si>
  <si>
    <t>аймаг дундын отрын бэлчээр</t>
  </si>
  <si>
    <t>улсын тэжээлийн сангийн хадлангийн талбай</t>
  </si>
  <si>
    <t>бүтээгдхүүн хуваах гэрээний дагуу хайгуулын зориулалтаар ашиглах газрын тосны гэрээт талбай</t>
  </si>
  <si>
    <t>чөлөөт бүсийн газар</t>
  </si>
  <si>
    <t>Мал аж ахуйн үйлдвэрлэлийн зориулалттай</t>
  </si>
  <si>
    <t>Газар тариалангийн үйлдвэрлэлийн зориулалттай</t>
  </si>
  <si>
    <t>Хөдөө аж ахуйн үйлдвэрлэлийн хэрэгцээнд зориулсан бусад газар</t>
  </si>
  <si>
    <t>Иргэн, аж ахуйн нэгж, байгууллагын өмчлөл, эзэмшил, ашиглалтад байгаа барилга, байгууламжийн доорх газар</t>
  </si>
  <si>
    <t>Амралт, рашаан сувиллын газар</t>
  </si>
  <si>
    <t>Иргэн, аж ахуйн нэгж, байгууллагын эзэмшлийн бус амралт, зугаалга, биеийн тамирын зориулалттай болон цэцэрлэгт хүрээлэнгийн газар</t>
  </si>
  <si>
    <t>Гудамж, талбай, замын газар</t>
  </si>
  <si>
    <t>Цэвэрлэх байгууламжийн талбай</t>
  </si>
  <si>
    <t>Оршуулгын газар</t>
  </si>
  <si>
    <t>Хог хаягдлын газар</t>
  </si>
  <si>
    <t>Эзэмшил, ашиглалтад олгогдоогүй сул чөлөөтэй газар</t>
  </si>
  <si>
    <t>Ашигт малтмал олборлож байгаа уурхайн талбай</t>
  </si>
  <si>
    <t xml:space="preserve"> Үйлдвэрлэлийн  зориулалттай барилга, байгууламжийн газар</t>
  </si>
  <si>
    <t>Суурьшлын бүсийн барилга, байгууламжийн газар</t>
  </si>
  <si>
    <t>Гэр, орон сууцны хашааны газар</t>
  </si>
  <si>
    <t>Гэр бүлийн хэрэгцээнд зориулан эзэмшиж байгаа төмс, хүнсний ногооны талбай</t>
  </si>
  <si>
    <t>Улсын чанартай</t>
  </si>
  <si>
    <t>Орон нутгийн чанартай</t>
  </si>
  <si>
    <t>Аж ахуйн нэгж, байгууллагын дотоодын зориулалттай</t>
  </si>
  <si>
    <t>Авто тээврийн барилга, байгууламж, зогсоолын талбай</t>
  </si>
  <si>
    <t>Төмөр замын далангийн талбай, хамгаалалтын зурвас газар</t>
  </si>
  <si>
    <t>Өртөө, зөрлөгийн барилга, байгууламжийн талбай</t>
  </si>
  <si>
    <t>Нислэгийн аюулгүй байдлыг хамгаалах бүсийн газар</t>
  </si>
  <si>
    <t>Барилга байгууламж, төхөөрөмжийн газар</t>
  </si>
  <si>
    <t>Холбооны шугам, холбооны мэдээлэл хүлээн авах станцын эзлэх талбай</t>
  </si>
  <si>
    <t>Эрчим хүчний шугам, станцын эзлэх талбай</t>
  </si>
  <si>
    <t>Ус, дулаан дамжуулах хоолойн эзлэх талбай</t>
  </si>
  <si>
    <t>Ус шахах, өргөх  байгууламжийн доорхи газар</t>
  </si>
  <si>
    <t>Үерээс хамгаалах далан, сувгийн эзлэх талбай</t>
  </si>
  <si>
    <t>Үр тариа тариалсан талбай</t>
  </si>
  <si>
    <t>Төмс, хүнсний ногоо тариалсан талбай</t>
  </si>
  <si>
    <t>Тэжээлийн ургамал тариалсан талбай</t>
  </si>
  <si>
    <t>Таримал ургамал, жимс жимсгэнэ тариалсан талбай</t>
  </si>
  <si>
    <t>Уриншилсан талбай</t>
  </si>
  <si>
    <t>Өнжөөсөн талбай</t>
  </si>
  <si>
    <t>Өвөлжөө, хаваржааны доорх газар</t>
  </si>
  <si>
    <t>Дархан цаазат газар</t>
  </si>
  <si>
    <t>Байгалийн цогцолборт газар</t>
  </si>
  <si>
    <t>Байгалийн нөөц газар</t>
  </si>
  <si>
    <t>Дурсгалт газар</t>
  </si>
  <si>
    <t>III.1</t>
  </si>
  <si>
    <t>III.2</t>
  </si>
  <si>
    <t>III.3</t>
  </si>
  <si>
    <t>III.4</t>
  </si>
  <si>
    <t>III.5</t>
  </si>
  <si>
    <t>III.6</t>
  </si>
  <si>
    <t>III.7</t>
  </si>
  <si>
    <t>III.8</t>
  </si>
  <si>
    <t>III.9</t>
  </si>
  <si>
    <t>IV.1</t>
  </si>
  <si>
    <t>IV.2</t>
  </si>
  <si>
    <t>IV.3</t>
  </si>
  <si>
    <t>IV.4</t>
  </si>
  <si>
    <t>V.1</t>
  </si>
  <si>
    <t>VI.1</t>
  </si>
  <si>
    <t>VII.1</t>
  </si>
  <si>
    <t>VIII.1</t>
  </si>
  <si>
    <t>X.1</t>
  </si>
  <si>
    <t>25-29</t>
  </si>
  <si>
    <t>30-34</t>
  </si>
  <si>
    <t>35-39</t>
  </si>
  <si>
    <t>28</t>
  </si>
  <si>
    <t>29</t>
  </si>
  <si>
    <t>Зүүн бүс</t>
  </si>
  <si>
    <t xml:space="preserve">  Äүí</t>
  </si>
  <si>
    <t>0-4</t>
  </si>
  <si>
    <t>5-9</t>
  </si>
  <si>
    <t>10-14</t>
  </si>
  <si>
    <t>15-19</t>
  </si>
  <si>
    <t>20-24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</si>
  <si>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</si>
  <si>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</si>
  <si>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</si>
  <si>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</si>
  <si>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</si>
  <si>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</si>
  <si>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</si>
  <si>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</si>
  <si>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</si>
  <si>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</si>
  <si>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90-94</t>
  </si>
  <si>
    <t>95-99</t>
  </si>
  <si>
    <t xml:space="preserve"> ÑÓÓÐÈÍ Õ¯Í ÀÌÛÍ ÒÎÎ, ХӨДӨЛМӨРИЙН НАСНЫ ХҮН АМ íàñíû á¿òýö, ñóìààð</t>
  </si>
  <si>
    <t xml:space="preserve">Ñóì
</t>
  </si>
  <si>
    <t>Хөдөлмөрийн насны хүн ам</t>
  </si>
  <si>
    <t>0-14</t>
  </si>
  <si>
    <t>15-59</t>
  </si>
  <si>
    <t>60 +</t>
  </si>
  <si>
    <t>18-59</t>
  </si>
  <si>
    <t>18-54</t>
  </si>
  <si>
    <t>Ýр</t>
  </si>
  <si>
    <t>Ýðýãòýé</t>
  </si>
  <si>
    <t>Y¿íýýñ: øàëòãààíààð</t>
  </si>
  <si>
    <t>Îëäìîë</t>
  </si>
  <si>
    <t>Îñîë ãýìòëýýð</t>
  </si>
  <si>
    <t>Åðäèéí 
ºâ÷èí</t>
  </si>
  <si>
    <t>ÌØª</t>
  </si>
  <si>
    <t>Àõóéí 
îñîë</t>
  </si>
  <si>
    <t>Äîðíîä</t>
  </si>
  <si>
    <t>Аймаг, ñóì</t>
  </si>
  <si>
    <t>Ам бүлийн тоогоор</t>
  </si>
  <si>
    <t>1 ам бүлтэй</t>
  </si>
  <si>
    <t>2 ам бүлтэй</t>
  </si>
  <si>
    <t>3 ам бүлтэй</t>
  </si>
  <si>
    <t>4 ам бүлтэй</t>
  </si>
  <si>
    <t>5 ам бүлтэй</t>
  </si>
  <si>
    <t>6 ам бүлтэй</t>
  </si>
  <si>
    <t>7 ам бүлтэй</t>
  </si>
  <si>
    <t>8 ам бүлтэй</t>
  </si>
  <si>
    <t>9 ам бүлтэй</t>
  </si>
  <si>
    <t>10,+ ам бүлтэй</t>
  </si>
  <si>
    <t xml:space="preserve">  Ä¯Í</t>
  </si>
  <si>
    <t>Бүтэн өнчин 
хүүхдийн тоо</t>
  </si>
  <si>
    <t>Хагас өнчин 
хүүхдийн тоо</t>
  </si>
  <si>
    <t>Өрх толгойлсон
 хүний тоо</t>
  </si>
  <si>
    <t>Өрх толгойлсон эмэгтэйчүүдийн тоо</t>
  </si>
  <si>
    <t>Хөгжлийн 
бэрхшээлтэй 
хүний тоо</t>
  </si>
  <si>
    <t>ªÐÕ Õ¯Í ÀÌ, ÍÈÉÃÌÈÉÍ ÇÀÐÈÌ ¯Ç¯¯ËÝËÒÈÉÍ ÒÀÉËÀÍ</t>
  </si>
  <si>
    <t>`</t>
  </si>
  <si>
    <t>нарийн боов</t>
  </si>
  <si>
    <t>Хэрлэн толгойт ХХК</t>
  </si>
  <si>
    <t>хиам</t>
  </si>
  <si>
    <t>нухаш</t>
  </si>
  <si>
    <t>мян.тн</t>
  </si>
  <si>
    <t>ширхэг</t>
  </si>
  <si>
    <t>блок</t>
  </si>
  <si>
    <t>кг</t>
  </si>
  <si>
    <t>Жараахайн булаг ХХК</t>
  </si>
  <si>
    <t>Талын сүү ХХК</t>
  </si>
  <si>
    <t>мян.ш</t>
  </si>
  <si>
    <t>зайрмаг</t>
  </si>
  <si>
    <t>тн</t>
  </si>
  <si>
    <t xml:space="preserve">Аж ахуйн нэгжийн нэр </t>
  </si>
  <si>
    <t>Ханчирс ХХК</t>
  </si>
  <si>
    <t>савхин дээл</t>
  </si>
  <si>
    <t>савхин хүрэм</t>
  </si>
  <si>
    <t xml:space="preserve">банш бууз </t>
  </si>
  <si>
    <t>сүү</t>
  </si>
  <si>
    <t>мян.л</t>
  </si>
  <si>
    <t>Үүнээс:
 эмэгтэй</t>
  </si>
  <si>
    <t xml:space="preserve">                       </t>
  </si>
  <si>
    <t>Боловсруулах үйлдвэрлэл</t>
  </si>
  <si>
    <t>Цахилгаан, хий, уур, агааржуулалт</t>
  </si>
  <si>
    <t>Мэдээлэл холбоо</t>
  </si>
  <si>
    <t>Санхүүгийн болон даатгалын үйл ажиллагаа</t>
  </si>
  <si>
    <t>Удирдлагын болон дэмжлэг үзүүлэх үйл ажиллагаа</t>
  </si>
  <si>
    <t>Хүний эрүүл мэнд ба нийгмийн халамжийн үйл ажиллагаа</t>
  </si>
  <si>
    <t>Урлаг, үзвэр, тоглоом наадам</t>
  </si>
  <si>
    <t>Зүүн бүс-дүн</t>
  </si>
  <si>
    <t>Сумын нэр</t>
  </si>
  <si>
    <t>үүнээс</t>
  </si>
  <si>
    <t>газрын</t>
  </si>
  <si>
    <t>ангиллын</t>
  </si>
  <si>
    <t>төрлөөр</t>
  </si>
  <si>
    <t>Хөдөө аж ахуйн газар</t>
  </si>
  <si>
    <t>хот тосгон, бусад суурины газар</t>
  </si>
  <si>
    <t>зам, шугам сүлжээний газар</t>
  </si>
  <si>
    <t>Ажилгүй иргэн /хугацааны эцэст/</t>
  </si>
  <si>
    <t>Үүнээс: эмэгтэй</t>
  </si>
  <si>
    <t>ГАРЧИГ</t>
  </si>
  <si>
    <t>Гарчиг</t>
  </si>
  <si>
    <t>Танилцуулга (бичмэл)</t>
  </si>
  <si>
    <t>Нийгэм, эдийн засгийн үндсэн үзүүлэлтүүд</t>
  </si>
  <si>
    <t>II.ТӨСӨВ</t>
  </si>
  <si>
    <t>Орон нутгийн төсвийн орлого</t>
  </si>
  <si>
    <t>Амины малын бүлэглэлт</t>
  </si>
  <si>
    <t>Сүргийн эргэлт</t>
  </si>
  <si>
    <t>Хээлтүүлэгч малын тоо</t>
  </si>
  <si>
    <t>Гол нэр төрлийн бүтээгдэхүүн үйлдвэрлэлт</t>
  </si>
  <si>
    <t>АЙМГИЙН ЭДИЙН ЗАСАГ, НИЙГМИЙН БАЙДАЛ</t>
  </si>
  <si>
    <t>өссөн дүнгээр</t>
  </si>
  <si>
    <t>Үзүүлэлтүүд</t>
  </si>
  <si>
    <t>Хэмжих нэгж</t>
  </si>
  <si>
    <t>Гүйцэтгэл</t>
  </si>
  <si>
    <t>Хувиар</t>
  </si>
  <si>
    <t>Абсолют
(+,-)</t>
  </si>
  <si>
    <t>Нийт өрх</t>
  </si>
  <si>
    <t>мян.өрх</t>
  </si>
  <si>
    <t>Хүн ам</t>
  </si>
  <si>
    <t>мян.хүн</t>
  </si>
  <si>
    <t>Үүнээс:Хөдөлмөрийн насны</t>
  </si>
  <si>
    <t>Төрөлт</t>
  </si>
  <si>
    <t>хүн</t>
  </si>
  <si>
    <t>Нас баралт</t>
  </si>
  <si>
    <t>Үүнээс: 0-1 насны хүүхдийн
эндэгдэл</t>
  </si>
  <si>
    <t>Халдварт өвчний гаралт</t>
  </si>
  <si>
    <t>тоо</t>
  </si>
  <si>
    <t>мян.төг</t>
  </si>
  <si>
    <t>ЕБС-д суралцагчид</t>
  </si>
  <si>
    <t>Бүлгийн тоо</t>
  </si>
  <si>
    <t>ЕБС-ийн багшийн тоо</t>
  </si>
  <si>
    <t>Цэцэрлэгт хамрагдсан хүүхэд</t>
  </si>
  <si>
    <t>Цэцэрлэгийн багшийн тоо</t>
  </si>
  <si>
    <t>ЕБС-ийн тоо</t>
  </si>
  <si>
    <t>Аж үйлдвэрийн бүтээгдэхүүн</t>
  </si>
  <si>
    <t>сая.төг</t>
  </si>
  <si>
    <t>Аж үйлдвэрийн борлуулалт</t>
  </si>
  <si>
    <t>Малтай өрх</t>
  </si>
  <si>
    <t>Үүнээс: малчин өрх</t>
  </si>
  <si>
    <t>500-аас дээш малтай өрх</t>
  </si>
  <si>
    <t>Тоологдсон мал бүгд</t>
  </si>
  <si>
    <t>толгой</t>
  </si>
  <si>
    <t>Үүнээс: Тэмээ</t>
  </si>
  <si>
    <t xml:space="preserve">                 Адуу</t>
  </si>
  <si>
    <t xml:space="preserve">                 Үхэр</t>
  </si>
  <si>
    <t xml:space="preserve">                 Хонь</t>
  </si>
  <si>
    <t xml:space="preserve">                 Ямаа</t>
  </si>
  <si>
    <t>үргэлжлэл</t>
  </si>
  <si>
    <t>Амины мал бүгд</t>
  </si>
  <si>
    <t>Бүх малд амины малын эзлэх 
хувийн жин</t>
  </si>
  <si>
    <t>хувь</t>
  </si>
  <si>
    <t>Албан газрын мал бүгд</t>
  </si>
  <si>
    <t>Бүх малд  эзлэх албан газрын малын эзлэх хувийн жин</t>
  </si>
  <si>
    <t>Тоологдсон хээлтэгч мал бүгд</t>
  </si>
  <si>
    <t>Үүнээс:    Ингэ</t>
  </si>
  <si>
    <t xml:space="preserve">                Гүү</t>
  </si>
  <si>
    <t xml:space="preserve">                Үнээ</t>
  </si>
  <si>
    <t xml:space="preserve">                Эм хонь</t>
  </si>
  <si>
    <t xml:space="preserve">                Эм ямаа</t>
  </si>
  <si>
    <t>Бүх малд хээлтэгчийн эзлэх 
хувийн жин</t>
  </si>
  <si>
    <t>Төллөсөн хээлтэгч бүгд</t>
  </si>
  <si>
    <t>Бойжиж байгаа төл бүгд</t>
  </si>
  <si>
    <t>Үүнээс:      Ботго</t>
  </si>
  <si>
    <t xml:space="preserve">                  Унага</t>
  </si>
  <si>
    <t xml:space="preserve">                  Тугал</t>
  </si>
  <si>
    <t xml:space="preserve">                  Хурга</t>
  </si>
  <si>
    <t xml:space="preserve">                   Ишиг</t>
  </si>
  <si>
    <t>100 эхээс бойжуулсан төл бүгд</t>
  </si>
  <si>
    <t>Хорогдсон төл бүгд</t>
  </si>
  <si>
    <t>Төл бойжилтын хувь</t>
  </si>
  <si>
    <t>Том малын зүй бусын хорогдол</t>
  </si>
  <si>
    <t>Хорогдлын оны эхний малд эзлэх
хувийн жин</t>
  </si>
  <si>
    <t>Тэжээвэр амьтад: Гахай</t>
  </si>
  <si>
    <t xml:space="preserve">                             Шувуу</t>
  </si>
  <si>
    <t xml:space="preserve">                             Зөгий</t>
  </si>
  <si>
    <t>бүл</t>
  </si>
  <si>
    <t>Тариалалт:Улаан буудай</t>
  </si>
  <si>
    <t>га</t>
  </si>
  <si>
    <t xml:space="preserve">                     Төмс</t>
  </si>
  <si>
    <t xml:space="preserve">                     Хүнсний ногоо</t>
  </si>
  <si>
    <t>Ургац хураалт:Улаан буудай</t>
  </si>
  <si>
    <t xml:space="preserve">                       Төмс</t>
  </si>
  <si>
    <t xml:space="preserve">                        Хүнсний ногоо</t>
  </si>
  <si>
    <t>Хадлан бэлтгэл</t>
  </si>
  <si>
    <t>Гар тэжээл</t>
  </si>
  <si>
    <t xml:space="preserve">Зорчигч тээвэр </t>
  </si>
  <si>
    <t>Зорчигч эргэлт</t>
  </si>
  <si>
    <t>мян.хүн.км</t>
  </si>
  <si>
    <t xml:space="preserve">Тээврийн орлого </t>
  </si>
  <si>
    <t>Холбооны орлого</t>
  </si>
  <si>
    <t>Телефон цэг</t>
  </si>
  <si>
    <t>Бүртгэлтэй ажилгүйчүүдийн тоо</t>
  </si>
  <si>
    <t>Гарсан гэмт хэрэг</t>
  </si>
  <si>
    <t>НАА-н орлого</t>
  </si>
  <si>
    <t>Төлөв-
лөгөө</t>
  </si>
  <si>
    <t>Хувь</t>
  </si>
  <si>
    <t>Нийт орлого тусламжийн дүн</t>
  </si>
  <si>
    <t>Сумын нэрс</t>
  </si>
  <si>
    <t>ОРЛОГО</t>
  </si>
  <si>
    <t>ЗАРЛАГА</t>
  </si>
  <si>
    <t>Төсвийн тэнцэл
 (хувиар)</t>
  </si>
  <si>
    <t xml:space="preserve">      Өөрчлөлт</t>
  </si>
  <si>
    <t>тоогоор</t>
  </si>
  <si>
    <t>төлөв</t>
  </si>
  <si>
    <t>гүйц</t>
  </si>
  <si>
    <t>Сумын дүн</t>
  </si>
  <si>
    <t>Төлөвлөгөө</t>
  </si>
  <si>
    <t>Гэрэл, цахилгаан</t>
  </si>
  <si>
    <t>Түлш халаалт</t>
  </si>
  <si>
    <t>Урсгал засвар</t>
  </si>
  <si>
    <t>Нийт авлага</t>
  </si>
  <si>
    <t>Нийт өглөг</t>
  </si>
  <si>
    <t>Ингэ</t>
  </si>
  <si>
    <t>Гүү</t>
  </si>
  <si>
    <t>Үнээ</t>
  </si>
  <si>
    <t>Эм хонь</t>
  </si>
  <si>
    <t>Эм ямаа</t>
  </si>
  <si>
    <t>Он</t>
  </si>
  <si>
    <t>Хээлтүүлэгч</t>
  </si>
  <si>
    <t>ЭРҮҮЛ МЭНДИЙН ЗАРИМ ҮЗҮҮЛЭЛТҮҮД</t>
  </si>
  <si>
    <t>Хот</t>
  </si>
  <si>
    <t>ЭРҮҮЛИЙГ ХАМГААЛАХ САЛБАРЫН ҮЗҮҮЛЭЛТ</t>
  </si>
  <si>
    <t>Гахай хавдар</t>
  </si>
  <si>
    <t>Моречлери</t>
  </si>
  <si>
    <t>Гадаад улсын</t>
  </si>
  <si>
    <t>Хувийн</t>
  </si>
  <si>
    <t>Ажилгүй иргэн</t>
  </si>
  <si>
    <t>Магистр доктор</t>
  </si>
  <si>
    <t>Дипломын болон</t>
  </si>
  <si>
    <t>Тусгай мэргэжлийн</t>
  </si>
  <si>
    <t xml:space="preserve">Техникийн болон </t>
  </si>
  <si>
    <t>%</t>
  </si>
  <si>
    <t>Ухаарал</t>
  </si>
  <si>
    <t>Тайлант хугацаанд нэмэгдсэн</t>
  </si>
  <si>
    <t>Шинээр элссэн</t>
  </si>
  <si>
    <t>Дэвшин суралцаж байгаа</t>
  </si>
  <si>
    <t>Сургууль төгссөн</t>
  </si>
  <si>
    <t>Өөр сургуульд шилжсэн</t>
  </si>
  <si>
    <t>Сурлага болон сахилгаар</t>
  </si>
  <si>
    <t>ГҮЙЦЭТГЭЛ</t>
  </si>
  <si>
    <t>Бага боловсрол</t>
  </si>
  <si>
    <t>Суурь боловсрол</t>
  </si>
  <si>
    <t>Бүрэн дунд боловсрол</t>
  </si>
  <si>
    <t>I анги</t>
  </si>
  <si>
    <t>II анги</t>
  </si>
  <si>
    <t>III анги</t>
  </si>
  <si>
    <t>IV анги</t>
  </si>
  <si>
    <t>V анги</t>
  </si>
  <si>
    <t>VIII анги</t>
  </si>
  <si>
    <t>IX анги</t>
  </si>
  <si>
    <t>X анги</t>
  </si>
  <si>
    <t>XI анги</t>
  </si>
  <si>
    <t>XII анги</t>
  </si>
  <si>
    <t>Yзүүлэлт</t>
  </si>
  <si>
    <t>БYГД</t>
  </si>
  <si>
    <t>Yүнээс:</t>
  </si>
  <si>
    <t>Гэрээгээр улсын секторт ажиллаж байгаа</t>
  </si>
  <si>
    <t>Төсвөөс цалинждаг</t>
  </si>
  <si>
    <t xml:space="preserve">үүнээс: </t>
  </si>
  <si>
    <t>Yйл ажиллагааны орлогоос цалинждаг</t>
  </si>
  <si>
    <t>Тэтгэврээ тогтоолгоод ажиллаж байгаа</t>
  </si>
  <si>
    <t xml:space="preserve">БҮГД </t>
  </si>
  <si>
    <t>Сургалтын менежер</t>
  </si>
  <si>
    <t>Нийгмийн ажилтан</t>
  </si>
  <si>
    <t>Бага ангийн</t>
  </si>
  <si>
    <t>Дунд ангийн</t>
  </si>
  <si>
    <t>Ахлах ангийн</t>
  </si>
  <si>
    <t>Цагийн багш</t>
  </si>
  <si>
    <t>Хичээлийн зохицуулагч</t>
  </si>
  <si>
    <t>Хичээлийн туслах ажилтан</t>
  </si>
  <si>
    <t>Нягтлан бодогч</t>
  </si>
  <si>
    <t>Нярав</t>
  </si>
  <si>
    <t>Номын санч</t>
  </si>
  <si>
    <t>Эмч</t>
  </si>
  <si>
    <t>Тогооч</t>
  </si>
  <si>
    <t>Сантехникч</t>
  </si>
  <si>
    <t>Цахилгаанчин</t>
  </si>
  <si>
    <t>Мужаан</t>
  </si>
  <si>
    <t>Үйлчлэгч</t>
  </si>
  <si>
    <t>Манаач, жижүүр</t>
  </si>
  <si>
    <t>Уурын зуухны галч</t>
  </si>
  <si>
    <t>VI анги</t>
  </si>
  <si>
    <t>VII анги</t>
  </si>
  <si>
    <t>Нийт суралцагчид</t>
  </si>
  <si>
    <t>Техникийн боловсрол</t>
  </si>
  <si>
    <t>Мэргэжлийн боловсрол</t>
  </si>
  <si>
    <t>Х/н</t>
  </si>
  <si>
    <t>нүүрс</t>
  </si>
  <si>
    <t>Ачаа оруулалт</t>
  </si>
  <si>
    <t>орлого  мян.төг</t>
  </si>
  <si>
    <t>орлого</t>
  </si>
  <si>
    <t>АЖ ҮЙЛДВЭРИЙН НИЙТ БҮТЭЭГДЭХҮҮН ҮЙЛДВЭРЛЭЛТ БОРЛУУЛАЛТ</t>
  </si>
  <si>
    <t>(мян.төг)</t>
  </si>
  <si>
    <t>Өсөлт</t>
  </si>
  <si>
    <t>Борлуулалт</t>
  </si>
  <si>
    <t>бууралт</t>
  </si>
  <si>
    <t>Жараахайн булаг  ХХК</t>
  </si>
  <si>
    <t>Нийт бүтээгдэхүүн</t>
  </si>
  <si>
    <t>Өсөлт
бууралт</t>
  </si>
  <si>
    <t>Нүүрс олворлолт</t>
  </si>
  <si>
    <t xml:space="preserve">Хүнсний бүтээгдэхүүн </t>
  </si>
  <si>
    <t>Цахилгаан эрчим хүч</t>
  </si>
  <si>
    <t>ГОЛ НЭР ТӨРЛИЙН БҮТЭЭГДЭХҮҮН ҮЙЛДВЭРЛЭЛТ</t>
  </si>
  <si>
    <t>Хэмжих</t>
  </si>
  <si>
    <t>төрөл</t>
  </si>
  <si>
    <t>нэгж</t>
  </si>
  <si>
    <t>Адуунчулуун ХК</t>
  </si>
  <si>
    <t>Дорнод Гурил ХК</t>
  </si>
  <si>
    <t>Гурил</t>
  </si>
  <si>
    <t>Талх</t>
  </si>
  <si>
    <t>хивэг</t>
  </si>
  <si>
    <t>ДБЭХС ХК</t>
  </si>
  <si>
    <t>цахилгаан</t>
  </si>
  <si>
    <t>дулаан</t>
  </si>
  <si>
    <t>Сүүн бүт-н</t>
  </si>
  <si>
    <t>Түшнээ ХХК</t>
  </si>
  <si>
    <t>Анчир ХХК</t>
  </si>
  <si>
    <t>архи</t>
  </si>
  <si>
    <t>дарс</t>
  </si>
  <si>
    <t>БД   ХХК</t>
  </si>
  <si>
    <t>Цэвэр ус</t>
  </si>
  <si>
    <t>Онхоодой  өндөр ХХК</t>
  </si>
  <si>
    <t>Улз ус ХХК</t>
  </si>
  <si>
    <t>талх</t>
  </si>
  <si>
    <t>цэвэр ус</t>
  </si>
  <si>
    <t>Холбооны газар:</t>
  </si>
  <si>
    <t>Тарифын орлого</t>
  </si>
  <si>
    <t>Сая.төг</t>
  </si>
  <si>
    <t>Үүнээс: Хүн амаас</t>
  </si>
  <si>
    <t>Мэдээлэл холбооны сүлжээ ХХК</t>
  </si>
  <si>
    <t>Орлого</t>
  </si>
  <si>
    <t>Шуудан тасаг: Орлого бүгд</t>
  </si>
  <si>
    <t>Үүнээс: Шуудан тээвэр</t>
  </si>
  <si>
    <t>Хэвлэл</t>
  </si>
  <si>
    <t>Бусад орлого</t>
  </si>
  <si>
    <t>Зорчигч тээвэр</t>
  </si>
  <si>
    <t>Тээврийн нийт орлого</t>
  </si>
  <si>
    <t>НИЙТИЙН АЖ АХУЙ ҮЙЛЧИЛГЭЭ</t>
  </si>
  <si>
    <t>НААҮ-ний орлого бүгд /сая.төг/</t>
  </si>
  <si>
    <t>Ус борлуулалтын</t>
  </si>
  <si>
    <t>Үүнээс: Хүн амд борлуулсны</t>
  </si>
  <si>
    <t>Аж ахуйн нэгжид</t>
  </si>
  <si>
    <t>Сувагжуулалт</t>
  </si>
  <si>
    <t>Халаалт</t>
  </si>
  <si>
    <t>Халуун ус</t>
  </si>
  <si>
    <t>Хог хаягдал бусад орлого</t>
  </si>
  <si>
    <t>Хувиараа хөдөлмөр эрхлэгч</t>
  </si>
  <si>
    <t>хэрчсэн гурил</t>
  </si>
  <si>
    <t>мян.ширхэг</t>
  </si>
  <si>
    <t>Гагнуурчин</t>
  </si>
  <si>
    <t>Барилгын мужаан</t>
  </si>
  <si>
    <t>Авто машины засварчин</t>
  </si>
  <si>
    <t>Шинээр элссэн суралцагчдын тоо</t>
  </si>
  <si>
    <t>Тухайн жилд суурь боловсрол эзэмшигчид</t>
  </si>
  <si>
    <t>Тухайн жилд бүрэн дунд боловсрол эзэмшигчид</t>
  </si>
  <si>
    <t>Бусад
 сургууль</t>
  </si>
  <si>
    <t>Ажилгүй иргэд</t>
  </si>
  <si>
    <t>Найнги ХК</t>
  </si>
  <si>
    <t>мян.төгрөгөөр</t>
  </si>
  <si>
    <t>Өссөн дүнгээр</t>
  </si>
  <si>
    <t>Мөнгөн хөрөнгийн оны эхний  үлдэгдэл</t>
  </si>
  <si>
    <t>Мөнгөн хөрөнгийн эцсийн үлдэгдэл</t>
  </si>
  <si>
    <t>Төгсөх ангийн  суралцагчид бүгд</t>
  </si>
  <si>
    <t>Мэргэжлийн үнэмлэхтэй</t>
  </si>
  <si>
    <t>Эрэгтэй</t>
  </si>
  <si>
    <t>Хөдөөд</t>
  </si>
  <si>
    <t>Сумын төвд</t>
  </si>
  <si>
    <t>Нийслэл, аймгийн төвд</t>
  </si>
  <si>
    <t>Өрх - Бүгд</t>
  </si>
  <si>
    <t>БҮХ ХҮН АМ</t>
  </si>
  <si>
    <t>2011 îíä</t>
  </si>
  <si>
    <t>2012 îíä</t>
  </si>
  <si>
    <t>Мэргэжлийн шинжлэх ухаан болон техникийн үйл ажиллагаа</t>
  </si>
  <si>
    <t>Тэээвр ба агуулахын үйл ажиллагаа</t>
  </si>
  <si>
    <t>санхүү, даатгалын үйл ажиллагаа</t>
  </si>
  <si>
    <t>Усны хангамж, бохир ус зайлуулах,  хог хаягдлын менежмент болон цэвэрлэх үйл ажиллагаа</t>
  </si>
  <si>
    <t>НИЙГМИЙН ДААТГАЛЫН САНГААС ТЭТГЭВЭР ТЭТГЭМЖ АВЧ БУЙ ИРГЭДИЙН СУДАЛГАА</t>
  </si>
  <si>
    <t>ХЧТА -ны тэтгэмж /хүний тоо/</t>
  </si>
  <si>
    <t>Хугацаа хэтэрсэн зээл</t>
  </si>
  <si>
    <t>Чанаргүй зээл</t>
  </si>
  <si>
    <t>Хугацаатай хадгаламж</t>
  </si>
  <si>
    <t>Дотуур байрны багш</t>
  </si>
  <si>
    <t>Канадын Нарны цирк</t>
  </si>
  <si>
    <t>Японы Нийгмийн Хөгжлийн Сан, Дэлхийн банк</t>
  </si>
  <si>
    <t>ХУВИЙН ХЭВШЛИЙН ЭМНЭЛЭГ, ЭМИЙН САНГИЙН
 ТӨЛБӨРТ ҮЙЛЧИЛГЭЭНИЙ МЭДЭЭ</t>
  </si>
  <si>
    <t>ÒªË ÁÎÉÆÈËÒ</t>
  </si>
  <si>
    <t>Ñóìä</t>
  </si>
  <si>
    <t xml:space="preserve">          Òºëëºñºí õýýëòýã÷</t>
  </si>
  <si>
    <t xml:space="preserve">           Òºëëºëòèéí õóâü</t>
  </si>
  <si>
    <t>Òýìýý</t>
  </si>
  <si>
    <t>Àäóó</t>
  </si>
  <si>
    <t>¯õýð</t>
  </si>
  <si>
    <t>ÿìàà</t>
  </si>
  <si>
    <t>Äá</t>
  </si>
  <si>
    <t>ªì/îíä</t>
  </si>
  <si>
    <t>Ãàðñàí òºë</t>
  </si>
  <si>
    <t>Õîðîãäñîí òºë</t>
  </si>
  <si>
    <t>Íîäíèí ìºí ¿åä</t>
  </si>
  <si>
    <t>Áîòãî</t>
  </si>
  <si>
    <t>Óíàãà</t>
  </si>
  <si>
    <t>Òóãàë</t>
  </si>
  <si>
    <t>Õóðãà</t>
  </si>
  <si>
    <t>Èøèã</t>
  </si>
  <si>
    <t>Áîéæñîí òºë</t>
  </si>
  <si>
    <t>Áîéæèëòûí õóâü</t>
  </si>
  <si>
    <t xml:space="preserve">                                                                                              ÒÎÌ ÌÀËÛÍ Ç¯É ÁÓÑÛÍ ÕÎÐÎÃÄÎË</t>
  </si>
  <si>
    <t>Ñóìûí íýðñ</t>
  </si>
  <si>
    <t>Ýíý îíä
á¿ãä</t>
  </si>
  <si>
    <t xml:space="preserve">                           ¯¿íýýñ</t>
  </si>
  <si>
    <t>Îíû ýõíèé ìàëä 
õàðüöóóëñàí õóâü</t>
  </si>
  <si>
    <t>Õîðîãäëûí øàëòãààí</t>
  </si>
  <si>
    <t>Õîíü</t>
  </si>
  <si>
    <t>ßìàà</t>
  </si>
  <si>
    <t>ªâ÷èí</t>
  </si>
  <si>
    <t>Ãýíýò</t>
  </si>
  <si>
    <t>Áóñàä</t>
  </si>
  <si>
    <t>ªìíºõ îíä</t>
  </si>
  <si>
    <t>Ñóì /áàã/</t>
  </si>
  <si>
    <t>2010 он</t>
  </si>
  <si>
    <t>МАЛТАЙ ӨРХИЙН ТОО СУМДААР</t>
  </si>
  <si>
    <t>Ìàëòàé  ºðõèéí ºñºëò áóóðàëò õóâèàð</t>
  </si>
  <si>
    <t xml:space="preserve">ÌÀË×ÈÍ ªÐÕÈÉÍ ÒÎÎ </t>
  </si>
  <si>
    <t>ÄÎÐÍÎÄ ÀÉÌÃÈÉÍ ÀÌÈÍÛ ÌÀËÛÍ Á¯ËÝÃËÝËÒ</t>
  </si>
  <si>
    <t>ªðõèéí
òîî</t>
  </si>
  <si>
    <t>Àì á¿ëèéí
òîî</t>
  </si>
  <si>
    <t>Íèéò ìàëûí
òîî</t>
  </si>
  <si>
    <t>10 õ¿ðòýë ìàëòàé</t>
  </si>
  <si>
    <t>11-30 ìàëòàé</t>
  </si>
  <si>
    <t>31-50 ìàëòàé</t>
  </si>
  <si>
    <t>51-100 ìàëòàé</t>
  </si>
  <si>
    <t>101-200 ìàëòàé</t>
  </si>
  <si>
    <t>201-500 ìàëòàé</t>
  </si>
  <si>
    <t>501-999 ìàëòàé</t>
  </si>
  <si>
    <t>1000-1499 ìàëòàé</t>
  </si>
  <si>
    <t>1500-2000 ìàëòàé</t>
  </si>
  <si>
    <t>2001-ýýñ äýýø ìàëòàé</t>
  </si>
  <si>
    <t>ÌÀË×ÈÍ ªÐÕÈÉÍ ÌÀËÛÍ Á¯ËÝÃËÝËÒ</t>
  </si>
  <si>
    <t>ÀÌÈÍÛ ÌÀËÛÍ Á¯ËÝÃËÝËÒ, ÍÝÃ ªÐÕªÄ ÎÍÎÃÄÎÕ ÌÀËÛÍ ÒÎÎ</t>
  </si>
  <si>
    <t>ӨРХИЙН ТОО</t>
  </si>
  <si>
    <t>МАЛЫН ТОО</t>
  </si>
  <si>
    <t>2012
 îíä</t>
  </si>
  <si>
    <t>2013
 îíä</t>
  </si>
  <si>
    <t>1000-1499  ìàëòàé</t>
  </si>
  <si>
    <t>1500-2000  ìàëòàé</t>
  </si>
  <si>
    <t>2001-äýýø ìàëòàé</t>
  </si>
  <si>
    <t>ÄÎÐÍÎÄ ÀÉÌÃÈÉÍ Ñ¯ÐÃÈÉÍ ÝÐÃÝËÒ</t>
  </si>
  <si>
    <t>Á¿õ ìàëààð, àéìãèéí ä¿íãýýð</t>
  </si>
  <si>
    <t>Îíû
ýõíèé 
ìàë</t>
  </si>
  <si>
    <t>ÎÐËÎÃÎ</t>
  </si>
  <si>
    <t>ÇÀÐËÀÃÀ</t>
  </si>
  <si>
    <t>Îíû 
ýöñèéí 
ìàë</t>
  </si>
  <si>
    <t xml:space="preserve">Áýëýí </t>
  </si>
  <si>
    <t>Õóäàëäàæ
àâñàí 
øèëæèæ
èðñýí</t>
  </si>
  <si>
    <t xml:space="preserve">Îðëîãî </t>
  </si>
  <si>
    <t>Õóä-ñàí</t>
  </si>
  <si>
    <t>Çàõ</t>
  </si>
  <si>
    <t>Àæ àõóéí</t>
  </si>
  <si>
    <t>Ç¿é áóñ</t>
  </si>
  <si>
    <t>Çàðëàãà</t>
  </si>
  <si>
    <t>òºë</t>
  </si>
  <si>
    <t>øèëæ-ñýí</t>
  </si>
  <si>
    <t>çýýëä</t>
  </si>
  <si>
    <t>äîòîîä</t>
  </si>
  <si>
    <t>õîðîãäîë</t>
  </si>
  <si>
    <t>Бичиг хэрэг</t>
  </si>
  <si>
    <t xml:space="preserve">         МАЛЖУУЛАЛТААР АВСАН АРГА ХЭМЖЭЭНИЙ ТАЙЛАН</t>
  </si>
  <si>
    <t>Ìàëæóóëàëòàíä
õàìðàãäñàí</t>
  </si>
  <si>
    <t>Íèéò çàðöóóëñàí
õºðºíãèéí õýìæýý</t>
  </si>
  <si>
    <t>Ãàäààä îðîí ÎÓÁ-ûí
òºñºë, õºòºëáºðèéí
õºðºíãººð</t>
  </si>
  <si>
    <t>Îðîí íóòãèéí
õºðºíãººð</t>
  </si>
  <si>
    <t>Ìàëæóóëàëòààð 
àâñàí ìàëûí òîî</t>
  </si>
  <si>
    <t>Áîäûí</t>
  </si>
  <si>
    <t>Áîãèéí</t>
  </si>
  <si>
    <t>ªðõèéí òîî</t>
  </si>
  <si>
    <t>Àì á¿ë</t>
  </si>
  <si>
    <t>Хээлтэгч</t>
  </si>
  <si>
    <t>ХАА-Н ҮЙЛДВЭРЛЭЛД АШИГЛАГДАЖ БАЙГАА МАШИН ТЕХНИК</t>
  </si>
  <si>
    <t xml:space="preserve"> МАЛЧДЫН АХУЙ, СОЁЛЫН ЗАРИМ ҮЗҮҮЛЭЛТ</t>
  </si>
  <si>
    <t>Сумдын нэр</t>
  </si>
  <si>
    <t>Бàã</t>
  </si>
  <si>
    <t>Öàõ. Ýõ 
¿¿ñã¿¿ðòýé ºðõ</t>
  </si>
  <si>
    <t>Сансрын антенн</t>
  </si>
  <si>
    <t>Òåëåâèçîðòîé</t>
  </si>
  <si>
    <t>Оёдлын машин</t>
  </si>
  <si>
    <t>Гар аргаар хèéñýí
ýñãèé ì</t>
  </si>
  <si>
    <t>Нàðíû</t>
  </si>
  <si>
    <t>Сàëõèíû</t>
  </si>
  <si>
    <t>Áàãà îâðûí
öàõ.¿¿ñã¿¿ðòýé</t>
  </si>
  <si>
    <t>Бóñàä</t>
  </si>
  <si>
    <t>ХАА-Н ҮЙЛДВЭРЛЭЛД АЖИЛЛАЖ БАЙГАА МЭРГЭЖЛИЙН БОЛОВСОН  ХҮЧИН</t>
  </si>
  <si>
    <t>Малын эмч</t>
  </si>
  <si>
    <t>Малын эмч /Дээд боловсролтой/</t>
  </si>
  <si>
    <t>Мал зүйч</t>
  </si>
  <si>
    <t>Мал зүйч /Дээд боловсролтой/</t>
  </si>
  <si>
    <t>Агрономич</t>
  </si>
  <si>
    <t>Агрономич /Дээд боловсролтой/</t>
  </si>
  <si>
    <t>Механикжуулагч</t>
  </si>
  <si>
    <t xml:space="preserve">Техникийн боловсрол </t>
  </si>
  <si>
    <t>Ажиллагчид</t>
  </si>
  <si>
    <t xml:space="preserve">Малын асаргаа </t>
  </si>
  <si>
    <t xml:space="preserve">Тогооч </t>
  </si>
  <si>
    <t>Ойжуулагч</t>
  </si>
  <si>
    <t>Оёмол бүтээгдэхүүний оёдолчин</t>
  </si>
  <si>
    <t>Хүлэмжийн аж ахуйн фермер</t>
  </si>
  <si>
    <t xml:space="preserve">Гагнуурчин             </t>
  </si>
  <si>
    <t>Малын бага эмч</t>
  </si>
  <si>
    <t>Курс</t>
  </si>
  <si>
    <t xml:space="preserve">Тайлант хугацааны эхэнд </t>
  </si>
  <si>
    <t>Шилжин ирсэн</t>
  </si>
  <si>
    <t xml:space="preserve">Чөлөө авсан </t>
  </si>
  <si>
    <t xml:space="preserve">Тайлант хугацаанд хасагдсан </t>
  </si>
  <si>
    <t>Чөлөө авсан</t>
  </si>
  <si>
    <t xml:space="preserve">Өвчний улмаас </t>
  </si>
  <si>
    <t xml:space="preserve">Тайлант хугацааны эцэст           </t>
  </si>
  <si>
    <t>ш</t>
  </si>
  <si>
    <t>Íèéò ìàëààñ àìèíû ìàë</t>
  </si>
  <si>
    <t>Á¯ÃÄ</t>
  </si>
  <si>
    <t>Çºð¿¿
(+-)</t>
  </si>
  <si>
    <t>Çºð¿o(+-)</t>
  </si>
  <si>
    <t>Á¿õ ìàëààñ õýýëòýã÷ ìàë</t>
  </si>
  <si>
    <t xml:space="preserve">                                                    Íèéò ìàëä àìèíû ìàëûí ýçëýõ õóâèéí æèí</t>
  </si>
  <si>
    <t>¿¿íýýñ</t>
  </si>
  <si>
    <t xml:space="preserve">                                                   Á¿õ ìàëààñ àëáàí ãàçðûí ìàë</t>
  </si>
  <si>
    <t>Хөгжлийн бэрхшээлтэй õ¿íèé òîî, ñóì, ä¿¿ðýã, õ¿éñ, øàëòãààíààð</t>
  </si>
  <si>
    <t>Сумдын 
нэрс</t>
  </si>
  <si>
    <t>6 ба түүнээс дээш гишүүнтэй өрхийн тоо</t>
  </si>
  <si>
    <t>18 хүртэлх насны 4 ба түүнээс дээш хүүхэдтэй өрхийн тоо</t>
  </si>
  <si>
    <t>18 хүртэлх насны хүүхэдтэй  өрх толгойлсон өрхийн тоо</t>
  </si>
  <si>
    <t>2012 он</t>
  </si>
  <si>
    <t>2013 он</t>
  </si>
  <si>
    <t>Төл бойжилт</t>
  </si>
  <si>
    <t>35</t>
  </si>
  <si>
    <t>ХАА-н тэжээвэр амьтдын тооллого</t>
  </si>
  <si>
    <t>36</t>
  </si>
  <si>
    <t>Малчин өрхийн тоо</t>
  </si>
  <si>
    <t>Малтай  өрхийн тоо, сумдаар</t>
  </si>
  <si>
    <t>39</t>
  </si>
  <si>
    <t>40</t>
  </si>
  <si>
    <t>Амины малын бүлэглэлт, нэг өрхөд ногдох малын тоо</t>
  </si>
  <si>
    <t>Шинээр гаргасан худгийн тайлан</t>
  </si>
  <si>
    <t>ХАА-н үйлдвэрлэлд ашиглагдаж байгаа машин техник</t>
  </si>
  <si>
    <t>Ä/ä</t>
  </si>
  <si>
    <t xml:space="preserve">Ñóìûí íýð </t>
  </si>
  <si>
    <t xml:space="preserve">Íèéò õàëäâàðò ºâ÷èí </t>
  </si>
  <si>
    <t>5æèëèéí äóíäàæ</t>
  </si>
  <si>
    <t>Ñ¿ðüåý</t>
  </si>
  <si>
    <t>Öóñàí ñóóëãà</t>
  </si>
  <si>
    <t>Ñàëõèíöýöýã</t>
  </si>
  <si>
    <t>á/ò</t>
  </si>
  <si>
    <t xml:space="preserve">Ãóðâàíçàãàë </t>
  </si>
  <si>
    <t xml:space="preserve">Ìàòàä </t>
  </si>
  <si>
    <t>Öàãààíîâîî</t>
  </si>
  <si>
    <t>×/õîðîîò</t>
  </si>
  <si>
    <t xml:space="preserve">×îéáàëñàí </t>
  </si>
  <si>
    <t>Ñóìûí ýìíýëýã</t>
  </si>
  <si>
    <t>Áàÿíóóë</t>
  </si>
  <si>
    <t xml:space="preserve">Äàøáàëáàð </t>
  </si>
  <si>
    <t>Ñóì äóíäûí</t>
  </si>
  <si>
    <t>ÁÎÝÒºâ</t>
  </si>
  <si>
    <t>ªðõèéí ýìíýëýã</t>
  </si>
  <si>
    <t>Өмнөх он</t>
  </si>
  <si>
    <t>Малын тоо /мян. Тол/</t>
  </si>
  <si>
    <t>Тариалсан талбай /га/</t>
  </si>
  <si>
    <t>Бэлтгэсэн уринш /га/</t>
  </si>
  <si>
    <t>Хураан авсан ургацын хэмжээ /тн/</t>
  </si>
  <si>
    <t>Хүнсний ногоо</t>
  </si>
  <si>
    <t>Бэлтгэсэн хадлан /тн/</t>
  </si>
  <si>
    <t>Нийт малд хээлтэгч малын эзлэх хувийн жин</t>
  </si>
  <si>
    <t>Мал сүргийг эрүүлжүүлэх урдчилан сэргийлэх арга хэмжээ /хувь/</t>
  </si>
  <si>
    <t>НИЙТ ХАЛДАВРТ ӨВЧНИЙ ҮЗҮҮЛЭЛТҮҮД</t>
  </si>
  <si>
    <t>Га-аас авсан ургацын хэмжээ</t>
  </si>
  <si>
    <t>IV.5</t>
  </si>
  <si>
    <t>62</t>
  </si>
  <si>
    <t>82</t>
  </si>
  <si>
    <t>вагон ачилт</t>
  </si>
  <si>
    <t>вагон явуулалт</t>
  </si>
  <si>
    <t>вагон буулгалт</t>
  </si>
  <si>
    <t>Ачаатай вагон 
хүлээн авалт</t>
  </si>
  <si>
    <t>Ачаатай вагон 
хүлээлгэн өгөлт</t>
  </si>
  <si>
    <t>Статик даац</t>
  </si>
  <si>
    <t>Ачаа тээвэрлэлт</t>
  </si>
  <si>
    <t>Ачаа гаргалт</t>
  </si>
  <si>
    <r>
      <t xml:space="preserve">        </t>
    </r>
    <r>
      <rPr>
        <sz val="10"/>
        <rFont val="Arial"/>
        <family val="2"/>
      </rPr>
      <t xml:space="preserve">  Дотоод</t>
    </r>
  </si>
  <si>
    <t>Ачаа эргэлт</t>
  </si>
  <si>
    <t>сая.тн.км</t>
  </si>
  <si>
    <t>Зорчигч тээвэрлэлт</t>
  </si>
  <si>
    <t>Шилжүүлсэн  тн.км</t>
  </si>
  <si>
    <t>Ачаа тээврийн 
орлого</t>
  </si>
  <si>
    <t>Бүгд дүн</t>
  </si>
  <si>
    <t xml:space="preserve">Yéëäâýðèéí
 îñîë </t>
  </si>
  <si>
    <t>Зам тээврийн осол</t>
  </si>
  <si>
    <t>ХӨГЖЛИЙН БЭРХШЭЭЛТЭЙ ИРГЭДИЙН ТОО</t>
  </si>
  <si>
    <t>Òºðºëõèéí</t>
  </si>
  <si>
    <t>Ñóì, ä¿¿ðãèéí 
íýð</t>
  </si>
  <si>
    <t>¿¿íýýñ: 
ýìýãòýé</t>
  </si>
  <si>
    <t>Сургуулийн нэрс</t>
  </si>
  <si>
    <t xml:space="preserve">   Төрийн</t>
  </si>
  <si>
    <t>O</t>
  </si>
  <si>
    <t>Захирал</t>
  </si>
  <si>
    <t>Дэд захирал</t>
  </si>
  <si>
    <t>Арга зүйч</t>
  </si>
  <si>
    <t>Үндсэн багш</t>
  </si>
  <si>
    <t>Асрагч багш /дотуур байрны 6 настны багш/</t>
  </si>
  <si>
    <t>Архив, бичиг хэрэг</t>
  </si>
  <si>
    <t>Сувилагч</t>
  </si>
  <si>
    <t>Сэргээн засалч</t>
  </si>
  <si>
    <t>Сэтгэл зүйч</t>
  </si>
  <si>
    <t>Туслах тогооч /Гал тогооны туслагч/</t>
  </si>
  <si>
    <t>Уурын зуухны слесарь</t>
  </si>
  <si>
    <t>Дотуур байранд амьдрах хүсэлт гаргасан</t>
  </si>
  <si>
    <t>Үүнээс: малчдын хүүхэд</t>
  </si>
  <si>
    <t>Дотуур байранд сууж буй хүүхэд</t>
  </si>
  <si>
    <t>Үүнээс: насаар</t>
  </si>
  <si>
    <t>17-оос дээш</t>
  </si>
  <si>
    <t xml:space="preserve">ДОРНОД АЙМАГ, НИЙСЛЭЛИЙН СУРГУУЛИЙН ӨМНӨХ БОЛОВСРОЛД </t>
  </si>
  <si>
    <t>Цэцэрлэгийн нэр</t>
  </si>
  <si>
    <t xml:space="preserve"> СӨБ-д хамрагдаж байгаа </t>
  </si>
  <si>
    <t>Цэцэрлэгт</t>
  </si>
  <si>
    <t>&lt;2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</si>
  <si>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</si>
  <si>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</si>
  <si>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</si>
  <si>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</si>
  <si>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</si>
  <si>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</si>
  <si>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8-р цэцэрлэг</t>
  </si>
  <si>
    <t>10-р цэцэрлэг</t>
  </si>
  <si>
    <t>11-р цэцэрлэг</t>
  </si>
  <si>
    <t>12-р цэцэрлэг</t>
  </si>
  <si>
    <t>14-р цэцэрлэг</t>
  </si>
  <si>
    <t xml:space="preserve">Шинэ хөгжил </t>
  </si>
  <si>
    <t>Бөмбөөлэй</t>
  </si>
  <si>
    <t>Сэргэлэн багачууд</t>
  </si>
  <si>
    <t>Дорнод түшиц</t>
  </si>
  <si>
    <t>Цахилгаан хий, агааржуулалт</t>
  </si>
  <si>
    <t>Сумд</t>
  </si>
  <si>
    <t>Цагаан-овоо</t>
  </si>
  <si>
    <t>Халх-гол</t>
  </si>
  <si>
    <t>Санхүүгийн дэмжлэг</t>
  </si>
  <si>
    <t>73</t>
  </si>
  <si>
    <t xml:space="preserve">   Татварын орлого                    </t>
  </si>
  <si>
    <t xml:space="preserve">     Орлогын албан татвар               </t>
  </si>
  <si>
    <t xml:space="preserve">     Хувь хүний орлогын албан татвар</t>
  </si>
  <si>
    <t xml:space="preserve">     Цалин хөлс түүнтэй адилтгах орлого</t>
  </si>
  <si>
    <t xml:space="preserve">     Үйл ажиллагааны орлого</t>
  </si>
  <si>
    <t xml:space="preserve">     Хувь хүний орлогын албан татварын буцаан олголт</t>
  </si>
  <si>
    <t xml:space="preserve">         Үл хөдлөх эд хөрөнгийн албан татвар</t>
  </si>
  <si>
    <t xml:space="preserve">          Бууны албан татвар</t>
  </si>
  <si>
    <t xml:space="preserve">         Автотээврийн болон өөрөө явагч хэрэгслийн албан татвар </t>
  </si>
  <si>
    <t xml:space="preserve"> Бусад татвар (төлбөр хураамж)</t>
  </si>
  <si>
    <t xml:space="preserve">       Улсын тэмдэгтийн хураамж</t>
  </si>
  <si>
    <t xml:space="preserve">       Газрын төлбөр</t>
  </si>
  <si>
    <t xml:space="preserve">       Ойн нөөц ашигласаны төлбөр</t>
  </si>
  <si>
    <t xml:space="preserve">       Ан амьтаны нөөц ашигласны төлбөр</t>
  </si>
  <si>
    <t xml:space="preserve">       Ус, рашааны нөөц ашигласны төлбөр</t>
  </si>
  <si>
    <t xml:space="preserve">         Байгалийн ургамлын нөөц ашигласны төлбөр</t>
  </si>
  <si>
    <t xml:space="preserve">       Хог хаягдлын үйлчилгээний хураамж</t>
  </si>
  <si>
    <t>ТАТВАРЫН БУС ОРЛОГО</t>
  </si>
  <si>
    <t>ХӨРӨНГИЙН ОРЛОГО</t>
  </si>
  <si>
    <t>ТУСЛАМЖИЙН ОРЛОГО</t>
  </si>
  <si>
    <t xml:space="preserve">      Тусгай зориулалтын шилжүүлгээс санхүүжих</t>
  </si>
  <si>
    <t>НИЙТ ЗАРЛАГА</t>
  </si>
  <si>
    <t xml:space="preserve">   Цалин хөлс нэмэгдэл урамшил</t>
  </si>
  <si>
    <t xml:space="preserve">   Ажил олгогчоос НД-д төлөх шимтгэл</t>
  </si>
  <si>
    <t xml:space="preserve">   Байр ашиглалттай холбоотой тогтмол зардал</t>
  </si>
  <si>
    <t xml:space="preserve">   Хангамж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</si>
  <si>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</si>
  <si>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</si>
  <si>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</si>
  <si>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Бусдаар гүйцэтгүүлсэн ажил үйлчилгээний төлбөр хураамж</t>
  </si>
  <si>
    <t xml:space="preserve">    Бараа үйлчилгээний бусад зардал</t>
  </si>
  <si>
    <t xml:space="preserve">    Хувийн хэвшлийн байгууллагад олгох татаас</t>
  </si>
  <si>
    <t xml:space="preserve">    Нийгмийн халамж үйлчилгээ</t>
  </si>
  <si>
    <t xml:space="preserve">    Ажил олгогчоос олгох тэтгэмж, урамшуулал, дэмжлэг</t>
  </si>
  <si>
    <t xml:space="preserve">    Төрөөс иргэдэд үзүүлэх бусад тэтгэмж, дэмжлэг</t>
  </si>
  <si>
    <t xml:space="preserve">       Хөрөнгө оруулалт</t>
  </si>
  <si>
    <t>ЗАРДЛЫГ САНХҮҮЖҮҮЛЭХ ЭХ ҮҮСВЭР</t>
  </si>
  <si>
    <t xml:space="preserve">12 сарын эхний үлдэгдэл </t>
  </si>
  <si>
    <t>12 сарын эцсийн үлдэгдэл</t>
  </si>
  <si>
    <t>Үндсэн цалин</t>
  </si>
  <si>
    <t>Ажил олгогчоос нийгмийн даатгалд төлөх шимтгэл</t>
  </si>
  <si>
    <t>Тээвэр шатахуун</t>
  </si>
  <si>
    <t xml:space="preserve">Шуудан, холбоо, интернетийн төлбөр </t>
  </si>
  <si>
    <t>Бага үнэтэй, түргэн элэгдэх, ахуйн эд зүйлс</t>
  </si>
  <si>
    <t>Нормын хувцас, зөөлөн эдлэл</t>
  </si>
  <si>
    <t>Хоол, хүнс</t>
  </si>
  <si>
    <t>Эм, бэлдмэл, эмнэлгийн хэрэгсэл</t>
  </si>
  <si>
    <t>Дотоод албан томилолт</t>
  </si>
  <si>
    <t>Өрх</t>
  </si>
  <si>
    <t>2014 он</t>
  </si>
  <si>
    <t>2011 он</t>
  </si>
  <si>
    <t>Аймаг, сум</t>
  </si>
  <si>
    <t>2013 îíä</t>
  </si>
  <si>
    <t>¯¿íýýñ: íàñíû á¿ëýã</t>
  </si>
  <si>
    <t>Нийт хүн амын тоо</t>
  </si>
  <si>
    <t xml:space="preserve">  </t>
  </si>
  <si>
    <t>011201</t>
  </si>
  <si>
    <t>Багш, СӨН-ны боловсрол</t>
  </si>
  <si>
    <t>011301</t>
  </si>
  <si>
    <t>011407</t>
  </si>
  <si>
    <t>Багш, МХУЗ-ын боловсрол</t>
  </si>
  <si>
    <t>Багш, гадаад хэлний боловсрол</t>
  </si>
  <si>
    <t>Багш, биеийн тамирын боловсрол</t>
  </si>
  <si>
    <t>Багш, математикийн боловсрол</t>
  </si>
  <si>
    <t>041101</t>
  </si>
  <si>
    <t>Бизнесийн удирдлага</t>
  </si>
  <si>
    <t>Мэдээллийн технологи</t>
  </si>
  <si>
    <t>023101</t>
  </si>
  <si>
    <t>Гадаад хэлний орчуулга</t>
  </si>
  <si>
    <t>092301</t>
  </si>
  <si>
    <t>Нийгмийн ажил</t>
  </si>
  <si>
    <t>ХҮН АМЫН АЖИЛ ЭРХЛЭЛТИЙН ҮЗҮҮЛЭЛТ</t>
  </si>
  <si>
    <t>Нийт хүн ам</t>
  </si>
  <si>
    <t>Ажиллагчдын тоо</t>
  </si>
  <si>
    <t>Ажилгүйчүүдийн тоо</t>
  </si>
  <si>
    <t>Аймаг</t>
  </si>
  <si>
    <t xml:space="preserve">2011 </t>
  </si>
  <si>
    <t xml:space="preserve">2012 </t>
  </si>
  <si>
    <t>Улсын дүн</t>
  </si>
  <si>
    <t>Сүхбаатар</t>
  </si>
  <si>
    <t>Хэнтий</t>
  </si>
  <si>
    <t>Улаанбаатар</t>
  </si>
  <si>
    <t xml:space="preserve">ХӨДӨЛМӨРИЙН НАСНЫ ХҮН АМЫН ТОО, хүйс, бүс, аймаг, нийслэлээр_x000D_
</t>
  </si>
  <si>
    <t>АЖИЛЛАГЧДЫН ТОО, бүсээр</t>
  </si>
  <si>
    <t xml:space="preserve">АЖИЛГҮЙ ИРГЭДИЙН ТОО, бүс, аймаг, нийслэлээр_x000D_
</t>
  </si>
  <si>
    <t>эмэгтэй</t>
  </si>
  <si>
    <t>15 БА ТҮҮНЭЭС ДЭЭШ НАСНЫ АЖИЛЛАГЧДЫН ТОО, салбараар</t>
  </si>
  <si>
    <t>Үйлдвэрлэсэн биет хэмжээ</t>
  </si>
  <si>
    <t>Баяндун сум</t>
  </si>
  <si>
    <t>Өндөг</t>
  </si>
  <si>
    <t>Зөгийн бал</t>
  </si>
  <si>
    <t>Дашбалбар сум</t>
  </si>
  <si>
    <t>Халхгол сум</t>
  </si>
  <si>
    <t>Хэрлэн сум</t>
  </si>
  <si>
    <t xml:space="preserve">Цагаан-Овоо сум </t>
  </si>
  <si>
    <t>Чойбалсан сум</t>
  </si>
  <si>
    <t>2014
 îíä</t>
  </si>
  <si>
    <t>Омог</t>
  </si>
  <si>
    <t>Үүлдэр</t>
  </si>
  <si>
    <t>Цэвэр үүлдрийн хонь</t>
  </si>
  <si>
    <t>Барга</t>
  </si>
  <si>
    <t>Баянтүмэн сум</t>
  </si>
  <si>
    <t>Шинэ цэвэр үүлдрийн адуу</t>
  </si>
  <si>
    <t>Цэвэр үүлдрийн үхэр</t>
  </si>
  <si>
    <t>Шар тарлан</t>
  </si>
  <si>
    <t>Талын улаан</t>
  </si>
  <si>
    <t>Эрлийз үхэр</t>
  </si>
  <si>
    <t>Шар тарлан Монголын эрлийз</t>
  </si>
  <si>
    <t>Талын улаан Монголын эрлийз</t>
  </si>
  <si>
    <t>Хар тарлан Монголын эрлийз</t>
  </si>
  <si>
    <t>Лимузин Монголын эрлийз</t>
  </si>
  <si>
    <t>Дорнод талын улаан</t>
  </si>
  <si>
    <t>Үзэмчин</t>
  </si>
  <si>
    <t>Шинэ үүлдрийн хонь</t>
  </si>
  <si>
    <t>Эрлийз хонь</t>
  </si>
  <si>
    <t>Цэвэр үүлдрийн ямаа</t>
  </si>
  <si>
    <t>Баяндэлгэрийн улаан</t>
  </si>
  <si>
    <t>Араб хурдан удмын адуу</t>
  </si>
  <si>
    <t>Булган сум</t>
  </si>
  <si>
    <t>Хар тарлан</t>
  </si>
  <si>
    <t>Сэргэлэн сум</t>
  </si>
  <si>
    <t>Казакын цагаан толгой</t>
  </si>
  <si>
    <t>Казакын цагаан толгой Монголын эрлийз</t>
  </si>
  <si>
    <t>Хөлөнбуйр сум</t>
  </si>
  <si>
    <t>Цэвэр үүлдрийн адуу</t>
  </si>
  <si>
    <t>Монгол</t>
  </si>
  <si>
    <t>Англи хурдан удмын адуу</t>
  </si>
  <si>
    <t>Лимузин</t>
  </si>
  <si>
    <t>Ачааны, суудлын,бусад төрлийн авто машин</t>
  </si>
  <si>
    <t>Нөхөрлөл</t>
  </si>
  <si>
    <t>Малчдын бүлэг</t>
  </si>
  <si>
    <t>Баян-Уул сум</t>
  </si>
  <si>
    <t>Гурванзагал сум</t>
  </si>
  <si>
    <t>Матад сум</t>
  </si>
  <si>
    <t>Чулуунхороот сум</t>
  </si>
  <si>
    <t xml:space="preserve">Багш, сургуулийн өмнөх насны хүүхдийн -5 жил </t>
  </si>
  <si>
    <t xml:space="preserve">Нягтлан бодох бүртгэл-1.5жил </t>
  </si>
  <si>
    <t>Нягтлан бодох бүртгэл-2.5жил</t>
  </si>
  <si>
    <t xml:space="preserve">Нягтлан бодох бүртгэл-5жил </t>
  </si>
  <si>
    <t xml:space="preserve">Нийгмийн ажилтан-5жил </t>
  </si>
  <si>
    <t>Багш, бага анги-1.5 жил /экстернатаар/</t>
  </si>
  <si>
    <t xml:space="preserve">Багш, сургуулийн өмнөх насны боловсрол -2 жил </t>
  </si>
  <si>
    <t xml:space="preserve">Багш, сургуулийн өмнөх насны боловсрол -2.5 жил </t>
  </si>
  <si>
    <t xml:space="preserve">Багш, сургуулийн өмнөх насны боловсрол -5 жил </t>
  </si>
  <si>
    <t xml:space="preserve">Нийгмийн ажил -2.5жил </t>
  </si>
  <si>
    <t xml:space="preserve">Нийгмийн ажил -5жил </t>
  </si>
  <si>
    <t xml:space="preserve">Эчнээгээр </t>
  </si>
  <si>
    <t xml:space="preserve">Багш, англи хэлний -2.5 жил </t>
  </si>
  <si>
    <t>Орчуулагч, хятад хэл -2.5 жил</t>
  </si>
  <si>
    <t xml:space="preserve">Оройгоор нийт </t>
  </si>
  <si>
    <t>Боловсрол судлалын ухаан-2 жил</t>
  </si>
  <si>
    <t>Е01110101</t>
  </si>
  <si>
    <t>Е04130101</t>
  </si>
  <si>
    <t xml:space="preserve">Магистрант нийт </t>
  </si>
  <si>
    <t>Нийт сангаас олгох</t>
  </si>
  <si>
    <t>Зарцуулсан хөрөнгө</t>
  </si>
  <si>
    <t>·Хүүхэд бүрийг хүндлэн дээдэлдэг</t>
  </si>
  <si>
    <t>·Хүүхдийг сонсож, хүүхдээс суралцдаг</t>
  </si>
  <si>
    <t>·Бүх хүүхдэд итгэл найдвар, тэгш боломж олгосон</t>
  </si>
  <si>
    <t>“Алслагдсан хөдөөгийн малчдын хүүхдүүдийн бага боловсролын үр дүнг сайжруулах нь “ төсөл</t>
  </si>
  <si>
    <t>Боловсролын хамрагдалт, хүртээмж доогуур байгаа  5-10 насны, малчин өрхийн болон эмзэг бүлгийн 7500 хүүхдийн боловсролын хүртээмж,чанар, үр ашгийг нэмэгдүүлэх</t>
  </si>
  <si>
    <t>Талст нуур ХХК</t>
  </si>
  <si>
    <t>ТОУУ ХХК</t>
  </si>
  <si>
    <t>ааруул</t>
  </si>
  <si>
    <t>давс</t>
  </si>
  <si>
    <t>элс</t>
  </si>
  <si>
    <t>Хэмжих 
нэгж</t>
  </si>
  <si>
    <t>Кабелийн сувагт холбогдсон хэрэглэгчид</t>
  </si>
  <si>
    <t>Цацраг трейд ХХК  Орлого бүгд</t>
  </si>
  <si>
    <t>Холбооны нийт орлогын дүн</t>
  </si>
  <si>
    <t>Дорнын цагаан өргөө ХХК</t>
  </si>
  <si>
    <t>Ачаа тээвэр</t>
  </si>
  <si>
    <t>мян.тн.км</t>
  </si>
  <si>
    <t xml:space="preserve">Нийт орлого </t>
  </si>
  <si>
    <t>Төрийн өмчийн</t>
  </si>
  <si>
    <t>Орон нутгийн өмчийн</t>
  </si>
  <si>
    <t>Аймаг,
 нийслэл</t>
  </si>
  <si>
    <t>1-9</t>
  </si>
  <si>
    <t>10-19</t>
  </si>
  <si>
    <t>20-49</t>
  </si>
  <si>
    <t>50+</t>
  </si>
  <si>
    <t>Баруун бүс</t>
  </si>
  <si>
    <t>БӨ</t>
  </si>
  <si>
    <t>ГО</t>
  </si>
  <si>
    <t>ЗА</t>
  </si>
  <si>
    <t>УВ</t>
  </si>
  <si>
    <t>ХО</t>
  </si>
  <si>
    <t>Хангайн бүс</t>
  </si>
  <si>
    <t>АР</t>
  </si>
  <si>
    <t>БХ</t>
  </si>
  <si>
    <t>БУ</t>
  </si>
  <si>
    <t>ОР</t>
  </si>
  <si>
    <t>ӨВ</t>
  </si>
  <si>
    <t>ХӨ</t>
  </si>
  <si>
    <t>Төвийн бүс</t>
  </si>
  <si>
    <t>ГС</t>
  </si>
  <si>
    <t>ДА</t>
  </si>
  <si>
    <t>ДО</t>
  </si>
  <si>
    <t>ДГ</t>
  </si>
  <si>
    <t>ӨМ</t>
  </si>
  <si>
    <t>СЭ</t>
  </si>
  <si>
    <t>ТӨ</t>
  </si>
  <si>
    <t>ДД</t>
  </si>
  <si>
    <t>СҮ</t>
  </si>
  <si>
    <t>ХЭ</t>
  </si>
  <si>
    <t>УБ</t>
  </si>
  <si>
    <t xml:space="preserve"> ХАРИЛЦАА ХОЛБОО, ТЭЭВРИЙН САЛБАРЫН ГҮЙЦЭТГЭЛ</t>
  </si>
  <si>
    <t>33</t>
  </si>
  <si>
    <t>III.БОЛОВСРОЛ</t>
  </si>
  <si>
    <t>СӨБ-ын байгууллагын бүлэг хамрагдагчдын жилийн тайлан</t>
  </si>
  <si>
    <t>Политехникийн коллежид суралцагчдын шилжилт хөдөлгөөний жилийн мэдээ</t>
  </si>
  <si>
    <t>IV.ХӨДӨӨ АЖ АХУЙ</t>
  </si>
  <si>
    <t>IV.6</t>
  </si>
  <si>
    <t>IV.7</t>
  </si>
  <si>
    <t>IV.8</t>
  </si>
  <si>
    <t>IV.9</t>
  </si>
  <si>
    <t>Тэжээвэр амьтдын бүтээгдэхүүний үйлдвэрлэл, борлуулалт</t>
  </si>
  <si>
    <t>Малчдын ахуй соёлын үзүүлэлт</t>
  </si>
  <si>
    <t>Тариалалтын жилийн мэдээ</t>
  </si>
  <si>
    <t xml:space="preserve">Ургац хураалтын жилийн мэдээ </t>
  </si>
  <si>
    <t>67</t>
  </si>
  <si>
    <t>IV.10</t>
  </si>
  <si>
    <t>IV.11</t>
  </si>
  <si>
    <t>IV.12</t>
  </si>
  <si>
    <t>IV.13</t>
  </si>
  <si>
    <t>IV.14</t>
  </si>
  <si>
    <t>IV.15</t>
  </si>
  <si>
    <t>IV.16</t>
  </si>
  <si>
    <t>IV.17</t>
  </si>
  <si>
    <t>IV.18</t>
  </si>
  <si>
    <t>IV.19</t>
  </si>
  <si>
    <t>IV.20</t>
  </si>
  <si>
    <t>IV.21</t>
  </si>
  <si>
    <t>IV.22</t>
  </si>
  <si>
    <t>IV.23</t>
  </si>
  <si>
    <t>IV.24</t>
  </si>
  <si>
    <t>V. ҮНЭ</t>
  </si>
  <si>
    <t>Халамжийн мэдээ</t>
  </si>
  <si>
    <t>Барилга угсралт, их засварын гүйцэтгэл</t>
  </si>
  <si>
    <t>Аж үйлдвэрийн нийт бүтээгдэхүүн үйлдвэрлэлт, борлуулалт</t>
  </si>
  <si>
    <t>Шинэ ажлын байранд ажиллаж байгаа хүний тоо, эдийн засгийн гол нэр төрлөөр</t>
  </si>
  <si>
    <t>XI.1</t>
  </si>
  <si>
    <t>XI.2</t>
  </si>
  <si>
    <t>XI.3</t>
  </si>
  <si>
    <t>XI.4</t>
  </si>
  <si>
    <t>XI.5</t>
  </si>
  <si>
    <t>Хөдөлмөр эрхлэлттэй холбоотой төсөл хөтөлбөрүүд</t>
  </si>
  <si>
    <t>Монгол банкны үзүүлэлтүүд</t>
  </si>
  <si>
    <t>ЯХИС-ийн Дорнод дахь салбарын үйл ажиллагааны тайлангийн мэдээ</t>
  </si>
  <si>
    <t>НД-ийн сангаас тэтгэвэр, тэтгэмж олгосон хөрөнгийн зарцуулалт</t>
  </si>
  <si>
    <t>Газрын нэгдмэл сангийн мэдээ</t>
  </si>
  <si>
    <t>Тээврийн хэрэгслийн тоо</t>
  </si>
  <si>
    <t>Бүртгэлтэй байгаа тээврийн хэрэгсэл</t>
  </si>
  <si>
    <t>Дорнод аймгийн нийт ТХ-ийн тоо</t>
  </si>
  <si>
    <t>Цагаан Овоо</t>
  </si>
  <si>
    <t>Автомашин</t>
  </si>
  <si>
    <t>Суудал</t>
  </si>
  <si>
    <t>Ачаа</t>
  </si>
  <si>
    <t>Автобус</t>
  </si>
  <si>
    <t>Тусгай</t>
  </si>
  <si>
    <t>Цистерн</t>
  </si>
  <si>
    <t>Зүтгүүр</t>
  </si>
  <si>
    <t>Автомашин-нийт тоо</t>
  </si>
  <si>
    <t>Механизм</t>
  </si>
  <si>
    <t>Чиргүүл</t>
  </si>
  <si>
    <t>Тээврийн хэрэгсэл-нийт тоо</t>
  </si>
  <si>
    <t>0-3</t>
  </si>
  <si>
    <t>4-6</t>
  </si>
  <si>
    <t>7-9</t>
  </si>
  <si>
    <t>Автомашин /насжилт/-нийт тоо</t>
  </si>
  <si>
    <t>Шатахууны төрөл</t>
  </si>
  <si>
    <t>АИ-95</t>
  </si>
  <si>
    <t>АИ-92</t>
  </si>
  <si>
    <t>АИ-80</t>
  </si>
  <si>
    <t>А-76</t>
  </si>
  <si>
    <t>Дизель</t>
  </si>
  <si>
    <t>Газ</t>
  </si>
  <si>
    <t>Хосолсон</t>
  </si>
  <si>
    <t>Цахилгаан</t>
  </si>
  <si>
    <t>Шатахууны төрөл-нийт тоо</t>
  </si>
  <si>
    <t>ДОРНОД АЙМГИЙН ТЭЭВРИЙН ХЭРЭГСЛИЙН ТОО</t>
  </si>
  <si>
    <t>Үүнээс: 1000-аас дээш малтай
 өрх</t>
  </si>
  <si>
    <t>Төсвийн зарлага орон нутгийн</t>
  </si>
  <si>
    <t>Эрүүлийг хамгаалах салбарын үзүүлэлтүүд</t>
  </si>
  <si>
    <t>Политехникийн болон мэргэжлийн сургуульд суралцагчдын жилийн мэдээ</t>
  </si>
  <si>
    <t>ХАА-н үйлдвэрлэлд ажиллаж байгаа мэргэжлийн боловсон хүчний тоо</t>
  </si>
  <si>
    <t>Хүн амын ажил эрхлэлтийн үзүүлэлт, ажиллах хүчний судалгааны үр дүнгээр</t>
  </si>
  <si>
    <t>Хэрэглээний үнийн индекс</t>
  </si>
  <si>
    <t>Барилгын гүйцэтгэл</t>
  </si>
  <si>
    <t>44 +</t>
  </si>
  <si>
    <t>-</t>
  </si>
  <si>
    <t>ä/ä</t>
  </si>
  <si>
    <t xml:space="preserve">Òºðñºí ýõ </t>
  </si>
  <si>
    <t xml:space="preserve">Àìüä òºðºëò </t>
  </si>
  <si>
    <t>Íèéò íàñ áàðàëò</t>
  </si>
  <si>
    <t xml:space="preserve">Öýâýð ºñºëò </t>
  </si>
  <si>
    <t xml:space="preserve">Á¿ãä </t>
  </si>
  <si>
    <t>Õîò</t>
  </si>
  <si>
    <t>М/ жаргалан</t>
  </si>
  <si>
    <t>¹</t>
  </si>
  <si>
    <t>Àñóóëò</t>
  </si>
  <si>
    <t>Çºð¿¿</t>
  </si>
  <si>
    <t>Õàëäâàðò øàð</t>
  </si>
  <si>
    <t>Ñàëüìîíåëë¸ç</t>
  </si>
  <si>
    <t>Áîîì</t>
  </si>
  <si>
    <t>Ýíòåðâèðóñ</t>
  </si>
  <si>
    <t>Улаан эсэргэнэ</t>
  </si>
  <si>
    <t>Ãàõàé õàâäàð</t>
  </si>
  <si>
    <t xml:space="preserve">Ìººãºíöºð </t>
  </si>
  <si>
    <t>¨ëîì</t>
  </si>
  <si>
    <t>Áðóöåëë¸ç</t>
  </si>
  <si>
    <t>Òðèõîìèíèàç</t>
  </si>
  <si>
    <t>Çàã  õ¿éòýí</t>
  </si>
  <si>
    <t>Òýìá¿¿</t>
  </si>
  <si>
    <t>Үүнээс төрөлхийн тэмбүү</t>
  </si>
  <si>
    <t>Õà÷èãò ðåêåòòèîç</t>
  </si>
  <si>
    <t>0-1 íàñíû õ¿¿õäèéí ýíäýãäýë</t>
  </si>
  <si>
    <t>1-5 íàñ</t>
  </si>
  <si>
    <t>Ýìíýëýãò  íàñ áàðàëò</t>
  </si>
  <si>
    <t>¿¿íýýñ  õîíîã áîëîîã¿é</t>
  </si>
  <si>
    <t>Ýõèéí  ýíäýãäýë</t>
  </si>
  <si>
    <t xml:space="preserve">                                                                                                     </t>
  </si>
  <si>
    <t>Òºðñºí ýõ</t>
  </si>
  <si>
    <t>Õóâèéí õýâøëèéí íýð</t>
  </si>
  <si>
    <t>Òºëáºðò ¿éë÷èëãýý</t>
  </si>
  <si>
    <t>¯éë÷èëñýí õ¿íèé òîî</t>
  </si>
  <si>
    <t>Îðëîãî / мян/</t>
  </si>
  <si>
    <t>Ýìèéí ñàí ä¿í</t>
  </si>
  <si>
    <t>Супердент</t>
  </si>
  <si>
    <t>Этүгэн эх</t>
  </si>
  <si>
    <t>Á¿õ ìàëä õýýëòýã÷èéí ýçëýõ õóâèéí æèí</t>
  </si>
  <si>
    <t>2015 îíû
ýõíèé
ìàë</t>
  </si>
  <si>
    <t>Төрөл</t>
  </si>
  <si>
    <t>Гахай</t>
  </si>
  <si>
    <t>Шувуу</t>
  </si>
  <si>
    <t xml:space="preserve">   Үүнээс: тахиа</t>
  </si>
  <si>
    <t>Туулай</t>
  </si>
  <si>
    <t>Зөгийн бүл</t>
  </si>
  <si>
    <t>Борлуулсан биет хэмжээ</t>
  </si>
  <si>
    <t>Борлуулсан үнэ мян.төг</t>
  </si>
  <si>
    <t>Гахайн мах /амьдын жин/</t>
  </si>
  <si>
    <t>Шувууны мах /амьдын жин/</t>
  </si>
  <si>
    <t xml:space="preserve">Сумд </t>
  </si>
  <si>
    <t>Нэг өрхөд ноогдох мал
 /толгойн тоогоор/</t>
  </si>
  <si>
    <t>2015
 îíä</t>
  </si>
  <si>
    <t>11-30        ìàëòàé</t>
  </si>
  <si>
    <t>31-50        ìàëòàé</t>
  </si>
  <si>
    <t>51-100      ìàëòàé</t>
  </si>
  <si>
    <t>101-200     ìàëòàé</t>
  </si>
  <si>
    <t>201-500     ìàëòàé</t>
  </si>
  <si>
    <t>501-999     ìàëòàé</t>
  </si>
  <si>
    <t>Даршны ургамал</t>
  </si>
  <si>
    <t>Төмс, хүнсний ногооны хаягдал</t>
  </si>
  <si>
    <t>Үр тарианы хаягдал</t>
  </si>
  <si>
    <t>2014 îíä</t>
  </si>
  <si>
    <t>Алатау</t>
  </si>
  <si>
    <t>Шинэ эрлийз хонь</t>
  </si>
  <si>
    <t>Тулман хөхт ямаа</t>
  </si>
  <si>
    <t>Авто тээврийн төв</t>
  </si>
  <si>
    <t xml:space="preserve">      Орон нутгийн хөгжлийн нэгдсэн сангаас шилжүүлсэн орлого </t>
  </si>
  <si>
    <t xml:space="preserve">      Улсын төсвөөс орон нутгийн төсөвт олгох санхүүгийн дэмжлэг</t>
  </si>
  <si>
    <t xml:space="preserve">  Улсын төсөв орон нутгийн төсөв хоорондын шилжүүлэг</t>
  </si>
  <si>
    <t xml:space="preserve">        Бусад орлого</t>
  </si>
  <si>
    <t xml:space="preserve">        Түрээсийн орлого</t>
  </si>
  <si>
    <t xml:space="preserve">        Төсөвт байгууллагын өөрийн орлого</t>
  </si>
  <si>
    <t xml:space="preserve">        Торгуулийн орлого</t>
  </si>
  <si>
    <t xml:space="preserve">        Нийтлэг татварын бус орлого</t>
  </si>
  <si>
    <t xml:space="preserve">       Бусад татвар</t>
  </si>
  <si>
    <t>Байгалийн нөөц ашигласны төлбөр</t>
  </si>
  <si>
    <t xml:space="preserve">   Газрын төлбөр</t>
  </si>
  <si>
    <t xml:space="preserve">       Түгээмэл тархацтай ашигт малтмал ашиглсаны төлбөр</t>
  </si>
  <si>
    <t xml:space="preserve">  Бусад нийтлэг төлбөр, хураамж</t>
  </si>
  <si>
    <t xml:space="preserve"> Хөрөнгийн албан татвар</t>
  </si>
  <si>
    <t xml:space="preserve">     Шууд бус орлого</t>
  </si>
  <si>
    <t>ОРОН НУТГИЙН ТӨСВИЙН ОРЛОГО, ЗАРЛАГА</t>
  </si>
  <si>
    <t xml:space="preserve">     Төсөвт байгууллагын үйл ажиллагаанаас санхүүжих</t>
  </si>
  <si>
    <t xml:space="preserve">      Орон нутгийн төсвөөс санхүүжих</t>
  </si>
  <si>
    <t xml:space="preserve">      Улсын төсвөөс санхүүжих</t>
  </si>
  <si>
    <t xml:space="preserve">      Бусад хөрөнгө</t>
  </si>
  <si>
    <t xml:space="preserve">      Барилга байгууламж</t>
  </si>
  <si>
    <t>Бусад урсгал шилжүүлэг</t>
  </si>
  <si>
    <t>Алдарт эхийн одонтой эхчүүдэд олгох мөнгөн тусламж</t>
  </si>
  <si>
    <t>Алдар цолтой ахмадуудад үзүүлсэн хөнгөлөлт, тусламжийг</t>
  </si>
  <si>
    <t>Хөгжлийн бэрхшээлтэй иргэний нийгмийн хамгааллын тухай хуулийн дагуу олгогдож байгаа хөнгөлөлт, тусламжинд</t>
  </si>
  <si>
    <t>Ахмад настны нийгмийн хамгааллын тухай хуулийн дагуу олгогдож байгаа хөнгөлөлт тусламж</t>
  </si>
  <si>
    <t xml:space="preserve">Хорих ангиас суллагдсан иргэнд </t>
  </si>
  <si>
    <t>Гэр оронгүй тэнэмэл иргэн</t>
  </si>
  <si>
    <t>Гэнэтийн аюул ослоос орон гэргүй болсон иргэн</t>
  </si>
  <si>
    <t>18 нас хүрээгүй байхдаа бүтэн өнчин болсон 18-24 насны иргэн</t>
  </si>
  <si>
    <t>2 ихэр хүүхэд төрүүлсэн</t>
  </si>
  <si>
    <t>Гурав ба түүнээс дээш тооны бага насны /14 хүртлэх насны/  өрх толгойлсон эцэг/эх</t>
  </si>
  <si>
    <t>Байнгын асаргаатай 16 хүртлэх насны хүүхэд болон 16-аас дээш насны иргэнд үзүүлэх нөхцөлт мөнгөн тусламжинд</t>
  </si>
  <si>
    <t>16 хүртлэх насны байнгын асаргаа шаардлагатай хүүхдэд олгох мөнгөн тэтгэмж</t>
  </si>
  <si>
    <t>Тэжээн тэтгэх хүүхэдгүй, төрөл садан хүнгүй, ганц бие ахмад настан болон хөгжлийн бэрхшээлтэй иргэнийг гэр бүлдээ авч асран хамгаалж байгаа иргэн</t>
  </si>
  <si>
    <t>Бүтэн өнчин хүүхэд асран хамгаалж харгалзан дэмжиж байгаа иргэн</t>
  </si>
  <si>
    <t xml:space="preserve">Гэр бүлийн тухай хуулийн 25,5-д заасан болон хүчирхийллийн улмаас хамгаалалт шаардлагатай болсон хүүхдийг мөн хуулийн 74 дүгээр зүйлд заасны дагуу гэр бүлдээ авч асрамжилж байгаа иргэн </t>
  </si>
  <si>
    <t>Байнгын асаргаатай, хөгжлийн бэрхшээлтэй 18-аас дээш насны хүнийг асарч байгаа иргэн</t>
  </si>
  <si>
    <t>Байнгын асаргаатай,  хөгжлийн бэрхшээлтэй 18 хүртлэх насны хүүхдийг асарч иргэн</t>
  </si>
  <si>
    <t>Ахмад настныг асарч буй иргэнд</t>
  </si>
  <si>
    <t>Тэжээгчээ алдсан тэтгэмж</t>
  </si>
  <si>
    <t>Хөгжлийн бэрхшээлтэй иргэний тэтгэвэр</t>
  </si>
  <si>
    <t>Ахмад настны тэтгэвэр тэтгэмж</t>
  </si>
  <si>
    <t>Ччулуунхороот</t>
  </si>
  <si>
    <t>Үйлчилгээний нэр/төрөл</t>
  </si>
  <si>
    <t>Хүүхэд хамгаалал</t>
  </si>
  <si>
    <t>ÄÎÐÍÎÄ ÀÉÌÃÈÉÍ ÕÝÐÝÃËÝÝÍÈÉ ¯ÍÈÉÍ ÈÍÄÅÊÑ</t>
  </si>
  <si>
    <t>Барилгын төрөл</t>
  </si>
  <si>
    <t>Тухайн он</t>
  </si>
  <si>
    <t>Улирлын дүн</t>
  </si>
  <si>
    <t>Орон сууцны барилга</t>
  </si>
  <si>
    <t>Орон сууцны барилга, үйлчилгээтэй</t>
  </si>
  <si>
    <t>Цэцэрлэг</t>
  </si>
  <si>
    <t>Сургууль</t>
  </si>
  <si>
    <t>Соёлын</t>
  </si>
  <si>
    <t>Спорт, биеийн тамир</t>
  </si>
  <si>
    <t>Конторын</t>
  </si>
  <si>
    <t>Хатуу хучилттай авто зам</t>
  </si>
  <si>
    <t>Далан, суваг, шугам</t>
  </si>
  <si>
    <t>Бусад (бусад зам, талбайн ажил)</t>
  </si>
  <si>
    <t>Орон сууцны барилгын их засвар</t>
  </si>
  <si>
    <t>Орон сууцны бус барилгын их засвар</t>
  </si>
  <si>
    <t>Инжежерийн барилга байгууламжийн их засвар</t>
  </si>
  <si>
    <t>011201'</t>
  </si>
  <si>
    <t>011301'</t>
  </si>
  <si>
    <t>Багш, бага ангийн боловсрол</t>
  </si>
  <si>
    <t>011407'</t>
  </si>
  <si>
    <t>011409'</t>
  </si>
  <si>
    <t>011410'</t>
  </si>
  <si>
    <t>011401'</t>
  </si>
  <si>
    <t>041101'</t>
  </si>
  <si>
    <t>041301'</t>
  </si>
  <si>
    <t>061204'</t>
  </si>
  <si>
    <t>023101'</t>
  </si>
  <si>
    <t>092301'</t>
  </si>
  <si>
    <t>011402'</t>
  </si>
  <si>
    <t>Багш, байгалийн ухааны боловсрол</t>
  </si>
  <si>
    <t>011404'</t>
  </si>
  <si>
    <t>Багш, урлагийн боловсрол</t>
  </si>
  <si>
    <t>072404'</t>
  </si>
  <si>
    <t>Газрын тосны инженер</t>
  </si>
  <si>
    <t>Нийт   /      өдрөөр</t>
  </si>
  <si>
    <t>Багш, бага ангийн боловсрол -2.5 жил</t>
  </si>
  <si>
    <t>011402</t>
  </si>
  <si>
    <t>Багш, физик-математикийн боловсрол-2.5 жил</t>
  </si>
  <si>
    <t>Багш, урлагийн боловсрол-2.5 жил</t>
  </si>
  <si>
    <t>Бизнесийн удирдлага-2 жил</t>
  </si>
  <si>
    <t>Е04130302</t>
  </si>
  <si>
    <t>Төрийн захиргааны менежмент-2 жил</t>
  </si>
  <si>
    <t>F01110101</t>
  </si>
  <si>
    <t>Боловсрол судлал-3-4 жил</t>
  </si>
  <si>
    <t>F04130101</t>
  </si>
  <si>
    <t>Бизнесийн удирдлага-3-4 жил</t>
  </si>
  <si>
    <t xml:space="preserve">Докторант нийт </t>
  </si>
  <si>
    <t xml:space="preserve"> ТЕХНИКИЙН БОЛОН МЭРГЭЖЛИЙН БОЛОВСРОЛ, СУРГАЛТЫН БАЙГУУЛЛАГЫН </t>
  </si>
  <si>
    <t xml:space="preserve">Мэргэжлийн нэр </t>
  </si>
  <si>
    <t>Суралцагчид</t>
  </si>
  <si>
    <t>Суралцагчид /сургалтын төлбөрийн эх үүсвэрээр/</t>
  </si>
  <si>
    <t>Шинээр элсэгчид</t>
  </si>
  <si>
    <t>Төгсөх ангид суралцагчид</t>
  </si>
  <si>
    <t>I курс</t>
  </si>
  <si>
    <t>II курс</t>
  </si>
  <si>
    <t>III курс</t>
  </si>
  <si>
    <t>Мэргэжлийн дипломтой</t>
  </si>
  <si>
    <t>Мэргэжлийн боловсролын үнэмлэхтэй</t>
  </si>
  <si>
    <t>Чадамжийн гэрчилгээтэй</t>
  </si>
  <si>
    <t>Төсөвт байгууллагын</t>
  </si>
  <si>
    <t xml:space="preserve">Гэрээ, захиалгаар </t>
  </si>
  <si>
    <t xml:space="preserve">Хувийн </t>
  </si>
  <si>
    <t>В</t>
  </si>
  <si>
    <t>Оператор, газрын тос олборлох давхаргын даралт тогтворжуулах</t>
  </si>
  <si>
    <t xml:space="preserve">               Эмэгтэй</t>
  </si>
  <si>
    <t>Нэмэгдсэн /шалтгаанаар/</t>
  </si>
  <si>
    <t xml:space="preserve">        Эмэгтэй</t>
  </si>
  <si>
    <t xml:space="preserve">                Эмэгтэй </t>
  </si>
  <si>
    <t>Хасагдсан /шалтгаанаар/</t>
  </si>
  <si>
    <t xml:space="preserve">         Эмэгтэй</t>
  </si>
  <si>
    <t xml:space="preserve">          Эмэгтэй</t>
  </si>
  <si>
    <t xml:space="preserve">                  Эмэгтэй</t>
  </si>
  <si>
    <t>Бараа үйлчилгээний бусад зардал</t>
  </si>
  <si>
    <t>Төрөөс иргэдэд олгох тэтгэмж, урамшуулал</t>
  </si>
  <si>
    <t>Нийтийн аж ахуй ххк</t>
  </si>
  <si>
    <t>Ширэмэн цутгамал</t>
  </si>
  <si>
    <t>хайрга, дайрга</t>
  </si>
  <si>
    <t>Хүйс</t>
  </si>
  <si>
    <t>Байршил</t>
  </si>
  <si>
    <t>Хөдөө</t>
  </si>
  <si>
    <t>Үүнээс : салбараар</t>
  </si>
  <si>
    <t>ХАА, ойн аж ахуйн, загас барилт, ан агнуур</t>
  </si>
  <si>
    <t xml:space="preserve">Усан хангамж, бохир ус зайлуулах систем, хог, хаягдлын менежмент </t>
  </si>
  <si>
    <t>Бөөний болон жижиглэн худалдаа, машин мотоциклийн засвар үйлчилг</t>
  </si>
  <si>
    <t>Tээвэр ба агуулахын үйл ажиллагаа</t>
  </si>
  <si>
    <t>Зочид буудал, байр сууц болон нийтийн хоолны үйлчилгээ</t>
  </si>
  <si>
    <t>Мэдээлэл, холбоо</t>
  </si>
  <si>
    <t>Төрийн удирдлага ба батлан хамгаалах үйл ажиллагаа, албан журмын</t>
  </si>
  <si>
    <t>Эр</t>
  </si>
  <si>
    <t>Хөгжлийн бэрхшээлтэй иргэний ажлын байрыг дэмжих хөтөлбөр</t>
  </si>
  <si>
    <t>Малчдын хөдөлмөр эрхлэлтийг дэмжих хөтөлбөр</t>
  </si>
  <si>
    <t>Аж ахуй эрхлэлтийн сургалт</t>
  </si>
  <si>
    <t>Нархан</t>
  </si>
  <si>
    <t xml:space="preserve">      Шинэ хөгжил цогцолбор сургууль</t>
  </si>
  <si>
    <t xml:space="preserve">   Төрийн өмчийн бүгд</t>
  </si>
  <si>
    <t xml:space="preserve">   Хувийн өмчийн</t>
  </si>
  <si>
    <t xml:space="preserve">      Шинэ зуун ахлах сургууль</t>
  </si>
  <si>
    <t xml:space="preserve">   Хувийн өмчийн бүгд</t>
  </si>
  <si>
    <t>Дорнод Боловсролын газар бүгд</t>
  </si>
  <si>
    <t>Цахилгааны эх үүсгүүртэй 
малчин өрх</t>
  </si>
  <si>
    <t>АЖ  ҮЙЛДВЭРИЙН НИЙТ  БҮТЭЭГДЭХҮҮН  ҮЙЛДВЭРЛЭЛТ  БОРЛУУЛАЛТ</t>
  </si>
  <si>
    <t>Ус хуримтлуулах, ариутгах  усан хангамжийн</t>
  </si>
  <si>
    <t>МОНГОЛ БАНКНЫ САРЫН ДУНДАЖ ХАНШ</t>
  </si>
  <si>
    <t>Сарын дундаж үнэ</t>
  </si>
  <si>
    <t>USD</t>
  </si>
  <si>
    <t>EUR</t>
  </si>
  <si>
    <t>JPY</t>
  </si>
  <si>
    <t>RUB</t>
  </si>
  <si>
    <t>CNY</t>
  </si>
  <si>
    <t>/ажил хайж буй шалтгаан, ажилд зуучлагдан орсон байдал, бүс, аймгаар, өссөн дүнгээр/</t>
  </si>
  <si>
    <t>Үүнээс: үр тариа</t>
  </si>
  <si>
    <t>мквтц</t>
  </si>
  <si>
    <t>мян.м3</t>
  </si>
  <si>
    <t>Хэвийн боов</t>
  </si>
  <si>
    <t>2016.01.16</t>
  </si>
  <si>
    <t>Ажиллагчид, хүйс, эдийн засгийн салбар, байршлаар</t>
  </si>
  <si>
    <t>мян.барр</t>
  </si>
  <si>
    <t>I.ЭРҮҮЛ МЭНД</t>
  </si>
  <si>
    <t>Орон нутгийн төсвийн зарлага</t>
  </si>
  <si>
    <t>Өр, авлагын дэлгэрэнгүй мэдээ</t>
  </si>
  <si>
    <t>Сумдын өөрийн хүчээр үйлдвэрлэсэн тэжээл</t>
  </si>
  <si>
    <t>Малжуулалтаар авсан арга хэмжээний тайлан</t>
  </si>
  <si>
    <t>Цэвэр үүлдрийн болон эрлийз, нутгийн шилдэг омгийн малын тоо</t>
  </si>
  <si>
    <t>Хоршоо, нөхөрлөл, бүлгийн малчин өрхийн тоо</t>
  </si>
  <si>
    <t>VI. БАРИЛГА</t>
  </si>
  <si>
    <t>VII. АЖ ҮЙЛДВЭР</t>
  </si>
  <si>
    <t>VIII.ХАЛАМЖ ҮЙЛЧИЛГЭЭ</t>
  </si>
  <si>
    <t>VII.2</t>
  </si>
  <si>
    <t>Харилцаа холбоо, тээвэр, нийтийн аж ахуйн салбарын гүйцэтгэл</t>
  </si>
  <si>
    <t>IX.1</t>
  </si>
  <si>
    <t>IX.2</t>
  </si>
  <si>
    <t>IX.3</t>
  </si>
  <si>
    <t>IX.4</t>
  </si>
  <si>
    <t>IX.5</t>
  </si>
  <si>
    <t>IX. БАНК, НИЙГМИЙН ДААТГАЛ, ТЭЭВЭР, ХОЛБОО</t>
  </si>
  <si>
    <t>X. АЖИЛ ЭРХЛЭЛТ</t>
  </si>
  <si>
    <t>X.2</t>
  </si>
  <si>
    <t>X.3</t>
  </si>
  <si>
    <t>X.4</t>
  </si>
  <si>
    <t>X.5</t>
  </si>
  <si>
    <t>X.6</t>
  </si>
  <si>
    <t>15, ба түүнээс дээш насны ажиллагчдын тоо, аймгаар, салбараар</t>
  </si>
  <si>
    <t xml:space="preserve">XI. ГЭМТ ХЭРЭГ </t>
  </si>
  <si>
    <t>XII. БУСАД</t>
  </si>
  <si>
    <t>Монгол банкны сарын дундаж ханш</t>
  </si>
  <si>
    <t>Өрхийн тоо</t>
  </si>
  <si>
    <t>Хүн амын тоо</t>
  </si>
  <si>
    <t>Дундаж өсөлтийн хувь</t>
  </si>
  <si>
    <t>Хүйсийн харьцаа</t>
  </si>
  <si>
    <t>31</t>
  </si>
  <si>
    <t>47</t>
  </si>
  <si>
    <t>48</t>
  </si>
  <si>
    <t>49</t>
  </si>
  <si>
    <t>50</t>
  </si>
  <si>
    <t>61</t>
  </si>
  <si>
    <t>64</t>
  </si>
  <si>
    <t>65</t>
  </si>
  <si>
    <t>66</t>
  </si>
  <si>
    <t>68</t>
  </si>
  <si>
    <t>69</t>
  </si>
  <si>
    <t>77</t>
  </si>
  <si>
    <t>83</t>
  </si>
  <si>
    <t>84</t>
  </si>
  <si>
    <t>85</t>
  </si>
  <si>
    <t>86</t>
  </si>
  <si>
    <t>91</t>
  </si>
  <si>
    <t>2015 он</t>
  </si>
  <si>
    <t>ªÐÕÈÉÍ ÒÎÎГ ӨМНӨХ ОНТОЙ ХАРЬЦУУЛСАН ХЭЛБЭРЭЭР</t>
  </si>
  <si>
    <t>2016 он</t>
  </si>
  <si>
    <t>2015 îíä</t>
  </si>
  <si>
    <t xml:space="preserve"> 2010 îíä </t>
  </si>
  <si>
    <t>2017.01.15</t>
  </si>
  <si>
    <t>БАЯНТҮМЭН ТАСГИЙН 2016 ОНЫ ЖИЛИЙН ҮР ДҮНГИЙН ҮЗҮҮЛЭЛТ</t>
  </si>
  <si>
    <t>ДОРНОД АЙМАГТ 2016 ОНД ҮЙЛДЭГДСЭН ГЭМТ ХЭРГИЙН СУДАЛГАА</t>
  </si>
  <si>
    <t>ҮЙЛ АЖИЛЛАГАА ЯВУУЛЖ БАЙГАА АЖ АХУЙН НЭГЖ   / Ажиллагчдын тооны бүлгээр -2016 он/</t>
  </si>
  <si>
    <t>ДОРНОД АЙМГИЙН ГАЗРЫН НЭГДМЭЛ САНГИЙН МЭДЭЭ  /2016 он/</t>
  </si>
  <si>
    <t>тараг</t>
  </si>
  <si>
    <t>савхин малгай</t>
  </si>
  <si>
    <t>Борлуулалтын дэмжлэг</t>
  </si>
  <si>
    <t>Төмөр замчин</t>
  </si>
  <si>
    <t>Барилгын цахилгаанчин</t>
  </si>
  <si>
    <t>Ажилгүй
 иргэд</t>
  </si>
  <si>
    <t xml:space="preserve">        Хүүгийн орлого</t>
  </si>
  <si>
    <t xml:space="preserve">     Төрийн болон орон нутгийн өмчид бүртгэлтэй</t>
  </si>
  <si>
    <t xml:space="preserve">     Дуудлага худалдаа</t>
  </si>
  <si>
    <t xml:space="preserve">    Тэтгэвэрт гарахад олгох нэг удаагийн мөнгөн тэтгэмж</t>
  </si>
  <si>
    <t xml:space="preserve">    Хөдөө орон нутагт тогтвор суурьшилтай ажилласан албан хаагчдад төрөөс үзүүлэх дэмжлэг</t>
  </si>
  <si>
    <t xml:space="preserve">    Нэг удаагийн тэтгэмж, шагнал урамшуулал</t>
  </si>
  <si>
    <t>Д.д</t>
  </si>
  <si>
    <t>2016 îíû
ýõíèé
ìàë</t>
  </si>
  <si>
    <t>Малтай өрхийн тоо</t>
  </si>
  <si>
    <t>2016
 îíä</t>
  </si>
  <si>
    <t>Бэлтгэсэн
 хадлан /тн/</t>
  </si>
  <si>
    <t>Алатау Монголын эрлийз</t>
  </si>
  <si>
    <t>Ангус</t>
  </si>
  <si>
    <t>Оюуфарм</t>
  </si>
  <si>
    <t>Дэлгэрэх</t>
  </si>
  <si>
    <t>I.1</t>
  </si>
  <si>
    <t>I.2</t>
  </si>
  <si>
    <t>I.3</t>
  </si>
  <si>
    <t xml:space="preserve">      1-р сургууль</t>
  </si>
  <si>
    <t xml:space="preserve">      Баянтүмэн сумын Ерөнхий боловсролын сургууль</t>
  </si>
  <si>
    <t xml:space="preserve">      Баяндун сумын Ерөнхий боловсролын сургууль</t>
  </si>
  <si>
    <t xml:space="preserve">      Булган сумын Ерөнхий боловсролын сургууль</t>
  </si>
  <si>
    <t xml:space="preserve">      Дашбалбар сумын Ерөнхий боловсролын сургууль</t>
  </si>
  <si>
    <t xml:space="preserve">      Дорнод ахлах сургууль</t>
  </si>
  <si>
    <t xml:space="preserve">      Матад сумын Ерөнхий боловсролын сургууль</t>
  </si>
  <si>
    <t xml:space="preserve">      Хөлөнбуйр сумын Ерөнхий боловсролын сургууль</t>
  </si>
  <si>
    <t xml:space="preserve">      Лаборатори Хан-Уул цогцолбор сургууль</t>
  </si>
  <si>
    <t xml:space="preserve">      Цагаан-овоо сумын Ерөнхий боловсролын сургууль</t>
  </si>
  <si>
    <t xml:space="preserve">      Ялалт багийн Ерөнхий боловсролы сургууль</t>
  </si>
  <si>
    <t xml:space="preserve">      Flower Ерөнхий боловсролын сургууль</t>
  </si>
  <si>
    <t xml:space="preserve">      Түгээмэл Оюун бага сургууль</t>
  </si>
  <si>
    <t xml:space="preserve">      2-р сургууль</t>
  </si>
  <si>
    <t xml:space="preserve">      5-р сургууль</t>
  </si>
  <si>
    <t xml:space="preserve">      8-р сургууль</t>
  </si>
  <si>
    <t xml:space="preserve">      11-р сургууль</t>
  </si>
  <si>
    <t xml:space="preserve">      12-р сургууль</t>
  </si>
  <si>
    <t xml:space="preserve">      Баян-Уул сумын Ерөнхий боловсролын сургууль</t>
  </si>
  <si>
    <t xml:space="preserve">      Сэргэлэн сумын Ерөнхий боловсролын сургууль</t>
  </si>
  <si>
    <t xml:space="preserve">      Халхгол сумын Ерөнхий боловсролын сургууль</t>
  </si>
  <si>
    <t xml:space="preserve">      Шинэ зуун Ерөнхий боловсролын сургууль</t>
  </si>
  <si>
    <t>7-р цэцэрлэг</t>
  </si>
  <si>
    <t>Дорнод бүжин</t>
  </si>
  <si>
    <t>Ононгийн найздууд</t>
  </si>
  <si>
    <t>Насны бүлэг</t>
  </si>
  <si>
    <t>Эзлэх хувь</t>
  </si>
  <si>
    <t>Худалдааны газрын үндсэн ажилтан</t>
  </si>
  <si>
    <t>12-17</t>
  </si>
  <si>
    <t>Өрх хүн амын тоо</t>
  </si>
  <si>
    <t>18-22</t>
  </si>
  <si>
    <t>I.4</t>
  </si>
  <si>
    <t>Хөгжлийн бэрхшээлтэй иргэдийн тоо, нийгмийн зарим үзүүлэлтүүд</t>
  </si>
  <si>
    <t>23-24</t>
  </si>
  <si>
    <t>42-43</t>
  </si>
  <si>
    <t>Дорнод Их сургуульд суралцагчдын жилийн мэдээ</t>
  </si>
  <si>
    <t>Орон нутгийн төсвийн орлого, зарлага, сумдаар</t>
  </si>
  <si>
    <t>Өмнөх онд</t>
  </si>
  <si>
    <t>70-71</t>
  </si>
  <si>
    <t>75-76</t>
  </si>
  <si>
    <t>87-90</t>
  </si>
  <si>
    <t>92-93</t>
  </si>
  <si>
    <t xml:space="preserve">       ·Дэлхий ертөнцийг бий болгохын төлөө ажилладаг төрийн бус ашгийн бус олон улсын     байгууллага.</t>
  </si>
  <si>
    <t xml:space="preserve">15, БА ТҮҮНЭЭС ДЭЭШ НАСНЫ ЭДИЙН ЗАСГИЙН ИДЭВХТЭЙ ХҮН АМЫН ТОО, 
бүс, аймаг, нийслэлээр_x000D_
</t>
  </si>
  <si>
    <t>Суурь үзүүлэлт</t>
  </si>
  <si>
    <t>Зорилтот түвшин</t>
  </si>
  <si>
    <t>Хүрсэн түвшин</t>
  </si>
  <si>
    <t>Эдийн засаг, нийгмийн хөгжлийн үзүүлэлт</t>
  </si>
  <si>
    <t>Нөөцөлсөн үр /тн/</t>
  </si>
  <si>
    <t>Цаг үеийн мэдээ, судалгаа ирүүлсэн байдал</t>
  </si>
  <si>
    <t>Шинээр гаргасан болон сэргээн засварласан уст цэгийн тоо</t>
  </si>
  <si>
    <t>ДУНДАЖ ҮНЭЛГЭЭ</t>
  </si>
  <si>
    <t>НИЙТ ТОО</t>
  </si>
  <si>
    <t>Хүрдний байрлал</t>
  </si>
  <si>
    <t>Хүрдний байрлал-нийт тоо</t>
  </si>
  <si>
    <t>Хөдөлгүүрийн багтаамж-нийт тоо</t>
  </si>
  <si>
    <t>10-аас
 дээш</t>
  </si>
  <si>
    <t>Хөдөлгүүрийн
 багтаамж</t>
  </si>
  <si>
    <t>Автомашин 
/насжилт/</t>
  </si>
  <si>
    <t>Тээврийн 
хэрэгсэл</t>
  </si>
  <si>
    <t>Гэрээт ажлын хөлс</t>
  </si>
  <si>
    <t>Бусад хөрөнгө</t>
  </si>
  <si>
    <t>Даатгалын үйлчилгээ</t>
  </si>
  <si>
    <t>Бусдаар гүйцэтгүүлсэн бусад нийтлэг ажил үйлчилгээ</t>
  </si>
  <si>
    <t>Бабуб ХХК</t>
  </si>
  <si>
    <t>Дорнын нэмэх сар ХХК</t>
  </si>
  <si>
    <t>Бялуу</t>
  </si>
  <si>
    <t>Бабуб</t>
  </si>
  <si>
    <t>Дорнын нэмэх сар</t>
  </si>
  <si>
    <t>ҮЙл ажиллагаа явуулж байгаа ААНБ тоо</t>
  </si>
  <si>
    <t>Хөдөө аж ахуйн, ан агнуур, ойн аж ахуй</t>
  </si>
  <si>
    <t>Уул уурхай, олборлох үйлдвэр</t>
  </si>
  <si>
    <t>Цахилгаан, хий үйлдвэрлэл, ус хангамж</t>
  </si>
  <si>
    <t xml:space="preserve">Бөөний болон жижиглэн худалдаа, гэр ахуйн барааны </t>
  </si>
  <si>
    <t>Зочид буудал, зоогийн газар</t>
  </si>
  <si>
    <t>Тээвэр, агуулахын аж ахуй, холбоо</t>
  </si>
  <si>
    <t>Санхүүгийн гүйлгээ хийх үйл ажиллагаа</t>
  </si>
  <si>
    <t>Үл хөдлөх хөрөнгө, түрээс, бизнесийн үйл ажиллагаа</t>
  </si>
  <si>
    <t xml:space="preserve">Төрийн удирдлага, батлан хамгаалах, албан журмын </t>
  </si>
  <si>
    <t>Боловсролын салбарын үйл ажиллагаа</t>
  </si>
  <si>
    <t>Эрүүл мэнд, нийгмийн халамжийн үйл ажиллагаа</t>
  </si>
  <si>
    <t>Нийгэм, бие хүнд үзүүлэх бусад үйлчилгээ</t>
  </si>
  <si>
    <t>Үйл ажиллагаа явуулж байгаа</t>
  </si>
  <si>
    <t>Хувийн /хамтарсан /</t>
  </si>
  <si>
    <t>Орон нутгийн өмчийн оролцоотой</t>
  </si>
  <si>
    <t>Bg</t>
  </si>
  <si>
    <t>Салбараар</t>
  </si>
  <si>
    <t>Эзэмшлийн хэлбэр</t>
  </si>
  <si>
    <t>Үйл ажиллагаа явуулж байгаа ААНБ тоо</t>
  </si>
  <si>
    <t>ҮЙЛ АЖИЛЛАГАА ЯВУУЛЖ БАЙГАА АЖ АХУЙН НЭГЖ   / сумдаар/</t>
  </si>
  <si>
    <t xml:space="preserve">ҮЙЛ АЖИЛЛАГАА ЯВУУЛЖ БАЙГАА АЖ АХУЙН НЭГЖ, БАЙГУУЛЛАГЫН ТОО, 
салбараар, аймгаар, 2016 он
</t>
  </si>
  <si>
    <t>абсолют
өөрчлөлт
/+,-/</t>
  </si>
  <si>
    <t>гүнжүү</t>
  </si>
  <si>
    <t>Г.кал</t>
  </si>
  <si>
    <t>Багш, урлагийн боловсрол-5 жил</t>
  </si>
  <si>
    <t>Багш, бага боловсрол -3.5 жил</t>
  </si>
  <si>
    <t>Боловсрол судлалын ухаан-2 жил /гадаад/</t>
  </si>
  <si>
    <t>БД</t>
  </si>
  <si>
    <t>БТ</t>
  </si>
  <si>
    <t>БЛ</t>
  </si>
  <si>
    <t>ГЗ</t>
  </si>
  <si>
    <t>ДБ</t>
  </si>
  <si>
    <t>МТ</t>
  </si>
  <si>
    <t>ХЛ</t>
  </si>
  <si>
    <t>ХБ</t>
  </si>
  <si>
    <t>ЦО</t>
  </si>
  <si>
    <t>ЧБ</t>
  </si>
  <si>
    <t>ЧХ</t>
  </si>
  <si>
    <t>ÝÐÝÃÒÝÉ</t>
  </si>
  <si>
    <t>ÝÌÝÃÒÝÉ</t>
  </si>
  <si>
    <t>100+</t>
  </si>
  <si>
    <t>СУУРИН ХҮН АМЫН ТОО, НАСААР, ÑÓÌÄÀÀÐ</t>
  </si>
  <si>
    <t>2017 он</t>
  </si>
  <si>
    <t>Өөрчлөлт
2016/2017</t>
  </si>
  <si>
    <t>2016 îíä</t>
  </si>
  <si>
    <t xml:space="preserve"> 2017 оны  дүí</t>
  </si>
  <si>
    <t>ХҮН АМ, ӨРХИЙН ТОО, хүйс, байршлаар</t>
  </si>
  <si>
    <t>ӨРХИЙН ТОО, ам бүлийн тоо, өрхийн тэргүүлэгчийн хүйсээр</t>
  </si>
  <si>
    <t xml:space="preserve">ӨРХИЙН ТОО, ам бүлийн тоо, өрхийн тэргүүлэгчийн хүйсээр  </t>
  </si>
  <si>
    <t xml:space="preserve">  Ä?í</t>
  </si>
  <si>
    <t>БОЭТөв</t>
  </si>
  <si>
    <t>Õîðò õàâäàðûí íàñ áàðàëò</t>
  </si>
  <si>
    <t>Îñîë ãýìòëèéí íàñ  áàðàëò</t>
  </si>
  <si>
    <t>0-1 íàñíû ýíäýãäýë</t>
  </si>
  <si>
    <t xml:space="preserve">Íÿðàéí ýíäýãäýë </t>
  </si>
  <si>
    <t>Àìüã¿é òºðºëò</t>
  </si>
  <si>
    <t>Àìèà õîðëîñîí</t>
  </si>
  <si>
    <t>Áóñäàä õîðëîãäñîí</t>
  </si>
  <si>
    <t xml:space="preserve">Çàì òýýâðèéí </t>
  </si>
  <si>
    <t>Үйлдвэрийн</t>
  </si>
  <si>
    <t>Хачигт рикеттиоз</t>
  </si>
  <si>
    <t>Õîîëíû õîðäëîãî</t>
  </si>
  <si>
    <t xml:space="preserve">Менингококкт халдвар </t>
  </si>
  <si>
    <t>Íÿðàéí áàêòåðò ¿æèë</t>
  </si>
  <si>
    <t>Улаанбурхан</t>
  </si>
  <si>
    <t xml:space="preserve">Нийт халдварт өвчин </t>
  </si>
  <si>
    <t>2017 ОНЫ ХҮН АМ ЗҮЙН БОЛОН 
ХАЛДВАРТ ӨВЧНИЙ ХАРЬЦУУЛСАН ҮЗҮҮЛЭЛТ</t>
  </si>
  <si>
    <t>Анар-Эм</t>
  </si>
  <si>
    <t>Батраш</t>
  </si>
  <si>
    <t>Баянбадам</t>
  </si>
  <si>
    <t>Доза</t>
  </si>
  <si>
    <t>Мөнхийн тун</t>
  </si>
  <si>
    <t>Мянган сарнай</t>
  </si>
  <si>
    <t>Төгсфарм</t>
  </si>
  <si>
    <t>Тусч фарм</t>
  </si>
  <si>
    <t>Улзын Долон</t>
  </si>
  <si>
    <t>Шингүнэ</t>
  </si>
  <si>
    <t xml:space="preserve">Эм хангамж </t>
  </si>
  <si>
    <t>Энх-Хүслэн</t>
  </si>
  <si>
    <t>Батхаант-уул</t>
  </si>
  <si>
    <t>Сараана</t>
  </si>
  <si>
    <t>Нью-Эндорфен</t>
  </si>
  <si>
    <t>Итгэл-Ивээлт</t>
  </si>
  <si>
    <t>DZM-Heart</t>
  </si>
  <si>
    <t>БЭСҮ</t>
  </si>
  <si>
    <t>Болор</t>
  </si>
  <si>
    <t>Гурванхүсэл</t>
  </si>
  <si>
    <t>Зотол мөнх</t>
  </si>
  <si>
    <t>Молор лаборатори</t>
  </si>
  <si>
    <t>Наран 96709291</t>
  </si>
  <si>
    <t>Сүүншүд</t>
  </si>
  <si>
    <t>Төгс-Аялгуу</t>
  </si>
  <si>
    <t>Эгэл-альфа /ариутгал/</t>
  </si>
  <si>
    <t>Family smile</t>
  </si>
  <si>
    <t>Derma med</t>
  </si>
  <si>
    <t>Баянбүрд</t>
  </si>
  <si>
    <t>Гандент</t>
  </si>
  <si>
    <t>Маршал мед</t>
  </si>
  <si>
    <t>Хувийн эмнэлгийн дүн</t>
  </si>
  <si>
    <t xml:space="preserve"> ЕБС-Д ӨДРӨӨР СУРАЛЦАГЧДЫН 2017-2018 ОНЫ ХИЧЭЭЛИЙН ЖИЛИЙН ТАЙЛАН</t>
  </si>
  <si>
    <t xml:space="preserve">      Гурванзагал сумын Ерөнхий боловсролын сургууль</t>
  </si>
  <si>
    <t xml:space="preserve">      Чойбалсан сумын Ерөнхий боловсролын сургууль</t>
  </si>
  <si>
    <t xml:space="preserve">      Чулуунхороот сумын Ерөнхий боловсролын сургууль</t>
  </si>
  <si>
    <t xml:space="preserve">      Баянтүмэн сумын ЕБС</t>
  </si>
  <si>
    <t xml:space="preserve">      Баян-Уул сумын ЕБС</t>
  </si>
  <si>
    <t xml:space="preserve">      Баяндун сумын ЕБС</t>
  </si>
  <si>
    <t xml:space="preserve">      Булган сумын ЕБС</t>
  </si>
  <si>
    <t xml:space="preserve">      Гурванзагал сумын ЕБС</t>
  </si>
  <si>
    <t xml:space="preserve">      Дашбалбар сумын ЕБС</t>
  </si>
  <si>
    <t xml:space="preserve">      Матад сумын ЕБС</t>
  </si>
  <si>
    <t xml:space="preserve">      Хөлөнбуйр сумын ЕБС</t>
  </si>
  <si>
    <t xml:space="preserve">      Сэргэлэн сумынЕБС</t>
  </si>
  <si>
    <t xml:space="preserve">      Халхгол сумын ЕБС</t>
  </si>
  <si>
    <t xml:space="preserve">      Цагаан-овоо сумын ЕБС</t>
  </si>
  <si>
    <t xml:space="preserve">      Чойбалсан сумын ЕБС</t>
  </si>
  <si>
    <t xml:space="preserve">      Чулуунхороот сумын ЕБС</t>
  </si>
  <si>
    <t xml:space="preserve">      Ялалт багийн ЕБС</t>
  </si>
  <si>
    <t>ДОТУУР БАЙРАНД АМЬДАРДАГ СУРАГЧДЫН 2017-2018 ОНЫ ХИЧЭЭЛИЙН ЖИЛИЙН ТАЙЛАН</t>
  </si>
  <si>
    <t>ЕБС-Д АЖИЛЛАГЧДИЙН 2017-2018  ОНЫ ХИЧЭЭЛИЙН ЖИЛИЙН  ТАЙЛАН</t>
  </si>
  <si>
    <t xml:space="preserve">    ХАМРАГДАГЧДЫН  2017-2018 ОНЫ ХИЧЭЭЛИЙН ЖИЛИЙН ТАЙЛАН</t>
  </si>
  <si>
    <t>9-р цэцэрлэг</t>
  </si>
  <si>
    <t>15-р цэцэрлэг</t>
  </si>
  <si>
    <t>Саруул ирээдүй</t>
  </si>
  <si>
    <t>Зугаатай ордон</t>
  </si>
  <si>
    <t>Нарлаг ордон</t>
  </si>
  <si>
    <t>2017 ÎÍÛ ÌÀË ÒÎÎËËÎÃÛÍ  Ä¯Í</t>
  </si>
  <si>
    <t>2017/2002</t>
  </si>
  <si>
    <t>2016 îí</t>
  </si>
  <si>
    <t>2016 îíû ìºí ¿åä</t>
  </si>
  <si>
    <t xml:space="preserve">2017 îíû ýõíèé õýýëòýã÷ </t>
  </si>
  <si>
    <t>2016 оны хээлтэгч</t>
  </si>
  <si>
    <t>2017.01.04</t>
  </si>
  <si>
    <t>ТЭЖЭЭВЭР АМЬТАД</t>
  </si>
  <si>
    <t xml:space="preserve">       Тахиа</t>
  </si>
  <si>
    <t xml:space="preserve">       Галуу</t>
  </si>
  <si>
    <t xml:space="preserve">       Цацагт хяруул</t>
  </si>
  <si>
    <t xml:space="preserve">       Бөднө</t>
  </si>
  <si>
    <t>ТЭЖЭЭВЭР АМЬТДЫН БҮТЭЭГДЭХҮҮНИЙ ҮЙЛДВЭРЛЭЛ, БОРЛУУЛАЛТ</t>
  </si>
  <si>
    <t>2017
2016</t>
  </si>
  <si>
    <t>2017
2010</t>
  </si>
  <si>
    <t>Малчдын тоо</t>
  </si>
  <si>
    <t>Àéìãèéí ä¿íãýýð</t>
  </si>
  <si>
    <t>2017
 îíä</t>
  </si>
  <si>
    <t>2018.01.04</t>
  </si>
  <si>
    <t xml:space="preserve">                 ÄÎÐÍÎÄ ÀÉÌÃÈÉÍ  2017 ÎÍÛ ÌÀË ÒÎÎËËÎÃÛÍ ÇÀÐÄÀË</t>
  </si>
  <si>
    <t>Тооллогын ажлыг зохион байгуулах комиссын бүрэлдэхүүн, тоо</t>
  </si>
  <si>
    <t>Тооллогод ажилласан тоологчдын тоо</t>
  </si>
  <si>
    <t>Тооллогод зарцуулсан зардал, төгрөг</t>
  </si>
  <si>
    <t>Хяналтаар ажилласан хүний тоо</t>
  </si>
  <si>
    <t>Хяналтаар ажиллахад зарцуулсан зардал, төгрөг</t>
  </si>
  <si>
    <t>Нийт зардал, төгрөг</t>
  </si>
  <si>
    <t>Аймгийн тооллогын
 комисс сумдад
 хяналтаар</t>
  </si>
  <si>
    <t>Аймгийн нийт дүн</t>
  </si>
  <si>
    <t>ДОРНОД АЙМГИЙН СУМДЫН 2017 ОНД ӨӨРИЙН ХҮЧЭЭР ҮЙЛДВЭРЛЭСЭН ТЭЖЭЭЛ</t>
  </si>
  <si>
    <t>Хужир шүү</t>
  </si>
  <si>
    <t>2016 онд</t>
  </si>
  <si>
    <t xml:space="preserve"> НУТГИЙН ШИЛДЭГ ОМОГ, ЦЭВЭР ҮҮЛДЭР, ЭРЛИЙЗ, НУТГИЙН САЙЖРУУЛСАН ҮҮЛДРИЙН МАЛЫН ТОО</t>
  </si>
  <si>
    <t>Цэвэр үүлдрийн тэмээ</t>
  </si>
  <si>
    <t>Галбын говийн улаан</t>
  </si>
  <si>
    <t>Сэлэнгэ</t>
  </si>
  <si>
    <t>Шинэ үүлдрийн үхэр</t>
  </si>
  <si>
    <t>Семантал</t>
  </si>
  <si>
    <t>Дорнод талын улаан Монголын эрлийз</t>
  </si>
  <si>
    <t>Шинэ эрлийз  үхэр</t>
  </si>
  <si>
    <t>Сутай</t>
  </si>
  <si>
    <t>Өвөрбайгаль</t>
  </si>
  <si>
    <t>Баянгол омог</t>
  </si>
  <si>
    <t>Байдраг  Монголын эрлийз</t>
  </si>
  <si>
    <t>Залаа жинстийн цагаан</t>
  </si>
  <si>
    <t>Монблиард</t>
  </si>
  <si>
    <t>1. 2017 ОНД ШИНЭЭР ГАРГАСАН ХУДГИЙН ТАЙЛАН</t>
  </si>
  <si>
    <t>Худаг шинээр гаргахад түр ажилласан орон нутгийн иргэдийн тоо хүн өдрөөр</t>
  </si>
  <si>
    <t>Шинээр гаргасан худгийн тоо</t>
  </si>
  <si>
    <t>Инженерийн</t>
  </si>
  <si>
    <t>Өрөмдмөл</t>
  </si>
  <si>
    <t>Богино яндант</t>
  </si>
  <si>
    <t>Бетон хашлагат уурхайн</t>
  </si>
  <si>
    <t>Энгийн уурхайн</t>
  </si>
  <si>
    <t>Зарцуулсан хөрөнгийн хэмжээ</t>
  </si>
  <si>
    <t>Улсын төсвийн хөрөнгөөр</t>
  </si>
  <si>
    <t>Гадаад орон, ОУБ-ын төсөл, хөтөлбөрийн хөрөнгөөр</t>
  </si>
  <si>
    <t>Малчид иргэдийн өөрийн хөрөнгөөр</t>
  </si>
  <si>
    <t>2. 2017 ОНД ЗАСВАРЛАСАН ХУДГИЙН ТАЙЛАН</t>
  </si>
  <si>
    <t>Худаг засварласан түр ажилласан орон нутгийн иргэдийн тоо хүн өдрөөр</t>
  </si>
  <si>
    <t>Засварласан худгийн тоо</t>
  </si>
  <si>
    <t>инженерийн</t>
  </si>
  <si>
    <t>Өрөмдөл</t>
  </si>
  <si>
    <t>бетон хашлагат уурхайн</t>
  </si>
  <si>
    <t>Улсын төсийн хөрөнгөөр</t>
  </si>
  <si>
    <t>Трактор хадуур</t>
  </si>
  <si>
    <t>Өвс хаман боогч</t>
  </si>
  <si>
    <t>Худгийн шахуурга (насос)</t>
  </si>
  <si>
    <t>Хөлдөөгч</t>
  </si>
  <si>
    <t>Угаалгын машин</t>
  </si>
  <si>
    <t>Компьютер</t>
  </si>
  <si>
    <t>Мэргэшсэн фермерч</t>
  </si>
  <si>
    <t>Мэргэшсэн фермерч /Дээд боловсролтой/</t>
  </si>
  <si>
    <t>Механикч</t>
  </si>
  <si>
    <t>Механикч /Дээд боловсролтой/</t>
  </si>
  <si>
    <t>2016 онд бүгд</t>
  </si>
  <si>
    <t>хэмжих нэгж -га</t>
  </si>
  <si>
    <t>Улаан
буудай</t>
  </si>
  <si>
    <t>Гурвалжин
 будаа</t>
  </si>
  <si>
    <t>Овъёос</t>
  </si>
  <si>
    <t>Тосны
 ургамал</t>
  </si>
  <si>
    <t>Эмийн ургамал</t>
  </si>
  <si>
    <t>Тэжээлийн ургамал</t>
  </si>
  <si>
    <t xml:space="preserve"> УРГАЦ ХУРААЛТ</t>
  </si>
  <si>
    <t>хэмжих нэгж-тн</t>
  </si>
  <si>
    <t>2016.X</t>
  </si>
  <si>
    <t xml:space="preserve"> УРГАЦ ХУРААЛТ, төрлөөр</t>
  </si>
  <si>
    <t xml:space="preserve">Үр тариа </t>
  </si>
  <si>
    <t>Буудай</t>
  </si>
  <si>
    <t>Арвай</t>
  </si>
  <si>
    <t>Овьёос</t>
  </si>
  <si>
    <t>Тосны 
ургамал</t>
  </si>
  <si>
    <t>ГА- с  АВСАН  УРГАЦЫН  ХЭМЖЭЭ</t>
  </si>
  <si>
    <t>цн</t>
  </si>
  <si>
    <t>Öàãààí-îâîî</t>
  </si>
  <si>
    <t>Áàÿí-óóë</t>
  </si>
  <si>
    <t>БАРИЛГЫН БАЙГУУЛЛАГЫН ГҮЙЦЭТГЭСЭН БАРИЛГА УГСРАЛТ, ИХ ЗАСВАРЫН АЖИЛ, барилгын төрлөөр</t>
  </si>
  <si>
    <t>Код</t>
  </si>
  <si>
    <t>Хайрган хучилттай авто зам</t>
  </si>
  <si>
    <t>Бүлэг</t>
  </si>
  <si>
    <t>Дэд бүлэг</t>
  </si>
  <si>
    <t>Нэр төрөл</t>
  </si>
  <si>
    <t>2017.10 сар</t>
  </si>
  <si>
    <t>2017.11 сар</t>
  </si>
  <si>
    <t>Дундаж үнэ
2017.12 сар</t>
  </si>
  <si>
    <t>01.   ХYНСНИЙ БАРАА, СОГТУУРУУЛАХ БУС УНДАА</t>
  </si>
  <si>
    <t>01.1 ХYНСНИЙ БАРАА</t>
  </si>
  <si>
    <t>Цагаан будаа, задгай, кг</t>
  </si>
  <si>
    <t>Талх, аймгийн үйлдвэрийн, ш</t>
  </si>
  <si>
    <t xml:space="preserve">Гурилан боов, аймгийн үйлдвэрийн, 450 гр </t>
  </si>
  <si>
    <t>Жигнэмэг, "Юбилейные", 150-180 гр ,цайны, ОХУ</t>
  </si>
  <si>
    <r>
      <t xml:space="preserve">Гоймон, </t>
    </r>
    <r>
      <rPr>
        <sz val="10"/>
        <color indexed="10"/>
        <rFont val="Arial"/>
        <family val="2"/>
      </rPr>
      <t>Макаронные, 450 гр,</t>
    </r>
    <r>
      <rPr>
        <sz val="10"/>
        <rFont val="Arial"/>
        <family val="2"/>
      </rPr>
      <t xml:space="preserve"> импортын </t>
    </r>
  </si>
  <si>
    <t>Гоймон, нарийн, туузан, 300 гр, Алтан тариа ХК</t>
  </si>
  <si>
    <t>Гурил, дээд зэрэг, савласан, кг, Алтан тариа ХК</t>
  </si>
  <si>
    <t>Гурил, 1-р зэрэг, савласан, кг, Алтан тариа ХК</t>
  </si>
  <si>
    <t>Гурил, 2-р зэрэг, савласан, кг, Алтан тариа ХК</t>
  </si>
  <si>
    <t>Шар будаа, задгай, кг, ОХУ</t>
  </si>
  <si>
    <t>Yхрийн мах, ястай, кг</t>
  </si>
  <si>
    <t>Yхрийн мах, гуяны цул, кг</t>
  </si>
  <si>
    <t>Хонины мах, ястай, кг</t>
  </si>
  <si>
    <t>Ямааны мах, ястай, кг</t>
  </si>
  <si>
    <t>Тахианы мах, гуя, кг, БНХАУ</t>
  </si>
  <si>
    <t>Дотор мах, цувдай, цусгүй</t>
  </si>
  <si>
    <t>Хиам, чанамал, кг, дотоодын үйлдвэрийн</t>
  </si>
  <si>
    <t>Сүү, үнээний, задгай, л</t>
  </si>
  <si>
    <t>Сүү, "Цэвэр сүү", савласан, 1 л, АПУ ХК</t>
  </si>
  <si>
    <t>Өтгөрүүлсэн сүү, "Сгущенка", 370 гр, ОХУ</t>
  </si>
  <si>
    <t>Тараг, задгай, л</t>
  </si>
  <si>
    <t>Аарц, задгай, кг</t>
  </si>
  <si>
    <t>Кофены сүү, "Сопьо Кримо", 500 гр, БНСУ</t>
  </si>
  <si>
    <t>Өндөг, ш, дотоодын</t>
  </si>
  <si>
    <t>Шар тос, цэвэр, кг, дотоодын</t>
  </si>
  <si>
    <t>Байцаа, кг, БНХАУ</t>
  </si>
  <si>
    <t>Улаан лооль, бөөрөнхий, кг, БНХАУ</t>
  </si>
  <si>
    <t>Амтат чинжүү, кг, БНХАУ</t>
  </si>
  <si>
    <t>Лууван, кг, БНХАУ</t>
  </si>
  <si>
    <t>Манжин, кг, дотоод</t>
  </si>
  <si>
    <t>Сонгино, кг, БНХАУ</t>
  </si>
  <si>
    <t>Сармис, 1 булцуу, БНХАУ</t>
  </si>
  <si>
    <t>Төмс, кг, дотоод</t>
  </si>
  <si>
    <t>Элсэн чихэр, задгай, кг, импортын</t>
  </si>
  <si>
    <t>04.5  ЦАХИЛГААН, ХИЙН БОЛОН БУСАД ТYЛШ</t>
  </si>
  <si>
    <t>Цахилгааны төлбөр, 1 кВт, /150 квт хүртэлх хэрэглээг авах/</t>
  </si>
  <si>
    <t>Цахилгааны төлбөр, 1 кВт, /100-150 квт хэрэглээг авах/</t>
  </si>
  <si>
    <t>Түлшний мод, шуудай</t>
  </si>
  <si>
    <t>Нүүрс, шуудай</t>
  </si>
  <si>
    <t>07.2  ХУВИЙН ТЭЭВРИЙН ХЭРЭГСЛИЙН ЗАСВАР, YЙЛЧИЛГЭЭ</t>
  </si>
  <si>
    <t>Бензин, А-80, 1 л</t>
  </si>
  <si>
    <t>Бензин, А-92, 1 л</t>
  </si>
  <si>
    <t>Дизелийн түлш, 1 л</t>
  </si>
  <si>
    <t>ÄОРНОД АЙМГИЙН ХЭРЭГЛЭЭНИЙ БАРАА, ҮЙЛЧИЛГЭЭНИЙ ҮНЭ, НЭР, ТӨРЛӨӨР, 2017 ОНЫ 12 САР</t>
  </si>
  <si>
    <t>2018.01.15</t>
  </si>
  <si>
    <t>БҮРТГЭЛТЭЙ АЖИЛГҮЙ ИРГЭНИЙ 2017 ОНЫ 12 ДУГААР САРЫН МЭДЭЭ
/боловсрол, хүйсээр, бүс, аймгаар, өссөн дүнгээр</t>
  </si>
  <si>
    <t>БҮРТГЭЛТЭЙ АЖИЛГҮЙ ИРГЭНИЙ ХӨДӨЛГӨӨНИЙ 2017 ОНЫ 12 САРЫН МЭДЭЭ</t>
  </si>
  <si>
    <t xml:space="preserve">Тайлант хугацаанд нэмэгдсэн иргэн </t>
  </si>
  <si>
    <t>хөдөлмөрийн насанд хүрч асрамжийн газраас гарсан</t>
  </si>
  <si>
    <t>Хязгаарлагдмал хариуцлагатай компани</t>
  </si>
  <si>
    <t>Ажил хайгч  иргэн
 /сарын эхэнд/</t>
  </si>
  <si>
    <t>Тайлант хугацаанд хасагдсан иргэн</t>
  </si>
  <si>
    <t>Ажилд зуучлагдан орсон иргэн</t>
  </si>
  <si>
    <t>Эдийн засгийн идэвхтэй
 хүн ам</t>
  </si>
  <si>
    <t>МСҮТ 2017 - 2018 ОНЫ ХИЧЭЭЛИЙН ЖИЛИЙН МЭРГЭЖЛИЙН СУРГАЛТАД СУРАЛЦАГЧДЫН ТОО</t>
  </si>
  <si>
    <t>2018.01.12</t>
  </si>
  <si>
    <t>Мэргэжлийн боловсролын
 үнэмлэхтэй</t>
  </si>
  <si>
    <t>Чадамжын гэрчилгээтэй</t>
  </si>
  <si>
    <t>Компьютерийн үйлчилгээний ажилтан</t>
  </si>
  <si>
    <t>Нарийн бичгийн дарга, албан хэргийн ажилтан</t>
  </si>
  <si>
    <t>Талх, нарийн боов үйлдвэрлэлийн ажилтан</t>
  </si>
  <si>
    <t xml:space="preserve"> 2017-2018 ОНЫ ХИЧЭЭЛИЙН ЖИЛИЙН СУРАЛЦАГЧДЫН МЭДЭЭ</t>
  </si>
  <si>
    <t>Мэргэжлийн сургалт</t>
  </si>
  <si>
    <t>Мэргэжлийн индекс</t>
  </si>
  <si>
    <t>1 жилийн сургалт</t>
  </si>
  <si>
    <t>Богино хугацаат сургалт</t>
  </si>
  <si>
    <t>Мэргэжлийн чадамж эзэмшүүлэх</t>
  </si>
  <si>
    <t>Хөдөлмөр, бизнесийн үндсэн мэдлэг, чадвар эзэмшүүлэх</t>
  </si>
  <si>
    <t>Бусад сургуулиас</t>
  </si>
  <si>
    <t xml:space="preserve">ХММ-н оператор </t>
  </si>
  <si>
    <t>Үсчин</t>
  </si>
  <si>
    <t>Баяжуулах үйлдвэрийн тоног төхөөрөмжийн засварчин</t>
  </si>
  <si>
    <t>7533-28</t>
  </si>
  <si>
    <t>5120-11</t>
  </si>
  <si>
    <t>6121-23</t>
  </si>
  <si>
    <t>7212-14</t>
  </si>
  <si>
    <t>8211-20</t>
  </si>
  <si>
    <t xml:space="preserve">Автомашины  засварчин </t>
  </si>
  <si>
    <t>6210-21</t>
  </si>
  <si>
    <t>8211-15</t>
  </si>
  <si>
    <t>Даралтат сав, турбин,  уур ус дамжуулах шугамын угсрагч</t>
  </si>
  <si>
    <t>6112-25</t>
  </si>
  <si>
    <t>7411-11</t>
  </si>
  <si>
    <t>7223-17</t>
  </si>
  <si>
    <t>Металл боловсруулах машины оператор /токарь, фрезерь/</t>
  </si>
  <si>
    <t>7233-18</t>
  </si>
  <si>
    <t>Үйлдвэрийн машин, тоног төхөөрөмжийн механик</t>
  </si>
  <si>
    <t>3313-14</t>
  </si>
  <si>
    <t>Төлбөр тооцоо, цалин хөлсний нягтлан бодогч</t>
  </si>
  <si>
    <t>3117-12</t>
  </si>
  <si>
    <t xml:space="preserve">Газрын тосны техникч </t>
  </si>
  <si>
    <t>3240-17</t>
  </si>
  <si>
    <t>3119-11</t>
  </si>
  <si>
    <t xml:space="preserve">Аюулгүй ажиллагааны техникч </t>
  </si>
  <si>
    <t>3119-14</t>
  </si>
  <si>
    <t xml:space="preserve">Үйлдвэрлэлийн техникч </t>
  </si>
  <si>
    <t>3115-55</t>
  </si>
  <si>
    <t>Хүнд машин механизмын ашиглалтын техникч</t>
  </si>
  <si>
    <t>Эрчимжсэн мал аж ахуйн фермер</t>
  </si>
  <si>
    <t>Фермер аж ахуй эрхлэгч</t>
  </si>
  <si>
    <t xml:space="preserve">Өнгөрсөн хичээлийн жил </t>
  </si>
  <si>
    <t>Энэ хичээлийн жил</t>
  </si>
  <si>
    <t>052103'</t>
  </si>
  <si>
    <t>Цаг уур</t>
  </si>
  <si>
    <t>нийгмийн ажил</t>
  </si>
  <si>
    <t>072402'</t>
  </si>
  <si>
    <t>ашигт малтмалын баяжуулалтын технологи</t>
  </si>
  <si>
    <t>Нягтлан бодох бүртгэл-2 жил</t>
  </si>
  <si>
    <t xml:space="preserve">Нийгмийн ажил -2 жил </t>
  </si>
  <si>
    <t>Багш, монгол хэл уран зохиолын боловсрол-2.5 жил</t>
  </si>
  <si>
    <t>Багш, тусгай хэрэгцээт боловсрол 1 жил /Хөрвөх/</t>
  </si>
  <si>
    <t>Орчуулагч, хятад хэл -2 жил</t>
  </si>
  <si>
    <r>
      <t xml:space="preserve">2017
</t>
    </r>
    <r>
      <rPr>
        <sz val="10"/>
        <rFont val="Arial"/>
        <family val="2"/>
      </rPr>
      <t>2016</t>
    </r>
  </si>
  <si>
    <t>Үржих зоос</t>
  </si>
  <si>
    <t>Заан өндөр</t>
  </si>
  <si>
    <t>Асбэ</t>
  </si>
  <si>
    <t>Чонод хэнгэлдэр</t>
  </si>
  <si>
    <t>2018.01.10</t>
  </si>
  <si>
    <r>
      <t xml:space="preserve">2017
</t>
    </r>
    <r>
      <rPr>
        <sz val="9"/>
        <rFont val="Arial"/>
        <family val="2"/>
      </rPr>
      <t>2016</t>
    </r>
  </si>
  <si>
    <t>Хиам</t>
  </si>
  <si>
    <t>8.4 дахин их</t>
  </si>
  <si>
    <t>7.3 дахин их</t>
  </si>
  <si>
    <t xml:space="preserve">ХҮН АМЫН ХӨГЖИЛ, НИЙГМИЙН ХАЛАМЖИЙН АРГА ХЭМЖЭЭНД ЗАРЦУУЛСАН МОНГОЛ УЛСЫН ТӨСӨВ, НИЙГМИЙН ХАЛАМЖИЙН САН БОЛОН МОНГОЛ УЛСЫГ ХӨГЖҮҮЛЭХ САНГИЙН ХӨРӨНГИЙН ОРЛОГО, ЗАРЛАГЫН 2017 ОНЫ 12 САРЫН МЭДЭЭ                                                                                                                                                                       </t>
  </si>
  <si>
    <t>Зээлийн үлдэгдэл</t>
  </si>
  <si>
    <t>Хадгаламжийн дүн</t>
  </si>
  <si>
    <t xml:space="preserve">Хугацаагүй хадгаламж </t>
  </si>
  <si>
    <t>харилцах</t>
  </si>
  <si>
    <t>ЯХИС –ийн ДОРНОД АЙМАГ ДАХЬ САЛБАРЫН 2017 ОНЫ ҮЙЛ АЖИЛЛАГААНЫ</t>
  </si>
  <si>
    <t>2018  ОНД  ХИЛЭЭР НЭВТРҮҮЛСЭН БАРАА</t>
  </si>
  <si>
    <t>хэмжих нэгж</t>
  </si>
  <si>
    <t>Тоо хэмжээ</t>
  </si>
  <si>
    <t>Үнэ /мян.долл/</t>
  </si>
  <si>
    <t>Экспорт: Бүгд</t>
  </si>
  <si>
    <t>мян.долл</t>
  </si>
  <si>
    <t xml:space="preserve">õ </t>
  </si>
  <si>
    <t>1.Түүхий нефть</t>
  </si>
  <si>
    <t>2.Төмрийн хүдэр</t>
  </si>
  <si>
    <t>3.Хар тугалгын баяжмал</t>
  </si>
  <si>
    <t>4.Цайрын баяжмал</t>
  </si>
  <si>
    <t>5.Хайлуурын жонш</t>
  </si>
  <si>
    <t>6.Хүрэн нүүр</t>
  </si>
  <si>
    <t>7.Силимарин</t>
  </si>
  <si>
    <t>8.Тэжээлийн өвс</t>
  </si>
  <si>
    <t>9.Рапс</t>
  </si>
  <si>
    <t>10.Монгол гэр</t>
  </si>
  <si>
    <t>11.Монгол дээл</t>
  </si>
  <si>
    <t>12.хивс</t>
  </si>
  <si>
    <t>кв.м</t>
  </si>
  <si>
    <t>13.Адуу</t>
  </si>
  <si>
    <t>14.Адууны дэл сүүл</t>
  </si>
  <si>
    <t>15.загас</t>
  </si>
  <si>
    <t>16.Үхрийн мах</t>
  </si>
  <si>
    <t>17. Малын гүзээ</t>
  </si>
  <si>
    <t>18.Хонины бөөр</t>
  </si>
  <si>
    <t>19.Адууны умс</t>
  </si>
  <si>
    <t>20.Гурвалжин будаа</t>
  </si>
  <si>
    <t>21.Цаган мөөг</t>
  </si>
  <si>
    <t>22.Чихэр</t>
  </si>
  <si>
    <t>23.Бусад</t>
  </si>
  <si>
    <t>Импорт бүгд</t>
  </si>
  <si>
    <t>1.Бензин</t>
  </si>
  <si>
    <t>2.Дизель түлш</t>
  </si>
  <si>
    <t>3.Мазут</t>
  </si>
  <si>
    <t>4.Керосин</t>
  </si>
  <si>
    <t>5.Битум</t>
  </si>
  <si>
    <t>6.Мотоцикл</t>
  </si>
  <si>
    <t>7.Авто машин (Бульдозр, суудлын болон ачааны машин, автоцистерн)</t>
  </si>
  <si>
    <t>8.Трактор</t>
  </si>
  <si>
    <t>9.Авто машины дугуй</t>
  </si>
  <si>
    <t>10.Өвс сүрэл хаман боогч</t>
  </si>
  <si>
    <t>11.Отрын суугч</t>
  </si>
  <si>
    <t>12.Байр сууц</t>
  </si>
  <si>
    <t>13.Цахилгаан бараа</t>
  </si>
  <si>
    <t>14.Цахилгаан эрчин хүч</t>
  </si>
  <si>
    <t>мян.квт</t>
  </si>
  <si>
    <t>15.Төрөл бүрийн гутал</t>
  </si>
  <si>
    <t>16.Багаж тоног төхөөрөмж</t>
  </si>
  <si>
    <t>17.Барилгын материал</t>
  </si>
  <si>
    <t>18. Хуванцар цонх</t>
  </si>
  <si>
    <t>19.Тоосго</t>
  </si>
  <si>
    <t>20.Цемент</t>
  </si>
  <si>
    <t>21.Ганбөмбөлөг</t>
  </si>
  <si>
    <t>22.Хайрга</t>
  </si>
  <si>
    <t>23.Шалны плита</t>
  </si>
  <si>
    <t>24.Барилгын төрөл бүрийн төмөр</t>
  </si>
  <si>
    <t>25.хүнсний ногоо</t>
  </si>
  <si>
    <t>26. Цагаан будаа</t>
  </si>
  <si>
    <t>27.Арван үр</t>
  </si>
  <si>
    <t>28.Вандуй</t>
  </si>
  <si>
    <t>29.Силимарин</t>
  </si>
  <si>
    <t>30.Улаан буудай</t>
  </si>
  <si>
    <t>31.Овьёос</t>
  </si>
  <si>
    <t>32.Адуу</t>
  </si>
  <si>
    <t>33.Бусад</t>
  </si>
  <si>
    <t>Зорчигч</t>
  </si>
  <si>
    <t>орсон</t>
  </si>
  <si>
    <t>гарсан</t>
  </si>
  <si>
    <t>Тээврийн хэрэгсэл</t>
  </si>
  <si>
    <t>2016/12</t>
  </si>
  <si>
    <t>2016/11</t>
  </si>
  <si>
    <t>2016/10</t>
  </si>
  <si>
    <t>2016/09</t>
  </si>
  <si>
    <t>2016/08</t>
  </si>
  <si>
    <t>2016/07</t>
  </si>
  <si>
    <t>2016/06</t>
  </si>
  <si>
    <t>2016/05</t>
  </si>
  <si>
    <t>2016/04</t>
  </si>
  <si>
    <t>2016/03</t>
  </si>
  <si>
    <t>2016/02</t>
  </si>
  <si>
    <t>2016/01</t>
  </si>
  <si>
    <t>2017.01.12</t>
  </si>
  <si>
    <t xml:space="preserve">СУРГУУЛИЙН ӨМНӨХ БОЛОВСРОЛЫН БАЙГУУЛГЫН </t>
  </si>
  <si>
    <t xml:space="preserve"> БҮЛЭГ, ХАМРАГДАГЧДЫН 2017-2018 ОНЫ</t>
  </si>
  <si>
    <t>ХИЧЭЭЛИЙН ЖИЛИЙН ТАЙЛАН</t>
  </si>
  <si>
    <t>Насаар</t>
  </si>
  <si>
    <t>1. СӨБ-д хамрагдаж байгаа хүүхдийн тоо</t>
  </si>
  <si>
    <t>Малчдын хүүхэд</t>
  </si>
  <si>
    <t>1.1 Цэцэрлэгийн хүүхдийн тоо</t>
  </si>
  <si>
    <t>Үүнээс: бүлгээр</t>
  </si>
  <si>
    <t>Ясли</t>
  </si>
  <si>
    <t>Дунд</t>
  </si>
  <si>
    <t>Ахлах</t>
  </si>
  <si>
    <t>Бэлтгэл</t>
  </si>
  <si>
    <t>Холимог</t>
  </si>
  <si>
    <t>Шинээр элссэн хүүхэд</t>
  </si>
  <si>
    <t>Халамж эдэлдэг хүүхэд</t>
  </si>
  <si>
    <t>Бүтэн өнчин хүүхэд</t>
  </si>
  <si>
    <t>Хөгжлийн бэрхшээлтэй хүүхэд</t>
  </si>
  <si>
    <t>Харах эрхтэний</t>
  </si>
  <si>
    <t>Сонсох эрхтэний</t>
  </si>
  <si>
    <t>Хэл ярианы эрхтэний</t>
  </si>
  <si>
    <t>Оюун ухааны</t>
  </si>
  <si>
    <t>Бие эрхтэний</t>
  </si>
  <si>
    <t>Хавсарсан хэлбэрийн</t>
  </si>
  <si>
    <t>1.2 Хувилбарт сургалтанд хамрагдаж байгаа хүүхдийн тоо</t>
  </si>
  <si>
    <t>Ээлжийн бүлэгт</t>
  </si>
  <si>
    <t>Нүүдлийн бүлэгт</t>
  </si>
  <si>
    <t>Явуулын багшийн сургалтанд хамрагдагчид</t>
  </si>
  <si>
    <t>Мэргэжилийн нэрс</t>
  </si>
  <si>
    <t>Боловсролын түвшин</t>
  </si>
  <si>
    <t>Суралцагчдын тоо(ангиар)</t>
  </si>
  <si>
    <t>шинээр элссэн</t>
  </si>
  <si>
    <t>бүгдээс:</t>
  </si>
  <si>
    <t>төгсөх анги</t>
  </si>
  <si>
    <t>Тухайн жилд 10-р ангиа төгсөгчдөөс</t>
  </si>
  <si>
    <t>Бусад хэлбэрийн сургуулиас</t>
  </si>
  <si>
    <t>Ажилагч-даас</t>
  </si>
  <si>
    <t>Ажилгүйчид-ээс</t>
  </si>
  <si>
    <t>эм</t>
  </si>
  <si>
    <t>2 хүртэлх</t>
  </si>
  <si>
    <t>ТЕХНИКИЙН  БОЛОН  МЭРГЭЖЛИЙН  БОЛОВСРОЛ, СУРГАЛТЫН БАЙГУУЛЛАГЫН 2017-2018 ОНЫ ХИЧЭЭЛИЙН ЖИЛИЙН СУРАЛЦАГЧДЫН ШИЛЖИЛТ, ХӨДӨЛГӨӨНИЙ МЭДЭЭ</t>
  </si>
  <si>
    <t xml:space="preserve">НИЙГМИЙН ХАЛАМЖ, ҮЙЛЧИЛГЭЭНИЙ ХЭЛТСЭЭС 2017 ОНД НИЙГМИЙН ХАЛАМЖИЙН
 ҮЙЛЧИЛГЭЭ ҮЗҮҮЛСЭН БАЙДАЛ                                                     </t>
  </si>
  <si>
    <t>Жирэмсэн болон хөхүүл хүүхэдтэй эхэд</t>
  </si>
  <si>
    <t>НИЙГМИЙН ДААТГАЛЫН САНГААС ТЭТГЭВЭР ТЭТГЭМЖИД ОЛГОСОН ХӨРӨНГИЙН ЗАРЦУУЛАЛТ</t>
  </si>
  <si>
    <t>Цагаановоо</t>
  </si>
  <si>
    <t xml:space="preserve"> Тэтгэврийн даатгалын сангаас тэтгэвэр авагч /хүний тоо/</t>
  </si>
  <si>
    <t>Баруун</t>
  </si>
  <si>
    <t>Зүүн</t>
  </si>
  <si>
    <t>Захиргааны болон дэмжлэг үзүүлэх үйл ажиллагаа</t>
  </si>
  <si>
    <t>Хөдөлмөрт бэлтгэх, хөдөлмөр эрхлэлтийн ур чадвар олгох хөтөлбөр</t>
  </si>
  <si>
    <t>Ахмад мэргэжилтний зөвлөх үйлчилгээг хөгжүүлэх хөтөлбөр</t>
  </si>
  <si>
    <t>Хөдөлмөрт бэлтгэх арга хэмжээ</t>
  </si>
  <si>
    <t>Үйлдвэр дээрхи сургалт</t>
  </si>
  <si>
    <t>Мэргэжлийн болон давтан сургалт</t>
  </si>
  <si>
    <t>Эргэн төлөлттэй санхүүгийн дэмжлэг</t>
  </si>
  <si>
    <t>Ажлын байрны түрээсийн хөнгөлөлт</t>
  </si>
  <si>
    <t>Ажил олгогчийн дэмжлэг</t>
  </si>
  <si>
    <t>Ахмад мэргэжилтний зөвлөх үйлчилгээ</t>
  </si>
  <si>
    <t xml:space="preserve">Хүн тоо </t>
  </si>
  <si>
    <t xml:space="preserve">нийт </t>
  </si>
  <si>
    <t>48.000.000</t>
  </si>
  <si>
    <t>23.898.000</t>
  </si>
  <si>
    <t>25.000.000</t>
  </si>
  <si>
    <t>Ажлын байрыг дэмжих хөтөлбөр</t>
  </si>
  <si>
    <t>Залуучуудын хөдөлмөр эрхлэлт,гарааны бизнесийг дэмжих хөтөлбөр</t>
  </si>
  <si>
    <t>Хүн/ тоо</t>
  </si>
  <si>
    <t>Санхүүжилт мян/төг</t>
  </si>
  <si>
    <t>Эргэн төлөлттэй санхүүгийн дэмжлэг /Хүн/тоо/</t>
  </si>
  <si>
    <t>Мөнгөн дүн</t>
  </si>
  <si>
    <t>Нийтийг хамарсан ажил</t>
  </si>
  <si>
    <t>Бүлгийн зохион байгуулалттай хүнсний ногоо тариалах</t>
  </si>
  <si>
    <t>Малчин өрхийг малжуулах</t>
  </si>
  <si>
    <t>Мал аж ахуйн сургалт, туршлага солилцох уулзалт</t>
  </si>
  <si>
    <t>ХӨТӨЛБӨРИЙН ХЭРЭГЖИЛТ, сумдаар</t>
  </si>
  <si>
    <t>ҮЙЛДВЭР ХӨДӨӨ АЖ АХУЙН ГАЗРЫН 2017 ОНЫ ҮЙЛ АЖИЛЛАГААНЫ 
ЭДИЙН ЗАСАГ, НИЙГМИЙН ҮЗҮҮЛЭЛТ</t>
  </si>
  <si>
    <t>ХОРШОО, НӨХӨРЛӨЛ, БҮЛГИЙН ГИШҮҮН, МАЛЧИН ӨРХИЙН ТОО</t>
  </si>
  <si>
    <t>2018.01.16</t>
  </si>
  <si>
    <t>Хоршооний тоо</t>
  </si>
  <si>
    <t>Хоршооний гишүүн</t>
  </si>
  <si>
    <t>Бэлчээр ашиглалтын
хэсэг</t>
  </si>
  <si>
    <t>Бэлчээр ашиглалтын
 хэсгийн өрхийн тоо</t>
  </si>
  <si>
    <t>2017 онд</t>
  </si>
  <si>
    <t xml:space="preserve">                                         2017 ОНЫ ОРОН НУТГИЙН ТӨСВИЙН ОРЛОГО</t>
  </si>
  <si>
    <t xml:space="preserve">       Нохойны албан татвар</t>
  </si>
  <si>
    <t>Тусламжийн орлого /гадаад/</t>
  </si>
  <si>
    <t xml:space="preserve"> Бусад татвар </t>
  </si>
  <si>
    <t xml:space="preserve">         2017 ОНЫ ОРОН НУТГИЙН ТӨСВИЙН НИЙТ ЗАРЛАГА</t>
  </si>
  <si>
    <t>ДОРНОД АЙМГИЙН 2017 ОНЫ  ЭЦСИЙН, ӨР, АВЛАГЫН ДЭЛГЭРЭНГҮЙ МЭДЭЭ</t>
  </si>
  <si>
    <t>2017 ОНЫ ТАРИАЛАЛТЫН МЭДЭЭ</t>
  </si>
  <si>
    <t>2016 
он</t>
  </si>
  <si>
    <t>2017
он</t>
  </si>
  <si>
    <r>
      <rPr>
        <u/>
        <sz val="11"/>
        <color theme="1"/>
        <rFont val="Arial"/>
        <family val="2"/>
      </rPr>
      <t xml:space="preserve">2017 </t>
    </r>
    <r>
      <rPr>
        <sz val="11"/>
        <color theme="1"/>
        <rFont val="Arial"/>
        <family val="2"/>
      </rPr>
      <t xml:space="preserve">
2018</t>
    </r>
  </si>
  <si>
    <r>
      <rPr>
        <u/>
        <sz val="11"/>
        <color theme="1"/>
        <rFont val="Arial"/>
        <family val="2"/>
      </rPr>
      <t xml:space="preserve">2017 </t>
    </r>
    <r>
      <rPr>
        <sz val="11"/>
        <color theme="1"/>
        <rFont val="Arial"/>
        <family val="2"/>
      </rPr>
      <t xml:space="preserve">
2016</t>
    </r>
  </si>
  <si>
    <t>2017.X</t>
  </si>
  <si>
    <r>
      <rPr>
        <u/>
        <sz val="11"/>
        <color theme="1"/>
        <rFont val="Arial"/>
        <family val="2"/>
      </rPr>
      <t xml:space="preserve">2017.X </t>
    </r>
    <r>
      <rPr>
        <sz val="11"/>
        <color theme="1"/>
        <rFont val="Arial"/>
        <family val="2"/>
      </rPr>
      <t xml:space="preserve">
2016.X</t>
    </r>
  </si>
  <si>
    <t>MONTHLI  BULLETIN *DORNOD AIMAG* 2017* DEC</t>
  </si>
  <si>
    <t>Өөрчлөлт
   2015/2016</t>
  </si>
  <si>
    <t>Өөрчлөлт 
  2016/2017</t>
  </si>
  <si>
    <t>Хүрсэн түвшиний
 хувь</t>
  </si>
  <si>
    <r>
      <rPr>
        <u/>
        <sz val="10"/>
        <rFont val="Arial"/>
        <family val="2"/>
      </rPr>
      <t>2017</t>
    </r>
    <r>
      <rPr>
        <sz val="10"/>
        <rFont val="Arial"/>
        <family val="2"/>
      </rPr>
      <t xml:space="preserve">
2016</t>
    </r>
  </si>
  <si>
    <t>Мал тооллогын 2017 оны дүн</t>
  </si>
  <si>
    <t>ЕБС-д суралцагчдын 2017-2018 оны хичээлийн жилийн тайлан</t>
  </si>
  <si>
    <t>Дотуур байранд амьдардаг сурагчдын 2017-2018 оны хичээлийн жилийн тайлан</t>
  </si>
  <si>
    <t>ЕБС-д ажиллагчдын 2017-2018 оны хичээлийн жилийн тайлан</t>
  </si>
  <si>
    <t>СӨБ-д хамрагдагчдын 2017-2018 оны хичээлийн жилийн тайлан</t>
  </si>
  <si>
    <t>МСҮТ- 2017-2018 оны хичээлийн жилийн мэргэжлийн сургалтанд суралцагчдын тоо</t>
  </si>
  <si>
    <t>Мал тооллогын 2017 оны зардал</t>
  </si>
  <si>
    <t>ХХААГ-ын 2017 оны үйл ажиллагааны эдийн засаг, нийгмийн үзүүлэлт</t>
  </si>
  <si>
    <t>Хэрэглээний бараа, үйлчилгээний үнэ, төрлөөр, 2017 оны 12 сар</t>
  </si>
  <si>
    <t>Баянтүмэн тасгийн 2017 оны жилийн үр дүнгийн гүйцэтгэл</t>
  </si>
  <si>
    <t>Шинэ ажлын байрны 2017 оны 12 сарын мэдээ</t>
  </si>
  <si>
    <t>Бүртгэлтэй ажилгүй иргэний хөдөлгөөний 2017 оны 12 сарын мэдээ</t>
  </si>
  <si>
    <t>2017 онд хилээр нэвтэрсэн бараа</t>
  </si>
  <si>
    <t>2017 онд үйлдэгдсэн гэмт хэргийн судалгаа</t>
  </si>
  <si>
    <t>95-97</t>
  </si>
  <si>
    <t>98</t>
  </si>
  <si>
    <t>99</t>
  </si>
  <si>
    <t>Унаа, хоолны хөнгөлөлт</t>
  </si>
  <si>
    <t>Нэг удаагийн тэтгэмж, шагнал урамшуулал</t>
  </si>
  <si>
    <t>Цэвэр, бохир ус</t>
  </si>
  <si>
    <t>Урамшуулал</t>
  </si>
  <si>
    <t>Чойбалсан  хот
2017 он</t>
  </si>
  <si>
    <t>БАНКУУДЫН СТАТИСТИК МЭДЭЭ</t>
  </si>
  <si>
    <t>Капитал</t>
  </si>
  <si>
    <t>Хаан</t>
  </si>
  <si>
    <t>Голомт</t>
  </si>
  <si>
    <t>ХХБ</t>
  </si>
  <si>
    <t>ДОРНОД АЙМАГ ДАХЬ  МОНГОЛБАНКНЫ   САЛБАР</t>
  </si>
  <si>
    <t xml:space="preserve">Хас </t>
  </si>
  <si>
    <t xml:space="preserve">Төрийн </t>
  </si>
  <si>
    <t>2017.12.31</t>
  </si>
  <si>
    <t>сая.төгрөг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</si>
</sst>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#\ ###.0"/>
    <numFmt numFmtId="168" formatCode="##########0.0"/>
    <numFmt numFmtId="169" formatCode="##########0.00"/>
    <numFmt numFmtId="170" formatCode="#,##0.00000"/>
    <numFmt numFmtId="171" formatCode="#\ ##0"/>
    <numFmt numFmtId="172" formatCode="#\ ###\ ##0.0"/>
    <numFmt numFmtId="173" formatCode="0.00000"/>
    <numFmt numFmtId="174" formatCode="[$-10409]###\ ###\ ###.00;\(###\ ###\ ###.00\);&quot;-&quot;"/>
    <numFmt numFmtId="175" formatCode="_(* #,##0.0_);_(* \(#,##0.0\);_(* &quot;-&quot;??_);_(@_)"/>
    <numFmt numFmtId="176" formatCode="[$-10409]0.00%"/>
    <numFmt numFmtId="177" formatCode="#\ ###\ ###"/>
    <numFmt numFmtId="178" formatCode="_(* #,##0_);_(* \(#,##0\);_(* &quot;-&quot;??_);_(@_)"/>
    <numFmt numFmtId="179" formatCode="#,###,###"/>
    <numFmt numFmtId="180" formatCode="0.000000"/>
    <numFmt numFmtId="181" formatCode="#,##0.000"/>
    <numFmt numFmtId="182" formatCode="[$-450]yyyy\ &quot;оны&quot;\ mmmm\ d;@"/>
  </numFmts>
  <fonts count="112">
    <font>
      <sz val="10"/>
      <name val="Arial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Book Antiqua"/>
      <family val="1"/>
    </font>
    <font>
      <sz val="10"/>
      <name val="Danzan Times New Roman"/>
      <family val="2"/>
    </font>
    <font>
      <sz val="12"/>
      <name val="Danzan Arial"/>
      <family val="2"/>
    </font>
    <font>
      <sz val="12"/>
      <name val="Dutch Mon"/>
      <family val="2"/>
    </font>
    <font>
      <b/>
      <sz val="12"/>
      <name val="Danzan Arial"/>
      <family val="2"/>
    </font>
    <font>
      <sz val="12"/>
      <name val="Danzan Times New Roman"/>
      <family val="2"/>
    </font>
    <font>
      <sz val="12"/>
      <name val="Danzan Arial"/>
      <family val="2"/>
    </font>
    <font>
      <sz val="11"/>
      <name val="Danzan Arial"/>
      <family val="2"/>
    </font>
    <font>
      <sz val="12"/>
      <name val="Book Antiqua"/>
      <family val="1"/>
    </font>
    <font>
      <sz val="10"/>
      <name val="Arial Mon"/>
      <family val="2"/>
    </font>
    <font>
      <sz val="14"/>
      <name val="Danzan Arial"/>
      <family val="2"/>
    </font>
    <font>
      <sz val="12"/>
      <name val="Arial Mon"/>
      <family val="2"/>
    </font>
    <font>
      <sz val="8"/>
      <name val="Arial Mon"/>
      <family val="2"/>
    </font>
    <font>
      <sz val="9"/>
      <name val="Arial Mon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i/>
      <sz val="12"/>
      <name val="Arial Mon"/>
      <family val="2"/>
    </font>
    <font>
      <sz val="10"/>
      <color indexed="12"/>
      <name val="Arial"/>
      <family val="2"/>
    </font>
    <font>
      <b/>
      <sz val="12"/>
      <color indexed="14"/>
      <name val="Arial Mon"/>
      <family val="2"/>
    </font>
    <font>
      <b/>
      <sz val="18"/>
      <color indexed="12"/>
      <name val="Arial Mon"/>
      <family val="2"/>
    </font>
    <font>
      <b/>
      <i/>
      <sz val="12"/>
      <color indexed="12"/>
      <name val="Arial Mon"/>
      <family val="2"/>
    </font>
    <font>
      <sz val="10"/>
      <color indexed="11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name val="Arial Mon"/>
      <family val="2"/>
    </font>
    <font>
      <sz val="9"/>
      <color indexed="10"/>
      <name val="Arial"/>
      <family val="2"/>
    </font>
    <font>
      <sz val="7"/>
      <name val="Arial"/>
      <family val="2"/>
    </font>
    <font>
      <sz val="11"/>
      <color indexed="8"/>
      <name val="Calibri"/>
      <family val="2"/>
    </font>
    <font>
      <sz val="11"/>
      <name val="Arial Mon"/>
      <family val="2"/>
    </font>
    <font>
      <sz val="10"/>
      <name val="Arial"/>
      <family val="2"/>
      <charset val="204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  <charset val="204"/>
    </font>
    <font>
      <b/>
      <sz val="10"/>
      <color theme="1"/>
      <name val="Arial Mon"/>
      <family val="2"/>
    </font>
    <font>
      <sz val="7"/>
      <color theme="1"/>
      <name val="Arial"/>
      <family val="2"/>
    </font>
    <font>
      <b/>
      <sz val="7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FFFFFF"/>
      <name val="Arial"/>
      <family val="2"/>
    </font>
    <font>
      <sz val="8"/>
      <color indexed="10"/>
      <name val="Arial"/>
      <family val="2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</font>
    <font>
      <sz val="11"/>
      <color theme="1"/>
      <name val="Arial Mon"/>
      <family val="2"/>
    </font>
    <font>
      <b/>
      <sz val="10"/>
      <color rgb="FF003399"/>
      <name val="Arial"/>
      <family val="2"/>
    </font>
    <font>
      <b/>
      <sz val="10"/>
      <color rgb="FF191919"/>
      <name val="Arial"/>
      <family val="2"/>
    </font>
    <font>
      <sz val="10"/>
      <color rgb="FF191919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2"/>
      <name val="Arial Mon"/>
      <family val="2"/>
    </font>
    <font>
      <b/>
      <sz val="11"/>
      <name val="Arial Mon"/>
      <family val="2"/>
    </font>
    <font>
      <sz val="12"/>
      <color theme="1"/>
      <name val="Arial Mon"/>
      <family val="2"/>
    </font>
    <font>
      <b/>
      <sz val="11"/>
      <name val="Calibri"/>
      <family val="2"/>
    </font>
    <font>
      <sz val="10"/>
      <color indexed="8"/>
      <name val="Arial Mon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0"/>
      <name val="Calibri"/>
      <family val="2"/>
    </font>
    <font>
      <sz val="10"/>
      <color theme="1"/>
      <name val="Arial Mon"/>
      <family val="2"/>
    </font>
    <font>
      <u/>
      <sz val="11"/>
      <color theme="1"/>
      <name val="Arial"/>
      <family val="2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indexed="8"/>
      <name val="Arial"/>
      <family val="2"/>
    </font>
    <font>
      <b/>
      <sz val="10"/>
      <color rgb="FF008000"/>
      <name val="Arial"/>
      <family val="2"/>
    </font>
    <font>
      <b/>
      <sz val="10"/>
      <color indexed="17"/>
      <name val="Arial"/>
      <family val="2"/>
    </font>
    <font>
      <b/>
      <sz val="10"/>
      <color rgb="FF008000"/>
      <name val="Arial Mon"/>
      <family val="2"/>
    </font>
    <font>
      <sz val="10"/>
      <color rgb="FFFF0000"/>
      <name val="Arial"/>
      <family val="2"/>
    </font>
    <font>
      <sz val="10"/>
      <name val="Times New Roman"/>
      <family val="1"/>
    </font>
    <font>
      <sz val="8"/>
      <color rgb="FF000000"/>
      <name val="Arial"/>
      <family val="2"/>
    </font>
    <font>
      <sz val="10"/>
      <name val="Arial"/>
    </font>
    <font>
      <sz val="5"/>
      <name val="Arial"/>
      <family val="2"/>
      <charset val="204"/>
    </font>
    <font>
      <sz val="5"/>
      <color theme="1"/>
      <name val="Arial"/>
      <family val="2"/>
      <charset val="204"/>
    </font>
    <font>
      <b/>
      <sz val="8"/>
      <name val="Arial Mon"/>
      <family val="2"/>
    </font>
    <font>
      <sz val="8"/>
      <color theme="1"/>
      <name val="Arial Mon"/>
      <family val="2"/>
    </font>
    <font>
      <b/>
      <sz val="8"/>
      <color theme="1"/>
      <name val="Arial Mon"/>
      <family val="2"/>
    </font>
    <font>
      <u/>
      <sz val="9"/>
      <name val="Arial"/>
      <family val="2"/>
    </font>
    <font>
      <b/>
      <sz val="8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7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  <fill>
      <patternFill patternType="lightUp">
        <fgColor rgb="FF000000"/>
        <bgColor rgb="FFDDDDDD"/>
      </patternFill>
    </fill>
    <fill>
      <patternFill patternType="lightUp">
        <fgColor rgb="FF000000"/>
        <bgColor theme="0"/>
      </patternFill>
    </fill>
    <fill>
      <patternFill patternType="solid">
        <fgColor indexed="22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152"/>
      </left>
      <right style="thin">
        <color rgb="FF002152"/>
      </right>
      <top style="thin">
        <color rgb="FF002152"/>
      </top>
      <bottom style="thin">
        <color rgb="FF00215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2152"/>
      </left>
      <right/>
      <top style="thin">
        <color rgb="FF002152"/>
      </top>
      <bottom style="thin">
        <color rgb="FF00215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D3D3D3"/>
      </right>
      <top style="thin">
        <color indexed="64"/>
      </top>
      <bottom style="thin">
        <color indexed="64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/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indexed="64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indexed="64"/>
      </top>
      <bottom style="thin">
        <color rgb="FFD3D3D3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indexed="64"/>
      </right>
      <top style="thin">
        <color indexed="64"/>
      </top>
      <bottom style="thin">
        <color rgb="FFD3D3D3"/>
      </bottom>
      <diagonal/>
    </border>
    <border>
      <left style="thin">
        <color rgb="FFD3D3D3"/>
      </left>
      <right style="thin">
        <color indexed="64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indexed="64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indexed="64"/>
      </right>
      <top/>
      <bottom style="thin">
        <color rgb="FFD3D3D3"/>
      </bottom>
      <diagonal/>
    </border>
    <border>
      <left style="thin">
        <color rgb="FFD3D3D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64"/>
      </left>
      <right/>
      <top style="thin">
        <color indexed="64"/>
      </top>
      <bottom style="thin">
        <color rgb="FFD3D3D3"/>
      </bottom>
      <diagonal/>
    </border>
    <border>
      <left style="thin">
        <color indexed="64"/>
      </left>
      <right/>
      <top style="thin">
        <color rgb="FFD3D3D3"/>
      </top>
      <bottom style="thin">
        <color rgb="FFD3D3D3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/>
      <top style="thin">
        <color rgb="FFD3D3D3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D3D3D3"/>
      </bottom>
      <diagonal/>
    </border>
    <border>
      <left style="thin">
        <color rgb="FFD3D3D3"/>
      </left>
      <right/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indexed="64"/>
      </right>
      <top style="thin">
        <color indexed="64"/>
      </top>
      <bottom/>
      <diagonal/>
    </border>
    <border>
      <left style="thin">
        <color rgb="FFD3D3D3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/>
      <top style="thin">
        <color rgb="FFD3D3D3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</borders>
  <cellStyleXfs count="470">
    <xf numFmtId="0" fontId="0" fillId="0" borderId="0"/>
    <xf numFmtId="43" fontId="10" fillId="0" borderId="0" applyFont="0" applyFill="0" applyBorder="0" applyAlignment="0" applyProtection="0"/>
    <xf numFmtId="170" fontId="4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0" fillId="0" borderId="0"/>
    <xf numFmtId="0" fontId="21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4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10" fillId="0" borderId="0"/>
    <xf numFmtId="0" fontId="58" fillId="0" borderId="0"/>
    <xf numFmtId="0" fontId="10" fillId="0" borderId="0"/>
    <xf numFmtId="0" fontId="60" fillId="0" borderId="0"/>
    <xf numFmtId="0" fontId="6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1" fillId="0" borderId="0"/>
    <xf numFmtId="0" fontId="61" fillId="0" borderId="0"/>
    <xf numFmtId="0" fontId="61" fillId="0" borderId="0"/>
    <xf numFmtId="0" fontId="77" fillId="0" borderId="0"/>
    <xf numFmtId="0" fontId="99" fillId="0" borderId="0"/>
    <xf numFmtId="0" fontId="99" fillId="0" borderId="0"/>
  </cellStyleXfs>
  <cellXfs count="2485">
    <xf numFmtId="0" fontId="0" fillId="0" borderId="0" xfId="0"/>
    <xf numFmtId="0" fontId="13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4" fillId="0" borderId="5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2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6" fillId="0" borderId="9" xfId="0" applyFont="1" applyBorder="1" applyAlignment="1">
      <alignment vertical="center"/>
    </xf>
    <xf numFmtId="164" fontId="20" fillId="0" borderId="10" xfId="0" applyNumberFormat="1" applyFont="1" applyBorder="1" applyAlignment="1">
      <alignment vertical="center"/>
    </xf>
    <xf numFmtId="164" fontId="20" fillId="0" borderId="9" xfId="0" applyNumberFormat="1" applyFont="1" applyBorder="1" applyAlignment="1">
      <alignment vertical="center"/>
    </xf>
    <xf numFmtId="164" fontId="20" fillId="0" borderId="11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12" xfId="0" applyFont="1" applyBorder="1" applyAlignment="1">
      <alignment vertical="center"/>
    </xf>
    <xf numFmtId="164" fontId="20" fillId="0" borderId="10" xfId="0" quotePrefix="1" applyNumberFormat="1" applyFont="1" applyBorder="1" applyAlignment="1">
      <alignment vertical="center"/>
    </xf>
    <xf numFmtId="164" fontId="20" fillId="0" borderId="12" xfId="0" applyNumberFormat="1" applyFont="1" applyBorder="1" applyAlignment="1">
      <alignment vertical="center"/>
    </xf>
    <xf numFmtId="164" fontId="20" fillId="0" borderId="13" xfId="0" applyNumberFormat="1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164" fontId="20" fillId="0" borderId="15" xfId="0" applyNumberFormat="1" applyFont="1" applyBorder="1" applyAlignment="1">
      <alignment vertical="center"/>
    </xf>
    <xf numFmtId="164" fontId="20" fillId="0" borderId="14" xfId="0" applyNumberFormat="1" applyFont="1" applyBorder="1" applyAlignment="1">
      <alignment vertical="center"/>
    </xf>
    <xf numFmtId="164" fontId="20" fillId="0" borderId="16" xfId="0" applyNumberFormat="1" applyFont="1" applyBorder="1" applyAlignment="1">
      <alignment vertical="center"/>
    </xf>
    <xf numFmtId="164" fontId="20" fillId="0" borderId="6" xfId="0" applyNumberFormat="1" applyFont="1" applyBorder="1" applyAlignment="1">
      <alignment vertical="center"/>
    </xf>
    <xf numFmtId="164" fontId="20" fillId="0" borderId="17" xfId="0" applyNumberFormat="1" applyFont="1" applyBorder="1" applyAlignment="1">
      <alignment vertical="center"/>
    </xf>
    <xf numFmtId="164" fontId="20" fillId="0" borderId="18" xfId="0" applyNumberFormat="1" applyFont="1" applyBorder="1" applyAlignment="1">
      <alignment vertical="center"/>
    </xf>
    <xf numFmtId="164" fontId="20" fillId="0" borderId="19" xfId="0" applyNumberFormat="1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164" fontId="20" fillId="0" borderId="3" xfId="0" applyNumberFormat="1" applyFont="1" applyBorder="1" applyAlignment="1">
      <alignment vertical="center"/>
    </xf>
    <xf numFmtId="164" fontId="17" fillId="0" borderId="3" xfId="0" applyNumberFormat="1" applyFont="1" applyBorder="1" applyAlignment="1">
      <alignment vertical="center"/>
    </xf>
    <xf numFmtId="164" fontId="20" fillId="0" borderId="20" xfId="0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7" fillId="0" borderId="2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6" fillId="0" borderId="17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0" fillId="0" borderId="0" xfId="0" applyFont="1" applyAlignment="1">
      <alignment vertical="center"/>
    </xf>
    <xf numFmtId="164" fontId="12" fillId="0" borderId="10" xfId="0" applyNumberFormat="1" applyFont="1" applyBorder="1" applyAlignment="1">
      <alignment vertical="center"/>
    </xf>
    <xf numFmtId="164" fontId="12" fillId="0" borderId="11" xfId="0" applyNumberFormat="1" applyFont="1" applyBorder="1" applyAlignment="1">
      <alignment vertical="center"/>
    </xf>
    <xf numFmtId="164" fontId="12" fillId="0" borderId="18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0" borderId="2" xfId="0" applyFont="1" applyBorder="1" applyAlignment="1">
      <alignment vertical="center"/>
    </xf>
    <xf numFmtId="164" fontId="10" fillId="0" borderId="10" xfId="0" applyNumberFormat="1" applyFont="1" applyBorder="1" applyAlignment="1">
      <alignment vertical="center"/>
    </xf>
    <xf numFmtId="164" fontId="20" fillId="0" borderId="22" xfId="0" applyNumberFormat="1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164" fontId="20" fillId="0" borderId="24" xfId="0" applyNumberFormat="1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164" fontId="20" fillId="0" borderId="26" xfId="0" applyNumberFormat="1" applyFont="1" applyBorder="1" applyAlignment="1">
      <alignment vertical="center"/>
    </xf>
    <xf numFmtId="164" fontId="20" fillId="0" borderId="27" xfId="0" applyNumberFormat="1" applyFont="1" applyBorder="1" applyAlignment="1">
      <alignment vertical="center"/>
    </xf>
    <xf numFmtId="0" fontId="14" fillId="0" borderId="28" xfId="0" applyFont="1" applyBorder="1" applyAlignment="1">
      <alignment vertical="center"/>
    </xf>
    <xf numFmtId="0" fontId="14" fillId="0" borderId="29" xfId="0" applyFont="1" applyBorder="1" applyAlignment="1">
      <alignment vertical="center"/>
    </xf>
    <xf numFmtId="164" fontId="20" fillId="0" borderId="30" xfId="0" applyNumberFormat="1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164" fontId="12" fillId="0" borderId="24" xfId="0" applyNumberFormat="1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10" fillId="0" borderId="25" xfId="0" applyFont="1" applyBorder="1" applyAlignment="1">
      <alignment vertical="center"/>
    </xf>
    <xf numFmtId="0" fontId="10" fillId="0" borderId="27" xfId="0" applyFont="1" applyBorder="1" applyAlignment="1">
      <alignment vertical="center"/>
    </xf>
    <xf numFmtId="0" fontId="10" fillId="0" borderId="28" xfId="0" applyFont="1" applyBorder="1" applyAlignment="1">
      <alignment vertical="center"/>
    </xf>
    <xf numFmtId="0" fontId="10" fillId="0" borderId="29" xfId="0" applyFont="1" applyBorder="1" applyAlignment="1">
      <alignment vertical="center"/>
    </xf>
    <xf numFmtId="164" fontId="12" fillId="0" borderId="31" xfId="0" applyNumberFormat="1" applyFont="1" applyBorder="1" applyAlignment="1">
      <alignment vertical="center"/>
    </xf>
    <xf numFmtId="0" fontId="21" fillId="0" borderId="0" xfId="0" applyFont="1"/>
    <xf numFmtId="0" fontId="23" fillId="0" borderId="0" xfId="0" applyFont="1"/>
    <xf numFmtId="0" fontId="10" fillId="0" borderId="0" xfId="0" applyFont="1"/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Border="1" applyAlignment="1">
      <alignment vertical="center"/>
    </xf>
    <xf numFmtId="0" fontId="26" fillId="0" borderId="35" xfId="0" applyFont="1" applyBorder="1" applyAlignment="1">
      <alignment horizontal="center" vertical="center"/>
    </xf>
    <xf numFmtId="0" fontId="26" fillId="0" borderId="0" xfId="43"/>
    <xf numFmtId="0" fontId="26" fillId="0" borderId="34" xfId="43" applyBorder="1"/>
    <xf numFmtId="0" fontId="26" fillId="0" borderId="36" xfId="43" applyBorder="1"/>
    <xf numFmtId="0" fontId="26" fillId="0" borderId="37" xfId="43" applyBorder="1"/>
    <xf numFmtId="0" fontId="26" fillId="0" borderId="38" xfId="43" applyBorder="1"/>
    <xf numFmtId="0" fontId="26" fillId="0" borderId="39" xfId="43" applyBorder="1"/>
    <xf numFmtId="0" fontId="26" fillId="0" borderId="40" xfId="43" applyBorder="1"/>
    <xf numFmtId="0" fontId="26" fillId="0" borderId="24" xfId="43" applyBorder="1"/>
    <xf numFmtId="0" fontId="26" fillId="0" borderId="35" xfId="43" applyBorder="1"/>
    <xf numFmtId="0" fontId="26" fillId="0" borderId="0" xfId="43" applyBorder="1"/>
    <xf numFmtId="0" fontId="26" fillId="0" borderId="33" xfId="43" applyBorder="1"/>
    <xf numFmtId="0" fontId="26" fillId="0" borderId="41" xfId="43" applyBorder="1"/>
    <xf numFmtId="0" fontId="26" fillId="0" borderId="28" xfId="43" applyBorder="1"/>
    <xf numFmtId="0" fontId="26" fillId="0" borderId="32" xfId="43" applyBorder="1"/>
    <xf numFmtId="0" fontId="26" fillId="0" borderId="42" xfId="43" applyBorder="1"/>
    <xf numFmtId="0" fontId="35" fillId="0" borderId="0" xfId="43" applyFont="1" applyBorder="1"/>
    <xf numFmtId="0" fontId="26" fillId="0" borderId="0" xfId="43" applyBorder="1" applyAlignment="1">
      <alignment vertical="center"/>
    </xf>
    <xf numFmtId="0" fontId="39" fillId="0" borderId="0" xfId="43" applyFont="1" applyBorder="1"/>
    <xf numFmtId="0" fontId="40" fillId="0" borderId="0" xfId="43" applyFont="1" applyBorder="1"/>
    <xf numFmtId="0" fontId="26" fillId="0" borderId="43" xfId="43" applyBorder="1"/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13" fillId="0" borderId="0" xfId="0" applyFont="1" applyAlignment="1">
      <alignment horizontal="right"/>
    </xf>
    <xf numFmtId="164" fontId="12" fillId="0" borderId="0" xfId="0" applyNumberFormat="1" applyFont="1" applyAlignment="1">
      <alignment horizontal="right"/>
    </xf>
    <xf numFmtId="2" fontId="12" fillId="0" borderId="0" xfId="0" applyNumberFormat="1" applyFont="1" applyAlignment="1">
      <alignment horizontal="right"/>
    </xf>
    <xf numFmtId="164" fontId="13" fillId="0" borderId="0" xfId="0" applyNumberFormat="1" applyFont="1" applyAlignment="1">
      <alignment horizontal="right"/>
    </xf>
    <xf numFmtId="0" fontId="50" fillId="0" borderId="0" xfId="0" applyFont="1"/>
    <xf numFmtId="0" fontId="2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1" fillId="0" borderId="0" xfId="0" applyFont="1" applyFill="1" applyAlignment="1">
      <alignment horizontal="right"/>
    </xf>
    <xf numFmtId="49" fontId="10" fillId="0" borderId="35" xfId="0" applyNumberFormat="1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Border="1"/>
    <xf numFmtId="0" fontId="0" fillId="0" borderId="0" xfId="0" applyAlignment="1">
      <alignment horizontal="left"/>
    </xf>
    <xf numFmtId="0" fontId="10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6" borderId="0" xfId="0" applyFont="1" applyFill="1" applyBorder="1" applyAlignment="1">
      <alignment vertical="center"/>
    </xf>
    <xf numFmtId="164" fontId="10" fillId="6" borderId="0" xfId="0" applyNumberFormat="1" applyFont="1" applyFill="1" applyBorder="1" applyAlignment="1">
      <alignment horizontal="right" vertical="center"/>
    </xf>
    <xf numFmtId="1" fontId="10" fillId="6" borderId="0" xfId="0" applyNumberFormat="1" applyFont="1" applyFill="1" applyBorder="1" applyAlignment="1">
      <alignment horizontal="right" vertical="center"/>
    </xf>
    <xf numFmtId="0" fontId="10" fillId="6" borderId="0" xfId="0" applyFont="1" applyFill="1" applyBorder="1"/>
    <xf numFmtId="0" fontId="10" fillId="6" borderId="0" xfId="0" applyFont="1" applyFill="1" applyBorder="1" applyAlignment="1">
      <alignment horizontal="right"/>
    </xf>
    <xf numFmtId="164" fontId="10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164" fontId="10" fillId="0" borderId="0" xfId="0" applyNumberFormat="1" applyFont="1" applyFill="1" applyAlignment="1">
      <alignment horizontal="right" vertical="center"/>
    </xf>
    <xf numFmtId="0" fontId="10" fillId="0" borderId="0" xfId="43" applyFont="1" applyBorder="1"/>
    <xf numFmtId="0" fontId="10" fillId="0" borderId="0" xfId="0" applyFont="1" applyBorder="1" applyAlignment="1">
      <alignment horizontal="left" vertical="center"/>
    </xf>
    <xf numFmtId="0" fontId="49" fillId="0" borderId="10" xfId="0" applyFont="1" applyBorder="1" applyAlignment="1">
      <alignment horizontal="left" vertical="center"/>
    </xf>
    <xf numFmtId="0" fontId="10" fillId="0" borderId="0" xfId="0" applyFont="1" applyFill="1" applyAlignment="1">
      <alignment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distributed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 indent="4"/>
    </xf>
    <xf numFmtId="0" fontId="30" fillId="0" borderId="0" xfId="0" applyFont="1"/>
    <xf numFmtId="0" fontId="10" fillId="0" borderId="40" xfId="0" applyFont="1" applyBorder="1" applyAlignment="1">
      <alignment vertical="center"/>
    </xf>
    <xf numFmtId="0" fontId="50" fillId="0" borderId="0" xfId="0" applyFont="1" applyBorder="1" applyAlignment="1">
      <alignment horizontal="right" vertical="center"/>
    </xf>
    <xf numFmtId="0" fontId="10" fillId="6" borderId="0" xfId="0" applyFont="1" applyFill="1" applyAlignment="1">
      <alignment vertical="center"/>
    </xf>
    <xf numFmtId="0" fontId="49" fillId="0" borderId="10" xfId="0" applyFont="1" applyBorder="1" applyAlignment="1">
      <alignment horizontal="center" vertical="center"/>
    </xf>
    <xf numFmtId="0" fontId="33" fillId="0" borderId="36" xfId="0" applyFont="1" applyBorder="1" applyAlignment="1">
      <alignment vertical="center"/>
    </xf>
    <xf numFmtId="0" fontId="33" fillId="0" borderId="33" xfId="0" applyFont="1" applyBorder="1" applyAlignment="1">
      <alignment vertical="center"/>
    </xf>
    <xf numFmtId="49" fontId="26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56" fillId="0" borderId="42" xfId="0" applyFont="1" applyFill="1" applyBorder="1" applyAlignment="1">
      <alignment vertical="center" textRotation="90" wrapText="1"/>
    </xf>
    <xf numFmtId="0" fontId="45" fillId="0" borderId="41" xfId="0" applyFont="1" applyFill="1" applyBorder="1" applyAlignment="1">
      <alignment vertical="center" wrapText="1"/>
    </xf>
    <xf numFmtId="0" fontId="56" fillId="0" borderId="0" xfId="0" applyFont="1" applyFill="1" applyBorder="1" applyAlignment="1">
      <alignment vertical="center" textRotation="90" wrapText="1"/>
    </xf>
    <xf numFmtId="0" fontId="56" fillId="0" borderId="39" xfId="0" applyFont="1" applyFill="1" applyBorder="1" applyAlignment="1">
      <alignment horizontal="center" vertical="center" textRotation="90" wrapText="1"/>
    </xf>
    <xf numFmtId="0" fontId="45" fillId="0" borderId="28" xfId="0" applyFont="1" applyFill="1" applyBorder="1" applyAlignment="1">
      <alignment horizontal="center" vertical="center"/>
    </xf>
    <xf numFmtId="0" fontId="45" fillId="0" borderId="28" xfId="0" applyFont="1" applyFill="1" applyBorder="1" applyAlignment="1">
      <alignment horizontal="center"/>
    </xf>
    <xf numFmtId="0" fontId="45" fillId="6" borderId="28" xfId="0" applyFont="1" applyFill="1" applyBorder="1" applyAlignment="1">
      <alignment horizontal="center" vertical="center"/>
    </xf>
    <xf numFmtId="0" fontId="45" fillId="0" borderId="35" xfId="0" applyFont="1" applyFill="1" applyBorder="1" applyAlignment="1">
      <alignment horizontal="center" vertical="center"/>
    </xf>
    <xf numFmtId="0" fontId="45" fillId="0" borderId="40" xfId="0" applyFont="1" applyFill="1" applyBorder="1" applyAlignment="1">
      <alignment horizontal="center" vertical="center"/>
    </xf>
    <xf numFmtId="0" fontId="55" fillId="6" borderId="47" xfId="0" applyFont="1" applyFill="1" applyBorder="1" applyAlignment="1">
      <alignment horizontal="left" vertical="center"/>
    </xf>
    <xf numFmtId="0" fontId="55" fillId="6" borderId="47" xfId="0" applyFont="1" applyFill="1" applyBorder="1" applyAlignment="1">
      <alignment horizontal="center" vertical="center" wrapText="1"/>
    </xf>
    <xf numFmtId="0" fontId="45" fillId="6" borderId="10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171" fontId="10" fillId="0" borderId="0" xfId="202" applyNumberFormat="1" applyFont="1" applyAlignment="1">
      <alignment vertical="center"/>
    </xf>
    <xf numFmtId="171" fontId="10" fillId="0" borderId="0" xfId="207" applyNumberFormat="1" applyFont="1" applyAlignment="1">
      <alignment vertical="center"/>
    </xf>
    <xf numFmtId="0" fontId="5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45" fillId="0" borderId="10" xfId="0" applyFont="1" applyFill="1" applyBorder="1" applyAlignment="1">
      <alignment horizontal="center" vertical="center" textRotation="90" wrapText="1"/>
    </xf>
    <xf numFmtId="0" fontId="45" fillId="0" borderId="10" xfId="0" applyFont="1" applyFill="1" applyBorder="1" applyAlignment="1">
      <alignment horizontal="center" vertical="center" wrapText="1"/>
    </xf>
    <xf numFmtId="0" fontId="56" fillId="0" borderId="10" xfId="0" applyFont="1" applyFill="1" applyBorder="1" applyAlignment="1">
      <alignment horizontal="center" vertical="center" textRotation="90" wrapText="1"/>
    </xf>
    <xf numFmtId="0" fontId="45" fillId="0" borderId="10" xfId="0" applyFont="1" applyFill="1" applyBorder="1" applyAlignment="1">
      <alignment horizontal="center" vertical="center"/>
    </xf>
    <xf numFmtId="0" fontId="55" fillId="0" borderId="47" xfId="0" applyFont="1" applyBorder="1" applyAlignment="1">
      <alignment horizontal="center" vertical="center" wrapText="1"/>
    </xf>
    <xf numFmtId="0" fontId="55" fillId="0" borderId="49" xfId="0" applyFont="1" applyBorder="1" applyAlignment="1">
      <alignment horizontal="center" vertical="center" wrapText="1"/>
    </xf>
    <xf numFmtId="0" fontId="55" fillId="6" borderId="49" xfId="0" applyFont="1" applyFill="1" applyBorder="1" applyAlignment="1">
      <alignment horizontal="center" vertical="center" wrapText="1"/>
    </xf>
    <xf numFmtId="0" fontId="55" fillId="6" borderId="47" xfId="0" applyFont="1" applyFill="1" applyBorder="1" applyAlignment="1">
      <alignment horizontal="left" vertical="center" wrapText="1"/>
    </xf>
    <xf numFmtId="0" fontId="10" fillId="0" borderId="28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textRotation="90" wrapText="1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0" borderId="33" xfId="0" applyBorder="1" applyAlignment="1">
      <alignment vertical="center" wrapText="1"/>
    </xf>
    <xf numFmtId="0" fontId="0" fillId="0" borderId="33" xfId="0" applyBorder="1" applyAlignment="1">
      <alignment vertical="center" textRotation="90" wrapText="1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left" vertical="center"/>
    </xf>
    <xf numFmtId="172" fontId="10" fillId="0" borderId="0" xfId="0" applyNumberFormat="1" applyFont="1" applyBorder="1" applyAlignment="1">
      <alignment horizontal="right" vertical="center"/>
    </xf>
    <xf numFmtId="0" fontId="30" fillId="0" borderId="36" xfId="0" applyFont="1" applyBorder="1"/>
    <xf numFmtId="0" fontId="30" fillId="0" borderId="34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left" vertical="center"/>
    </xf>
    <xf numFmtId="0" fontId="47" fillId="0" borderId="0" xfId="0" applyFont="1" applyAlignment="1">
      <alignment horizontal="right"/>
    </xf>
    <xf numFmtId="172" fontId="30" fillId="0" borderId="0" xfId="0" applyNumberFormat="1" applyFont="1" applyBorder="1" applyAlignment="1">
      <alignment vertical="center"/>
    </xf>
    <xf numFmtId="172" fontId="30" fillId="0" borderId="0" xfId="0" applyNumberFormat="1" applyFont="1" applyFill="1" applyBorder="1" applyAlignment="1">
      <alignment vertical="center"/>
    </xf>
    <xf numFmtId="172" fontId="30" fillId="0" borderId="36" xfId="0" applyNumberFormat="1" applyFont="1" applyBorder="1" applyAlignment="1">
      <alignment vertical="center"/>
    </xf>
    <xf numFmtId="172" fontId="30" fillId="0" borderId="36" xfId="0" applyNumberFormat="1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172" fontId="30" fillId="0" borderId="0" xfId="0" applyNumberFormat="1" applyFont="1" applyBorder="1" applyAlignment="1">
      <alignment horizontal="right" vertical="center"/>
    </xf>
    <xf numFmtId="0" fontId="30" fillId="0" borderId="0" xfId="0" applyFont="1" applyBorder="1" applyAlignment="1">
      <alignment horizontal="left" vertical="center" wrapText="1"/>
    </xf>
    <xf numFmtId="172" fontId="30" fillId="0" borderId="37" xfId="0" applyNumberFormat="1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28" fillId="0" borderId="0" xfId="0" applyFont="1"/>
    <xf numFmtId="0" fontId="50" fillId="0" borderId="0" xfId="0" applyFont="1" applyBorder="1" applyAlignment="1">
      <alignment vertical="center"/>
    </xf>
    <xf numFmtId="0" fontId="50" fillId="0" borderId="20" xfId="0" applyFont="1" applyBorder="1" applyAlignment="1">
      <alignment vertical="center"/>
    </xf>
    <xf numFmtId="0" fontId="50" fillId="0" borderId="20" xfId="0" applyFont="1" applyBorder="1" applyAlignment="1">
      <alignment horizontal="right" vertical="center"/>
    </xf>
    <xf numFmtId="0" fontId="10" fillId="0" borderId="0" xfId="205" applyFont="1" applyBorder="1" applyAlignment="1">
      <alignment horizontal="left"/>
    </xf>
    <xf numFmtId="0" fontId="30" fillId="0" borderId="37" xfId="0" applyFont="1" applyBorder="1" applyAlignment="1">
      <alignment vertical="center"/>
    </xf>
    <xf numFmtId="0" fontId="10" fillId="0" borderId="0" xfId="0" applyFont="1" applyFill="1" applyAlignment="1">
      <alignment horizontal="right" vertical="center" wrapText="1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Continuous" vertical="center"/>
    </xf>
    <xf numFmtId="164" fontId="30" fillId="0" borderId="0" xfId="0" applyNumberFormat="1" applyFont="1" applyBorder="1" applyAlignment="1">
      <alignment horizontal="center" vertical="center"/>
    </xf>
    <xf numFmtId="0" fontId="10" fillId="6" borderId="37" xfId="0" applyFont="1" applyFill="1" applyBorder="1" applyAlignment="1">
      <alignment horizontal="right" vertical="center"/>
    </xf>
    <xf numFmtId="14" fontId="10" fillId="0" borderId="0" xfId="211" applyNumberFormat="1" applyFont="1" applyAlignment="1">
      <alignment horizontal="left" vertical="center"/>
    </xf>
    <xf numFmtId="0" fontId="28" fillId="6" borderId="0" xfId="0" applyFont="1" applyFill="1" applyBorder="1" applyAlignment="1">
      <alignment horizontal="right" vertical="center"/>
    </xf>
    <xf numFmtId="0" fontId="10" fillId="6" borderId="0" xfId="0" applyFont="1" applyFill="1" applyBorder="1" applyAlignment="1">
      <alignment horizontal="left" vertical="center"/>
    </xf>
    <xf numFmtId="0" fontId="10" fillId="6" borderId="0" xfId="0" applyFont="1" applyFill="1" applyBorder="1" applyAlignment="1">
      <alignment horizontal="left" vertical="center" wrapText="1"/>
    </xf>
    <xf numFmtId="0" fontId="47" fillId="0" borderId="0" xfId="0" applyFont="1"/>
    <xf numFmtId="0" fontId="10" fillId="0" borderId="0" xfId="211" applyFont="1" applyAlignment="1">
      <alignment vertical="center"/>
    </xf>
    <xf numFmtId="0" fontId="10" fillId="6" borderId="0" xfId="0" applyFont="1" applyFill="1" applyBorder="1" applyAlignment="1">
      <alignment vertical="center" wrapText="1"/>
    </xf>
    <xf numFmtId="0" fontId="50" fillId="0" borderId="36" xfId="0" applyFont="1" applyFill="1" applyBorder="1" applyAlignment="1">
      <alignment horizontal="center" vertical="center" wrapText="1"/>
    </xf>
    <xf numFmtId="0" fontId="50" fillId="0" borderId="36" xfId="0" applyFont="1" applyFill="1" applyBorder="1" applyAlignment="1">
      <alignment vertical="center" wrapText="1"/>
    </xf>
    <xf numFmtId="0" fontId="50" fillId="0" borderId="37" xfId="0" applyFont="1" applyFill="1" applyBorder="1" applyAlignment="1">
      <alignment vertical="center"/>
    </xf>
    <xf numFmtId="171" fontId="10" fillId="0" borderId="37" xfId="202" applyNumberFormat="1" applyFont="1" applyBorder="1" applyAlignment="1">
      <alignment vertical="center"/>
    </xf>
    <xf numFmtId="171" fontId="10" fillId="0" borderId="37" xfId="207" applyNumberFormat="1" applyFont="1" applyFill="1" applyBorder="1" applyAlignment="1">
      <alignment vertical="center"/>
    </xf>
    <xf numFmtId="171" fontId="10" fillId="0" borderId="37" xfId="35" applyNumberFormat="1" applyFont="1" applyFill="1" applyBorder="1" applyAlignment="1">
      <alignment vertical="center"/>
    </xf>
    <xf numFmtId="171" fontId="10" fillId="0" borderId="37" xfId="37" applyNumberFormat="1" applyFont="1" applyFill="1" applyBorder="1" applyAlignment="1">
      <alignment vertical="center"/>
    </xf>
    <xf numFmtId="0" fontId="51" fillId="0" borderId="36" xfId="0" applyFont="1" applyFill="1" applyBorder="1" applyAlignment="1">
      <alignment horizontal="center" vertical="center"/>
    </xf>
    <xf numFmtId="171" fontId="28" fillId="0" borderId="36" xfId="0" applyNumberFormat="1" applyFont="1" applyBorder="1" applyAlignment="1">
      <alignment vertical="center"/>
    </xf>
    <xf numFmtId="0" fontId="10" fillId="6" borderId="37" xfId="0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right" vertical="center" wrapText="1"/>
    </xf>
    <xf numFmtId="0" fontId="10" fillId="6" borderId="37" xfId="0" applyFont="1" applyFill="1" applyBorder="1" applyAlignment="1">
      <alignment vertical="center"/>
    </xf>
    <xf numFmtId="164" fontId="10" fillId="6" borderId="37" xfId="0" applyNumberFormat="1" applyFont="1" applyFill="1" applyBorder="1" applyAlignment="1">
      <alignment horizontal="right" vertical="center"/>
    </xf>
    <xf numFmtId="0" fontId="28" fillId="6" borderId="0" xfId="0" applyFont="1" applyFill="1" applyBorder="1" applyAlignment="1">
      <alignment vertical="center"/>
    </xf>
    <xf numFmtId="0" fontId="28" fillId="6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right" vertical="center"/>
    </xf>
    <xf numFmtId="0" fontId="0" fillId="6" borderId="0" xfId="0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164" fontId="0" fillId="6" borderId="0" xfId="0" applyNumberFormat="1" applyFill="1" applyBorder="1" applyAlignment="1">
      <alignment horizontal="right" vertical="center"/>
    </xf>
    <xf numFmtId="0" fontId="28" fillId="6" borderId="0" xfId="0" applyFont="1" applyFill="1" applyBorder="1" applyAlignment="1">
      <alignment vertical="center" wrapText="1"/>
    </xf>
    <xf numFmtId="0" fontId="28" fillId="6" borderId="0" xfId="0" applyFont="1" applyFill="1" applyBorder="1" applyAlignment="1">
      <alignment horizontal="left" vertical="center" wrapText="1"/>
    </xf>
    <xf numFmtId="0" fontId="28" fillId="6" borderId="20" xfId="0" applyFont="1" applyFill="1" applyBorder="1" applyAlignment="1">
      <alignment horizontal="center" vertical="center"/>
    </xf>
    <xf numFmtId="0" fontId="50" fillId="5" borderId="28" xfId="0" applyFont="1" applyFill="1" applyBorder="1" applyAlignment="1">
      <alignment horizontal="center" vertical="center" textRotation="90"/>
    </xf>
    <xf numFmtId="0" fontId="10" fillId="6" borderId="0" xfId="0" applyFont="1" applyFill="1" applyBorder="1" applyAlignment="1">
      <alignment horizontal="right" vertical="center" wrapText="1"/>
    </xf>
    <xf numFmtId="0" fontId="10" fillId="0" borderId="0" xfId="34" applyFont="1" applyBorder="1" applyAlignment="1">
      <alignment vertical="center"/>
    </xf>
    <xf numFmtId="0" fontId="10" fillId="6" borderId="24" xfId="34" applyFont="1" applyFill="1" applyBorder="1" applyAlignment="1">
      <alignment horizontal="center" vertical="center" textRotation="90" wrapText="1"/>
    </xf>
    <xf numFmtId="0" fontId="28" fillId="6" borderId="56" xfId="34" applyFont="1" applyFill="1" applyBorder="1" applyAlignment="1">
      <alignment horizontal="right" vertical="center"/>
    </xf>
    <xf numFmtId="0" fontId="10" fillId="6" borderId="54" xfId="34" quotePrefix="1" applyFont="1" applyFill="1" applyBorder="1" applyAlignment="1">
      <alignment horizontal="center" vertical="center"/>
    </xf>
    <xf numFmtId="0" fontId="28" fillId="6" borderId="57" xfId="34" applyFont="1" applyFill="1" applyBorder="1" applyAlignment="1">
      <alignment horizontal="right" vertical="center"/>
    </xf>
    <xf numFmtId="0" fontId="28" fillId="6" borderId="54" xfId="34" applyFont="1" applyFill="1" applyBorder="1" applyAlignment="1">
      <alignment horizontal="right" vertical="center"/>
    </xf>
    <xf numFmtId="0" fontId="10" fillId="6" borderId="54" xfId="34" applyFont="1" applyFill="1" applyBorder="1" applyAlignment="1">
      <alignment horizontal="right" vertical="center"/>
    </xf>
    <xf numFmtId="0" fontId="10" fillId="6" borderId="63" xfId="34" applyFont="1" applyFill="1" applyBorder="1" applyAlignment="1">
      <alignment horizontal="center" vertical="center" textRotation="90" wrapText="1"/>
    </xf>
    <xf numFmtId="0" fontId="28" fillId="6" borderId="61" xfId="34" applyFont="1" applyFill="1" applyBorder="1" applyAlignment="1">
      <alignment horizontal="right" vertical="center"/>
    </xf>
    <xf numFmtId="0" fontId="10" fillId="6" borderId="61" xfId="34" applyFont="1" applyFill="1" applyBorder="1" applyAlignment="1">
      <alignment horizontal="right" vertical="center"/>
    </xf>
    <xf numFmtId="0" fontId="28" fillId="6" borderId="63" xfId="34" applyFont="1" applyFill="1" applyBorder="1" applyAlignment="1">
      <alignment horizontal="right" vertical="center"/>
    </xf>
    <xf numFmtId="0" fontId="10" fillId="6" borderId="64" xfId="34" applyFont="1" applyFill="1" applyBorder="1" applyAlignment="1">
      <alignment horizontal="right" vertical="center"/>
    </xf>
    <xf numFmtId="0" fontId="10" fillId="6" borderId="61" xfId="34" quotePrefix="1" applyFont="1" applyFill="1" applyBorder="1" applyAlignment="1">
      <alignment horizontal="center" vertical="center"/>
    </xf>
    <xf numFmtId="0" fontId="10" fillId="6" borderId="81" xfId="34" quotePrefix="1" applyFont="1" applyFill="1" applyBorder="1" applyAlignment="1">
      <alignment horizontal="center" vertical="center"/>
    </xf>
    <xf numFmtId="0" fontId="10" fillId="6" borderId="38" xfId="34" quotePrefix="1" applyFont="1" applyFill="1" applyBorder="1" applyAlignment="1">
      <alignment horizontal="center" vertical="center"/>
    </xf>
    <xf numFmtId="0" fontId="10" fillId="6" borderId="32" xfId="34" quotePrefix="1" applyFont="1" applyFill="1" applyBorder="1" applyAlignment="1">
      <alignment horizontal="center" vertical="center"/>
    </xf>
    <xf numFmtId="0" fontId="10" fillId="6" borderId="79" xfId="34" quotePrefix="1" applyFont="1" applyFill="1" applyBorder="1" applyAlignment="1">
      <alignment horizontal="center" vertical="center"/>
    </xf>
    <xf numFmtId="0" fontId="10" fillId="6" borderId="76" xfId="34" applyFont="1" applyFill="1" applyBorder="1" applyAlignment="1">
      <alignment horizontal="center" vertical="center"/>
    </xf>
    <xf numFmtId="0" fontId="10" fillId="6" borderId="10" xfId="34" applyFont="1" applyFill="1" applyBorder="1" applyAlignment="1">
      <alignment horizontal="center" vertical="center" textRotation="90" wrapText="1"/>
    </xf>
    <xf numFmtId="0" fontId="10" fillId="6" borderId="37" xfId="34" applyFont="1" applyFill="1" applyBorder="1" applyAlignment="1">
      <alignment horizontal="center" vertical="center" textRotation="90" wrapText="1"/>
    </xf>
    <xf numFmtId="0" fontId="28" fillId="6" borderId="74" xfId="34" applyFont="1" applyFill="1" applyBorder="1" applyAlignment="1">
      <alignment horizontal="right" vertical="center"/>
    </xf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4" fillId="6" borderId="0" xfId="0" applyFont="1" applyFill="1" applyAlignment="1">
      <alignment horizontal="left" vertical="center"/>
    </xf>
    <xf numFmtId="0" fontId="25" fillId="6" borderId="0" xfId="0" applyFont="1" applyFill="1" applyAlignment="1">
      <alignment horizontal="left" vertical="center"/>
    </xf>
    <xf numFmtId="0" fontId="21" fillId="6" borderId="0" xfId="0" applyFont="1" applyFill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left" vertical="center"/>
    </xf>
    <xf numFmtId="0" fontId="21" fillId="6" borderId="0" xfId="0" applyFont="1" applyFill="1"/>
    <xf numFmtId="0" fontId="21" fillId="6" borderId="0" xfId="0" applyFont="1" applyFill="1" applyBorder="1"/>
    <xf numFmtId="0" fontId="61" fillId="0" borderId="0" xfId="212" applyFont="1"/>
    <xf numFmtId="0" fontId="21" fillId="0" borderId="0" xfId="212" applyFont="1"/>
    <xf numFmtId="0" fontId="21" fillId="0" borderId="0" xfId="212" applyFont="1" applyAlignment="1">
      <alignment horizontal="center" vertical="center"/>
    </xf>
    <xf numFmtId="0" fontId="21" fillId="0" borderId="0" xfId="212" applyFont="1" applyAlignment="1">
      <alignment horizontal="center" vertical="center" wrapText="1"/>
    </xf>
    <xf numFmtId="0" fontId="21" fillId="0" borderId="0" xfId="214" applyFont="1"/>
    <xf numFmtId="0" fontId="21" fillId="0" borderId="0" xfId="212" applyFont="1" applyBorder="1"/>
    <xf numFmtId="0" fontId="21" fillId="0" borderId="0" xfId="212" applyFont="1" applyBorder="1" applyAlignment="1">
      <alignment horizontal="center"/>
    </xf>
    <xf numFmtId="0" fontId="30" fillId="0" borderId="10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 textRotation="90"/>
    </xf>
    <xf numFmtId="0" fontId="50" fillId="0" borderId="10" xfId="0" applyFont="1" applyBorder="1" applyAlignment="1">
      <alignment horizontal="center" vertical="center" textRotation="90" wrapText="1"/>
    </xf>
    <xf numFmtId="167" fontId="30" fillId="0" borderId="0" xfId="0" applyNumberFormat="1" applyFont="1" applyAlignment="1">
      <alignment vertical="center"/>
    </xf>
    <xf numFmtId="0" fontId="30" fillId="0" borderId="37" xfId="0" applyFont="1" applyBorder="1" applyAlignment="1">
      <alignment horizontal="left" vertical="center" wrapText="1"/>
    </xf>
    <xf numFmtId="168" fontId="30" fillId="0" borderId="37" xfId="0" applyNumberFormat="1" applyFont="1" applyBorder="1" applyAlignment="1">
      <alignment vertical="center"/>
    </xf>
    <xf numFmtId="0" fontId="10" fillId="0" borderId="0" xfId="33" applyAlignment="1">
      <alignment vertical="center" wrapText="1"/>
    </xf>
    <xf numFmtId="0" fontId="10" fillId="0" borderId="0" xfId="217" applyFont="1"/>
    <xf numFmtId="0" fontId="10" fillId="0" borderId="0" xfId="217" applyFont="1" applyAlignment="1">
      <alignment vertical="center"/>
    </xf>
    <xf numFmtId="0" fontId="10" fillId="0" borderId="10" xfId="217" applyFont="1" applyBorder="1" applyAlignment="1">
      <alignment horizontal="center"/>
    </xf>
    <xf numFmtId="0" fontId="21" fillId="0" borderId="0" xfId="212" applyFont="1" applyAlignment="1">
      <alignment horizontal="center"/>
    </xf>
    <xf numFmtId="0" fontId="32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vertical="top" wrapText="1"/>
    </xf>
    <xf numFmtId="0" fontId="62" fillId="0" borderId="0" xfId="212" applyFont="1"/>
    <xf numFmtId="0" fontId="50" fillId="0" borderId="37" xfId="212" applyFont="1" applyBorder="1" applyAlignment="1">
      <alignment horizontal="center"/>
    </xf>
    <xf numFmtId="0" fontId="50" fillId="0" borderId="36" xfId="212" applyFont="1" applyBorder="1" applyAlignment="1">
      <alignment vertical="center"/>
    </xf>
    <xf numFmtId="0" fontId="50" fillId="0" borderId="36" xfId="212" applyFont="1" applyBorder="1" applyAlignment="1">
      <alignment horizontal="center" vertical="center"/>
    </xf>
    <xf numFmtId="0" fontId="50" fillId="0" borderId="0" xfId="212" applyFont="1" applyAlignment="1">
      <alignment vertical="center"/>
    </xf>
    <xf numFmtId="0" fontId="50" fillId="0" borderId="37" xfId="212" applyFont="1" applyBorder="1" applyAlignment="1">
      <alignment vertical="center"/>
    </xf>
    <xf numFmtId="0" fontId="50" fillId="0" borderId="0" xfId="212" applyFont="1"/>
    <xf numFmtId="0" fontId="50" fillId="0" borderId="37" xfId="212" applyFont="1" applyBorder="1"/>
    <xf numFmtId="0" fontId="51" fillId="0" borderId="37" xfId="212" applyFont="1" applyBorder="1" applyAlignment="1">
      <alignment horizontal="center"/>
    </xf>
    <xf numFmtId="0" fontId="50" fillId="0" borderId="24" xfId="212" applyFont="1" applyBorder="1" applyAlignment="1">
      <alignment vertical="center"/>
    </xf>
    <xf numFmtId="0" fontId="50" fillId="0" borderId="0" xfId="212" applyFont="1" applyAlignment="1">
      <alignment horizontal="center"/>
    </xf>
    <xf numFmtId="0" fontId="50" fillId="0" borderId="37" xfId="212" applyFont="1" applyBorder="1" applyAlignment="1">
      <alignment horizontal="right" vertical="center"/>
    </xf>
    <xf numFmtId="0" fontId="60" fillId="0" borderId="0" xfId="212"/>
    <xf numFmtId="0" fontId="30" fillId="0" borderId="0" xfId="0" applyFont="1" applyAlignment="1">
      <alignment horizontal="left" indent="4"/>
    </xf>
    <xf numFmtId="0" fontId="28" fillId="0" borderId="0" xfId="211" applyFont="1" applyAlignment="1">
      <alignment horizontal="centerContinuous" vertical="center"/>
    </xf>
    <xf numFmtId="0" fontId="10" fillId="0" borderId="0" xfId="211" applyFont="1" applyAlignment="1">
      <alignment horizontal="left" vertical="center"/>
    </xf>
    <xf numFmtId="0" fontId="10" fillId="0" borderId="0" xfId="211" quotePrefix="1" applyFont="1" applyAlignment="1">
      <alignment vertical="center"/>
    </xf>
    <xf numFmtId="0" fontId="10" fillId="0" borderId="10" xfId="211" applyFont="1" applyBorder="1" applyAlignment="1">
      <alignment horizontal="centerContinuous" vertical="center"/>
    </xf>
    <xf numFmtId="0" fontId="10" fillId="0" borderId="45" xfId="211" applyFont="1" applyBorder="1" applyAlignment="1">
      <alignment horizontal="right" vertical="center"/>
    </xf>
    <xf numFmtId="0" fontId="10" fillId="6" borderId="0" xfId="211" applyFont="1" applyFill="1" applyBorder="1" applyAlignment="1">
      <alignment vertical="center"/>
    </xf>
    <xf numFmtId="164" fontId="10" fillId="6" borderId="0" xfId="211" applyNumberFormat="1" applyFont="1" applyFill="1" applyBorder="1" applyAlignment="1">
      <alignment horizontal="right" vertical="center"/>
    </xf>
    <xf numFmtId="164" fontId="10" fillId="2" borderId="0" xfId="211" applyNumberFormat="1" applyFont="1" applyFill="1" applyBorder="1" applyAlignment="1">
      <alignment horizontal="right" vertical="center"/>
    </xf>
    <xf numFmtId="0" fontId="10" fillId="6" borderId="0" xfId="211" applyFont="1" applyFill="1" applyBorder="1" applyAlignment="1">
      <alignment horizontal="right" vertical="center"/>
    </xf>
    <xf numFmtId="0" fontId="10" fillId="2" borderId="0" xfId="211" applyFont="1" applyFill="1" applyBorder="1" applyAlignment="1">
      <alignment horizontal="right" vertical="center"/>
    </xf>
    <xf numFmtId="0" fontId="10" fillId="0" borderId="0" xfId="211" applyFont="1" applyBorder="1" applyAlignment="1">
      <alignment vertical="center"/>
    </xf>
    <xf numFmtId="164" fontId="10" fillId="0" borderId="0" xfId="211" applyNumberFormat="1" applyFont="1" applyBorder="1" applyAlignment="1">
      <alignment horizontal="right" vertical="center"/>
    </xf>
    <xf numFmtId="4" fontId="10" fillId="0" borderId="0" xfId="211" applyNumberFormat="1" applyFont="1" applyAlignment="1">
      <alignment vertical="center"/>
    </xf>
    <xf numFmtId="0" fontId="10" fillId="0" borderId="0" xfId="211" applyFont="1" applyAlignment="1">
      <alignment horizontal="centerContinuous" vertical="center"/>
    </xf>
    <xf numFmtId="0" fontId="30" fillId="0" borderId="0" xfId="211" applyFont="1" applyAlignment="1">
      <alignment vertical="center"/>
    </xf>
    <xf numFmtId="0" fontId="10" fillId="6" borderId="10" xfId="211" applyFont="1" applyFill="1" applyBorder="1" applyAlignment="1">
      <alignment horizontal="centerContinuous" vertical="center"/>
    </xf>
    <xf numFmtId="0" fontId="57" fillId="6" borderId="10" xfId="211" applyFont="1" applyFill="1" applyBorder="1" applyAlignment="1">
      <alignment horizontal="right" vertical="center"/>
    </xf>
    <xf numFmtId="0" fontId="10" fillId="6" borderId="45" xfId="211" applyFont="1" applyFill="1" applyBorder="1" applyAlignment="1">
      <alignment horizontal="right" vertical="center"/>
    </xf>
    <xf numFmtId="1" fontId="10" fillId="6" borderId="45" xfId="211" applyNumberFormat="1" applyFont="1" applyFill="1" applyBorder="1" applyAlignment="1">
      <alignment horizontal="right" vertical="center"/>
    </xf>
    <xf numFmtId="0" fontId="26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right" vertical="center"/>
    </xf>
    <xf numFmtId="0" fontId="62" fillId="0" borderId="37" xfId="212" applyFont="1" applyBorder="1"/>
    <xf numFmtId="171" fontId="10" fillId="0" borderId="0" xfId="217" applyNumberFormat="1" applyFont="1" applyAlignment="1">
      <alignment vertical="center"/>
    </xf>
    <xf numFmtId="171" fontId="10" fillId="0" borderId="37" xfId="217" applyNumberFormat="1" applyFont="1" applyFill="1" applyBorder="1" applyAlignment="1">
      <alignment vertical="center"/>
    </xf>
    <xf numFmtId="171" fontId="10" fillId="0" borderId="37" xfId="217" applyNumberFormat="1" applyFont="1" applyBorder="1" applyAlignment="1">
      <alignment horizontal="right" vertical="center"/>
    </xf>
    <xf numFmtId="0" fontId="21" fillId="0" borderId="10" xfId="0" applyFont="1" applyFill="1" applyBorder="1" applyAlignment="1">
      <alignment horizontal="left" vertical="center" wrapText="1"/>
    </xf>
    <xf numFmtId="164" fontId="30" fillId="0" borderId="0" xfId="0" applyNumberFormat="1" applyFont="1" applyFill="1" applyBorder="1" applyAlignment="1">
      <alignment horizontal="center" vertical="center" wrapText="1"/>
    </xf>
    <xf numFmtId="1" fontId="32" fillId="6" borderId="0" xfId="0" applyNumberFormat="1" applyFont="1" applyFill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172" fontId="10" fillId="0" borderId="20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vertical="center"/>
    </xf>
    <xf numFmtId="0" fontId="10" fillId="0" borderId="0" xfId="0" applyFont="1" applyBorder="1" applyAlignment="1">
      <alignment vertical="center" wrapText="1"/>
    </xf>
    <xf numFmtId="164" fontId="30" fillId="0" borderId="37" xfId="0" applyNumberFormat="1" applyFont="1" applyBorder="1"/>
    <xf numFmtId="0" fontId="30" fillId="6" borderId="0" xfId="0" applyFont="1" applyFill="1" applyBorder="1" applyAlignment="1">
      <alignment horizontal="center" vertical="center" wrapText="1"/>
    </xf>
    <xf numFmtId="1" fontId="30" fillId="6" borderId="0" xfId="0" applyNumberFormat="1" applyFont="1" applyFill="1" applyBorder="1" applyAlignment="1">
      <alignment horizontal="right" vertical="center"/>
    </xf>
    <xf numFmtId="0" fontId="30" fillId="6" borderId="0" xfId="0" applyFont="1" applyFill="1" applyBorder="1" applyAlignment="1">
      <alignment horizontal="left" vertical="center" wrapText="1"/>
    </xf>
    <xf numFmtId="0" fontId="30" fillId="0" borderId="10" xfId="0" applyFont="1" applyBorder="1" applyAlignment="1">
      <alignment horizontal="center" wrapText="1"/>
    </xf>
    <xf numFmtId="0" fontId="67" fillId="13" borderId="10" xfId="0" applyFont="1" applyFill="1" applyBorder="1" applyAlignment="1">
      <alignment horizontal="center"/>
    </xf>
    <xf numFmtId="0" fontId="30" fillId="0" borderId="10" xfId="0" quotePrefix="1" applyFont="1" applyBorder="1" applyAlignment="1">
      <alignment horizontal="center"/>
    </xf>
    <xf numFmtId="0" fontId="30" fillId="0" borderId="10" xfId="0" applyFont="1" applyBorder="1" applyAlignment="1"/>
    <xf numFmtId="164" fontId="10" fillId="0" borderId="0" xfId="211" applyNumberFormat="1" applyFont="1" applyFill="1" applyBorder="1" applyAlignment="1">
      <alignment horizontal="right" vertical="center"/>
    </xf>
    <xf numFmtId="0" fontId="10" fillId="0" borderId="0" xfId="211" applyFont="1" applyFill="1" applyBorder="1" applyAlignment="1">
      <alignment horizontal="right" vertical="center"/>
    </xf>
    <xf numFmtId="0" fontId="65" fillId="0" borderId="37" xfId="233" applyFont="1" applyFill="1" applyBorder="1" applyAlignment="1">
      <alignment horizontal="center" vertical="center" wrapText="1"/>
    </xf>
    <xf numFmtId="0" fontId="65" fillId="0" borderId="37" xfId="234" applyFont="1" applyFill="1" applyBorder="1" applyAlignment="1">
      <alignment horizontal="center" vertical="center" wrapText="1"/>
    </xf>
    <xf numFmtId="0" fontId="65" fillId="6" borderId="41" xfId="241" applyFont="1" applyFill="1" applyBorder="1" applyAlignment="1">
      <alignment horizontal="justify" vertical="center" wrapText="1"/>
    </xf>
    <xf numFmtId="0" fontId="65" fillId="6" borderId="0" xfId="241" applyFont="1" applyFill="1" applyBorder="1" applyAlignment="1">
      <alignment horizontal="justify" vertical="center" wrapText="1"/>
    </xf>
    <xf numFmtId="0" fontId="65" fillId="6" borderId="37" xfId="246" applyFont="1" applyFill="1" applyBorder="1" applyAlignment="1">
      <alignment horizontal="justify" vertical="center" wrapText="1"/>
    </xf>
    <xf numFmtId="0" fontId="50" fillId="0" borderId="10" xfId="0" applyFont="1" applyFill="1" applyBorder="1" applyAlignment="1">
      <alignment horizontal="center" vertical="center" wrapText="1"/>
    </xf>
    <xf numFmtId="0" fontId="11" fillId="0" borderId="91" xfId="0" applyFont="1" applyFill="1" applyBorder="1" applyAlignment="1">
      <alignment horizontal="center" vertical="center"/>
    </xf>
    <xf numFmtId="173" fontId="11" fillId="0" borderId="91" xfId="0" applyNumberFormat="1" applyFont="1" applyFill="1" applyBorder="1" applyAlignment="1">
      <alignment horizontal="center" vertical="center"/>
    </xf>
    <xf numFmtId="166" fontId="11" fillId="0" borderId="91" xfId="0" applyNumberFormat="1" applyFont="1" applyFill="1" applyBorder="1" applyAlignment="1">
      <alignment horizontal="center" vertical="center"/>
    </xf>
    <xf numFmtId="0" fontId="10" fillId="6" borderId="10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right" vertical="center"/>
    </xf>
    <xf numFmtId="0" fontId="10" fillId="6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21" fillId="0" borderId="10" xfId="0" quotePrefix="1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1" fillId="0" borderId="24" xfId="0" quotePrefix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left" vertical="center"/>
    </xf>
    <xf numFmtId="0" fontId="21" fillId="0" borderId="36" xfId="0" applyFont="1" applyFill="1" applyBorder="1" applyAlignment="1">
      <alignment horizontal="left" vertical="center" wrapText="1"/>
    </xf>
    <xf numFmtId="0" fontId="21" fillId="0" borderId="36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0" fontId="10" fillId="6" borderId="0" xfId="44" applyFont="1" applyFill="1" applyBorder="1" applyAlignment="1">
      <alignment horizontal="right" vertical="center"/>
    </xf>
    <xf numFmtId="1" fontId="10" fillId="6" borderId="0" xfId="44" applyNumberFormat="1" applyFont="1" applyFill="1" applyBorder="1" applyAlignment="1">
      <alignment horizontal="right" vertical="center"/>
    </xf>
    <xf numFmtId="164" fontId="10" fillId="6" borderId="0" xfId="44" applyNumberFormat="1" applyFont="1" applyFill="1" applyBorder="1" applyAlignment="1">
      <alignment horizontal="right" vertical="center"/>
    </xf>
    <xf numFmtId="164" fontId="21" fillId="6" borderId="0" xfId="0" applyNumberFormat="1" applyFont="1" applyFill="1" applyBorder="1" applyAlignment="1">
      <alignment vertical="center"/>
    </xf>
    <xf numFmtId="1" fontId="21" fillId="6" borderId="0" xfId="0" applyNumberFormat="1" applyFont="1" applyFill="1" applyBorder="1" applyAlignment="1">
      <alignment vertical="center"/>
    </xf>
    <xf numFmtId="164" fontId="21" fillId="6" borderId="37" xfId="0" applyNumberFormat="1" applyFont="1" applyFill="1" applyBorder="1" applyAlignment="1">
      <alignment vertical="center"/>
    </xf>
    <xf numFmtId="1" fontId="21" fillId="6" borderId="37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left" vertical="center"/>
    </xf>
    <xf numFmtId="171" fontId="10" fillId="0" borderId="0" xfId="207" applyNumberFormat="1" applyFont="1" applyBorder="1" applyAlignment="1">
      <alignment vertical="center"/>
    </xf>
    <xf numFmtId="171" fontId="10" fillId="0" borderId="0" xfId="217" applyNumberFormat="1" applyFont="1" applyBorder="1" applyAlignment="1">
      <alignment vertical="center"/>
    </xf>
    <xf numFmtId="171" fontId="10" fillId="0" borderId="0" xfId="35" applyNumberFormat="1" applyFont="1" applyBorder="1" applyAlignment="1">
      <alignment vertical="center"/>
    </xf>
    <xf numFmtId="171" fontId="10" fillId="0" borderId="0" xfId="37" applyNumberFormat="1" applyFont="1" applyBorder="1" applyAlignment="1">
      <alignment vertical="center"/>
    </xf>
    <xf numFmtId="171" fontId="10" fillId="0" borderId="0" xfId="207" applyNumberFormat="1" applyFont="1" applyFill="1" applyBorder="1" applyAlignment="1">
      <alignment vertical="center"/>
    </xf>
    <xf numFmtId="171" fontId="10" fillId="0" borderId="0" xfId="217" applyNumberFormat="1" applyFont="1" applyFill="1" applyBorder="1" applyAlignment="1">
      <alignment vertical="center"/>
    </xf>
    <xf numFmtId="171" fontId="10" fillId="0" borderId="0" xfId="35" applyNumberFormat="1" applyFont="1" applyFill="1" applyBorder="1" applyAlignment="1">
      <alignment vertical="center"/>
    </xf>
    <xf numFmtId="171" fontId="10" fillId="0" borderId="0" xfId="37" applyNumberFormat="1" applyFont="1" applyFill="1" applyBorder="1" applyAlignment="1">
      <alignment vertical="center"/>
    </xf>
    <xf numFmtId="171" fontId="10" fillId="0" borderId="0" xfId="35" applyNumberFormat="1" applyFont="1" applyFill="1" applyBorder="1" applyAlignment="1">
      <alignment horizontal="right" vertical="center"/>
    </xf>
    <xf numFmtId="171" fontId="10" fillId="0" borderId="41" xfId="217" applyNumberFormat="1" applyFont="1" applyBorder="1" applyAlignment="1">
      <alignment vertical="center"/>
    </xf>
    <xf numFmtId="171" fontId="10" fillId="0" borderId="41" xfId="35" applyNumberFormat="1" applyFont="1" applyBorder="1" applyAlignment="1">
      <alignment vertical="center"/>
    </xf>
    <xf numFmtId="171" fontId="10" fillId="0" borderId="41" xfId="37" applyNumberFormat="1" applyFont="1" applyBorder="1" applyAlignment="1">
      <alignment vertical="center"/>
    </xf>
    <xf numFmtId="0" fontId="10" fillId="2" borderId="52" xfId="211" applyFont="1" applyFill="1" applyBorder="1" applyAlignment="1">
      <alignment horizontal="center" vertical="center"/>
    </xf>
    <xf numFmtId="164" fontId="28" fillId="6" borderId="52" xfId="211" applyNumberFormat="1" applyFont="1" applyFill="1" applyBorder="1" applyAlignment="1">
      <alignment horizontal="right" vertical="center"/>
    </xf>
    <xf numFmtId="164" fontId="10" fillId="6" borderId="52" xfId="211" applyNumberFormat="1" applyFont="1" applyFill="1" applyBorder="1" applyAlignment="1">
      <alignment horizontal="right" vertical="center"/>
    </xf>
    <xf numFmtId="164" fontId="10" fillId="2" borderId="52" xfId="211" applyNumberFormat="1" applyFont="1" applyFill="1" applyBorder="1" applyAlignment="1">
      <alignment horizontal="right" vertical="center"/>
    </xf>
    <xf numFmtId="164" fontId="28" fillId="2" borderId="52" xfId="211" applyNumberFormat="1" applyFont="1" applyFill="1" applyBorder="1" applyAlignment="1">
      <alignment horizontal="right" vertical="center"/>
    </xf>
    <xf numFmtId="0" fontId="10" fillId="0" borderId="52" xfId="211" applyFont="1" applyBorder="1" applyAlignment="1">
      <alignment horizontal="center" vertical="center"/>
    </xf>
    <xf numFmtId="164" fontId="10" fillId="0" borderId="52" xfId="21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28" fillId="6" borderId="20" xfId="0" applyFont="1" applyFill="1" applyBorder="1" applyAlignment="1">
      <alignment horizontal="right" vertical="center"/>
    </xf>
    <xf numFmtId="0" fontId="28" fillId="6" borderId="20" xfId="0" applyFont="1" applyFill="1" applyBorder="1" applyAlignment="1">
      <alignment horizontal="left" vertical="center"/>
    </xf>
    <xf numFmtId="0" fontId="10" fillId="6" borderId="0" xfId="21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37" xfId="34" applyFont="1" applyBorder="1" applyAlignment="1">
      <alignment horizontal="center" vertical="center"/>
    </xf>
    <xf numFmtId="0" fontId="10" fillId="0" borderId="24" xfId="209" applyFont="1" applyBorder="1" applyAlignment="1">
      <alignment horizontal="center" vertical="center" wrapText="1"/>
    </xf>
    <xf numFmtId="0" fontId="10" fillId="0" borderId="10" xfId="209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right" vertical="center"/>
    </xf>
    <xf numFmtId="0" fontId="10" fillId="0" borderId="10" xfId="0" applyFont="1" applyFill="1" applyBorder="1" applyAlignment="1">
      <alignment horizontal="right" vertical="center"/>
    </xf>
    <xf numFmtId="0" fontId="43" fillId="0" borderId="10" xfId="0" applyFont="1" applyFill="1" applyBorder="1" applyAlignment="1">
      <alignment horizontal="right" vertical="center"/>
    </xf>
    <xf numFmtId="0" fontId="21" fillId="0" borderId="10" xfId="0" quotePrefix="1" applyFont="1" applyFill="1" applyBorder="1" applyAlignment="1">
      <alignment horizontal="right" vertical="center"/>
    </xf>
    <xf numFmtId="0" fontId="21" fillId="0" borderId="1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11" fillId="0" borderId="0" xfId="0" applyFont="1" applyAlignment="1">
      <alignment horizontal="justify" vertical="center" wrapText="1"/>
    </xf>
    <xf numFmtId="0" fontId="11" fillId="0" borderId="0" xfId="0" applyFont="1" applyAlignment="1">
      <alignment vertical="center"/>
    </xf>
    <xf numFmtId="0" fontId="11" fillId="0" borderId="10" xfId="0" applyFont="1" applyFill="1" applyBorder="1" applyAlignment="1">
      <alignment horizontal="right" vertical="center"/>
    </xf>
    <xf numFmtId="0" fontId="29" fillId="0" borderId="10" xfId="0" applyFont="1" applyFill="1" applyBorder="1" applyAlignment="1">
      <alignment horizontal="right" vertical="center"/>
    </xf>
    <xf numFmtId="0" fontId="29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10" xfId="0" applyFont="1" applyFill="1" applyBorder="1" applyAlignment="1">
      <alignment vertical="center"/>
    </xf>
    <xf numFmtId="0" fontId="70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10" xfId="0" applyFont="1" applyFill="1" applyBorder="1" applyAlignment="1">
      <alignment vertical="center"/>
    </xf>
    <xf numFmtId="0" fontId="64" fillId="0" borderId="0" xfId="219" applyFont="1" applyFill="1" applyBorder="1" applyAlignment="1">
      <alignment vertical="center" wrapText="1"/>
    </xf>
    <xf numFmtId="0" fontId="26" fillId="0" borderId="0" xfId="0" applyFont="1" applyAlignment="1">
      <alignment vertical="center" wrapText="1"/>
    </xf>
    <xf numFmtId="49" fontId="10" fillId="0" borderId="40" xfId="0" applyNumberFormat="1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0" fillId="0" borderId="37" xfId="0" applyFont="1" applyBorder="1" applyAlignment="1">
      <alignment horizontal="right"/>
    </xf>
    <xf numFmtId="0" fontId="31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0" fontId="10" fillId="0" borderId="0" xfId="217" applyFont="1" applyAlignment="1">
      <alignment horizontal="right"/>
    </xf>
    <xf numFmtId="0" fontId="30" fillId="7" borderId="0" xfId="0" applyFont="1" applyFill="1" applyBorder="1" applyAlignment="1">
      <alignment horizontal="left" vertical="center" wrapText="1"/>
    </xf>
    <xf numFmtId="1" fontId="30" fillId="7" borderId="0" xfId="0" applyNumberFormat="1" applyFont="1" applyFill="1" applyBorder="1" applyAlignment="1">
      <alignment horizontal="right" vertical="center"/>
    </xf>
    <xf numFmtId="164" fontId="30" fillId="7" borderId="0" xfId="0" applyNumberFormat="1" applyFont="1" applyFill="1" applyBorder="1" applyAlignment="1">
      <alignment horizontal="right" vertical="center" wrapText="1"/>
    </xf>
    <xf numFmtId="1" fontId="30" fillId="7" borderId="0" xfId="0" applyNumberFormat="1" applyFont="1" applyFill="1" applyBorder="1" applyAlignment="1">
      <alignment horizontal="right" vertical="center" wrapText="1"/>
    </xf>
    <xf numFmtId="0" fontId="30" fillId="7" borderId="0" xfId="0" applyFont="1" applyFill="1" applyBorder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0" fontId="10" fillId="0" borderId="10" xfId="217" applyFont="1" applyBorder="1" applyAlignment="1">
      <alignment horizontal="center" vertical="center"/>
    </xf>
    <xf numFmtId="0" fontId="28" fillId="0" borderId="36" xfId="33" applyFont="1" applyBorder="1" applyAlignment="1">
      <alignment horizontal="right" vertical="center"/>
    </xf>
    <xf numFmtId="0" fontId="28" fillId="0" borderId="36" xfId="217" applyFont="1" applyBorder="1" applyAlignment="1">
      <alignment horizontal="right" vertical="center"/>
    </xf>
    <xf numFmtId="171" fontId="10" fillId="0" borderId="0" xfId="217" applyNumberFormat="1" applyFont="1" applyAlignment="1">
      <alignment horizontal="right" vertical="center"/>
    </xf>
    <xf numFmtId="0" fontId="10" fillId="6" borderId="0" xfId="0" applyFont="1" applyFill="1" applyBorder="1" applyAlignment="1">
      <alignment horizontal="right" vertical="center"/>
    </xf>
    <xf numFmtId="0" fontId="10" fillId="6" borderId="117" xfId="34" quotePrefix="1" applyFont="1" applyFill="1" applyBorder="1" applyAlignment="1">
      <alignment horizontal="center" vertical="center"/>
    </xf>
    <xf numFmtId="0" fontId="10" fillId="0" borderId="119" xfId="0" applyFont="1" applyFill="1" applyBorder="1" applyAlignment="1">
      <alignment horizontal="justify" vertical="center" wrapText="1"/>
    </xf>
    <xf numFmtId="0" fontId="28" fillId="6" borderId="120" xfId="34" applyFont="1" applyFill="1" applyBorder="1" applyAlignment="1">
      <alignment horizontal="right" vertical="center"/>
    </xf>
    <xf numFmtId="0" fontId="10" fillId="6" borderId="120" xfId="34" applyFont="1" applyFill="1" applyBorder="1" applyAlignment="1">
      <alignment horizontal="right" vertical="center"/>
    </xf>
    <xf numFmtId="0" fontId="28" fillId="6" borderId="118" xfId="34" applyFont="1" applyFill="1" applyBorder="1" applyAlignment="1">
      <alignment horizontal="right" vertical="center"/>
    </xf>
    <xf numFmtId="0" fontId="28" fillId="6" borderId="119" xfId="34" applyFont="1" applyFill="1" applyBorder="1" applyAlignment="1">
      <alignment horizontal="right" vertical="center"/>
    </xf>
    <xf numFmtId="164" fontId="10" fillId="0" borderId="0" xfId="0" applyNumberFormat="1" applyFont="1" applyAlignment="1">
      <alignment vertical="center"/>
    </xf>
    <xf numFmtId="0" fontId="50" fillId="5" borderId="10" xfId="0" applyFont="1" applyFill="1" applyBorder="1" applyAlignment="1">
      <alignment horizontal="center" vertical="center" textRotation="90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33" fillId="0" borderId="0" xfId="0" applyFont="1" applyAlignment="1">
      <alignment horizontal="right" vertical="center"/>
    </xf>
    <xf numFmtId="0" fontId="0" fillId="0" borderId="0" xfId="0" applyFill="1" applyAlignment="1">
      <alignment vertical="center"/>
    </xf>
    <xf numFmtId="0" fontId="0" fillId="6" borderId="0" xfId="0" applyFill="1" applyAlignment="1">
      <alignment vertical="center"/>
    </xf>
    <xf numFmtId="164" fontId="0" fillId="0" borderId="0" xfId="0" applyNumberFormat="1" applyAlignment="1">
      <alignment vertical="center"/>
    </xf>
    <xf numFmtId="165" fontId="11" fillId="0" borderId="91" xfId="0" applyNumberFormat="1" applyFont="1" applyFill="1" applyBorder="1" applyAlignment="1">
      <alignment horizontal="center" vertical="center"/>
    </xf>
    <xf numFmtId="164" fontId="68" fillId="15" borderId="91" xfId="0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/>
    </xf>
    <xf numFmtId="164" fontId="11" fillId="0" borderId="91" xfId="0" applyNumberFormat="1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11" fillId="0" borderId="91" xfId="0" applyFont="1" applyFill="1" applyBorder="1" applyAlignment="1">
      <alignment horizontal="right" vertical="center"/>
    </xf>
    <xf numFmtId="173" fontId="11" fillId="0" borderId="91" xfId="0" applyNumberFormat="1" applyFont="1" applyFill="1" applyBorder="1" applyAlignment="1">
      <alignment horizontal="right" vertical="center"/>
    </xf>
    <xf numFmtId="2" fontId="11" fillId="0" borderId="91" xfId="0" applyNumberFormat="1" applyFont="1" applyFill="1" applyBorder="1" applyAlignment="1">
      <alignment horizontal="right" vertical="center"/>
    </xf>
    <xf numFmtId="166" fontId="11" fillId="0" borderId="91" xfId="0" applyNumberFormat="1" applyFont="1" applyFill="1" applyBorder="1" applyAlignment="1">
      <alignment horizontal="right" vertical="center"/>
    </xf>
    <xf numFmtId="0" fontId="10" fillId="6" borderId="0" xfId="0" applyFont="1" applyFill="1" applyBorder="1" applyAlignment="1">
      <alignment horizontal="right" vertical="center"/>
    </xf>
    <xf numFmtId="0" fontId="28" fillId="6" borderId="0" xfId="0" applyFont="1" applyFill="1" applyBorder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50" fillId="0" borderId="45" xfId="0" applyFont="1" applyBorder="1" applyAlignment="1">
      <alignment horizontal="center" vertical="center"/>
    </xf>
    <xf numFmtId="0" fontId="21" fillId="0" borderId="0" xfId="211" applyFont="1"/>
    <xf numFmtId="0" fontId="21" fillId="0" borderId="0" xfId="211" applyFont="1" applyBorder="1"/>
    <xf numFmtId="0" fontId="21" fillId="0" borderId="0" xfId="211" applyFont="1" applyAlignment="1">
      <alignment horizontal="center"/>
    </xf>
    <xf numFmtId="0" fontId="21" fillId="0" borderId="0" xfId="211" applyFont="1" applyAlignment="1"/>
    <xf numFmtId="0" fontId="28" fillId="6" borderId="36" xfId="217" applyFont="1" applyFill="1" applyBorder="1" applyAlignment="1">
      <alignment vertical="center"/>
    </xf>
    <xf numFmtId="0" fontId="10" fillId="0" borderId="0" xfId="33" applyFont="1" applyAlignment="1">
      <alignment horizontal="right"/>
    </xf>
    <xf numFmtId="0" fontId="10" fillId="6" borderId="0" xfId="217" applyFont="1" applyFill="1" applyBorder="1" applyAlignment="1">
      <alignment horizontal="right"/>
    </xf>
    <xf numFmtId="0" fontId="50" fillId="0" borderId="0" xfId="0" applyFont="1" applyAlignment="1"/>
    <xf numFmtId="164" fontId="10" fillId="0" borderId="0" xfId="217" applyNumberFormat="1" applyFont="1"/>
    <xf numFmtId="0" fontId="10" fillId="0" borderId="0" xfId="209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6" borderId="0" xfId="0" applyFont="1" applyFill="1" applyBorder="1" applyAlignment="1">
      <alignment horizontal="center" vertical="center"/>
    </xf>
    <xf numFmtId="0" fontId="10" fillId="0" borderId="0" xfId="211" applyFont="1" applyBorder="1" applyAlignment="1">
      <alignment horizontal="left" vertical="center"/>
    </xf>
    <xf numFmtId="0" fontId="50" fillId="0" borderId="28" xfId="0" applyFont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vertical="center"/>
    </xf>
    <xf numFmtId="0" fontId="28" fillId="0" borderId="36" xfId="0" applyFont="1" applyBorder="1" applyAlignment="1">
      <alignment vertical="center"/>
    </xf>
    <xf numFmtId="0" fontId="59" fillId="0" borderId="0" xfId="0" applyFont="1" applyAlignment="1">
      <alignment vertical="center"/>
    </xf>
    <xf numFmtId="0" fontId="10" fillId="0" borderId="0" xfId="211" applyFont="1" applyBorder="1"/>
    <xf numFmtId="0" fontId="10" fillId="0" borderId="0" xfId="211" applyFont="1" applyAlignment="1">
      <alignment horizontal="right" vertical="center"/>
    </xf>
    <xf numFmtId="164" fontId="10" fillId="0" borderId="0" xfId="211" applyNumberFormat="1" applyFont="1" applyBorder="1" applyAlignment="1">
      <alignment vertical="center"/>
    </xf>
    <xf numFmtId="0" fontId="10" fillId="6" borderId="0" xfId="211" applyFont="1" applyFill="1" applyBorder="1" applyAlignment="1">
      <alignment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28" fillId="0" borderId="0" xfId="211" applyFont="1" applyBorder="1" applyAlignment="1">
      <alignment vertical="center"/>
    </xf>
    <xf numFmtId="0" fontId="10" fillId="0" borderId="0" xfId="211" applyFont="1" applyBorder="1" applyAlignment="1">
      <alignment horizontal="center" vertical="center"/>
    </xf>
    <xf numFmtId="164" fontId="28" fillId="0" borderId="0" xfId="211" applyNumberFormat="1" applyFont="1" applyBorder="1" applyAlignment="1">
      <alignment horizontal="right" vertical="center"/>
    </xf>
    <xf numFmtId="164" fontId="28" fillId="0" borderId="0" xfId="211" quotePrefix="1" applyNumberFormat="1" applyFont="1" applyBorder="1" applyAlignment="1">
      <alignment horizontal="right" vertical="center"/>
    </xf>
    <xf numFmtId="0" fontId="10" fillId="0" borderId="0" xfId="211" applyFont="1" applyBorder="1" applyAlignment="1">
      <alignment horizontal="right" vertical="center"/>
    </xf>
    <xf numFmtId="1" fontId="10" fillId="0" borderId="0" xfId="211" applyNumberFormat="1" applyFont="1" applyFill="1" applyBorder="1" applyAlignment="1">
      <alignment horizontal="right" vertical="center"/>
    </xf>
    <xf numFmtId="0" fontId="28" fillId="6" borderId="0" xfId="211" applyFont="1" applyFill="1" applyBorder="1" applyAlignment="1">
      <alignment vertical="center"/>
    </xf>
    <xf numFmtId="1" fontId="10" fillId="0" borderId="0" xfId="211" applyNumberFormat="1" applyFont="1" applyBorder="1" applyAlignment="1">
      <alignment horizontal="right" vertical="center"/>
    </xf>
    <xf numFmtId="0" fontId="10" fillId="6" borderId="0" xfId="211" applyFont="1" applyFill="1" applyAlignment="1">
      <alignment vertical="center"/>
    </xf>
    <xf numFmtId="0" fontId="28" fillId="6" borderId="20" xfId="211" applyFont="1" applyFill="1" applyBorder="1"/>
    <xf numFmtId="0" fontId="28" fillId="6" borderId="20" xfId="211" applyFont="1" applyFill="1" applyBorder="1" applyAlignment="1">
      <alignment horizontal="center" vertical="center"/>
    </xf>
    <xf numFmtId="0" fontId="28" fillId="0" borderId="20" xfId="211" applyFont="1" applyFill="1" applyBorder="1"/>
    <xf numFmtId="164" fontId="28" fillId="6" borderId="20" xfId="211" applyNumberFormat="1" applyFont="1" applyFill="1" applyBorder="1"/>
    <xf numFmtId="14" fontId="10" fillId="0" borderId="0" xfId="211" applyNumberFormat="1" applyFont="1" applyAlignment="1">
      <alignment vertical="center"/>
    </xf>
    <xf numFmtId="0" fontId="10" fillId="6" borderId="36" xfId="211" applyFont="1" applyFill="1" applyBorder="1" applyAlignment="1">
      <alignment horizontal="center" vertical="center"/>
    </xf>
    <xf numFmtId="0" fontId="10" fillId="6" borderId="50" xfId="211" applyFont="1" applyFill="1" applyBorder="1" applyAlignment="1">
      <alignment horizontal="right" vertical="center" wrapText="1"/>
    </xf>
    <xf numFmtId="0" fontId="10" fillId="6" borderId="51" xfId="211" applyFont="1" applyFill="1" applyBorder="1" applyAlignment="1">
      <alignment horizontal="right" vertical="center" wrapText="1"/>
    </xf>
    <xf numFmtId="0" fontId="10" fillId="0" borderId="20" xfId="211" applyFont="1" applyBorder="1" applyAlignment="1">
      <alignment vertical="center"/>
    </xf>
    <xf numFmtId="164" fontId="10" fillId="0" borderId="20" xfId="211" applyNumberFormat="1" applyFont="1" applyBorder="1" applyAlignment="1">
      <alignment horizontal="right" vertical="center"/>
    </xf>
    <xf numFmtId="0" fontId="50" fillId="0" borderId="66" xfId="0" applyFont="1" applyBorder="1" applyAlignment="1">
      <alignment horizontal="center" vertical="center"/>
    </xf>
    <xf numFmtId="0" fontId="50" fillId="6" borderId="66" xfId="0" applyFont="1" applyFill="1" applyBorder="1" applyAlignment="1">
      <alignment vertical="center"/>
    </xf>
    <xf numFmtId="0" fontId="50" fillId="6" borderId="64" xfId="0" applyFont="1" applyFill="1" applyBorder="1" applyAlignment="1">
      <alignment vertical="center"/>
    </xf>
    <xf numFmtId="0" fontId="50" fillId="6" borderId="65" xfId="0" applyFont="1" applyFill="1" applyBorder="1" applyAlignment="1">
      <alignment vertical="center"/>
    </xf>
    <xf numFmtId="0" fontId="50" fillId="0" borderId="54" xfId="0" applyFont="1" applyBorder="1" applyAlignment="1">
      <alignment horizontal="center" vertical="center"/>
    </xf>
    <xf numFmtId="0" fontId="50" fillId="6" borderId="57" xfId="0" applyFont="1" applyFill="1" applyBorder="1" applyAlignment="1">
      <alignment vertical="center"/>
    </xf>
    <xf numFmtId="0" fontId="50" fillId="6" borderId="56" xfId="0" applyFont="1" applyFill="1" applyBorder="1" applyAlignment="1">
      <alignment vertical="center"/>
    </xf>
    <xf numFmtId="0" fontId="50" fillId="0" borderId="57" xfId="0" applyFont="1" applyBorder="1" applyAlignment="1">
      <alignment horizontal="center" vertical="center"/>
    </xf>
    <xf numFmtId="0" fontId="50" fillId="0" borderId="57" xfId="0" applyFont="1" applyBorder="1" applyAlignment="1">
      <alignment horizontal="left" vertical="center"/>
    </xf>
    <xf numFmtId="0" fontId="50" fillId="0" borderId="54" xfId="0" applyFont="1" applyBorder="1" applyAlignment="1">
      <alignment horizontal="left" vertical="center"/>
    </xf>
    <xf numFmtId="0" fontId="50" fillId="6" borderId="67" xfId="0" applyFont="1" applyFill="1" applyBorder="1" applyAlignment="1">
      <alignment horizontal="left" vertical="center"/>
    </xf>
    <xf numFmtId="0" fontId="50" fillId="6" borderId="67" xfId="0" applyFont="1" applyFill="1" applyBorder="1" applyAlignment="1">
      <alignment vertical="center"/>
    </xf>
    <xf numFmtId="0" fontId="50" fillId="6" borderId="20" xfId="0" applyFont="1" applyFill="1" applyBorder="1" applyAlignment="1">
      <alignment vertical="center"/>
    </xf>
    <xf numFmtId="0" fontId="50" fillId="0" borderId="45" xfId="0" applyFont="1" applyBorder="1" applyAlignment="1">
      <alignment vertical="center"/>
    </xf>
    <xf numFmtId="0" fontId="50" fillId="11" borderId="0" xfId="0" applyFont="1" applyFill="1" applyBorder="1" applyAlignment="1">
      <alignment horizontal="right"/>
    </xf>
    <xf numFmtId="0" fontId="10" fillId="5" borderId="0" xfId="0" applyFont="1" applyFill="1" applyBorder="1" applyAlignment="1">
      <alignment horizontal="right" vertical="center"/>
    </xf>
    <xf numFmtId="0" fontId="10" fillId="11" borderId="0" xfId="0" applyFont="1" applyFill="1" applyBorder="1" applyAlignment="1">
      <alignment horizontal="right"/>
    </xf>
    <xf numFmtId="0" fontId="50" fillId="5" borderId="20" xfId="0" applyFont="1" applyFill="1" applyBorder="1" applyAlignment="1">
      <alignment horizontal="right"/>
    </xf>
    <xf numFmtId="0" fontId="10" fillId="5" borderId="20" xfId="0" applyFont="1" applyFill="1" applyBorder="1" applyAlignment="1">
      <alignment horizontal="right" vertical="center"/>
    </xf>
    <xf numFmtId="0" fontId="10" fillId="11" borderId="20" xfId="0" applyFont="1" applyFill="1" applyBorder="1" applyAlignment="1">
      <alignment horizontal="right"/>
    </xf>
    <xf numFmtId="0" fontId="10" fillId="0" borderId="0" xfId="0" applyFont="1" applyAlignment="1">
      <alignment horizontal="left" vertical="center"/>
    </xf>
    <xf numFmtId="0" fontId="50" fillId="0" borderId="10" xfId="212" applyFont="1" applyBorder="1" applyAlignment="1">
      <alignment horizontal="center" vertical="center" textRotation="90" wrapText="1"/>
    </xf>
    <xf numFmtId="0" fontId="50" fillId="0" borderId="10" xfId="212" applyFont="1" applyBorder="1" applyAlignment="1">
      <alignment horizontal="center" vertical="center" textRotation="90"/>
    </xf>
    <xf numFmtId="0" fontId="50" fillId="0" borderId="33" xfId="212" applyFont="1" applyBorder="1" applyAlignment="1">
      <alignment horizontal="center" vertical="center"/>
    </xf>
    <xf numFmtId="0" fontId="50" fillId="0" borderId="0" xfId="250" applyFont="1"/>
    <xf numFmtId="0" fontId="72" fillId="6" borderId="0" xfId="250" applyFont="1" applyFill="1" applyBorder="1" applyAlignment="1">
      <alignment horizontal="center" vertical="center" wrapText="1"/>
    </xf>
    <xf numFmtId="0" fontId="72" fillId="6" borderId="41" xfId="250" applyFont="1" applyFill="1" applyBorder="1" applyAlignment="1">
      <alignment horizontal="right" vertical="center" wrapText="1"/>
    </xf>
    <xf numFmtId="0" fontId="73" fillId="6" borderId="0" xfId="250" applyFont="1" applyFill="1" applyBorder="1" applyAlignment="1">
      <alignment horizontal="center" vertical="center" wrapText="1"/>
    </xf>
    <xf numFmtId="0" fontId="74" fillId="6" borderId="0" xfId="250" applyFont="1" applyFill="1" applyBorder="1" applyAlignment="1">
      <alignment horizontal="right" vertical="center" wrapText="1"/>
    </xf>
    <xf numFmtId="2" fontId="74" fillId="6" borderId="0" xfId="250" applyNumberFormat="1" applyFont="1" applyFill="1" applyBorder="1" applyAlignment="1">
      <alignment horizontal="right" vertical="center" wrapText="1"/>
    </xf>
    <xf numFmtId="0" fontId="73" fillId="6" borderId="37" xfId="250" applyFont="1" applyFill="1" applyBorder="1" applyAlignment="1">
      <alignment horizontal="center" vertical="center" wrapText="1"/>
    </xf>
    <xf numFmtId="0" fontId="74" fillId="6" borderId="37" xfId="250" applyFont="1" applyFill="1" applyBorder="1" applyAlignment="1">
      <alignment horizontal="right" vertical="center" wrapText="1"/>
    </xf>
    <xf numFmtId="49" fontId="26" fillId="0" borderId="0" xfId="0" applyNumberFormat="1" applyFont="1" applyAlignment="1">
      <alignment horizontal="center" vertical="center"/>
    </xf>
    <xf numFmtId="0" fontId="59" fillId="0" borderId="0" xfId="33" applyFont="1" applyBorder="1" applyAlignment="1">
      <alignment vertical="center"/>
    </xf>
    <xf numFmtId="0" fontId="59" fillId="0" borderId="0" xfId="33" applyFont="1" applyAlignment="1">
      <alignment vertical="center"/>
    </xf>
    <xf numFmtId="0" fontId="59" fillId="0" borderId="10" xfId="33" applyFont="1" applyBorder="1" applyAlignment="1">
      <alignment vertical="center"/>
    </xf>
    <xf numFmtId="0" fontId="59" fillId="7" borderId="0" xfId="33" applyFont="1" applyFill="1" applyBorder="1" applyAlignment="1">
      <alignment vertical="center"/>
    </xf>
    <xf numFmtId="0" fontId="52" fillId="0" borderId="36" xfId="33" applyFont="1" applyBorder="1" applyAlignment="1">
      <alignment vertical="center"/>
    </xf>
    <xf numFmtId="0" fontId="59" fillId="6" borderId="0" xfId="33" applyFont="1" applyFill="1" applyBorder="1" applyAlignment="1">
      <alignment vertical="center"/>
    </xf>
    <xf numFmtId="0" fontId="59" fillId="6" borderId="0" xfId="33" applyFont="1" applyFill="1" applyBorder="1" applyAlignment="1">
      <alignment horizontal="center" vertical="center"/>
    </xf>
    <xf numFmtId="0" fontId="30" fillId="0" borderId="0" xfId="217" applyFont="1" applyAlignment="1">
      <alignment vertical="center"/>
    </xf>
    <xf numFmtId="0" fontId="30" fillId="0" borderId="0" xfId="44" applyFont="1" applyAlignment="1">
      <alignment vertical="center"/>
    </xf>
    <xf numFmtId="0" fontId="50" fillId="0" borderId="0" xfId="0" applyFont="1" applyAlignment="1">
      <alignment horizontal="right" vertical="center"/>
    </xf>
    <xf numFmtId="0" fontId="66" fillId="0" borderId="41" xfId="0" applyNumberFormat="1" applyFont="1" applyFill="1" applyBorder="1" applyAlignment="1">
      <alignment horizontal="right" vertical="center" wrapText="1"/>
    </xf>
    <xf numFmtId="0" fontId="66" fillId="0" borderId="0" xfId="0" applyNumberFormat="1" applyFont="1" applyFill="1" applyBorder="1" applyAlignment="1">
      <alignment horizontal="right" vertical="center" wrapText="1"/>
    </xf>
    <xf numFmtId="0" fontId="66" fillId="0" borderId="37" xfId="0" applyNumberFormat="1" applyFont="1" applyFill="1" applyBorder="1" applyAlignment="1">
      <alignment horizontal="right" vertical="center" wrapText="1"/>
    </xf>
    <xf numFmtId="0" fontId="33" fillId="6" borderId="0" xfId="0" applyFont="1" applyFill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65" fillId="0" borderId="10" xfId="0" applyFont="1" applyFill="1" applyBorder="1" applyAlignment="1">
      <alignment vertical="center" wrapText="1"/>
    </xf>
    <xf numFmtId="0" fontId="50" fillId="0" borderId="10" xfId="212" applyFont="1" applyBorder="1" applyAlignment="1">
      <alignment horizontal="left" vertical="center"/>
    </xf>
    <xf numFmtId="0" fontId="62" fillId="0" borderId="0" xfId="212" applyFont="1" applyAlignment="1">
      <alignment vertical="center"/>
    </xf>
    <xf numFmtId="0" fontId="50" fillId="0" borderId="10" xfId="212" applyFont="1" applyBorder="1" applyAlignment="1">
      <alignment vertical="center"/>
    </xf>
    <xf numFmtId="49" fontId="50" fillId="0" borderId="10" xfId="212" applyNumberFormat="1" applyFont="1" applyBorder="1" applyAlignment="1">
      <alignment vertical="center"/>
    </xf>
    <xf numFmtId="0" fontId="62" fillId="0" borderId="10" xfId="212" applyFont="1" applyBorder="1" applyAlignment="1">
      <alignment vertical="center"/>
    </xf>
    <xf numFmtId="0" fontId="65" fillId="0" borderId="10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6" borderId="10" xfId="0" applyFont="1" applyFill="1" applyBorder="1" applyAlignment="1">
      <alignment horizontal="center" vertical="center"/>
    </xf>
    <xf numFmtId="0" fontId="65" fillId="17" borderId="24" xfId="0" applyFont="1" applyFill="1" applyBorder="1" applyAlignment="1">
      <alignment vertical="center" wrapText="1"/>
    </xf>
    <xf numFmtId="0" fontId="63" fillId="17" borderId="24" xfId="0" applyFont="1" applyFill="1" applyBorder="1" applyAlignment="1">
      <alignment vertical="center" wrapText="1"/>
    </xf>
    <xf numFmtId="0" fontId="65" fillId="17" borderId="10" xfId="0" applyFont="1" applyFill="1" applyBorder="1" applyAlignment="1">
      <alignment vertical="center" wrapText="1"/>
    </xf>
    <xf numFmtId="0" fontId="63" fillId="17" borderId="10" xfId="0" applyFont="1" applyFill="1" applyBorder="1" applyAlignment="1">
      <alignment vertical="center" wrapText="1"/>
    </xf>
    <xf numFmtId="0" fontId="63" fillId="6" borderId="10" xfId="0" applyFont="1" applyFill="1" applyBorder="1" applyAlignment="1">
      <alignment vertical="center" wrapText="1"/>
    </xf>
    <xf numFmtId="0" fontId="63" fillId="0" borderId="10" xfId="0" applyFont="1" applyFill="1" applyBorder="1" applyAlignment="1">
      <alignment vertical="center" wrapText="1"/>
    </xf>
    <xf numFmtId="0" fontId="63" fillId="0" borderId="10" xfId="0" applyFont="1" applyFill="1" applyBorder="1" applyAlignment="1">
      <alignment horizontal="center" vertical="center"/>
    </xf>
    <xf numFmtId="49" fontId="50" fillId="0" borderId="10" xfId="212" applyNumberFormat="1" applyFont="1" applyBorder="1" applyAlignment="1">
      <alignment vertical="center" wrapText="1"/>
    </xf>
    <xf numFmtId="0" fontId="50" fillId="0" borderId="10" xfId="212" applyFont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0" fontId="30" fillId="0" borderId="0" xfId="0" applyFont="1" applyBorder="1" applyAlignment="1">
      <alignment vertical="center"/>
    </xf>
    <xf numFmtId="172" fontId="30" fillId="0" borderId="37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50" fillId="0" borderId="0" xfId="464" applyFont="1" applyAlignment="1">
      <alignment horizontal="justify" vertical="center" wrapText="1"/>
    </xf>
    <xf numFmtId="0" fontId="50" fillId="0" borderId="0" xfId="464" applyNumberFormat="1" applyFont="1" applyAlignment="1">
      <alignment vertical="center"/>
    </xf>
    <xf numFmtId="0" fontId="51" fillId="0" borderId="127" xfId="464" applyFont="1" applyBorder="1" applyAlignment="1">
      <alignment vertical="center"/>
    </xf>
    <xf numFmtId="0" fontId="51" fillId="0" borderId="127" xfId="464" applyNumberFormat="1" applyFont="1" applyBorder="1" applyAlignment="1">
      <alignment vertical="center"/>
    </xf>
    <xf numFmtId="0" fontId="75" fillId="18" borderId="0" xfId="465" applyFont="1" applyFill="1" applyAlignment="1">
      <alignment vertical="center" wrapText="1"/>
    </xf>
    <xf numFmtId="0" fontId="50" fillId="0" borderId="0" xfId="465" applyFont="1" applyAlignment="1">
      <alignment vertical="center"/>
    </xf>
    <xf numFmtId="0" fontId="50" fillId="0" borderId="0" xfId="465" applyNumberFormat="1" applyFont="1" applyAlignment="1">
      <alignment vertical="center"/>
    </xf>
    <xf numFmtId="0" fontId="51" fillId="0" borderId="127" xfId="465" applyFont="1" applyBorder="1" applyAlignment="1">
      <alignment vertical="center"/>
    </xf>
    <xf numFmtId="0" fontId="51" fillId="0" borderId="127" xfId="465" applyNumberFormat="1" applyFont="1" applyBorder="1" applyAlignment="1">
      <alignment vertical="center"/>
    </xf>
    <xf numFmtId="0" fontId="75" fillId="18" borderId="0" xfId="464" applyFont="1" applyFill="1" applyAlignment="1">
      <alignment horizontal="center" vertical="center" wrapText="1"/>
    </xf>
    <xf numFmtId="0" fontId="75" fillId="18" borderId="0" xfId="465" applyFont="1" applyFill="1" applyAlignment="1">
      <alignment horizontal="center" vertical="center"/>
    </xf>
    <xf numFmtId="0" fontId="75" fillId="18" borderId="37" xfId="464" applyFont="1" applyFill="1" applyBorder="1" applyAlignment="1">
      <alignment horizontal="center" vertical="center" wrapText="1"/>
    </xf>
    <xf numFmtId="0" fontId="75" fillId="18" borderId="42" xfId="464" applyFont="1" applyFill="1" applyBorder="1" applyAlignment="1">
      <alignment horizontal="center" vertical="center" textRotation="90" wrapText="1"/>
    </xf>
    <xf numFmtId="0" fontId="75" fillId="18" borderId="41" xfId="464" applyFont="1" applyFill="1" applyBorder="1" applyAlignment="1">
      <alignment horizontal="center" vertical="center" textRotation="90" wrapText="1"/>
    </xf>
    <xf numFmtId="0" fontId="50" fillId="0" borderId="0" xfId="464" applyNumberFormat="1" applyFont="1" applyAlignment="1">
      <alignment horizontal="center" vertical="center"/>
    </xf>
    <xf numFmtId="0" fontId="51" fillId="0" borderId="127" xfId="464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2" fontId="30" fillId="7" borderId="0" xfId="0" applyNumberFormat="1" applyFont="1" applyFill="1" applyBorder="1" applyAlignment="1">
      <alignment horizontal="right" vertical="center" wrapText="1"/>
    </xf>
    <xf numFmtId="164" fontId="28" fillId="6" borderId="20" xfId="211" applyNumberFormat="1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 vertical="center"/>
    </xf>
    <xf numFmtId="0" fontId="10" fillId="6" borderId="0" xfId="0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/>
    </xf>
    <xf numFmtId="0" fontId="10" fillId="6" borderId="37" xfId="44" applyFont="1" applyFill="1" applyBorder="1" applyAlignment="1">
      <alignment horizontal="right" vertical="center"/>
    </xf>
    <xf numFmtId="0" fontId="28" fillId="0" borderId="0" xfId="211" applyFont="1" applyAlignment="1">
      <alignment horizontal="center" vertical="center"/>
    </xf>
    <xf numFmtId="0" fontId="10" fillId="0" borderId="37" xfId="0" applyFont="1" applyBorder="1" applyAlignment="1">
      <alignment horizontal="right" vertical="center"/>
    </xf>
    <xf numFmtId="0" fontId="3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28" fillId="0" borderId="0" xfId="211" applyFont="1" applyBorder="1" applyAlignment="1"/>
    <xf numFmtId="0" fontId="21" fillId="0" borderId="0" xfId="0" applyFont="1" applyBorder="1" applyAlignment="1">
      <alignment vertical="center"/>
    </xf>
    <xf numFmtId="0" fontId="21" fillId="0" borderId="37" xfId="0" applyFont="1" applyBorder="1" applyAlignment="1">
      <alignment vertical="center"/>
    </xf>
    <xf numFmtId="169" fontId="21" fillId="0" borderId="0" xfId="0" applyNumberFormat="1" applyFont="1" applyAlignment="1">
      <alignment vertical="center"/>
    </xf>
    <xf numFmtId="0" fontId="10" fillId="7" borderId="10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textRotation="90" wrapText="1"/>
    </xf>
    <xf numFmtId="0" fontId="30" fillId="7" borderId="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vertical="center"/>
    </xf>
    <xf numFmtId="0" fontId="0" fillId="0" borderId="10" xfId="215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30" fillId="0" borderId="10" xfId="0" applyFont="1" applyBorder="1"/>
    <xf numFmtId="0" fontId="10" fillId="0" borderId="0" xfId="44" applyFont="1"/>
    <xf numFmtId="0" fontId="28" fillId="0" borderId="10" xfId="44" applyFont="1" applyBorder="1" applyAlignment="1">
      <alignment vertical="center" textRotation="90" wrapText="1"/>
    </xf>
    <xf numFmtId="0" fontId="10" fillId="0" borderId="10" xfId="33" applyFont="1" applyBorder="1" applyAlignment="1">
      <alignment textRotation="90"/>
    </xf>
    <xf numFmtId="0" fontId="10" fillId="0" borderId="0" xfId="33" applyFont="1"/>
    <xf numFmtId="0" fontId="10" fillId="7" borderId="10" xfId="33" applyFont="1" applyFill="1" applyBorder="1" applyAlignment="1">
      <alignment textRotation="90"/>
    </xf>
    <xf numFmtId="0" fontId="28" fillId="7" borderId="10" xfId="33" applyFont="1" applyFill="1" applyBorder="1" applyAlignment="1">
      <alignment textRotation="90"/>
    </xf>
    <xf numFmtId="0" fontId="28" fillId="7" borderId="10" xfId="44" applyFont="1" applyFill="1" applyBorder="1" applyAlignment="1">
      <alignment vertical="center" textRotation="90" wrapText="1"/>
    </xf>
    <xf numFmtId="0" fontId="10" fillId="0" borderId="10" xfId="33" applyFont="1" applyBorder="1" applyAlignment="1">
      <alignment horizontal="center"/>
    </xf>
    <xf numFmtId="0" fontId="10" fillId="0" borderId="28" xfId="33" applyFont="1" applyBorder="1"/>
    <xf numFmtId="0" fontId="10" fillId="0" borderId="0" xfId="33" applyFont="1" applyAlignment="1">
      <alignment horizontal="center"/>
    </xf>
    <xf numFmtId="0" fontId="30" fillId="7" borderId="0" xfId="0" applyFont="1" applyFill="1" applyAlignment="1">
      <alignment vertical="center"/>
    </xf>
    <xf numFmtId="0" fontId="30" fillId="7" borderId="0" xfId="0" applyFont="1" applyFill="1" applyBorder="1" applyAlignment="1">
      <alignment vertical="center"/>
    </xf>
    <xf numFmtId="0" fontId="32" fillId="7" borderId="10" xfId="33" applyFont="1" applyFill="1" applyBorder="1" applyAlignment="1">
      <alignment horizontal="right" vertical="center" wrapText="1"/>
    </xf>
    <xf numFmtId="0" fontId="30" fillId="0" borderId="0" xfId="205" applyFont="1" applyBorder="1" applyAlignment="1">
      <alignment vertical="center"/>
    </xf>
    <xf numFmtId="0" fontId="30" fillId="0" borderId="0" xfId="207" applyFont="1" applyBorder="1" applyAlignment="1">
      <alignment vertical="center"/>
    </xf>
    <xf numFmtId="0" fontId="30" fillId="0" borderId="0" xfId="33" applyFont="1" applyBorder="1" applyAlignment="1">
      <alignment vertical="center"/>
    </xf>
    <xf numFmtId="0" fontId="30" fillId="7" borderId="0" xfId="205" applyFont="1" applyFill="1" applyBorder="1" applyAlignment="1">
      <alignment vertical="center"/>
    </xf>
    <xf numFmtId="0" fontId="30" fillId="7" borderId="0" xfId="207" applyFont="1" applyFill="1" applyBorder="1" applyAlignment="1">
      <alignment vertical="center"/>
    </xf>
    <xf numFmtId="0" fontId="30" fillId="7" borderId="0" xfId="33" applyFont="1" applyFill="1" applyBorder="1" applyAlignment="1">
      <alignment vertical="center"/>
    </xf>
    <xf numFmtId="0" fontId="32" fillId="0" borderId="36" xfId="205" applyFont="1" applyBorder="1" applyAlignment="1">
      <alignment vertical="center"/>
    </xf>
    <xf numFmtId="0" fontId="32" fillId="0" borderId="36" xfId="207" applyFont="1" applyBorder="1" applyAlignment="1">
      <alignment vertical="center"/>
    </xf>
    <xf numFmtId="0" fontId="59" fillId="7" borderId="37" xfId="33" applyFont="1" applyFill="1" applyBorder="1" applyAlignment="1">
      <alignment horizontal="center" vertical="center"/>
    </xf>
    <xf numFmtId="0" fontId="59" fillId="7" borderId="0" xfId="33" applyFont="1" applyFill="1" applyAlignment="1">
      <alignment horizontal="center" vertical="center" wrapText="1"/>
    </xf>
    <xf numFmtId="0" fontId="30" fillId="6" borderId="0" xfId="205" applyFont="1" applyFill="1" applyBorder="1" applyAlignment="1">
      <alignment vertical="center"/>
    </xf>
    <xf numFmtId="0" fontId="59" fillId="6" borderId="0" xfId="33" applyFont="1" applyFill="1" applyBorder="1" applyAlignment="1">
      <alignment horizontal="right" vertical="center"/>
    </xf>
    <xf numFmtId="0" fontId="59" fillId="7" borderId="0" xfId="33" applyFont="1" applyFill="1" applyBorder="1" applyAlignment="1">
      <alignment horizontal="right" vertical="center"/>
    </xf>
    <xf numFmtId="0" fontId="32" fillId="7" borderId="0" xfId="205" applyFont="1" applyFill="1" applyBorder="1" applyAlignment="1">
      <alignment vertical="center"/>
    </xf>
    <xf numFmtId="0" fontId="30" fillId="0" borderId="36" xfId="207" applyFont="1" applyBorder="1" applyAlignment="1">
      <alignment vertical="center"/>
    </xf>
    <xf numFmtId="0" fontId="32" fillId="0" borderId="36" xfId="0" applyFont="1" applyFill="1" applyBorder="1" applyAlignment="1">
      <alignment vertical="center"/>
    </xf>
    <xf numFmtId="0" fontId="30" fillId="0" borderId="0" xfId="33" applyFont="1" applyAlignment="1">
      <alignment vertical="center"/>
    </xf>
    <xf numFmtId="0" fontId="30" fillId="0" borderId="0" xfId="33" applyFont="1" applyAlignment="1">
      <alignment vertical="center" wrapText="1"/>
    </xf>
    <xf numFmtId="0" fontId="30" fillId="0" borderId="0" xfId="33" applyFont="1" applyAlignment="1">
      <alignment horizontal="center" vertical="center" wrapText="1"/>
    </xf>
    <xf numFmtId="0" fontId="30" fillId="7" borderId="10" xfId="33" applyFont="1" applyFill="1" applyBorder="1" applyAlignment="1">
      <alignment horizontal="center" vertical="center" wrapText="1"/>
    </xf>
    <xf numFmtId="0" fontId="30" fillId="7" borderId="10" xfId="33" applyFont="1" applyFill="1" applyBorder="1" applyAlignment="1">
      <alignment horizontal="center" vertical="center"/>
    </xf>
    <xf numFmtId="0" fontId="30" fillId="6" borderId="0" xfId="33" applyFont="1" applyFill="1" applyAlignment="1">
      <alignment vertical="center"/>
    </xf>
    <xf numFmtId="164" fontId="30" fillId="0" borderId="0" xfId="33" applyNumberFormat="1" applyFont="1" applyAlignment="1">
      <alignment vertical="center"/>
    </xf>
    <xf numFmtId="0" fontId="30" fillId="7" borderId="0" xfId="33" applyFont="1" applyFill="1" applyAlignment="1">
      <alignment vertical="center"/>
    </xf>
    <xf numFmtId="0" fontId="30" fillId="6" borderId="0" xfId="33" applyFont="1" applyFill="1" applyBorder="1" applyAlignment="1">
      <alignment horizontal="center" vertical="center"/>
    </xf>
    <xf numFmtId="0" fontId="30" fillId="6" borderId="0" xfId="33" applyFont="1" applyFill="1" applyBorder="1" applyAlignment="1">
      <alignment vertical="center"/>
    </xf>
    <xf numFmtId="0" fontId="30" fillId="7" borderId="0" xfId="33" applyFont="1" applyFill="1" applyBorder="1" applyAlignment="1">
      <alignment horizontal="center" vertical="center"/>
    </xf>
    <xf numFmtId="0" fontId="30" fillId="6" borderId="0" xfId="206" applyFont="1" applyFill="1" applyBorder="1" applyAlignment="1">
      <alignment vertical="center"/>
    </xf>
    <xf numFmtId="0" fontId="30" fillId="6" borderId="0" xfId="207" applyFont="1" applyFill="1" applyBorder="1" applyAlignment="1">
      <alignment vertical="center"/>
    </xf>
    <xf numFmtId="0" fontId="30" fillId="7" borderId="0" xfId="33" applyFont="1" applyFill="1" applyBorder="1" applyAlignment="1">
      <alignment horizontal="right" vertical="center"/>
    </xf>
    <xf numFmtId="0" fontId="30" fillId="6" borderId="0" xfId="33" applyFont="1" applyFill="1" applyBorder="1" applyAlignment="1">
      <alignment horizontal="right" vertical="center"/>
    </xf>
    <xf numFmtId="0" fontId="30" fillId="7" borderId="37" xfId="33" applyFont="1" applyFill="1" applyBorder="1" applyAlignment="1">
      <alignment horizontal="center" vertical="center"/>
    </xf>
    <xf numFmtId="0" fontId="30" fillId="7" borderId="37" xfId="33" applyFont="1" applyFill="1" applyBorder="1" applyAlignment="1">
      <alignment horizontal="right" vertical="center"/>
    </xf>
    <xf numFmtId="0" fontId="30" fillId="7" borderId="37" xfId="33" applyFont="1" applyFill="1" applyBorder="1" applyAlignment="1">
      <alignment vertical="center"/>
    </xf>
    <xf numFmtId="0" fontId="32" fillId="0" borderId="36" xfId="33" applyFont="1" applyBorder="1" applyAlignment="1">
      <alignment vertical="center"/>
    </xf>
    <xf numFmtId="0" fontId="32" fillId="0" borderId="36" xfId="0" applyFont="1" applyBorder="1" applyAlignment="1">
      <alignment vertical="center"/>
    </xf>
    <xf numFmtId="0" fontId="10" fillId="0" borderId="0" xfId="0" applyFont="1" applyBorder="1" applyAlignment="1"/>
    <xf numFmtId="0" fontId="28" fillId="6" borderId="36" xfId="217" applyFont="1" applyFill="1" applyBorder="1" applyAlignment="1">
      <alignment horizontal="right" vertical="center"/>
    </xf>
    <xf numFmtId="0" fontId="30" fillId="0" borderId="10" xfId="217" applyFont="1" applyBorder="1" applyAlignment="1">
      <alignment horizontal="center" vertical="center" wrapText="1"/>
    </xf>
    <xf numFmtId="0" fontId="30" fillId="0" borderId="10" xfId="217" applyFont="1" applyBorder="1" applyAlignment="1">
      <alignment horizontal="center" vertical="center"/>
    </xf>
    <xf numFmtId="0" fontId="30" fillId="0" borderId="10" xfId="217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0" fillId="0" borderId="0" xfId="44" applyFont="1" applyBorder="1" applyAlignment="1">
      <alignment vertical="center"/>
    </xf>
    <xf numFmtId="0" fontId="30" fillId="0" borderId="10" xfId="0" applyFont="1" applyBorder="1" applyAlignment="1">
      <alignment horizontal="right" vertical="center"/>
    </xf>
    <xf numFmtId="0" fontId="30" fillId="0" borderId="36" xfId="217" applyFont="1" applyBorder="1" applyAlignment="1">
      <alignment vertical="center"/>
    </xf>
    <xf numFmtId="0" fontId="30" fillId="6" borderId="0" xfId="0" applyFont="1" applyFill="1" applyBorder="1" applyAlignment="1">
      <alignment horizontal="right" vertical="center" wrapText="1"/>
    </xf>
    <xf numFmtId="2" fontId="30" fillId="6" borderId="0" xfId="0" applyNumberFormat="1" applyFont="1" applyFill="1" applyBorder="1" applyAlignment="1">
      <alignment horizontal="right" vertical="center" wrapText="1"/>
    </xf>
    <xf numFmtId="1" fontId="30" fillId="6" borderId="0" xfId="0" applyNumberFormat="1" applyFont="1" applyFill="1" applyBorder="1" applyAlignment="1">
      <alignment horizontal="right" vertical="center" wrapText="1"/>
    </xf>
    <xf numFmtId="164" fontId="30" fillId="6" borderId="0" xfId="0" applyNumberFormat="1" applyFont="1" applyFill="1" applyBorder="1" applyAlignment="1">
      <alignment horizontal="right" vertical="center" wrapText="1"/>
    </xf>
    <xf numFmtId="0" fontId="32" fillId="6" borderId="0" xfId="0" applyFont="1" applyFill="1" applyBorder="1" applyAlignment="1">
      <alignment horizontal="right" vertical="center" wrapText="1"/>
    </xf>
    <xf numFmtId="1" fontId="32" fillId="6" borderId="0" xfId="0" applyNumberFormat="1" applyFont="1" applyFill="1" applyBorder="1" applyAlignment="1">
      <alignment horizontal="right" vertical="center"/>
    </xf>
    <xf numFmtId="2" fontId="32" fillId="6" borderId="0" xfId="0" applyNumberFormat="1" applyFont="1" applyFill="1" applyBorder="1" applyAlignment="1">
      <alignment horizontal="right" vertical="center" wrapText="1"/>
    </xf>
    <xf numFmtId="1" fontId="32" fillId="6" borderId="0" xfId="0" applyNumberFormat="1" applyFont="1" applyFill="1" applyBorder="1" applyAlignment="1">
      <alignment horizontal="right" vertical="center" wrapText="1"/>
    </xf>
    <xf numFmtId="164" fontId="32" fillId="6" borderId="0" xfId="0" applyNumberFormat="1" applyFont="1" applyFill="1" applyBorder="1" applyAlignment="1">
      <alignment horizontal="right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32" fillId="7" borderId="0" xfId="0" applyFont="1" applyFill="1" applyBorder="1" applyAlignment="1">
      <alignment horizontal="right" vertical="center" wrapText="1"/>
    </xf>
    <xf numFmtId="0" fontId="32" fillId="7" borderId="37" xfId="0" applyFont="1" applyFill="1" applyBorder="1" applyAlignment="1">
      <alignment horizontal="right" vertical="center" wrapText="1"/>
    </xf>
    <xf numFmtId="1" fontId="32" fillId="7" borderId="37" xfId="0" applyNumberFormat="1" applyFont="1" applyFill="1" applyBorder="1" applyAlignment="1">
      <alignment horizontal="right" vertical="center" wrapText="1"/>
    </xf>
    <xf numFmtId="2" fontId="32" fillId="7" borderId="37" xfId="0" applyNumberFormat="1" applyFont="1" applyFill="1" applyBorder="1" applyAlignment="1">
      <alignment horizontal="right" vertical="center" wrapText="1"/>
    </xf>
    <xf numFmtId="164" fontId="32" fillId="7" borderId="37" xfId="0" applyNumberFormat="1" applyFont="1" applyFill="1" applyBorder="1" applyAlignment="1">
      <alignment horizontal="right" vertical="center" wrapText="1"/>
    </xf>
    <xf numFmtId="1" fontId="32" fillId="7" borderId="37" xfId="0" applyNumberFormat="1" applyFont="1" applyFill="1" applyBorder="1" applyAlignment="1">
      <alignment horizontal="right" vertical="center"/>
    </xf>
    <xf numFmtId="0" fontId="25" fillId="0" borderId="10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left" vertical="center" wrapText="1"/>
    </xf>
    <xf numFmtId="0" fontId="47" fillId="0" borderId="10" xfId="0" applyFont="1" applyBorder="1" applyAlignment="1">
      <alignment horizontal="center" vertical="center" wrapText="1"/>
    </xf>
    <xf numFmtId="1" fontId="47" fillId="6" borderId="10" xfId="0" applyNumberFormat="1" applyFont="1" applyFill="1" applyBorder="1" applyAlignment="1">
      <alignment horizontal="center" vertical="center"/>
    </xf>
    <xf numFmtId="164" fontId="47" fillId="0" borderId="10" xfId="0" applyNumberFormat="1" applyFont="1" applyFill="1" applyBorder="1" applyAlignment="1">
      <alignment horizontal="center" vertic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164" fontId="47" fillId="0" borderId="10" xfId="0" applyNumberFormat="1" applyFont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left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left" vertical="center" wrapText="1"/>
    </xf>
    <xf numFmtId="0" fontId="80" fillId="0" borderId="10" xfId="0" applyFont="1" applyBorder="1" applyAlignment="1">
      <alignment horizontal="center" vertical="center" wrapText="1"/>
    </xf>
    <xf numFmtId="1" fontId="80" fillId="6" borderId="10" xfId="0" applyNumberFormat="1" applyFont="1" applyFill="1" applyBorder="1" applyAlignment="1">
      <alignment horizontal="center" vertical="center" wrapText="1"/>
    </xf>
    <xf numFmtId="164" fontId="80" fillId="6" borderId="10" xfId="0" applyNumberFormat="1" applyFont="1" applyFill="1" applyBorder="1" applyAlignment="1">
      <alignment horizontal="center" vertical="center"/>
    </xf>
    <xf numFmtId="164" fontId="80" fillId="0" borderId="10" xfId="0" applyNumberFormat="1" applyFont="1" applyFill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/>
    </xf>
    <xf numFmtId="0" fontId="47" fillId="0" borderId="10" xfId="0" applyFont="1" applyFill="1" applyBorder="1" applyAlignment="1">
      <alignment horizontal="center" vertical="center" wrapText="1"/>
    </xf>
    <xf numFmtId="1" fontId="47" fillId="6" borderId="10" xfId="0" applyNumberFormat="1" applyFont="1" applyFill="1" applyBorder="1" applyAlignment="1">
      <alignment horizontal="center" vertical="center" wrapText="1"/>
    </xf>
    <xf numFmtId="164" fontId="47" fillId="6" borderId="10" xfId="0" applyNumberFormat="1" applyFont="1" applyFill="1" applyBorder="1" applyAlignment="1">
      <alignment horizontal="center" vertical="center" wrapText="1"/>
    </xf>
    <xf numFmtId="0" fontId="80" fillId="0" borderId="10" xfId="0" applyFont="1" applyFill="1" applyBorder="1" applyAlignment="1">
      <alignment horizontal="center" vertical="center" wrapText="1"/>
    </xf>
    <xf numFmtId="1" fontId="80" fillId="0" borderId="10" xfId="0" applyNumberFormat="1" applyFont="1" applyFill="1" applyBorder="1" applyAlignment="1">
      <alignment horizontal="center" vertical="center" wrapText="1"/>
    </xf>
    <xf numFmtId="0" fontId="23" fillId="6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81" fillId="6" borderId="10" xfId="0" applyFont="1" applyFill="1" applyBorder="1" applyAlignment="1">
      <alignment horizontal="left"/>
    </xf>
    <xf numFmtId="164" fontId="23" fillId="6" borderId="10" xfId="0" applyNumberFormat="1" applyFont="1" applyFill="1" applyBorder="1" applyAlignment="1">
      <alignment horizontal="center" vertical="center"/>
    </xf>
    <xf numFmtId="0" fontId="81" fillId="0" borderId="10" xfId="0" applyFont="1" applyBorder="1" applyAlignment="1">
      <alignment horizontal="left"/>
    </xf>
    <xf numFmtId="0" fontId="23" fillId="6" borderId="10" xfId="0" applyFont="1" applyFill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0" fontId="23" fillId="6" borderId="28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8" xfId="0" applyFont="1" applyBorder="1" applyAlignment="1">
      <alignment horizontal="center"/>
    </xf>
    <xf numFmtId="0" fontId="79" fillId="6" borderId="10" xfId="0" applyFont="1" applyFill="1" applyBorder="1" applyAlignment="1">
      <alignment vertical="center"/>
    </xf>
    <xf numFmtId="0" fontId="79" fillId="6" borderId="10" xfId="0" applyFont="1" applyFill="1" applyBorder="1" applyAlignment="1">
      <alignment horizontal="center" vertical="center"/>
    </xf>
    <xf numFmtId="0" fontId="79" fillId="0" borderId="10" xfId="0" applyFont="1" applyFill="1" applyBorder="1" applyAlignment="1">
      <alignment horizontal="center" vertical="center"/>
    </xf>
    <xf numFmtId="2" fontId="79" fillId="0" borderId="10" xfId="0" applyNumberFormat="1" applyFont="1" applyFill="1" applyBorder="1" applyAlignment="1">
      <alignment horizontal="center" vertical="center"/>
    </xf>
    <xf numFmtId="0" fontId="23" fillId="6" borderId="32" xfId="0" applyFont="1" applyFill="1" applyBorder="1" applyAlignment="1">
      <alignment horizontal="center" vertical="center"/>
    </xf>
    <xf numFmtId="0" fontId="81" fillId="0" borderId="32" xfId="0" applyFont="1" applyBorder="1" applyAlignment="1">
      <alignment horizontal="left" wrapText="1"/>
    </xf>
    <xf numFmtId="164" fontId="23" fillId="6" borderId="32" xfId="0" applyNumberFormat="1" applyFont="1" applyFill="1" applyBorder="1" applyAlignment="1">
      <alignment horizontal="center" vertical="center"/>
    </xf>
    <xf numFmtId="0" fontId="81" fillId="6" borderId="10" xfId="0" applyFont="1" applyFill="1" applyBorder="1" applyAlignment="1">
      <alignment horizontal="left" wrapText="1"/>
    </xf>
    <xf numFmtId="164" fontId="23" fillId="6" borderId="10" xfId="0" applyNumberFormat="1" applyFont="1" applyFill="1" applyBorder="1" applyAlignment="1">
      <alignment horizontal="center"/>
    </xf>
    <xf numFmtId="0" fontId="23" fillId="6" borderId="10" xfId="0" applyFont="1" applyFill="1" applyBorder="1" applyAlignment="1">
      <alignment horizontal="left" wrapText="1"/>
    </xf>
    <xf numFmtId="0" fontId="81" fillId="6" borderId="10" xfId="0" applyFont="1" applyFill="1" applyBorder="1" applyAlignment="1">
      <alignment horizontal="left" vertical="center" wrapText="1"/>
    </xf>
    <xf numFmtId="0" fontId="23" fillId="6" borderId="10" xfId="0" applyFont="1" applyFill="1" applyBorder="1" applyAlignment="1">
      <alignment horizontal="center" vertical="center" wrapText="1"/>
    </xf>
    <xf numFmtId="164" fontId="23" fillId="6" borderId="10" xfId="0" applyNumberFormat="1" applyFont="1" applyFill="1" applyBorder="1" applyAlignment="1">
      <alignment horizontal="center" vertical="center" wrapText="1"/>
    </xf>
    <xf numFmtId="0" fontId="81" fillId="19" borderId="10" xfId="0" applyFont="1" applyFill="1" applyBorder="1" applyAlignment="1">
      <alignment horizontal="left"/>
    </xf>
    <xf numFmtId="0" fontId="23" fillId="19" borderId="10" xfId="0" applyFont="1" applyFill="1" applyBorder="1" applyAlignment="1">
      <alignment horizontal="center" vertical="center"/>
    </xf>
    <xf numFmtId="164" fontId="23" fillId="19" borderId="10" xfId="0" applyNumberFormat="1" applyFont="1" applyFill="1" applyBorder="1" applyAlignment="1">
      <alignment horizontal="center" vertical="center"/>
    </xf>
    <xf numFmtId="164" fontId="79" fillId="6" borderId="10" xfId="0" applyNumberFormat="1" applyFont="1" applyFill="1" applyBorder="1" applyAlignment="1">
      <alignment horizontal="center" vertical="center"/>
    </xf>
    <xf numFmtId="2" fontId="79" fillId="6" borderId="10" xfId="0" applyNumberFormat="1" applyFont="1" applyFill="1" applyBorder="1" applyAlignment="1">
      <alignment horizontal="center" vertical="center"/>
    </xf>
    <xf numFmtId="0" fontId="82" fillId="0" borderId="0" xfId="0" applyFont="1"/>
    <xf numFmtId="0" fontId="0" fillId="0" borderId="10" xfId="0" applyBorder="1"/>
    <xf numFmtId="0" fontId="32" fillId="6" borderId="0" xfId="0" applyFont="1" applyFill="1"/>
    <xf numFmtId="0" fontId="10" fillId="0" borderId="91" xfId="0" applyFont="1" applyBorder="1"/>
    <xf numFmtId="0" fontId="10" fillId="0" borderId="114" xfId="0" applyFont="1" applyBorder="1"/>
    <xf numFmtId="0" fontId="32" fillId="19" borderId="10" xfId="0" applyFont="1" applyFill="1" applyBorder="1"/>
    <xf numFmtId="0" fontId="10" fillId="19" borderId="10" xfId="0" applyFont="1" applyFill="1" applyBorder="1"/>
    <xf numFmtId="0" fontId="32" fillId="0" borderId="0" xfId="0" applyFont="1"/>
    <xf numFmtId="0" fontId="10" fillId="0" borderId="10" xfId="0" applyFont="1" applyBorder="1"/>
    <xf numFmtId="0" fontId="32" fillId="20" borderId="10" xfId="0" applyFont="1" applyFill="1" applyBorder="1"/>
    <xf numFmtId="0" fontId="10" fillId="20" borderId="10" xfId="0" applyFont="1" applyFill="1" applyBorder="1"/>
    <xf numFmtId="0" fontId="28" fillId="6" borderId="0" xfId="214" applyFont="1" applyFill="1" applyAlignment="1"/>
    <xf numFmtId="0" fontId="10" fillId="6" borderId="0" xfId="214" applyFont="1" applyFill="1"/>
    <xf numFmtId="0" fontId="10" fillId="6" borderId="10" xfId="214" applyFont="1" applyFill="1" applyBorder="1" applyAlignment="1">
      <alignment horizontal="center" vertical="center"/>
    </xf>
    <xf numFmtId="0" fontId="10" fillId="6" borderId="0" xfId="214" applyFont="1" applyFill="1" applyAlignment="1"/>
    <xf numFmtId="0" fontId="10" fillId="6" borderId="0" xfId="214" applyFont="1" applyFill="1" applyAlignment="1">
      <alignment vertical="center"/>
    </xf>
    <xf numFmtId="0" fontId="76" fillId="6" borderId="0" xfId="214" applyFont="1" applyFill="1" applyAlignment="1">
      <alignment vertical="center"/>
    </xf>
    <xf numFmtId="0" fontId="10" fillId="6" borderId="0" xfId="0" applyFont="1" applyFill="1"/>
    <xf numFmtId="0" fontId="28" fillId="19" borderId="10" xfId="0" applyFont="1" applyFill="1" applyBorder="1"/>
    <xf numFmtId="0" fontId="10" fillId="0" borderId="0" xfId="214" applyFont="1" applyFill="1" applyAlignment="1">
      <alignment vertical="center"/>
    </xf>
    <xf numFmtId="0" fontId="10" fillId="0" borderId="0" xfId="214" applyFont="1" applyFill="1"/>
    <xf numFmtId="0" fontId="30" fillId="0" borderId="91" xfId="0" applyFont="1" applyBorder="1"/>
    <xf numFmtId="0" fontId="30" fillId="6" borderId="0" xfId="0" applyFont="1" applyFill="1"/>
    <xf numFmtId="0" fontId="0" fillId="0" borderId="0" xfId="0" applyFont="1"/>
    <xf numFmtId="0" fontId="31" fillId="0" borderId="0" xfId="0" applyFont="1"/>
    <xf numFmtId="0" fontId="0" fillId="0" borderId="0" xfId="0" applyFont="1" applyAlignment="1">
      <alignment vertical="center"/>
    </xf>
    <xf numFmtId="0" fontId="0" fillId="0" borderId="10" xfId="0" applyFont="1" applyBorder="1" applyAlignment="1">
      <alignment vertical="center" wrapText="1"/>
    </xf>
    <xf numFmtId="0" fontId="0" fillId="22" borderId="10" xfId="0" applyFont="1" applyFill="1" applyBorder="1" applyAlignment="1">
      <alignment vertical="center" wrapText="1"/>
    </xf>
    <xf numFmtId="0" fontId="0" fillId="0" borderId="0" xfId="44" applyFont="1" applyAlignment="1"/>
    <xf numFmtId="0" fontId="0" fillId="22" borderId="0" xfId="44" applyFont="1" applyFill="1" applyAlignment="1"/>
    <xf numFmtId="0" fontId="0" fillId="0" borderId="91" xfId="0" applyBorder="1" applyAlignment="1">
      <alignment horizontal="center" vertical="center"/>
    </xf>
    <xf numFmtId="0" fontId="0" fillId="22" borderId="91" xfId="0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Border="1"/>
    <xf numFmtId="0" fontId="10" fillId="0" borderId="91" xfId="0" applyFont="1" applyBorder="1" applyAlignment="1">
      <alignment wrapText="1"/>
    </xf>
    <xf numFmtId="0" fontId="82" fillId="19" borderId="37" xfId="0" applyFont="1" applyFill="1" applyBorder="1"/>
    <xf numFmtId="0" fontId="0" fillId="19" borderId="37" xfId="0" applyFill="1" applyBorder="1"/>
    <xf numFmtId="0" fontId="0" fillId="22" borderId="37" xfId="0" applyFill="1" applyBorder="1"/>
    <xf numFmtId="0" fontId="0" fillId="22" borderId="0" xfId="0" applyFont="1" applyFill="1"/>
    <xf numFmtId="0" fontId="0" fillId="22" borderId="10" xfId="0" applyFill="1" applyBorder="1"/>
    <xf numFmtId="0" fontId="0" fillId="22" borderId="0" xfId="0" applyFill="1"/>
    <xf numFmtId="0" fontId="44" fillId="6" borderId="0" xfId="0" applyFont="1" applyFill="1"/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/>
    </xf>
    <xf numFmtId="0" fontId="10" fillId="0" borderId="10" xfId="0" applyFont="1" applyFill="1" applyBorder="1" applyAlignment="1">
      <alignment horizontal="right"/>
    </xf>
    <xf numFmtId="0" fontId="0" fillId="0" borderId="10" xfId="0" applyFont="1" applyBorder="1" applyAlignment="1">
      <alignment horizontal="center"/>
    </xf>
    <xf numFmtId="0" fontId="21" fillId="21" borderId="24" xfId="0" quotePrefix="1" applyFont="1" applyFill="1" applyBorder="1" applyAlignment="1">
      <alignment horizontal="center" vertical="center"/>
    </xf>
    <xf numFmtId="0" fontId="43" fillId="21" borderId="10" xfId="0" applyFont="1" applyFill="1" applyBorder="1" applyAlignment="1">
      <alignment horizontal="right" vertical="center"/>
    </xf>
    <xf numFmtId="0" fontId="21" fillId="16" borderId="24" xfId="0" quotePrefix="1" applyFont="1" applyFill="1" applyBorder="1" applyAlignment="1">
      <alignment horizontal="center" vertical="center"/>
    </xf>
    <xf numFmtId="0" fontId="43" fillId="16" borderId="10" xfId="0" applyFont="1" applyFill="1" applyBorder="1" applyAlignment="1">
      <alignment horizontal="right" vertical="center"/>
    </xf>
    <xf numFmtId="0" fontId="21" fillId="19" borderId="24" xfId="0" quotePrefix="1" applyFont="1" applyFill="1" applyBorder="1" applyAlignment="1">
      <alignment horizontal="center" vertical="center"/>
    </xf>
    <xf numFmtId="0" fontId="21" fillId="19" borderId="10" xfId="0" quotePrefix="1" applyFont="1" applyFill="1" applyBorder="1" applyAlignment="1">
      <alignment horizontal="right" vertical="center"/>
    </xf>
    <xf numFmtId="0" fontId="43" fillId="19" borderId="10" xfId="0" applyFont="1" applyFill="1" applyBorder="1" applyAlignment="1">
      <alignment horizontal="right" vertical="center"/>
    </xf>
    <xf numFmtId="0" fontId="21" fillId="19" borderId="10" xfId="0" applyFont="1" applyFill="1" applyBorder="1" applyAlignment="1">
      <alignment horizontal="right" vertical="center"/>
    </xf>
    <xf numFmtId="0" fontId="21" fillId="7" borderId="24" xfId="0" applyFont="1" applyFill="1" applyBorder="1" applyAlignment="1">
      <alignment horizontal="center" vertical="center"/>
    </xf>
    <xf numFmtId="0" fontId="21" fillId="7" borderId="24" xfId="0" quotePrefix="1" applyFont="1" applyFill="1" applyBorder="1" applyAlignment="1">
      <alignment horizontal="center" vertical="center"/>
    </xf>
    <xf numFmtId="0" fontId="54" fillId="7" borderId="10" xfId="0" quotePrefix="1" applyFont="1" applyFill="1" applyBorder="1" applyAlignment="1">
      <alignment horizontal="right" vertical="center"/>
    </xf>
    <xf numFmtId="0" fontId="21" fillId="7" borderId="10" xfId="0" applyFont="1" applyFill="1" applyBorder="1" applyAlignment="1">
      <alignment horizontal="right" vertical="center"/>
    </xf>
    <xf numFmtId="0" fontId="43" fillId="7" borderId="10" xfId="0" applyFont="1" applyFill="1" applyBorder="1" applyAlignment="1">
      <alignment horizontal="right" vertical="center"/>
    </xf>
    <xf numFmtId="0" fontId="10" fillId="22" borderId="10" xfId="212" applyFont="1" applyFill="1" applyBorder="1" applyAlignment="1">
      <alignment horizontal="center" vertical="center" wrapText="1"/>
    </xf>
    <xf numFmtId="0" fontId="10" fillId="23" borderId="10" xfId="212" applyFont="1" applyFill="1" applyBorder="1" applyAlignment="1">
      <alignment horizontal="center" vertical="center" wrapText="1"/>
    </xf>
    <xf numFmtId="0" fontId="10" fillId="0" borderId="10" xfId="212" applyFont="1" applyBorder="1" applyAlignment="1">
      <alignment horizontal="center" vertical="center" wrapText="1"/>
    </xf>
    <xf numFmtId="0" fontId="10" fillId="0" borderId="10" xfId="212" applyFont="1" applyBorder="1" applyAlignment="1">
      <alignment horizontal="center" vertical="center"/>
    </xf>
    <xf numFmtId="0" fontId="10" fillId="22" borderId="10" xfId="212" applyFont="1" applyFill="1" applyBorder="1" applyAlignment="1">
      <alignment horizontal="center" vertical="center"/>
    </xf>
    <xf numFmtId="0" fontId="10" fillId="23" borderId="10" xfId="212" applyFont="1" applyFill="1" applyBorder="1" applyAlignment="1">
      <alignment horizontal="center" vertical="center"/>
    </xf>
    <xf numFmtId="0" fontId="28" fillId="22" borderId="10" xfId="0" applyFont="1" applyFill="1" applyBorder="1" applyAlignment="1">
      <alignment horizontal="right" vertical="center"/>
    </xf>
    <xf numFmtId="0" fontId="28" fillId="23" borderId="10" xfId="0" applyFont="1" applyFill="1" applyBorder="1" applyAlignment="1">
      <alignment horizontal="right" vertical="center"/>
    </xf>
    <xf numFmtId="0" fontId="10" fillId="0" borderId="10" xfId="212" applyFont="1" applyBorder="1" applyAlignment="1">
      <alignment vertical="center"/>
    </xf>
    <xf numFmtId="0" fontId="10" fillId="22" borderId="10" xfId="0" applyFont="1" applyFill="1" applyBorder="1" applyAlignment="1">
      <alignment horizontal="center" vertical="center"/>
    </xf>
    <xf numFmtId="0" fontId="10" fillId="23" borderId="10" xfId="0" applyFont="1" applyFill="1" applyBorder="1" applyAlignment="1">
      <alignment horizontal="center" vertical="center"/>
    </xf>
    <xf numFmtId="0" fontId="10" fillId="0" borderId="10" xfId="212" applyFont="1" applyBorder="1" applyAlignment="1">
      <alignment vertical="center" wrapText="1"/>
    </xf>
    <xf numFmtId="0" fontId="10" fillId="0" borderId="10" xfId="212" applyFont="1" applyBorder="1" applyAlignment="1">
      <alignment horizontal="left" vertical="center" wrapText="1"/>
    </xf>
    <xf numFmtId="0" fontId="10" fillId="0" borderId="10" xfId="212" applyFont="1" applyBorder="1" applyAlignment="1">
      <alignment horizontal="left"/>
    </xf>
    <xf numFmtId="0" fontId="21" fillId="22" borderId="10" xfId="212" applyFont="1" applyFill="1" applyBorder="1" applyAlignment="1">
      <alignment horizontal="center"/>
    </xf>
    <xf numFmtId="0" fontId="21" fillId="23" borderId="10" xfId="212" applyFont="1" applyFill="1" applyBorder="1" applyAlignment="1">
      <alignment horizontal="center"/>
    </xf>
    <xf numFmtId="0" fontId="21" fillId="0" borderId="10" xfId="212" applyFont="1" applyBorder="1" applyAlignment="1">
      <alignment horizontal="center"/>
    </xf>
    <xf numFmtId="0" fontId="10" fillId="0" borderId="10" xfId="212" applyFont="1" applyBorder="1" applyAlignment="1"/>
    <xf numFmtId="0" fontId="10" fillId="22" borderId="10" xfId="212" applyFont="1" applyFill="1" applyBorder="1" applyAlignment="1">
      <alignment horizontal="center"/>
    </xf>
    <xf numFmtId="0" fontId="10" fillId="23" borderId="10" xfId="212" applyFont="1" applyFill="1" applyBorder="1" applyAlignment="1">
      <alignment horizontal="center"/>
    </xf>
    <xf numFmtId="0" fontId="10" fillId="0" borderId="10" xfId="212" applyFont="1" applyBorder="1" applyAlignment="1">
      <alignment horizontal="center"/>
    </xf>
    <xf numFmtId="14" fontId="21" fillId="0" borderId="0" xfId="211" applyNumberFormat="1" applyFont="1" applyAlignment="1">
      <alignment horizontal="left" vertical="center"/>
    </xf>
    <xf numFmtId="0" fontId="21" fillId="0" borderId="41" xfId="211" applyFont="1" applyBorder="1" applyAlignment="1">
      <alignment horizontal="left" vertical="center"/>
    </xf>
    <xf numFmtId="0" fontId="21" fillId="0" borderId="41" xfId="211" applyFont="1" applyBorder="1" applyAlignment="1">
      <alignment horizontal="center" vertical="center"/>
    </xf>
    <xf numFmtId="0" fontId="21" fillId="2" borderId="41" xfId="211" applyFont="1" applyFill="1" applyBorder="1" applyAlignment="1">
      <alignment horizontal="center" vertical="center"/>
    </xf>
    <xf numFmtId="0" fontId="21" fillId="0" borderId="41" xfId="211" applyFont="1" applyBorder="1" applyAlignment="1">
      <alignment horizontal="right" vertical="center"/>
    </xf>
    <xf numFmtId="0" fontId="21" fillId="0" borderId="41" xfId="211" applyFont="1" applyBorder="1"/>
    <xf numFmtId="0" fontId="21" fillId="0" borderId="0" xfId="211" applyFont="1" applyBorder="1" applyAlignment="1">
      <alignment horizontal="left" vertical="center"/>
    </xf>
    <xf numFmtId="0" fontId="21" fillId="0" borderId="0" xfId="211" applyFont="1" applyBorder="1" applyAlignment="1">
      <alignment horizontal="center" vertical="center"/>
    </xf>
    <xf numFmtId="0" fontId="21" fillId="2" borderId="0" xfId="211" applyFont="1" applyFill="1" applyBorder="1" applyAlignment="1">
      <alignment horizontal="center" vertical="center"/>
    </xf>
    <xf numFmtId="0" fontId="21" fillId="0" borderId="0" xfId="211" applyFont="1" applyBorder="1" applyAlignment="1">
      <alignment horizontal="right" vertical="center"/>
    </xf>
    <xf numFmtId="0" fontId="21" fillId="0" borderId="0" xfId="211" applyFont="1" applyFill="1" applyBorder="1" applyAlignment="1">
      <alignment horizontal="center" vertical="center"/>
    </xf>
    <xf numFmtId="0" fontId="21" fillId="0" borderId="37" xfId="211" applyFont="1" applyBorder="1" applyAlignment="1">
      <alignment horizontal="center" vertical="center"/>
    </xf>
    <xf numFmtId="0" fontId="43" fillId="0" borderId="37" xfId="211" applyFont="1" applyFill="1" applyBorder="1" applyAlignment="1">
      <alignment horizontal="center" vertical="center"/>
    </xf>
    <xf numFmtId="0" fontId="21" fillId="0" borderId="37" xfId="211" applyFont="1" applyBorder="1" applyAlignment="1">
      <alignment horizontal="left" vertical="center"/>
    </xf>
    <xf numFmtId="0" fontId="21" fillId="0" borderId="37" xfId="211" applyFont="1" applyBorder="1" applyAlignment="1">
      <alignment horizontal="right" vertical="center"/>
    </xf>
    <xf numFmtId="0" fontId="43" fillId="0" borderId="37" xfId="211" applyFont="1" applyBorder="1" applyAlignment="1">
      <alignment horizontal="right" vertical="center"/>
    </xf>
    <xf numFmtId="0" fontId="43" fillId="0" borderId="0" xfId="211" applyFont="1" applyAlignment="1">
      <alignment horizontal="center"/>
    </xf>
    <xf numFmtId="0" fontId="43" fillId="0" borderId="0" xfId="211" applyFont="1"/>
    <xf numFmtId="0" fontId="21" fillId="0" borderId="41" xfId="211" applyFont="1" applyFill="1" applyBorder="1" applyAlignment="1">
      <alignment horizontal="right" vertical="center"/>
    </xf>
    <xf numFmtId="0" fontId="21" fillId="0" borderId="41" xfId="211" applyFont="1" applyFill="1" applyBorder="1"/>
    <xf numFmtId="164" fontId="21" fillId="0" borderId="41" xfId="211" applyNumberFormat="1" applyFont="1" applyBorder="1" applyAlignment="1">
      <alignment horizontal="right"/>
    </xf>
    <xf numFmtId="0" fontId="21" fillId="0" borderId="0" xfId="211" applyFont="1" applyFill="1" applyBorder="1" applyAlignment="1">
      <alignment horizontal="right" vertical="center"/>
    </xf>
    <xf numFmtId="0" fontId="21" fillId="0" borderId="0" xfId="211" applyFont="1" applyFill="1" applyBorder="1"/>
    <xf numFmtId="164" fontId="21" fillId="0" borderId="0" xfId="211" applyNumberFormat="1" applyFont="1" applyBorder="1" applyAlignment="1">
      <alignment horizontal="right"/>
    </xf>
    <xf numFmtId="164" fontId="21" fillId="0" borderId="37" xfId="211" applyNumberFormat="1" applyFont="1" applyBorder="1" applyAlignment="1">
      <alignment horizontal="right"/>
    </xf>
    <xf numFmtId="164" fontId="21" fillId="0" borderId="0" xfId="211" applyNumberFormat="1" applyFont="1" applyBorder="1"/>
    <xf numFmtId="164" fontId="21" fillId="0" borderId="0" xfId="211" applyNumberFormat="1" applyFont="1" applyBorder="1" applyAlignment="1">
      <alignment horizontal="center"/>
    </xf>
    <xf numFmtId="0" fontId="79" fillId="0" borderId="0" xfId="211" applyFont="1"/>
    <xf numFmtId="0" fontId="23" fillId="0" borderId="0" xfId="211" applyFont="1"/>
    <xf numFmtId="164" fontId="21" fillId="0" borderId="41" xfId="211" applyNumberFormat="1" applyFont="1" applyBorder="1" applyAlignment="1">
      <alignment vertical="center"/>
    </xf>
    <xf numFmtId="0" fontId="21" fillId="0" borderId="0" xfId="211" applyFont="1" applyAlignment="1">
      <alignment vertical="center"/>
    </xf>
    <xf numFmtId="164" fontId="21" fillId="0" borderId="0" xfId="211" applyNumberFormat="1" applyFont="1" applyBorder="1" applyAlignment="1">
      <alignment vertical="center"/>
    </xf>
    <xf numFmtId="164" fontId="21" fillId="0" borderId="37" xfId="211" applyNumberFormat="1" applyFont="1" applyBorder="1" applyAlignment="1">
      <alignment vertical="center"/>
    </xf>
    <xf numFmtId="0" fontId="21" fillId="0" borderId="0" xfId="211" applyFont="1" applyBorder="1" applyAlignment="1">
      <alignment horizontal="center"/>
    </xf>
    <xf numFmtId="0" fontId="21" fillId="0" borderId="0" xfId="211" applyFont="1" applyBorder="1" applyAlignment="1">
      <alignment horizontal="right"/>
    </xf>
    <xf numFmtId="0" fontId="21" fillId="0" borderId="28" xfId="211" applyFont="1" applyBorder="1" applyAlignment="1">
      <alignment horizontal="center" vertical="center"/>
    </xf>
    <xf numFmtId="0" fontId="83" fillId="0" borderId="0" xfId="208" applyFont="1" applyFill="1" applyBorder="1" applyAlignment="1">
      <alignment horizontal="right" wrapText="1"/>
    </xf>
    <xf numFmtId="0" fontId="83" fillId="0" borderId="41" xfId="208" applyFont="1" applyFill="1" applyBorder="1" applyAlignment="1">
      <alignment horizontal="right" wrapText="1"/>
    </xf>
    <xf numFmtId="1" fontId="21" fillId="0" borderId="0" xfId="211" applyNumberFormat="1" applyFont="1" applyBorder="1" applyAlignment="1">
      <alignment horizontal="right"/>
    </xf>
    <xf numFmtId="0" fontId="21" fillId="0" borderId="10" xfId="211" applyFont="1" applyBorder="1" applyAlignment="1">
      <alignment horizontal="center" vertical="center"/>
    </xf>
    <xf numFmtId="0" fontId="21" fillId="0" borderId="40" xfId="211" applyFont="1" applyBorder="1" applyAlignment="1">
      <alignment horizontal="center" vertical="center"/>
    </xf>
    <xf numFmtId="0" fontId="83" fillId="0" borderId="10" xfId="208" applyFont="1" applyFill="1" applyBorder="1" applyAlignment="1">
      <alignment horizontal="right" wrapText="1"/>
    </xf>
    <xf numFmtId="16" fontId="83" fillId="0" borderId="10" xfId="208" applyNumberFormat="1" applyFont="1" applyFill="1" applyBorder="1" applyAlignment="1">
      <alignment horizontal="right" wrapText="1"/>
    </xf>
    <xf numFmtId="1" fontId="83" fillId="0" borderId="0" xfId="208" applyNumberFormat="1" applyFont="1" applyFill="1" applyBorder="1" applyAlignment="1">
      <alignment horizontal="right" wrapText="1"/>
    </xf>
    <xf numFmtId="164" fontId="21" fillId="0" borderId="36" xfId="211" applyNumberFormat="1" applyFont="1" applyBorder="1" applyAlignment="1">
      <alignment horizontal="right"/>
    </xf>
    <xf numFmtId="0" fontId="10" fillId="0" borderId="0" xfId="33"/>
    <xf numFmtId="0" fontId="21" fillId="0" borderId="24" xfId="33" applyFont="1" applyFill="1" applyBorder="1"/>
    <xf numFmtId="0" fontId="21" fillId="0" borderId="36" xfId="33" applyFont="1" applyFill="1" applyBorder="1"/>
    <xf numFmtId="0" fontId="21" fillId="0" borderId="33" xfId="33" applyFont="1" applyFill="1" applyBorder="1"/>
    <xf numFmtId="0" fontId="21" fillId="0" borderId="10" xfId="33" applyFont="1" applyFill="1" applyBorder="1" applyAlignment="1">
      <alignment horizontal="left"/>
    </xf>
    <xf numFmtId="0" fontId="21" fillId="0" borderId="10" xfId="33" applyFont="1" applyFill="1" applyBorder="1"/>
    <xf numFmtId="164" fontId="21" fillId="0" borderId="10" xfId="33" applyNumberFormat="1" applyFont="1" applyFill="1" applyBorder="1"/>
    <xf numFmtId="0" fontId="21" fillId="0" borderId="10" xfId="33" applyFont="1" applyBorder="1" applyAlignment="1">
      <alignment horizontal="right" vertical="center"/>
    </xf>
    <xf numFmtId="0" fontId="21" fillId="0" borderId="10" xfId="33" applyFont="1" applyBorder="1"/>
    <xf numFmtId="0" fontId="21" fillId="0" borderId="12" xfId="33" applyFont="1" applyFill="1" applyBorder="1" applyAlignment="1">
      <alignment horizontal="left"/>
    </xf>
    <xf numFmtId="0" fontId="21" fillId="2" borderId="10" xfId="33" applyFont="1" applyFill="1" applyBorder="1" applyAlignment="1">
      <alignment horizontal="right" vertical="center"/>
    </xf>
    <xf numFmtId="0" fontId="21" fillId="0" borderId="27" xfId="33" applyFont="1" applyFill="1" applyBorder="1" applyAlignment="1">
      <alignment horizontal="left"/>
    </xf>
    <xf numFmtId="0" fontId="21" fillId="0" borderId="28" xfId="33" applyFont="1" applyFill="1" applyBorder="1"/>
    <xf numFmtId="0" fontId="21" fillId="0" borderId="10" xfId="33" applyFont="1" applyFill="1" applyBorder="1" applyAlignment="1">
      <alignment horizontal="center"/>
    </xf>
    <xf numFmtId="0" fontId="21" fillId="10" borderId="10" xfId="33" quotePrefix="1" applyFont="1" applyFill="1" applyBorder="1"/>
    <xf numFmtId="0" fontId="43" fillId="0" borderId="10" xfId="33" quotePrefix="1" applyFont="1" applyFill="1" applyBorder="1"/>
    <xf numFmtId="0" fontId="21" fillId="0" borderId="10" xfId="33" quotePrefix="1" applyFont="1" applyFill="1" applyBorder="1"/>
    <xf numFmtId="164" fontId="21" fillId="3" borderId="10" xfId="33" quotePrefix="1" applyNumberFormat="1" applyFont="1" applyFill="1" applyBorder="1"/>
    <xf numFmtId="164" fontId="43" fillId="0" borderId="10" xfId="33" applyNumberFormat="1" applyFont="1" applyFill="1" applyBorder="1"/>
    <xf numFmtId="0" fontId="21" fillId="10" borderId="10" xfId="33" applyFont="1" applyFill="1" applyBorder="1"/>
    <xf numFmtId="164" fontId="21" fillId="3" borderId="10" xfId="33" applyNumberFormat="1" applyFont="1" applyFill="1" applyBorder="1"/>
    <xf numFmtId="164" fontId="21" fillId="0" borderId="24" xfId="33" applyNumberFormat="1" applyFont="1" applyFill="1" applyBorder="1"/>
    <xf numFmtId="0" fontId="21" fillId="0" borderId="0" xfId="33" applyFont="1" applyFill="1"/>
    <xf numFmtId="0" fontId="71" fillId="0" borderId="0" xfId="33" applyFont="1"/>
    <xf numFmtId="0" fontId="21" fillId="0" borderId="0" xfId="33" applyFont="1" applyFill="1" applyBorder="1"/>
    <xf numFmtId="0" fontId="21" fillId="0" borderId="0" xfId="33" quotePrefix="1" applyFont="1" applyFill="1" applyBorder="1"/>
    <xf numFmtId="0" fontId="21" fillId="0" borderId="10" xfId="33" applyFont="1" applyFill="1" applyBorder="1" applyAlignment="1">
      <alignment horizontal="center" vertical="center" wrapText="1"/>
    </xf>
    <xf numFmtId="0" fontId="21" fillId="0" borderId="46" xfId="33" applyFont="1" applyFill="1" applyBorder="1" applyAlignment="1">
      <alignment horizontal="left"/>
    </xf>
    <xf numFmtId="0" fontId="21" fillId="0" borderId="32" xfId="33" applyFont="1" applyFill="1" applyBorder="1"/>
    <xf numFmtId="1" fontId="21" fillId="0" borderId="10" xfId="33" applyNumberFormat="1" applyFont="1" applyFill="1" applyBorder="1"/>
    <xf numFmtId="0" fontId="21" fillId="3" borderId="10" xfId="33" applyFont="1" applyFill="1" applyBorder="1"/>
    <xf numFmtId="0" fontId="21" fillId="3" borderId="10" xfId="33" quotePrefix="1" applyFont="1" applyFill="1" applyBorder="1"/>
    <xf numFmtId="0" fontId="21" fillId="0" borderId="0" xfId="33" applyFont="1" applyFill="1" applyBorder="1" applyAlignment="1"/>
    <xf numFmtId="0" fontId="21" fillId="0" borderId="10" xfId="33" applyFont="1" applyFill="1" applyBorder="1" applyProtection="1">
      <protection locked="0" hidden="1"/>
    </xf>
    <xf numFmtId="164" fontId="21" fillId="0" borderId="10" xfId="33" quotePrefix="1" applyNumberFormat="1" applyFont="1" applyFill="1" applyBorder="1"/>
    <xf numFmtId="0" fontId="21" fillId="3" borderId="10" xfId="33" applyFont="1" applyFill="1" applyBorder="1" applyProtection="1">
      <protection locked="0" hidden="1"/>
    </xf>
    <xf numFmtId="0" fontId="21" fillId="0" borderId="0" xfId="33" applyFont="1"/>
    <xf numFmtId="0" fontId="21" fillId="0" borderId="0" xfId="33" applyFont="1" applyAlignment="1"/>
    <xf numFmtId="0" fontId="21" fillId="0" borderId="36" xfId="33" applyFont="1" applyBorder="1" applyAlignment="1">
      <alignment horizontal="centerContinuous" vertical="center" wrapText="1"/>
    </xf>
    <xf numFmtId="0" fontId="21" fillId="0" borderId="33" xfId="33" applyFont="1" applyBorder="1" applyAlignment="1">
      <alignment horizontal="centerContinuous" vertical="center"/>
    </xf>
    <xf numFmtId="0" fontId="21" fillId="0" borderId="32" xfId="33" applyFont="1" applyBorder="1" applyAlignment="1">
      <alignment horizontal="center" vertical="center"/>
    </xf>
    <xf numFmtId="0" fontId="21" fillId="0" borderId="10" xfId="33" applyFont="1" applyBorder="1" applyAlignment="1">
      <alignment horizontal="center" vertical="center"/>
    </xf>
    <xf numFmtId="2" fontId="21" fillId="0" borderId="0" xfId="33" applyNumberFormat="1" applyFont="1"/>
    <xf numFmtId="0" fontId="21" fillId="8" borderId="0" xfId="33" applyFont="1" applyFill="1"/>
    <xf numFmtId="2" fontId="21" fillId="8" borderId="0" xfId="33" applyNumberFormat="1" applyFont="1" applyFill="1"/>
    <xf numFmtId="0" fontId="21" fillId="0" borderId="36" xfId="33" applyFont="1" applyBorder="1"/>
    <xf numFmtId="0" fontId="21" fillId="8" borderId="36" xfId="33" applyFont="1" applyFill="1" applyBorder="1"/>
    <xf numFmtId="2" fontId="21" fillId="8" borderId="36" xfId="33" applyNumberFormat="1" applyFont="1" applyFill="1" applyBorder="1"/>
    <xf numFmtId="2" fontId="21" fillId="0" borderId="36" xfId="33" applyNumberFormat="1" applyFont="1" applyBorder="1"/>
    <xf numFmtId="0" fontId="33" fillId="0" borderId="0" xfId="33" applyFont="1" applyFill="1" applyBorder="1"/>
    <xf numFmtId="0" fontId="84" fillId="0" borderId="101" xfId="33" applyNumberFormat="1" applyFont="1" applyFill="1" applyBorder="1" applyAlignment="1">
      <alignment horizontal="center" vertical="center" wrapText="1" readingOrder="1"/>
    </xf>
    <xf numFmtId="0" fontId="84" fillId="0" borderId="102" xfId="33" applyNumberFormat="1" applyFont="1" applyFill="1" applyBorder="1" applyAlignment="1">
      <alignment horizontal="center" vertical="center" wrapText="1" readingOrder="1"/>
    </xf>
    <xf numFmtId="0" fontId="84" fillId="0" borderId="113" xfId="33" applyNumberFormat="1" applyFont="1" applyFill="1" applyBorder="1" applyAlignment="1">
      <alignment horizontal="center" vertical="center" wrapText="1" readingOrder="1"/>
    </xf>
    <xf numFmtId="0" fontId="85" fillId="0" borderId="125" xfId="33" applyNumberFormat="1" applyFont="1" applyFill="1" applyBorder="1" applyAlignment="1">
      <alignment horizontal="left" vertical="center" wrapText="1" readingOrder="1"/>
    </xf>
    <xf numFmtId="0" fontId="85" fillId="0" borderId="125" xfId="33" applyNumberFormat="1" applyFont="1" applyFill="1" applyBorder="1" applyAlignment="1">
      <alignment horizontal="right" vertical="center" wrapText="1" readingOrder="1"/>
    </xf>
    <xf numFmtId="0" fontId="85" fillId="0" borderId="103" xfId="33" applyNumberFormat="1" applyFont="1" applyFill="1" applyBorder="1" applyAlignment="1">
      <alignment horizontal="right" vertical="center" wrapText="1" readingOrder="1"/>
    </xf>
    <xf numFmtId="0" fontId="85" fillId="0" borderId="104" xfId="33" applyNumberFormat="1" applyFont="1" applyFill="1" applyBorder="1" applyAlignment="1">
      <alignment horizontal="right" vertical="center" wrapText="1" readingOrder="1"/>
    </xf>
    <xf numFmtId="0" fontId="85" fillId="0" borderId="109" xfId="33" applyNumberFormat="1" applyFont="1" applyFill="1" applyBorder="1" applyAlignment="1">
      <alignment horizontal="right" vertical="center" wrapText="1" readingOrder="1"/>
    </xf>
    <xf numFmtId="0" fontId="85" fillId="0" borderId="126" xfId="33" applyNumberFormat="1" applyFont="1" applyFill="1" applyBorder="1" applyAlignment="1">
      <alignment horizontal="left" vertical="center" wrapText="1" readingOrder="1"/>
    </xf>
    <xf numFmtId="0" fontId="85" fillId="0" borderId="126" xfId="33" applyNumberFormat="1" applyFont="1" applyFill="1" applyBorder="1" applyAlignment="1">
      <alignment horizontal="right" vertical="center" wrapText="1" readingOrder="1"/>
    </xf>
    <xf numFmtId="0" fontId="85" fillId="0" borderId="95" xfId="33" applyNumberFormat="1" applyFont="1" applyFill="1" applyBorder="1" applyAlignment="1">
      <alignment horizontal="right" vertical="center" wrapText="1" readingOrder="1"/>
    </xf>
    <xf numFmtId="0" fontId="85" fillId="0" borderId="97" xfId="33" applyNumberFormat="1" applyFont="1" applyFill="1" applyBorder="1" applyAlignment="1">
      <alignment horizontal="right" vertical="center" wrapText="1" readingOrder="1"/>
    </xf>
    <xf numFmtId="0" fontId="85" fillId="0" borderId="110" xfId="33" applyNumberFormat="1" applyFont="1" applyFill="1" applyBorder="1" applyAlignment="1">
      <alignment horizontal="right" vertical="center" wrapText="1" readingOrder="1"/>
    </xf>
    <xf numFmtId="0" fontId="85" fillId="0" borderId="128" xfId="33" applyNumberFormat="1" applyFont="1" applyFill="1" applyBorder="1" applyAlignment="1">
      <alignment horizontal="left" vertical="center" wrapText="1" readingOrder="1"/>
    </xf>
    <xf numFmtId="0" fontId="85" fillId="0" borderId="128" xfId="33" applyNumberFormat="1" applyFont="1" applyFill="1" applyBorder="1" applyAlignment="1">
      <alignment horizontal="right" vertical="center" wrapText="1" readingOrder="1"/>
    </xf>
    <xf numFmtId="0" fontId="85" fillId="0" borderId="105" xfId="33" applyNumberFormat="1" applyFont="1" applyFill="1" applyBorder="1" applyAlignment="1">
      <alignment horizontal="right" vertical="center" wrapText="1" readingOrder="1"/>
    </xf>
    <xf numFmtId="0" fontId="85" fillId="0" borderId="106" xfId="33" applyNumberFormat="1" applyFont="1" applyFill="1" applyBorder="1" applyAlignment="1">
      <alignment horizontal="right" vertical="center" wrapText="1" readingOrder="1"/>
    </xf>
    <xf numFmtId="0" fontId="85" fillId="0" borderId="111" xfId="33" applyNumberFormat="1" applyFont="1" applyFill="1" applyBorder="1" applyAlignment="1">
      <alignment horizontal="right" vertical="center" wrapText="1" readingOrder="1"/>
    </xf>
    <xf numFmtId="0" fontId="85" fillId="0" borderId="129" xfId="33" applyNumberFormat="1" applyFont="1" applyFill="1" applyBorder="1" applyAlignment="1">
      <alignment horizontal="left" vertical="center" wrapText="1" readingOrder="1"/>
    </xf>
    <xf numFmtId="0" fontId="85" fillId="0" borderId="129" xfId="33" applyNumberFormat="1" applyFont="1" applyFill="1" applyBorder="1" applyAlignment="1">
      <alignment horizontal="right" vertical="center" wrapText="1" readingOrder="1"/>
    </xf>
    <xf numFmtId="0" fontId="85" fillId="0" borderId="123" xfId="33" applyNumberFormat="1" applyFont="1" applyFill="1" applyBorder="1" applyAlignment="1">
      <alignment horizontal="right" vertical="center" wrapText="1" readingOrder="1"/>
    </xf>
    <xf numFmtId="0" fontId="85" fillId="0" borderId="94" xfId="33" applyNumberFormat="1" applyFont="1" applyFill="1" applyBorder="1" applyAlignment="1">
      <alignment horizontal="right" vertical="center" wrapText="1" readingOrder="1"/>
    </xf>
    <xf numFmtId="0" fontId="85" fillId="0" borderId="112" xfId="33" applyNumberFormat="1" applyFont="1" applyFill="1" applyBorder="1" applyAlignment="1">
      <alignment horizontal="right" vertical="center" wrapText="1" readingOrder="1"/>
    </xf>
    <xf numFmtId="0" fontId="84" fillId="0" borderId="129" xfId="33" applyNumberFormat="1" applyFont="1" applyFill="1" applyBorder="1" applyAlignment="1">
      <alignment horizontal="left" vertical="center" wrapText="1" readingOrder="1"/>
    </xf>
    <xf numFmtId="0" fontId="84" fillId="0" borderId="129" xfId="33" applyNumberFormat="1" applyFont="1" applyFill="1" applyBorder="1" applyAlignment="1">
      <alignment horizontal="right" vertical="center" wrapText="1" readingOrder="1"/>
    </xf>
    <xf numFmtId="0" fontId="84" fillId="0" borderId="123" xfId="33" applyNumberFormat="1" applyFont="1" applyFill="1" applyBorder="1" applyAlignment="1">
      <alignment horizontal="right" vertical="center" wrapText="1" readingOrder="1"/>
    </xf>
    <xf numFmtId="0" fontId="84" fillId="0" borderId="94" xfId="33" applyNumberFormat="1" applyFont="1" applyFill="1" applyBorder="1" applyAlignment="1">
      <alignment horizontal="right" vertical="center" wrapText="1" readingOrder="1"/>
    </xf>
    <xf numFmtId="0" fontId="84" fillId="0" borderId="112" xfId="33" applyNumberFormat="1" applyFont="1" applyFill="1" applyBorder="1" applyAlignment="1">
      <alignment horizontal="right" vertical="center" wrapText="1" readingOrder="1"/>
    </xf>
    <xf numFmtId="0" fontId="84" fillId="0" borderId="126" xfId="33" applyNumberFormat="1" applyFont="1" applyFill="1" applyBorder="1" applyAlignment="1">
      <alignment horizontal="left" vertical="center" wrapText="1" readingOrder="1"/>
    </xf>
    <xf numFmtId="0" fontId="84" fillId="0" borderId="126" xfId="33" applyNumberFormat="1" applyFont="1" applyFill="1" applyBorder="1" applyAlignment="1">
      <alignment horizontal="right" vertical="center" wrapText="1" readingOrder="1"/>
    </xf>
    <xf numFmtId="0" fontId="84" fillId="0" borderId="95" xfId="33" applyNumberFormat="1" applyFont="1" applyFill="1" applyBorder="1" applyAlignment="1">
      <alignment horizontal="right" vertical="center" wrapText="1" readingOrder="1"/>
    </xf>
    <xf numFmtId="0" fontId="84" fillId="0" borderId="97" xfId="33" applyNumberFormat="1" applyFont="1" applyFill="1" applyBorder="1" applyAlignment="1">
      <alignment horizontal="right" vertical="center" wrapText="1" readingOrder="1"/>
    </xf>
    <xf numFmtId="0" fontId="84" fillId="0" borderId="110" xfId="33" applyNumberFormat="1" applyFont="1" applyFill="1" applyBorder="1" applyAlignment="1">
      <alignment horizontal="right" vertical="center" wrapText="1" readingOrder="1"/>
    </xf>
    <xf numFmtId="0" fontId="84" fillId="0" borderId="128" xfId="33" applyNumberFormat="1" applyFont="1" applyFill="1" applyBorder="1" applyAlignment="1">
      <alignment horizontal="left" vertical="center" wrapText="1" readingOrder="1"/>
    </xf>
    <xf numFmtId="0" fontId="84" fillId="0" borderId="128" xfId="33" applyNumberFormat="1" applyFont="1" applyFill="1" applyBorder="1" applyAlignment="1">
      <alignment horizontal="right" vertical="center" wrapText="1" readingOrder="1"/>
    </xf>
    <xf numFmtId="0" fontId="84" fillId="0" borderId="105" xfId="33" applyNumberFormat="1" applyFont="1" applyFill="1" applyBorder="1" applyAlignment="1">
      <alignment horizontal="right" vertical="center" wrapText="1" readingOrder="1"/>
    </xf>
    <xf numFmtId="0" fontId="84" fillId="0" borderId="106" xfId="33" applyNumberFormat="1" applyFont="1" applyFill="1" applyBorder="1" applyAlignment="1">
      <alignment horizontal="right" vertical="center" wrapText="1" readingOrder="1"/>
    </xf>
    <xf numFmtId="0" fontId="84" fillId="0" borderId="111" xfId="33" applyNumberFormat="1" applyFont="1" applyFill="1" applyBorder="1" applyAlignment="1">
      <alignment horizontal="right" vertical="center" wrapText="1" readingOrder="1"/>
    </xf>
    <xf numFmtId="0" fontId="42" fillId="0" borderId="42" xfId="33" applyFont="1" applyBorder="1"/>
    <xf numFmtId="0" fontId="84" fillId="0" borderId="103" xfId="33" applyNumberFormat="1" applyFont="1" applyFill="1" applyBorder="1" applyAlignment="1">
      <alignment horizontal="right" vertical="center" wrapText="1" readingOrder="1"/>
    </xf>
    <xf numFmtId="0" fontId="30" fillId="0" borderId="0" xfId="33" applyFont="1" applyFill="1" applyBorder="1"/>
    <xf numFmtId="0" fontId="63" fillId="0" borderId="0" xfId="33" applyNumberFormat="1" applyFont="1" applyFill="1" applyBorder="1" applyAlignment="1">
      <alignment vertical="center" wrapText="1" readingOrder="1"/>
    </xf>
    <xf numFmtId="0" fontId="61" fillId="0" borderId="0" xfId="33" applyFont="1" applyFill="1" applyBorder="1" applyAlignment="1"/>
    <xf numFmtId="0" fontId="61" fillId="0" borderId="0" xfId="33" applyFont="1" applyFill="1" applyBorder="1"/>
    <xf numFmtId="0" fontId="63" fillId="0" borderId="130" xfId="33" applyNumberFormat="1" applyFont="1" applyFill="1" applyBorder="1" applyAlignment="1">
      <alignment horizontal="center" vertical="center" wrapText="1" readingOrder="1"/>
    </xf>
    <xf numFmtId="0" fontId="63" fillId="0" borderId="101" xfId="33" applyNumberFormat="1" applyFont="1" applyFill="1" applyBorder="1" applyAlignment="1">
      <alignment horizontal="center" vertical="center" wrapText="1" readingOrder="1"/>
    </xf>
    <xf numFmtId="0" fontId="63" fillId="0" borderId="92" xfId="33" applyNumberFormat="1" applyFont="1" applyFill="1" applyBorder="1" applyAlignment="1">
      <alignment horizontal="center" vertical="center" wrapText="1" readingOrder="1"/>
    </xf>
    <xf numFmtId="0" fontId="63" fillId="0" borderId="102" xfId="33" applyNumberFormat="1" applyFont="1" applyFill="1" applyBorder="1" applyAlignment="1">
      <alignment horizontal="center" vertical="center" wrapText="1" readingOrder="1"/>
    </xf>
    <xf numFmtId="0" fontId="65" fillId="0" borderId="123" xfId="33" applyNumberFormat="1" applyFont="1" applyFill="1" applyBorder="1" applyAlignment="1">
      <alignment horizontal="left" vertical="center" wrapText="1" readingOrder="1"/>
    </xf>
    <xf numFmtId="0" fontId="65" fillId="0" borderId="93" xfId="33" applyNumberFormat="1" applyFont="1" applyFill="1" applyBorder="1" applyAlignment="1">
      <alignment horizontal="center" vertical="center" wrapText="1" readingOrder="1"/>
    </xf>
    <xf numFmtId="0" fontId="65" fillId="0" borderId="94" xfId="33" applyNumberFormat="1" applyFont="1" applyFill="1" applyBorder="1" applyAlignment="1">
      <alignment horizontal="right" vertical="center" wrapText="1" readingOrder="1"/>
    </xf>
    <xf numFmtId="0" fontId="65" fillId="0" borderId="95" xfId="33" applyNumberFormat="1" applyFont="1" applyFill="1" applyBorder="1" applyAlignment="1">
      <alignment horizontal="left" vertical="center" wrapText="1" readingOrder="1"/>
    </xf>
    <xf numFmtId="0" fontId="65" fillId="0" borderId="97" xfId="33" applyNumberFormat="1" applyFont="1" applyFill="1" applyBorder="1" applyAlignment="1">
      <alignment horizontal="right" vertical="center" wrapText="1" readingOrder="1"/>
    </xf>
    <xf numFmtId="0" fontId="65" fillId="0" borderId="96" xfId="33" applyNumberFormat="1" applyFont="1" applyFill="1" applyBorder="1" applyAlignment="1">
      <alignment horizontal="center" vertical="center" wrapText="1" readingOrder="1"/>
    </xf>
    <xf numFmtId="0" fontId="65" fillId="0" borderId="105" xfId="33" applyNumberFormat="1" applyFont="1" applyFill="1" applyBorder="1" applyAlignment="1">
      <alignment horizontal="left" vertical="center" wrapText="1" readingOrder="1"/>
    </xf>
    <xf numFmtId="0" fontId="65" fillId="0" borderId="115" xfId="33" applyNumberFormat="1" applyFont="1" applyFill="1" applyBorder="1" applyAlignment="1">
      <alignment horizontal="center" vertical="center" wrapText="1" readingOrder="1"/>
    </xf>
    <xf numFmtId="0" fontId="65" fillId="0" borderId="106" xfId="33" applyNumberFormat="1" applyFont="1" applyFill="1" applyBorder="1" applyAlignment="1">
      <alignment horizontal="right" vertical="center" wrapText="1" readingOrder="1"/>
    </xf>
    <xf numFmtId="0" fontId="65" fillId="0" borderId="104" xfId="33" applyNumberFormat="1" applyFont="1" applyFill="1" applyBorder="1" applyAlignment="1">
      <alignment horizontal="center" vertical="center" wrapText="1" readingOrder="1"/>
    </xf>
    <xf numFmtId="0" fontId="65" fillId="0" borderId="98" xfId="33" applyNumberFormat="1" applyFont="1" applyFill="1" applyBorder="1" applyAlignment="1">
      <alignment horizontal="center" vertical="center" wrapText="1" readingOrder="1"/>
    </xf>
    <xf numFmtId="0" fontId="63" fillId="0" borderId="123" xfId="33" applyNumberFormat="1" applyFont="1" applyFill="1" applyBorder="1" applyAlignment="1">
      <alignment horizontal="left" vertical="center" wrapText="1" readingOrder="1"/>
    </xf>
    <xf numFmtId="0" fontId="63" fillId="0" borderId="94" xfId="33" applyNumberFormat="1" applyFont="1" applyFill="1" applyBorder="1" applyAlignment="1">
      <alignment horizontal="right" vertical="center" wrapText="1" readingOrder="1"/>
    </xf>
    <xf numFmtId="0" fontId="63" fillId="0" borderId="95" xfId="33" applyNumberFormat="1" applyFont="1" applyFill="1" applyBorder="1" applyAlignment="1">
      <alignment horizontal="left" vertical="center" wrapText="1" readingOrder="1"/>
    </xf>
    <xf numFmtId="0" fontId="63" fillId="0" borderId="97" xfId="33" applyNumberFormat="1" applyFont="1" applyFill="1" applyBorder="1" applyAlignment="1">
      <alignment horizontal="right" vertical="center" wrapText="1" readingOrder="1"/>
    </xf>
    <xf numFmtId="0" fontId="63" fillId="0" borderId="105" xfId="33" applyNumberFormat="1" applyFont="1" applyFill="1" applyBorder="1" applyAlignment="1">
      <alignment horizontal="left" vertical="center" wrapText="1" readingOrder="1"/>
    </xf>
    <xf numFmtId="0" fontId="65" fillId="0" borderId="106" xfId="33" applyNumberFormat="1" applyFont="1" applyFill="1" applyBorder="1" applyAlignment="1">
      <alignment horizontal="center" vertical="center" wrapText="1" readingOrder="1"/>
    </xf>
    <xf numFmtId="0" fontId="63" fillId="0" borderId="106" xfId="33" applyNumberFormat="1" applyFont="1" applyFill="1" applyBorder="1" applyAlignment="1">
      <alignment horizontal="right" vertical="center" wrapText="1" readingOrder="1"/>
    </xf>
    <xf numFmtId="0" fontId="28" fillId="0" borderId="42" xfId="33" applyFont="1" applyFill="1" applyBorder="1"/>
    <xf numFmtId="0" fontId="28" fillId="0" borderId="41" xfId="33" applyFont="1" applyFill="1" applyBorder="1" applyAlignment="1">
      <alignment horizontal="center" vertical="center"/>
    </xf>
    <xf numFmtId="0" fontId="28" fillId="0" borderId="41" xfId="33" applyFont="1" applyFill="1" applyBorder="1"/>
    <xf numFmtId="0" fontId="28" fillId="0" borderId="40" xfId="33" applyFont="1" applyFill="1" applyBorder="1"/>
    <xf numFmtId="0" fontId="28" fillId="0" borderId="0" xfId="33" applyFont="1" applyFill="1" applyBorder="1" applyAlignment="1">
      <alignment horizontal="center" vertical="center"/>
    </xf>
    <xf numFmtId="0" fontId="28" fillId="0" borderId="0" xfId="33" applyFont="1" applyFill="1" applyBorder="1"/>
    <xf numFmtId="0" fontId="28" fillId="0" borderId="38" xfId="33" applyFont="1" applyFill="1" applyBorder="1"/>
    <xf numFmtId="0" fontId="28" fillId="0" borderId="37" xfId="33" applyFont="1" applyFill="1" applyBorder="1" applyAlignment="1">
      <alignment horizontal="center" vertical="center"/>
    </xf>
    <xf numFmtId="0" fontId="28" fillId="0" borderId="37" xfId="33" applyFont="1" applyFill="1" applyBorder="1"/>
    <xf numFmtId="0" fontId="21" fillId="0" borderId="0" xfId="211" applyFont="1" applyFill="1"/>
    <xf numFmtId="0" fontId="21" fillId="0" borderId="28" xfId="211" applyFont="1" applyBorder="1" applyAlignment="1">
      <alignment horizontal="center" vertical="center" wrapText="1"/>
    </xf>
    <xf numFmtId="0" fontId="21" fillId="0" borderId="41" xfId="211" applyFont="1" applyBorder="1" applyAlignment="1">
      <alignment vertical="center"/>
    </xf>
    <xf numFmtId="164" fontId="21" fillId="0" borderId="41" xfId="211" applyNumberFormat="1" applyFont="1" applyBorder="1" applyAlignment="1">
      <alignment horizontal="right" vertical="center"/>
    </xf>
    <xf numFmtId="0" fontId="21" fillId="0" borderId="0" xfId="211" applyFont="1" applyBorder="1" applyAlignment="1">
      <alignment vertical="center"/>
    </xf>
    <xf numFmtId="164" fontId="21" fillId="0" borderId="0" xfId="211" applyNumberFormat="1" applyFont="1" applyBorder="1" applyAlignment="1">
      <alignment horizontal="right" vertical="center"/>
    </xf>
    <xf numFmtId="0" fontId="21" fillId="2" borderId="0" xfId="211" applyFont="1" applyFill="1" applyBorder="1" applyAlignment="1">
      <alignment horizontal="right" vertical="center"/>
    </xf>
    <xf numFmtId="0" fontId="21" fillId="0" borderId="36" xfId="211" applyFont="1" applyBorder="1" applyAlignment="1">
      <alignment horizontal="center" vertical="center"/>
    </xf>
    <xf numFmtId="0" fontId="21" fillId="0" borderId="36" xfId="211" applyFont="1" applyBorder="1" applyAlignment="1">
      <alignment horizontal="right" vertical="center"/>
    </xf>
    <xf numFmtId="0" fontId="21" fillId="0" borderId="36" xfId="211" applyFont="1" applyFill="1" applyBorder="1" applyAlignment="1">
      <alignment horizontal="right" vertical="center"/>
    </xf>
    <xf numFmtId="164" fontId="21" fillId="0" borderId="36" xfId="211" applyNumberFormat="1" applyFont="1" applyBorder="1" applyAlignment="1">
      <alignment horizontal="right" vertical="center"/>
    </xf>
    <xf numFmtId="0" fontId="21" fillId="0" borderId="0" xfId="44" applyFont="1"/>
    <xf numFmtId="0" fontId="21" fillId="0" borderId="43" xfId="44" applyFont="1" applyBorder="1" applyAlignment="1">
      <alignment horizontal="center" vertical="center"/>
    </xf>
    <xf numFmtId="0" fontId="21" fillId="0" borderId="35" xfId="44" applyFont="1" applyBorder="1" applyAlignment="1">
      <alignment horizontal="center" vertical="center"/>
    </xf>
    <xf numFmtId="0" fontId="21" fillId="0" borderId="41" xfId="44" applyFont="1" applyBorder="1"/>
    <xf numFmtId="0" fontId="87" fillId="0" borderId="41" xfId="33" applyFont="1" applyBorder="1" applyAlignment="1">
      <alignment wrapText="1"/>
    </xf>
    <xf numFmtId="0" fontId="21" fillId="0" borderId="0" xfId="44" applyFont="1" applyBorder="1"/>
    <xf numFmtId="0" fontId="87" fillId="0" borderId="0" xfId="33" applyFont="1" applyFill="1" applyBorder="1" applyAlignment="1">
      <alignment wrapText="1"/>
    </xf>
    <xf numFmtId="0" fontId="87" fillId="0" borderId="0" xfId="33" applyFont="1" applyBorder="1" applyAlignment="1">
      <alignment wrapText="1"/>
    </xf>
    <xf numFmtId="0" fontId="21" fillId="0" borderId="36" xfId="44" applyFont="1" applyBorder="1"/>
    <xf numFmtId="1" fontId="43" fillId="0" borderId="36" xfId="44" applyNumberFormat="1" applyFont="1" applyBorder="1"/>
    <xf numFmtId="1" fontId="21" fillId="0" borderId="0" xfId="44" applyNumberFormat="1" applyFont="1" applyBorder="1"/>
    <xf numFmtId="0" fontId="21" fillId="0" borderId="0" xfId="44" applyFont="1" applyAlignment="1">
      <alignment horizontal="center"/>
    </xf>
    <xf numFmtId="0" fontId="87" fillId="0" borderId="41" xfId="33" applyFont="1" applyFill="1" applyBorder="1" applyAlignment="1">
      <alignment wrapText="1"/>
    </xf>
    <xf numFmtId="1" fontId="21" fillId="0" borderId="41" xfId="211" applyNumberFormat="1" applyFont="1" applyBorder="1" applyAlignment="1">
      <alignment horizontal="right"/>
    </xf>
    <xf numFmtId="0" fontId="87" fillId="0" borderId="41" xfId="33" applyFont="1" applyBorder="1" applyAlignment="1">
      <alignment horizontal="right" wrapText="1"/>
    </xf>
    <xf numFmtId="0" fontId="21" fillId="0" borderId="41" xfId="211" applyFont="1" applyBorder="1" applyAlignment="1">
      <alignment horizontal="right"/>
    </xf>
    <xf numFmtId="0" fontId="87" fillId="0" borderId="0" xfId="33" applyFont="1" applyFill="1" applyBorder="1" applyAlignment="1">
      <alignment horizontal="right" wrapText="1"/>
    </xf>
    <xf numFmtId="0" fontId="87" fillId="0" borderId="0" xfId="33" applyFont="1" applyBorder="1" applyAlignment="1">
      <alignment horizontal="right" wrapText="1"/>
    </xf>
    <xf numFmtId="1" fontId="21" fillId="0" borderId="0" xfId="211" applyNumberFormat="1" applyFont="1" applyBorder="1"/>
    <xf numFmtId="0" fontId="21" fillId="0" borderId="28" xfId="211" applyFont="1" applyBorder="1" applyAlignment="1">
      <alignment horizontal="center"/>
    </xf>
    <xf numFmtId="0" fontId="43" fillId="0" borderId="28" xfId="211" applyFont="1" applyBorder="1" applyAlignment="1">
      <alignment horizontal="center"/>
    </xf>
    <xf numFmtId="0" fontId="25" fillId="0" borderId="28" xfId="211" applyFont="1" applyBorder="1" applyAlignment="1">
      <alignment horizontal="center"/>
    </xf>
    <xf numFmtId="0" fontId="21" fillId="0" borderId="35" xfId="211" applyFont="1" applyBorder="1" applyAlignment="1">
      <alignment horizontal="center"/>
    </xf>
    <xf numFmtId="0" fontId="43" fillId="0" borderId="35" xfId="211" applyFont="1" applyBorder="1" applyAlignment="1">
      <alignment horizontal="center"/>
    </xf>
    <xf numFmtId="0" fontId="25" fillId="0" borderId="35" xfId="211" applyFont="1" applyBorder="1" applyAlignment="1">
      <alignment horizontal="center"/>
    </xf>
    <xf numFmtId="0" fontId="21" fillId="0" borderId="32" xfId="211" applyFont="1" applyBorder="1" applyAlignment="1">
      <alignment horizontal="center"/>
    </xf>
    <xf numFmtId="0" fontId="43" fillId="0" borderId="32" xfId="211" applyFont="1" applyBorder="1" applyAlignment="1">
      <alignment horizontal="center"/>
    </xf>
    <xf numFmtId="0" fontId="43" fillId="0" borderId="10" xfId="211" applyFont="1" applyBorder="1" applyAlignment="1">
      <alignment horizontal="right" vertical="center"/>
    </xf>
    <xf numFmtId="0" fontId="21" fillId="0" borderId="10" xfId="211" applyFont="1" applyBorder="1" applyAlignment="1">
      <alignment horizontal="right" vertical="center"/>
    </xf>
    <xf numFmtId="0" fontId="21" fillId="0" borderId="10" xfId="211" applyFont="1" applyFill="1" applyBorder="1" applyAlignment="1">
      <alignment horizontal="center" vertical="center"/>
    </xf>
    <xf numFmtId="0" fontId="43" fillId="0" borderId="10" xfId="211" applyFont="1" applyFill="1" applyBorder="1" applyAlignment="1">
      <alignment horizontal="right" vertical="center"/>
    </xf>
    <xf numFmtId="0" fontId="21" fillId="0" borderId="10" xfId="211" applyFont="1" applyFill="1" applyBorder="1" applyAlignment="1">
      <alignment horizontal="right" vertical="center"/>
    </xf>
    <xf numFmtId="0" fontId="43" fillId="0" borderId="10" xfId="211" applyFont="1" applyBorder="1" applyAlignment="1">
      <alignment horizontal="right"/>
    </xf>
    <xf numFmtId="0" fontId="21" fillId="0" borderId="10" xfId="211" applyFont="1" applyBorder="1" applyAlignment="1">
      <alignment horizontal="right"/>
    </xf>
    <xf numFmtId="0" fontId="21" fillId="6" borderId="10" xfId="211" applyFont="1" applyFill="1" applyBorder="1" applyAlignment="1">
      <alignment horizontal="right"/>
    </xf>
    <xf numFmtId="0" fontId="21" fillId="0" borderId="10" xfId="211" applyFont="1" applyBorder="1" applyAlignment="1">
      <alignment horizontal="center"/>
    </xf>
    <xf numFmtId="0" fontId="43" fillId="0" borderId="10" xfId="211" applyFont="1" applyBorder="1"/>
    <xf numFmtId="0" fontId="21" fillId="0" borderId="10" xfId="211" applyFont="1" applyBorder="1"/>
    <xf numFmtId="0" fontId="5" fillId="0" borderId="0" xfId="33" applyFont="1" applyAlignment="1">
      <alignment horizontal="center"/>
    </xf>
    <xf numFmtId="0" fontId="78" fillId="0" borderId="0" xfId="33" applyFont="1" applyAlignment="1"/>
    <xf numFmtId="0" fontId="5" fillId="0" borderId="0" xfId="33" applyFont="1" applyAlignment="1">
      <alignment vertical="center" wrapText="1"/>
    </xf>
    <xf numFmtId="0" fontId="5" fillId="0" borderId="0" xfId="33" applyFont="1"/>
    <xf numFmtId="0" fontId="21" fillId="0" borderId="0" xfId="44" applyFont="1" applyAlignment="1"/>
    <xf numFmtId="0" fontId="78" fillId="0" borderId="0" xfId="33" applyFont="1" applyAlignment="1">
      <alignment horizontal="right"/>
    </xf>
    <xf numFmtId="0" fontId="51" fillId="0" borderId="0" xfId="33" applyFont="1" applyAlignment="1">
      <alignment horizontal="center" vertical="center" wrapText="1"/>
    </xf>
    <xf numFmtId="0" fontId="51" fillId="0" borderId="0" xfId="33" applyFont="1" applyAlignment="1">
      <alignment horizontal="center" vertical="center"/>
    </xf>
    <xf numFmtId="0" fontId="65" fillId="0" borderId="0" xfId="33" applyNumberFormat="1" applyFont="1" applyFill="1" applyBorder="1" applyAlignment="1">
      <alignment vertical="top" wrapText="1" readingOrder="1"/>
    </xf>
    <xf numFmtId="0" fontId="10" fillId="0" borderId="0" xfId="33" applyBorder="1" applyAlignment="1">
      <alignment vertical="center" wrapText="1"/>
    </xf>
    <xf numFmtId="0" fontId="10" fillId="0" borderId="0" xfId="33" applyAlignment="1">
      <alignment horizontal="center"/>
    </xf>
    <xf numFmtId="0" fontId="10" fillId="0" borderId="0" xfId="33" applyFont="1" applyFill="1" applyBorder="1"/>
    <xf numFmtId="0" fontId="63" fillId="0" borderId="33" xfId="33" applyNumberFormat="1" applyFont="1" applyFill="1" applyBorder="1" applyAlignment="1">
      <alignment horizontal="center" vertical="center" wrapText="1" readingOrder="1"/>
    </xf>
    <xf numFmtId="0" fontId="28" fillId="0" borderId="10" xfId="33" applyFont="1" applyFill="1" applyBorder="1" applyAlignment="1">
      <alignment horizontal="center" vertical="center" wrapText="1"/>
    </xf>
    <xf numFmtId="0" fontId="65" fillId="0" borderId="116" xfId="33" applyNumberFormat="1" applyFont="1" applyFill="1" applyBorder="1" applyAlignment="1">
      <alignment horizontal="left" vertical="center" wrapText="1" readingOrder="1"/>
    </xf>
    <xf numFmtId="0" fontId="65" fillId="0" borderId="123" xfId="33" applyNumberFormat="1" applyFont="1" applyFill="1" applyBorder="1" applyAlignment="1">
      <alignment horizontal="right" vertical="center" wrapText="1" readingOrder="1"/>
    </xf>
    <xf numFmtId="0" fontId="65" fillId="0" borderId="124" xfId="33" applyNumberFormat="1" applyFont="1" applyFill="1" applyBorder="1" applyAlignment="1">
      <alignment horizontal="left" vertical="center" wrapText="1" readingOrder="1"/>
    </xf>
    <xf numFmtId="0" fontId="65" fillId="0" borderId="95" xfId="33" applyNumberFormat="1" applyFont="1" applyFill="1" applyBorder="1" applyAlignment="1">
      <alignment horizontal="right" vertical="center" wrapText="1" readingOrder="1"/>
    </xf>
    <xf numFmtId="0" fontId="65" fillId="0" borderId="107" xfId="33" applyNumberFormat="1" applyFont="1" applyFill="1" applyBorder="1" applyAlignment="1">
      <alignment horizontal="left" vertical="center" wrapText="1" readingOrder="1"/>
    </xf>
    <xf numFmtId="0" fontId="65" fillId="0" borderId="121" xfId="33" applyNumberFormat="1" applyFont="1" applyFill="1" applyBorder="1" applyAlignment="1">
      <alignment horizontal="right" vertical="center" wrapText="1" readingOrder="1"/>
    </xf>
    <xf numFmtId="0" fontId="65" fillId="0" borderId="99" xfId="33" applyNumberFormat="1" applyFont="1" applyFill="1" applyBorder="1" applyAlignment="1">
      <alignment horizontal="right" vertical="center" wrapText="1" readingOrder="1"/>
    </xf>
    <xf numFmtId="0" fontId="63" fillId="0" borderId="113" xfId="33" applyNumberFormat="1" applyFont="1" applyFill="1" applyBorder="1" applyAlignment="1">
      <alignment horizontal="center" vertical="center" wrapText="1" readingOrder="1"/>
    </xf>
    <xf numFmtId="0" fontId="63" fillId="0" borderId="36" xfId="33" applyNumberFormat="1" applyFont="1" applyFill="1" applyBorder="1" applyAlignment="1">
      <alignment horizontal="right" vertical="center" wrapText="1" readingOrder="1"/>
    </xf>
    <xf numFmtId="164" fontId="63" fillId="0" borderId="36" xfId="33" applyNumberFormat="1" applyFont="1" applyFill="1" applyBorder="1" applyAlignment="1">
      <alignment horizontal="right" vertical="center" wrapText="1" readingOrder="1"/>
    </xf>
    <xf numFmtId="0" fontId="28" fillId="0" borderId="33" xfId="33" applyFont="1" applyFill="1" applyBorder="1" applyAlignment="1">
      <alignment horizontal="center"/>
    </xf>
    <xf numFmtId="164" fontId="28" fillId="0" borderId="37" xfId="33" applyNumberFormat="1" applyFont="1" applyFill="1" applyBorder="1"/>
    <xf numFmtId="0" fontId="21" fillId="0" borderId="10" xfId="33" applyFont="1" applyBorder="1" applyAlignment="1">
      <alignment textRotation="90" wrapText="1"/>
    </xf>
    <xf numFmtId="0" fontId="21" fillId="0" borderId="10" xfId="33" applyFont="1" applyBorder="1" applyAlignment="1">
      <alignment textRotation="90"/>
    </xf>
    <xf numFmtId="0" fontId="21" fillId="0" borderId="10" xfId="33" applyFont="1" applyBorder="1" applyAlignment="1">
      <alignment horizontal="center" textRotation="90"/>
    </xf>
    <xf numFmtId="0" fontId="21" fillId="0" borderId="10" xfId="33" applyFont="1" applyBorder="1" applyAlignment="1">
      <alignment horizontal="center" textRotation="90" wrapText="1"/>
    </xf>
    <xf numFmtId="0" fontId="21" fillId="0" borderId="28" xfId="33" applyFont="1" applyBorder="1" applyAlignment="1">
      <alignment horizontal="center"/>
    </xf>
    <xf numFmtId="0" fontId="21" fillId="0" borderId="10" xfId="33" applyFont="1" applyBorder="1" applyAlignment="1">
      <alignment horizontal="center"/>
    </xf>
    <xf numFmtId="0" fontId="21" fillId="0" borderId="41" xfId="33" applyFont="1" applyFill="1" applyBorder="1"/>
    <xf numFmtId="164" fontId="21" fillId="0" borderId="41" xfId="33" applyNumberFormat="1" applyFont="1" applyBorder="1"/>
    <xf numFmtId="1" fontId="21" fillId="0" borderId="0" xfId="33" applyNumberFormat="1" applyFont="1" applyBorder="1"/>
    <xf numFmtId="1" fontId="21" fillId="0" borderId="41" xfId="33" applyNumberFormat="1" applyFont="1" applyBorder="1"/>
    <xf numFmtId="164" fontId="21" fillId="0" borderId="0" xfId="33" applyNumberFormat="1" applyFont="1" applyBorder="1"/>
    <xf numFmtId="0" fontId="21" fillId="0" borderId="0" xfId="33" applyFont="1" applyAlignment="1">
      <alignment horizontal="center"/>
    </xf>
    <xf numFmtId="0" fontId="21" fillId="6" borderId="0" xfId="33" applyFont="1" applyFill="1" applyBorder="1"/>
    <xf numFmtId="0" fontId="43" fillId="0" borderId="36" xfId="33" applyFont="1" applyBorder="1"/>
    <xf numFmtId="164" fontId="43" fillId="0" borderId="36" xfId="33" applyNumberFormat="1" applyFont="1" applyBorder="1"/>
    <xf numFmtId="1" fontId="43" fillId="0" borderId="36" xfId="33" applyNumberFormat="1" applyFont="1" applyBorder="1"/>
    <xf numFmtId="0" fontId="85" fillId="0" borderId="102" xfId="33" applyNumberFormat="1" applyFont="1" applyFill="1" applyBorder="1" applyAlignment="1">
      <alignment horizontal="center" vertical="center" wrapText="1" readingOrder="1"/>
    </xf>
    <xf numFmtId="0" fontId="85" fillId="0" borderId="130" xfId="33" applyNumberFormat="1" applyFont="1" applyFill="1" applyBorder="1" applyAlignment="1">
      <alignment horizontal="center" vertical="center" wrapText="1" readingOrder="1"/>
    </xf>
    <xf numFmtId="0" fontId="65" fillId="0" borderId="102" xfId="33" applyNumberFormat="1" applyFont="1" applyFill="1" applyBorder="1" applyAlignment="1">
      <alignment horizontal="center" vertical="center" wrapText="1" readingOrder="1"/>
    </xf>
    <xf numFmtId="0" fontId="85" fillId="0" borderId="94" xfId="33" applyNumberFormat="1" applyFont="1" applyFill="1" applyBorder="1" applyAlignment="1">
      <alignment horizontal="left" vertical="center" wrapText="1" readingOrder="1"/>
    </xf>
    <xf numFmtId="0" fontId="85" fillId="0" borderId="116" xfId="33" applyNumberFormat="1" applyFont="1" applyFill="1" applyBorder="1" applyAlignment="1">
      <alignment horizontal="left" vertical="center" wrapText="1" readingOrder="1"/>
    </xf>
    <xf numFmtId="0" fontId="85" fillId="0" borderId="97" xfId="33" applyNumberFormat="1" applyFont="1" applyFill="1" applyBorder="1" applyAlignment="1">
      <alignment horizontal="left" vertical="center" wrapText="1" readingOrder="1"/>
    </xf>
    <xf numFmtId="0" fontId="85" fillId="0" borderId="124" xfId="33" applyNumberFormat="1" applyFont="1" applyFill="1" applyBorder="1" applyAlignment="1">
      <alignment horizontal="left" vertical="center" wrapText="1" readingOrder="1"/>
    </xf>
    <xf numFmtId="0" fontId="85" fillId="0" borderId="106" xfId="33" applyNumberFormat="1" applyFont="1" applyFill="1" applyBorder="1" applyAlignment="1">
      <alignment horizontal="left" vertical="center" wrapText="1" readingOrder="1"/>
    </xf>
    <xf numFmtId="0" fontId="85" fillId="0" borderId="133" xfId="33" applyNumberFormat="1" applyFont="1" applyFill="1" applyBorder="1" applyAlignment="1">
      <alignment horizontal="left" vertical="center" wrapText="1" readingOrder="1"/>
    </xf>
    <xf numFmtId="0" fontId="32" fillId="0" borderId="36" xfId="33" applyFont="1" applyFill="1" applyBorder="1"/>
    <xf numFmtId="0" fontId="28" fillId="0" borderId="0" xfId="33" applyFont="1"/>
    <xf numFmtId="0" fontId="10" fillId="0" borderId="28" xfId="33" applyFont="1" applyBorder="1" applyAlignment="1">
      <alignment textRotation="90"/>
    </xf>
    <xf numFmtId="0" fontId="10" fillId="0" borderId="35" xfId="33" applyFont="1" applyBorder="1"/>
    <xf numFmtId="0" fontId="10" fillId="0" borderId="35" xfId="33" applyFont="1" applyBorder="1" applyAlignment="1">
      <alignment textRotation="90"/>
    </xf>
    <xf numFmtId="0" fontId="10" fillId="0" borderId="32" xfId="33" applyFont="1" applyBorder="1" applyAlignment="1">
      <alignment textRotation="90" wrapText="1"/>
    </xf>
    <xf numFmtId="0" fontId="10" fillId="0" borderId="10" xfId="33" applyFont="1" applyBorder="1" applyAlignment="1">
      <alignment textRotation="90" wrapText="1"/>
    </xf>
    <xf numFmtId="0" fontId="10" fillId="0" borderId="10" xfId="33" applyFont="1" applyBorder="1" applyAlignment="1">
      <alignment horizontal="center" wrapText="1"/>
    </xf>
    <xf numFmtId="1" fontId="10" fillId="0" borderId="0" xfId="33" applyNumberFormat="1" applyFont="1" applyBorder="1"/>
    <xf numFmtId="0" fontId="10" fillId="0" borderId="0" xfId="33" applyFont="1" applyBorder="1"/>
    <xf numFmtId="164" fontId="10" fillId="0" borderId="0" xfId="33" applyNumberFormat="1" applyFont="1" applyBorder="1"/>
    <xf numFmtId="0" fontId="10" fillId="6" borderId="0" xfId="33" applyFont="1" applyFill="1" applyBorder="1"/>
    <xf numFmtId="0" fontId="28" fillId="0" borderId="36" xfId="33" applyFont="1" applyBorder="1"/>
    <xf numFmtId="164" fontId="28" fillId="0" borderId="36" xfId="33" applyNumberFormat="1" applyFont="1" applyBorder="1"/>
    <xf numFmtId="0" fontId="28" fillId="0" borderId="37" xfId="33" applyFont="1" applyBorder="1"/>
    <xf numFmtId="164" fontId="28" fillId="0" borderId="37" xfId="33" applyNumberFormat="1" applyFont="1" applyBorder="1"/>
    <xf numFmtId="0" fontId="10" fillId="0" borderId="32" xfId="33" applyFont="1" applyBorder="1" applyAlignment="1">
      <alignment horizontal="center" textRotation="90" wrapText="1"/>
    </xf>
    <xf numFmtId="1" fontId="10" fillId="0" borderId="0" xfId="33" applyNumberFormat="1" applyFont="1" applyFill="1" applyBorder="1"/>
    <xf numFmtId="164" fontId="10" fillId="0" borderId="0" xfId="33" applyNumberFormat="1" applyFont="1" applyFill="1" applyBorder="1"/>
    <xf numFmtId="0" fontId="51" fillId="0" borderId="48" xfId="33" applyFont="1" applyBorder="1" applyAlignment="1">
      <alignment horizontal="center" vertical="center" wrapText="1"/>
    </xf>
    <xf numFmtId="0" fontId="50" fillId="0" borderId="48" xfId="33" applyFont="1" applyBorder="1" applyAlignment="1">
      <alignment horizontal="center" vertical="center" textRotation="90" wrapText="1"/>
    </xf>
    <xf numFmtId="0" fontId="51" fillId="0" borderId="36" xfId="33" applyFont="1" applyBorder="1" applyAlignment="1">
      <alignment horizontal="center" vertical="center" wrapText="1"/>
    </xf>
    <xf numFmtId="0" fontId="50" fillId="0" borderId="36" xfId="33" applyFont="1" applyBorder="1" applyAlignment="1">
      <alignment horizontal="center" vertical="center" wrapText="1"/>
    </xf>
    <xf numFmtId="0" fontId="50" fillId="0" borderId="36" xfId="33" applyFont="1" applyFill="1" applyBorder="1" applyAlignment="1">
      <alignment horizontal="center" vertical="center" wrapText="1"/>
    </xf>
    <xf numFmtId="0" fontId="50" fillId="0" borderId="41" xfId="33" applyFont="1" applyBorder="1" applyAlignment="1">
      <alignment wrapText="1"/>
    </xf>
    <xf numFmtId="0" fontId="50" fillId="0" borderId="0" xfId="33" applyFont="1" applyBorder="1" applyAlignment="1">
      <alignment wrapText="1"/>
    </xf>
    <xf numFmtId="0" fontId="51" fillId="0" borderId="36" xfId="33" applyFont="1" applyBorder="1"/>
    <xf numFmtId="0" fontId="28" fillId="0" borderId="37" xfId="33" applyFont="1" applyBorder="1" applyAlignment="1">
      <alignment horizontal="center" vertical="center"/>
    </xf>
    <xf numFmtId="0" fontId="21" fillId="0" borderId="10" xfId="33" applyFont="1" applyBorder="1" applyAlignment="1">
      <alignment horizontal="left" vertical="center"/>
    </xf>
    <xf numFmtId="0" fontId="21" fillId="0" borderId="28" xfId="33" applyFont="1" applyBorder="1" applyAlignment="1">
      <alignment horizontal="left" vertical="center"/>
    </xf>
    <xf numFmtId="0" fontId="21" fillId="0" borderId="10" xfId="33" applyFont="1" applyBorder="1" applyAlignment="1">
      <alignment horizontal="left" vertical="center" wrapText="1"/>
    </xf>
    <xf numFmtId="0" fontId="21" fillId="0" borderId="0" xfId="33" applyFont="1" applyBorder="1"/>
    <xf numFmtId="0" fontId="21" fillId="0" borderId="41" xfId="33" applyFont="1" applyBorder="1"/>
    <xf numFmtId="0" fontId="21" fillId="0" borderId="37" xfId="33" applyFont="1" applyBorder="1"/>
    <xf numFmtId="0" fontId="43" fillId="0" borderId="36" xfId="33" applyFont="1" applyBorder="1" applyAlignment="1">
      <alignment horizontal="center"/>
    </xf>
    <xf numFmtId="0" fontId="43" fillId="0" borderId="37" xfId="33" applyFont="1" applyBorder="1"/>
    <xf numFmtId="0" fontId="43" fillId="0" borderId="37" xfId="33" applyFont="1" applyFill="1" applyBorder="1"/>
    <xf numFmtId="0" fontId="50" fillId="0" borderId="134" xfId="33" applyFont="1" applyBorder="1" applyAlignment="1">
      <alignment horizontal="center" vertical="center" textRotation="90" wrapText="1"/>
    </xf>
    <xf numFmtId="0" fontId="50" fillId="0" borderId="0" xfId="33" applyFont="1" applyFill="1" applyBorder="1" applyAlignment="1">
      <alignment wrapText="1"/>
    </xf>
    <xf numFmtId="0" fontId="28" fillId="0" borderId="41" xfId="33" applyFont="1" applyBorder="1"/>
    <xf numFmtId="0" fontId="28" fillId="0" borderId="36" xfId="33" applyFont="1" applyBorder="1" applyAlignment="1">
      <alignment horizontal="center"/>
    </xf>
    <xf numFmtId="0" fontId="10" fillId="0" borderId="36" xfId="33" applyFont="1" applyBorder="1"/>
    <xf numFmtId="0" fontId="59" fillId="0" borderId="0" xfId="33" applyFont="1"/>
    <xf numFmtId="0" fontId="50" fillId="0" borderId="38" xfId="33" applyFont="1" applyBorder="1" applyAlignment="1">
      <alignment horizontal="center" vertical="center" wrapText="1"/>
    </xf>
    <xf numFmtId="0" fontId="50" fillId="0" borderId="24" xfId="33" applyFont="1" applyBorder="1" applyAlignment="1">
      <alignment horizontal="center" vertical="center" wrapText="1"/>
    </xf>
    <xf numFmtId="0" fontId="59" fillId="6" borderId="41" xfId="33" applyFont="1" applyFill="1" applyBorder="1"/>
    <xf numFmtId="164" fontId="59" fillId="6" borderId="41" xfId="33" applyNumberFormat="1" applyFont="1" applyFill="1" applyBorder="1"/>
    <xf numFmtId="2" fontId="59" fillId="6" borderId="41" xfId="33" applyNumberFormat="1" applyFont="1" applyFill="1" applyBorder="1"/>
    <xf numFmtId="0" fontId="59" fillId="6" borderId="0" xfId="33" applyFont="1" applyFill="1" applyBorder="1"/>
    <xf numFmtId="0" fontId="59" fillId="6" borderId="0" xfId="33" applyFont="1" applyFill="1" applyBorder="1" applyAlignment="1">
      <alignment horizontal="right"/>
    </xf>
    <xf numFmtId="164" fontId="59" fillId="6" borderId="0" xfId="33" applyNumberFormat="1" applyFont="1" applyFill="1" applyBorder="1"/>
    <xf numFmtId="164" fontId="59" fillId="6" borderId="0" xfId="33" applyNumberFormat="1" applyFont="1" applyFill="1" applyBorder="1" applyAlignment="1">
      <alignment horizontal="right"/>
    </xf>
    <xf numFmtId="2" fontId="59" fillId="6" borderId="0" xfId="33" applyNumberFormat="1" applyFont="1" applyFill="1" applyBorder="1"/>
    <xf numFmtId="2" fontId="59" fillId="6" borderId="0" xfId="33" applyNumberFormat="1" applyFont="1" applyFill="1" applyBorder="1" applyAlignment="1">
      <alignment horizontal="right"/>
    </xf>
    <xf numFmtId="0" fontId="52" fillId="6" borderId="36" xfId="33" applyFont="1" applyFill="1" applyBorder="1"/>
    <xf numFmtId="164" fontId="52" fillId="6" borderId="36" xfId="33" applyNumberFormat="1" applyFont="1" applyFill="1" applyBorder="1"/>
    <xf numFmtId="2" fontId="52" fillId="6" borderId="36" xfId="33" applyNumberFormat="1" applyFont="1" applyFill="1" applyBorder="1"/>
    <xf numFmtId="0" fontId="59" fillId="6" borderId="41" xfId="33" applyFont="1" applyFill="1" applyBorder="1" applyAlignment="1">
      <alignment horizontal="right"/>
    </xf>
    <xf numFmtId="1" fontId="59" fillId="6" borderId="0" xfId="33" applyNumberFormat="1" applyFont="1" applyFill="1" applyBorder="1"/>
    <xf numFmtId="1" fontId="59" fillId="6" borderId="0" xfId="33" applyNumberFormat="1" applyFont="1" applyFill="1" applyBorder="1" applyAlignment="1">
      <alignment horizontal="right"/>
    </xf>
    <xf numFmtId="1" fontId="52" fillId="6" borderId="36" xfId="33" applyNumberFormat="1" applyFont="1" applyFill="1" applyBorder="1"/>
    <xf numFmtId="0" fontId="59" fillId="0" borderId="28" xfId="33" applyFont="1" applyBorder="1" applyAlignment="1">
      <alignment horizontal="center"/>
    </xf>
    <xf numFmtId="0" fontId="59" fillId="6" borderId="28" xfId="33" applyFont="1" applyFill="1" applyBorder="1" applyAlignment="1">
      <alignment horizontal="center"/>
    </xf>
    <xf numFmtId="0" fontId="52" fillId="6" borderId="37" xfId="33" applyFont="1" applyFill="1" applyBorder="1"/>
    <xf numFmtId="164" fontId="59" fillId="6" borderId="37" xfId="33" applyNumberFormat="1" applyFont="1" applyFill="1" applyBorder="1"/>
    <xf numFmtId="0" fontId="59" fillId="6" borderId="37" xfId="33" applyFont="1" applyFill="1" applyBorder="1"/>
    <xf numFmtId="0" fontId="10" fillId="0" borderId="10" xfId="33" applyBorder="1" applyAlignment="1">
      <alignment horizontal="center" vertical="center"/>
    </xf>
    <xf numFmtId="0" fontId="10" fillId="0" borderId="10" xfId="33" applyBorder="1" applyAlignment="1">
      <alignment horizontal="center" vertical="center" wrapText="1"/>
    </xf>
    <xf numFmtId="164" fontId="10" fillId="0" borderId="36" xfId="33" applyNumberFormat="1" applyBorder="1"/>
    <xf numFmtId="0" fontId="10" fillId="0" borderId="36" xfId="33" applyBorder="1"/>
    <xf numFmtId="0" fontId="90" fillId="0" borderId="10" xfId="0" applyNumberFormat="1" applyFont="1" applyFill="1" applyBorder="1" applyAlignment="1">
      <alignment horizontal="center" vertical="center" wrapText="1" readingOrder="1"/>
    </xf>
    <xf numFmtId="0" fontId="91" fillId="0" borderId="10" xfId="0" applyNumberFormat="1" applyFont="1" applyFill="1" applyBorder="1" applyAlignment="1">
      <alignment horizontal="center" vertical="center" wrapText="1" readingOrder="1"/>
    </xf>
    <xf numFmtId="0" fontId="91" fillId="0" borderId="10" xfId="0" applyNumberFormat="1" applyFont="1" applyFill="1" applyBorder="1" applyAlignment="1">
      <alignment vertical="center" wrapText="1" readingOrder="1"/>
    </xf>
    <xf numFmtId="174" fontId="91" fillId="0" borderId="10" xfId="0" applyNumberFormat="1" applyFont="1" applyFill="1" applyBorder="1" applyAlignment="1">
      <alignment horizontal="right" vertical="center" wrapText="1" readingOrder="1"/>
    </xf>
    <xf numFmtId="176" fontId="91" fillId="0" borderId="10" xfId="0" applyNumberFormat="1" applyFont="1" applyFill="1" applyBorder="1" applyAlignment="1">
      <alignment horizontal="right" vertical="center" wrapText="1" readingOrder="1"/>
    </xf>
    <xf numFmtId="0" fontId="91" fillId="0" borderId="10" xfId="0" applyNumberFormat="1" applyFont="1" applyFill="1" applyBorder="1" applyAlignment="1">
      <alignment horizontal="right" vertical="center" wrapText="1" readingOrder="1"/>
    </xf>
    <xf numFmtId="174" fontId="90" fillId="0" borderId="10" xfId="0" applyNumberFormat="1" applyFont="1" applyFill="1" applyBorder="1" applyAlignment="1">
      <alignment horizontal="right" vertical="center" wrapText="1" readingOrder="1"/>
    </xf>
    <xf numFmtId="176" fontId="90" fillId="0" borderId="10" xfId="0" applyNumberFormat="1" applyFont="1" applyFill="1" applyBorder="1" applyAlignment="1">
      <alignment horizontal="right" vertical="center" wrapText="1" readingOrder="1"/>
    </xf>
    <xf numFmtId="0" fontId="89" fillId="0" borderId="10" xfId="0" applyNumberFormat="1" applyFont="1" applyFill="1" applyBorder="1" applyAlignment="1">
      <alignment vertical="top" wrapText="1"/>
    </xf>
    <xf numFmtId="0" fontId="21" fillId="0" borderId="0" xfId="0" applyFont="1" applyAlignment="1">
      <alignment horizontal="right"/>
    </xf>
    <xf numFmtId="0" fontId="10" fillId="6" borderId="10" xfId="0" applyFont="1" applyFill="1" applyBorder="1" applyAlignment="1">
      <alignment vertical="center"/>
    </xf>
    <xf numFmtId="0" fontId="59" fillId="6" borderId="10" xfId="0" applyFont="1" applyFill="1" applyBorder="1" applyAlignment="1">
      <alignment horizontal="center" vertical="center" wrapText="1"/>
    </xf>
    <xf numFmtId="0" fontId="59" fillId="6" borderId="10" xfId="0" applyFont="1" applyFill="1" applyBorder="1" applyAlignment="1">
      <alignment horizontal="center" vertical="center"/>
    </xf>
    <xf numFmtId="0" fontId="28" fillId="6" borderId="0" xfId="0" applyFont="1" applyFill="1" applyAlignment="1">
      <alignment vertical="center"/>
    </xf>
    <xf numFmtId="179" fontId="92" fillId="6" borderId="0" xfId="0" applyNumberFormat="1" applyFont="1" applyFill="1" applyBorder="1" applyAlignment="1">
      <alignment vertical="center"/>
    </xf>
    <xf numFmtId="0" fontId="47" fillId="6" borderId="0" xfId="0" applyFont="1" applyFill="1" applyAlignment="1">
      <alignment vertical="center"/>
    </xf>
    <xf numFmtId="0" fontId="93" fillId="6" borderId="0" xfId="0" applyFont="1" applyFill="1" applyAlignment="1">
      <alignment vertical="center"/>
    </xf>
    <xf numFmtId="0" fontId="21" fillId="6" borderId="0" xfId="0" applyFont="1" applyFill="1" applyAlignment="1">
      <alignment vertical="center"/>
    </xf>
    <xf numFmtId="179" fontId="94" fillId="6" borderId="0" xfId="0" applyNumberFormat="1" applyFont="1" applyFill="1" applyBorder="1" applyAlignment="1">
      <alignment vertical="center"/>
    </xf>
    <xf numFmtId="179" fontId="50" fillId="6" borderId="0" xfId="0" applyNumberFormat="1" applyFont="1" applyFill="1" applyBorder="1" applyAlignment="1">
      <alignment vertical="center"/>
    </xf>
    <xf numFmtId="0" fontId="95" fillId="6" borderId="0" xfId="0" applyFont="1" applyFill="1" applyAlignment="1">
      <alignment vertical="center"/>
    </xf>
    <xf numFmtId="179" fontId="50" fillId="6" borderId="0" xfId="0" applyNumberFormat="1" applyFont="1" applyFill="1" applyAlignment="1">
      <alignment vertical="center"/>
    </xf>
    <xf numFmtId="0" fontId="96" fillId="6" borderId="0" xfId="0" applyFont="1" applyFill="1" applyAlignment="1">
      <alignment vertical="center"/>
    </xf>
    <xf numFmtId="0" fontId="96" fillId="6" borderId="0" xfId="0" applyFont="1" applyFill="1" applyBorder="1" applyAlignment="1">
      <alignment horizontal="left" vertical="center"/>
    </xf>
    <xf numFmtId="0" fontId="47" fillId="6" borderId="0" xfId="0" applyFont="1" applyFill="1" applyBorder="1" applyAlignment="1">
      <alignment vertical="center"/>
    </xf>
    <xf numFmtId="0" fontId="93" fillId="6" borderId="0" xfId="0" applyFont="1" applyFill="1" applyBorder="1" applyAlignment="1">
      <alignment vertical="center"/>
    </xf>
    <xf numFmtId="0" fontId="47" fillId="6" borderId="37" xfId="0" applyFont="1" applyFill="1" applyBorder="1" applyAlignment="1">
      <alignment vertical="center"/>
    </xf>
    <xf numFmtId="179" fontId="50" fillId="6" borderId="37" xfId="0" applyNumberFormat="1" applyFont="1" applyFill="1" applyBorder="1" applyAlignment="1">
      <alignment vertical="center"/>
    </xf>
    <xf numFmtId="0" fontId="50" fillId="0" borderId="0" xfId="212" applyFont="1" applyAlignment="1">
      <alignment vertical="center" wrapText="1"/>
    </xf>
    <xf numFmtId="0" fontId="98" fillId="0" borderId="20" xfId="0" applyFont="1" applyBorder="1" applyAlignment="1">
      <alignment horizontal="right" vertical="center"/>
    </xf>
    <xf numFmtId="0" fontId="98" fillId="12" borderId="20" xfId="0" applyFont="1" applyFill="1" applyBorder="1" applyAlignment="1">
      <alignment horizontal="right" vertical="center"/>
    </xf>
    <xf numFmtId="0" fontId="98" fillId="0" borderId="0" xfId="0" applyFont="1" applyAlignment="1">
      <alignment horizontal="right" vertical="center"/>
    </xf>
    <xf numFmtId="0" fontId="97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textRotation="90" wrapText="1"/>
    </xf>
    <xf numFmtId="164" fontId="11" fillId="0" borderId="91" xfId="0" applyNumberFormat="1" applyFont="1" applyFill="1" applyBorder="1" applyAlignment="1">
      <alignment horizontal="right" vertical="center"/>
    </xf>
    <xf numFmtId="165" fontId="11" fillId="0" borderId="91" xfId="0" applyNumberFormat="1" applyFont="1" applyFill="1" applyBorder="1" applyAlignment="1">
      <alignment horizontal="right" vertical="center"/>
    </xf>
    <xf numFmtId="2" fontId="11" fillId="0" borderId="91" xfId="0" applyNumberFormat="1" applyFont="1" applyFill="1" applyBorder="1" applyAlignment="1">
      <alignment horizontal="center" vertical="center"/>
    </xf>
    <xf numFmtId="2" fontId="68" fillId="15" borderId="91" xfId="0" applyNumberFormat="1" applyFont="1" applyFill="1" applyBorder="1" applyAlignment="1">
      <alignment horizontal="center" vertical="center"/>
    </xf>
    <xf numFmtId="166" fontId="68" fillId="15" borderId="91" xfId="0" applyNumberFormat="1" applyFont="1" applyFill="1" applyBorder="1" applyAlignment="1">
      <alignment horizontal="center" vertical="center"/>
    </xf>
    <xf numFmtId="0" fontId="11" fillId="0" borderId="91" xfId="0" applyFont="1" applyFill="1" applyBorder="1" applyAlignment="1">
      <alignment vertical="center"/>
    </xf>
    <xf numFmtId="1" fontId="68" fillId="15" borderId="91" xfId="0" applyNumberFormat="1" applyFont="1" applyFill="1" applyBorder="1" applyAlignment="1">
      <alignment horizontal="center" vertical="center"/>
    </xf>
    <xf numFmtId="165" fontId="68" fillId="15" borderId="91" xfId="0" applyNumberFormat="1" applyFont="1" applyFill="1" applyBorder="1" applyAlignment="1">
      <alignment horizontal="center" vertical="center"/>
    </xf>
    <xf numFmtId="173" fontId="68" fillId="15" borderId="91" xfId="0" applyNumberFormat="1" applyFont="1" applyFill="1" applyBorder="1" applyAlignment="1">
      <alignment horizontal="center" vertical="center"/>
    </xf>
    <xf numFmtId="166" fontId="11" fillId="0" borderId="91" xfId="0" applyNumberFormat="1" applyFont="1" applyFill="1" applyBorder="1" applyAlignment="1">
      <alignment vertical="center"/>
    </xf>
    <xf numFmtId="0" fontId="10" fillId="0" borderId="24" xfId="0" applyFont="1" applyFill="1" applyBorder="1" applyAlignment="1">
      <alignment vertical="center"/>
    </xf>
    <xf numFmtId="0" fontId="33" fillId="0" borderId="24" xfId="0" applyFont="1" applyFill="1" applyBorder="1" applyAlignment="1">
      <alignment vertical="center"/>
    </xf>
    <xf numFmtId="180" fontId="11" fillId="0" borderId="91" xfId="0" applyNumberFormat="1" applyFont="1" applyFill="1" applyBorder="1" applyAlignment="1">
      <alignment horizontal="center" vertical="center"/>
    </xf>
    <xf numFmtId="0" fontId="30" fillId="0" borderId="0" xfId="34" applyFont="1" applyBorder="1" applyAlignment="1">
      <alignment horizontal="center" vertical="center"/>
    </xf>
    <xf numFmtId="0" fontId="30" fillId="0" borderId="10" xfId="0" applyFont="1" applyBorder="1"/>
    <xf numFmtId="0" fontId="30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0" fontId="10" fillId="0" borderId="10" xfId="211" applyFont="1" applyBorder="1" applyAlignment="1">
      <alignment horizontal="center" vertical="center"/>
    </xf>
    <xf numFmtId="0" fontId="10" fillId="0" borderId="0" xfId="211" applyFont="1" applyAlignment="1">
      <alignment horizontal="center" vertical="center"/>
    </xf>
    <xf numFmtId="0" fontId="10" fillId="0" borderId="45" xfId="211" applyFont="1" applyBorder="1" applyAlignment="1">
      <alignment horizontal="center" vertical="center"/>
    </xf>
    <xf numFmtId="0" fontId="10" fillId="6" borderId="0" xfId="211" applyFont="1" applyFill="1" applyBorder="1" applyAlignment="1">
      <alignment horizontal="left" vertical="center"/>
    </xf>
    <xf numFmtId="0" fontId="32" fillId="0" borderId="10" xfId="0" applyFont="1" applyBorder="1" applyAlignment="1">
      <alignment horizontal="left" vertical="center" wrapText="1"/>
    </xf>
    <xf numFmtId="0" fontId="10" fillId="6" borderId="24" xfId="211" applyFont="1" applyFill="1" applyBorder="1" applyAlignment="1">
      <alignment horizontal="center" vertical="center"/>
    </xf>
    <xf numFmtId="0" fontId="72" fillId="6" borderId="36" xfId="25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textRotation="90" wrapText="1"/>
    </xf>
    <xf numFmtId="0" fontId="10" fillId="6" borderId="38" xfId="34" applyFont="1" applyFill="1" applyBorder="1" applyAlignment="1">
      <alignment horizontal="center" vertical="center" textRotation="90" wrapText="1"/>
    </xf>
    <xf numFmtId="0" fontId="10" fillId="6" borderId="32" xfId="34" applyFont="1" applyFill="1" applyBorder="1" applyAlignment="1">
      <alignment horizontal="center" vertical="center" textRotation="90" wrapText="1"/>
    </xf>
    <xf numFmtId="0" fontId="10" fillId="6" borderId="89" xfId="34" applyFont="1" applyFill="1" applyBorder="1" applyAlignment="1">
      <alignment horizontal="center" vertical="center" textRotation="90" wrapText="1"/>
    </xf>
    <xf numFmtId="0" fontId="100" fillId="6" borderId="10" xfId="204" applyFont="1" applyFill="1" applyBorder="1" applyAlignment="1">
      <alignment horizontal="left" vertical="center" wrapText="1"/>
    </xf>
    <xf numFmtId="0" fontId="100" fillId="6" borderId="10" xfId="204" applyFont="1" applyFill="1" applyBorder="1" applyAlignment="1">
      <alignment horizontal="left" vertical="center"/>
    </xf>
    <xf numFmtId="0" fontId="100" fillId="6" borderId="10" xfId="204" applyFont="1" applyFill="1" applyBorder="1" applyAlignment="1">
      <alignment vertical="center" wrapText="1"/>
    </xf>
    <xf numFmtId="0" fontId="101" fillId="6" borderId="10" xfId="204" applyFont="1" applyFill="1" applyBorder="1" applyAlignment="1">
      <alignment vertical="center" wrapText="1"/>
    </xf>
    <xf numFmtId="0" fontId="100" fillId="6" borderId="28" xfId="204" applyFont="1" applyFill="1" applyBorder="1" applyAlignment="1">
      <alignment horizontal="left" vertical="center" wrapText="1"/>
    </xf>
    <xf numFmtId="0" fontId="30" fillId="6" borderId="10" xfId="0" applyFont="1" applyFill="1" applyBorder="1" applyAlignment="1">
      <alignment horizontal="center"/>
    </xf>
    <xf numFmtId="0" fontId="67" fillId="14" borderId="10" xfId="0" applyFont="1" applyFill="1" applyBorder="1" applyAlignment="1">
      <alignment horizont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 wrapText="1"/>
    </xf>
    <xf numFmtId="0" fontId="29" fillId="0" borderId="10" xfId="0" applyNumberFormat="1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21" fillId="0" borderId="0" xfId="468" applyFont="1"/>
    <xf numFmtId="0" fontId="24" fillId="0" borderId="0" xfId="468" applyFont="1" applyFill="1" applyAlignment="1">
      <alignment horizontal="center" vertical="center" wrapText="1"/>
    </xf>
    <xf numFmtId="0" fontId="102" fillId="0" borderId="0" xfId="468" applyFont="1" applyFill="1" applyAlignment="1">
      <alignment horizontal="center" vertical="center" wrapText="1"/>
    </xf>
    <xf numFmtId="0" fontId="24" fillId="0" borderId="0" xfId="468" applyFont="1" applyFill="1" applyAlignment="1">
      <alignment horizontal="justify" vertical="center" wrapText="1"/>
    </xf>
    <xf numFmtId="0" fontId="24" fillId="0" borderId="10" xfId="468" applyFont="1" applyFill="1" applyBorder="1" applyAlignment="1">
      <alignment horizontal="center" vertical="center" textRotation="90" wrapText="1"/>
    </xf>
    <xf numFmtId="0" fontId="24" fillId="0" borderId="10" xfId="468" applyFont="1" applyFill="1" applyBorder="1" applyAlignment="1">
      <alignment horizontal="center" vertical="center"/>
    </xf>
    <xf numFmtId="0" fontId="24" fillId="0" borderId="10" xfId="468" applyFont="1" applyFill="1" applyBorder="1" applyAlignment="1">
      <alignment vertical="center"/>
    </xf>
    <xf numFmtId="0" fontId="103" fillId="0" borderId="10" xfId="468" applyFont="1" applyFill="1" applyBorder="1" applyAlignment="1">
      <alignment horizontal="center" vertical="center"/>
    </xf>
    <xf numFmtId="0" fontId="103" fillId="0" borderId="10" xfId="468" applyFont="1" applyFill="1" applyBorder="1" applyAlignment="1">
      <alignment vertical="center"/>
    </xf>
    <xf numFmtId="49" fontId="24" fillId="0" borderId="10" xfId="468" applyNumberFormat="1" applyFont="1" applyFill="1" applyBorder="1" applyAlignment="1">
      <alignment horizontal="center" vertical="center"/>
    </xf>
    <xf numFmtId="0" fontId="102" fillId="0" borderId="10" xfId="468" applyFont="1" applyFill="1" applyBorder="1" applyAlignment="1">
      <alignment horizontal="center" vertical="center"/>
    </xf>
    <xf numFmtId="49" fontId="103" fillId="0" borderId="10" xfId="468" applyNumberFormat="1" applyFont="1" applyFill="1" applyBorder="1" applyAlignment="1">
      <alignment horizontal="center" vertical="center"/>
    </xf>
    <xf numFmtId="0" fontId="102" fillId="0" borderId="10" xfId="468" applyFont="1" applyFill="1" applyBorder="1" applyAlignment="1">
      <alignment vertical="center"/>
    </xf>
    <xf numFmtId="49" fontId="102" fillId="0" borderId="10" xfId="468" applyNumberFormat="1" applyFont="1" applyFill="1" applyBorder="1" applyAlignment="1">
      <alignment horizontal="center" vertical="center"/>
    </xf>
    <xf numFmtId="0" fontId="33" fillId="0" borderId="0" xfId="211" applyFont="1" applyAlignment="1">
      <alignment vertical="center"/>
    </xf>
    <xf numFmtId="0" fontId="33" fillId="0" borderId="10" xfId="211" applyFont="1" applyBorder="1" applyAlignment="1">
      <alignment horizontal="center" vertical="center"/>
    </xf>
    <xf numFmtId="0" fontId="33" fillId="0" borderId="32" xfId="211" applyFont="1" applyBorder="1" applyAlignment="1">
      <alignment horizontal="center" vertical="center"/>
    </xf>
    <xf numFmtId="164" fontId="33" fillId="0" borderId="0" xfId="211" applyNumberFormat="1" applyFont="1" applyAlignment="1">
      <alignment vertical="center"/>
    </xf>
    <xf numFmtId="0" fontId="33" fillId="6" borderId="0" xfId="211" applyFont="1" applyFill="1" applyBorder="1" applyAlignment="1">
      <alignment horizontal="left" vertical="center"/>
    </xf>
    <xf numFmtId="0" fontId="33" fillId="6" borderId="0" xfId="211" applyFont="1" applyFill="1" applyBorder="1" applyAlignment="1">
      <alignment horizontal="center" vertical="center"/>
    </xf>
    <xf numFmtId="164" fontId="33" fillId="2" borderId="0" xfId="211" applyNumberFormat="1" applyFont="1" applyFill="1" applyBorder="1" applyAlignment="1">
      <alignment horizontal="right" vertical="center"/>
    </xf>
    <xf numFmtId="164" fontId="33" fillId="6" borderId="0" xfId="211" applyNumberFormat="1" applyFont="1" applyFill="1" applyBorder="1" applyAlignment="1">
      <alignment horizontal="right" vertical="center"/>
    </xf>
    <xf numFmtId="164" fontId="49" fillId="6" borderId="0" xfId="211" applyNumberFormat="1" applyFont="1" applyFill="1" applyBorder="1" applyAlignment="1">
      <alignment horizontal="right" vertical="center"/>
    </xf>
    <xf numFmtId="0" fontId="33" fillId="6" borderId="0" xfId="211" applyFont="1" applyFill="1" applyBorder="1" applyAlignment="1">
      <alignment vertical="center"/>
    </xf>
    <xf numFmtId="164" fontId="33" fillId="0" borderId="0" xfId="211" applyNumberFormat="1" applyFont="1" applyFill="1" applyBorder="1" applyAlignment="1">
      <alignment horizontal="right" vertical="center"/>
    </xf>
    <xf numFmtId="0" fontId="33" fillId="0" borderId="0" xfId="211" applyFont="1" applyFill="1" applyAlignment="1">
      <alignment vertical="center"/>
    </xf>
    <xf numFmtId="164" fontId="33" fillId="2" borderId="0" xfId="211" quotePrefix="1" applyNumberFormat="1" applyFont="1" applyFill="1" applyBorder="1" applyAlignment="1">
      <alignment horizontal="right" vertical="center"/>
    </xf>
    <xf numFmtId="0" fontId="33" fillId="2" borderId="0" xfId="211" applyFont="1" applyFill="1" applyBorder="1" applyAlignment="1">
      <alignment vertical="center"/>
    </xf>
    <xf numFmtId="164" fontId="33" fillId="2" borderId="0" xfId="211" quotePrefix="1" applyNumberFormat="1" applyFont="1" applyFill="1" applyBorder="1" applyAlignment="1">
      <alignment vertical="center"/>
    </xf>
    <xf numFmtId="164" fontId="33" fillId="2" borderId="0" xfId="211" applyNumberFormat="1" applyFont="1" applyFill="1" applyBorder="1" applyAlignment="1">
      <alignment vertical="center"/>
    </xf>
    <xf numFmtId="0" fontId="33" fillId="0" borderId="0" xfId="211" applyFont="1" applyFill="1" applyBorder="1" applyAlignment="1">
      <alignment horizontal="left" vertical="center"/>
    </xf>
    <xf numFmtId="0" fontId="33" fillId="0" borderId="0" xfId="211" applyFont="1" applyFill="1" applyBorder="1" applyAlignment="1">
      <alignment vertical="center"/>
    </xf>
    <xf numFmtId="0" fontId="33" fillId="6" borderId="0" xfId="211" applyFont="1" applyFill="1" applyBorder="1" applyAlignment="1">
      <alignment vertical="center" wrapText="1"/>
    </xf>
    <xf numFmtId="0" fontId="33" fillId="6" borderId="37" xfId="211" applyFont="1" applyFill="1" applyBorder="1" applyAlignment="1">
      <alignment vertical="center"/>
    </xf>
    <xf numFmtId="0" fontId="33" fillId="6" borderId="37" xfId="211" applyFont="1" applyFill="1" applyBorder="1" applyAlignment="1">
      <alignment horizontal="center" vertical="center"/>
    </xf>
    <xf numFmtId="164" fontId="33" fillId="6" borderId="37" xfId="211" applyNumberFormat="1" applyFont="1" applyFill="1" applyBorder="1" applyAlignment="1">
      <alignment horizontal="right" vertical="center"/>
    </xf>
    <xf numFmtId="164" fontId="49" fillId="6" borderId="37" xfId="211" applyNumberFormat="1" applyFont="1" applyFill="1" applyBorder="1" applyAlignment="1">
      <alignment horizontal="right" vertical="center"/>
    </xf>
    <xf numFmtId="0" fontId="11" fillId="0" borderId="0" xfId="0" applyFont="1"/>
    <xf numFmtId="0" fontId="11" fillId="0" borderId="0" xfId="251" applyFont="1"/>
    <xf numFmtId="0" fontId="11" fillId="0" borderId="45" xfId="251" applyFont="1" applyFill="1" applyBorder="1" applyAlignment="1">
      <alignment horizontal="center" vertical="center" textRotation="90" wrapText="1"/>
    </xf>
    <xf numFmtId="0" fontId="29" fillId="0" borderId="35" xfId="251" applyFont="1" applyFill="1" applyBorder="1"/>
    <xf numFmtId="0" fontId="11" fillId="0" borderId="35" xfId="251" applyFont="1" applyFill="1" applyBorder="1" applyAlignment="1">
      <alignment horizontal="right"/>
    </xf>
    <xf numFmtId="0" fontId="11" fillId="24" borderId="35" xfId="251" applyFont="1" applyFill="1" applyBorder="1" applyAlignment="1">
      <alignment horizontal="right" vertical="center"/>
    </xf>
    <xf numFmtId="0" fontId="29" fillId="24" borderId="35" xfId="251" applyFont="1" applyFill="1" applyBorder="1" applyAlignment="1">
      <alignment vertical="center"/>
    </xf>
    <xf numFmtId="164" fontId="11" fillId="24" borderId="35" xfId="251" applyNumberFormat="1" applyFont="1" applyFill="1" applyBorder="1" applyAlignment="1">
      <alignment horizontal="right" vertical="center"/>
    </xf>
    <xf numFmtId="164" fontId="29" fillId="24" borderId="35" xfId="251" applyNumberFormat="1" applyFont="1" applyFill="1" applyBorder="1" applyAlignment="1">
      <alignment vertical="center"/>
    </xf>
    <xf numFmtId="0" fontId="11" fillId="0" borderId="0" xfId="251" applyFont="1" applyFill="1" applyBorder="1" applyAlignment="1">
      <alignment horizontal="left" wrapText="1"/>
    </xf>
    <xf numFmtId="0" fontId="11" fillId="0" borderId="0" xfId="251" applyFont="1" applyFill="1" applyBorder="1" applyAlignment="1">
      <alignment horizontal="right"/>
    </xf>
    <xf numFmtId="0" fontId="11" fillId="0" borderId="0" xfId="251" applyFont="1" applyFill="1" applyBorder="1" applyAlignment="1">
      <alignment vertical="center"/>
    </xf>
    <xf numFmtId="0" fontId="11" fillId="0" borderId="0" xfId="251" applyFont="1" applyFill="1" applyBorder="1" applyAlignment="1">
      <alignment wrapText="1"/>
    </xf>
    <xf numFmtId="0" fontId="11" fillId="0" borderId="0" xfId="251" applyFont="1" applyBorder="1" applyAlignment="1">
      <alignment vertical="center"/>
    </xf>
    <xf numFmtId="1" fontId="11" fillId="0" borderId="0" xfId="251" applyNumberFormat="1" applyFont="1" applyFill="1" applyBorder="1" applyAlignment="1">
      <alignment vertical="center"/>
    </xf>
    <xf numFmtId="0" fontId="11" fillId="0" borderId="0" xfId="251" applyFont="1" applyFill="1" applyBorder="1" applyAlignment="1">
      <alignment vertical="center" wrapText="1"/>
    </xf>
    <xf numFmtId="164" fontId="11" fillId="0" borderId="0" xfId="251" applyNumberFormat="1" applyFont="1" applyBorder="1" applyAlignment="1">
      <alignment vertical="center"/>
    </xf>
    <xf numFmtId="0" fontId="29" fillId="0" borderId="0" xfId="251" applyFont="1" applyFill="1" applyBorder="1" applyAlignment="1">
      <alignment wrapText="1"/>
    </xf>
    <xf numFmtId="0" fontId="11" fillId="24" borderId="0" xfId="251" applyFont="1" applyFill="1" applyBorder="1" applyAlignment="1">
      <alignment vertical="center"/>
    </xf>
    <xf numFmtId="0" fontId="29" fillId="24" borderId="0" xfId="251" applyFont="1" applyFill="1" applyBorder="1" applyAlignment="1">
      <alignment vertical="center"/>
    </xf>
    <xf numFmtId="164" fontId="29" fillId="24" borderId="0" xfId="251" applyNumberFormat="1" applyFont="1" applyFill="1" applyBorder="1" applyAlignment="1">
      <alignment vertical="center"/>
    </xf>
    <xf numFmtId="164" fontId="11" fillId="0" borderId="0" xfId="251" applyNumberFormat="1" applyFont="1" applyFill="1" applyBorder="1" applyAlignment="1">
      <alignment vertical="center"/>
    </xf>
    <xf numFmtId="165" fontId="11" fillId="0" borderId="0" xfId="251" applyNumberFormat="1" applyFont="1" applyFill="1" applyBorder="1" applyAlignment="1">
      <alignment vertical="center"/>
    </xf>
    <xf numFmtId="166" fontId="11" fillId="0" borderId="0" xfId="251" applyNumberFormat="1" applyFont="1" applyFill="1" applyBorder="1" applyAlignment="1">
      <alignment vertical="center"/>
    </xf>
    <xf numFmtId="0" fontId="11" fillId="0" borderId="0" xfId="251" applyFont="1" applyFill="1" applyBorder="1" applyAlignment="1"/>
    <xf numFmtId="0" fontId="70" fillId="0" borderId="0" xfId="0" applyFont="1" applyFill="1" applyAlignment="1">
      <alignment wrapText="1"/>
    </xf>
    <xf numFmtId="0" fontId="11" fillId="0" borderId="0" xfId="251" applyFont="1" applyFill="1" applyBorder="1" applyAlignment="1">
      <alignment horizontal="left" vertical="center" wrapText="1"/>
    </xf>
    <xf numFmtId="0" fontId="11" fillId="0" borderId="0" xfId="251" applyFont="1" applyFill="1" applyBorder="1" applyAlignment="1">
      <alignment horizontal="right" vertical="center"/>
    </xf>
    <xf numFmtId="0" fontId="11" fillId="0" borderId="0" xfId="0" applyFont="1" applyFill="1"/>
    <xf numFmtId="0" fontId="11" fillId="0" borderId="30" xfId="251" applyFont="1" applyFill="1" applyBorder="1" applyAlignment="1">
      <alignment horizontal="right"/>
    </xf>
    <xf numFmtId="0" fontId="11" fillId="0" borderId="30" xfId="251" applyFont="1" applyBorder="1" applyAlignment="1"/>
    <xf numFmtId="0" fontId="11" fillId="0" borderId="30" xfId="251" applyFont="1" applyBorder="1"/>
    <xf numFmtId="0" fontId="11" fillId="0" borderId="30" xfId="251" applyFont="1" applyFill="1" applyBorder="1" applyAlignment="1">
      <alignment vertical="center"/>
    </xf>
    <xf numFmtId="164" fontId="11" fillId="0" borderId="30" xfId="251" applyNumberFormat="1" applyFont="1" applyFill="1" applyBorder="1" applyAlignment="1">
      <alignment vertical="center"/>
    </xf>
    <xf numFmtId="0" fontId="11" fillId="0" borderId="0" xfId="251" applyFont="1" applyBorder="1" applyAlignment="1"/>
    <xf numFmtId="0" fontId="11" fillId="0" borderId="0" xfId="251" applyFont="1" applyBorder="1"/>
    <xf numFmtId="0" fontId="11" fillId="0" borderId="20" xfId="251" applyFont="1" applyFill="1" applyBorder="1" applyAlignment="1">
      <alignment horizontal="right"/>
    </xf>
    <xf numFmtId="0" fontId="11" fillId="0" borderId="20" xfId="251" applyFont="1" applyBorder="1" applyAlignment="1"/>
    <xf numFmtId="0" fontId="11" fillId="0" borderId="20" xfId="251" applyFont="1" applyBorder="1"/>
    <xf numFmtId="0" fontId="11" fillId="0" borderId="20" xfId="251" applyFont="1" applyFill="1" applyBorder="1" applyAlignment="1">
      <alignment vertical="center"/>
    </xf>
    <xf numFmtId="164" fontId="11" fillId="0" borderId="20" xfId="251" applyNumberFormat="1" applyFont="1" applyFill="1" applyBorder="1" applyAlignment="1">
      <alignment vertical="center"/>
    </xf>
    <xf numFmtId="0" fontId="11" fillId="0" borderId="0" xfId="0" applyFont="1" applyAlignment="1">
      <alignment horizontal="right"/>
    </xf>
    <xf numFmtId="4" fontId="0" fillId="6" borderId="0" xfId="0" applyNumberFormat="1" applyFill="1" applyAlignment="1">
      <alignment horizontal="right" vertical="center" wrapText="1"/>
    </xf>
    <xf numFmtId="0" fontId="50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right" vertical="center" wrapText="1"/>
    </xf>
    <xf numFmtId="4" fontId="50" fillId="6" borderId="0" xfId="0" applyNumberFormat="1" applyFont="1" applyFill="1" applyAlignment="1">
      <alignment horizontal="right" vertical="center" wrapText="1"/>
    </xf>
    <xf numFmtId="4" fontId="0" fillId="6" borderId="37" xfId="0" applyNumberFormat="1" applyFill="1" applyBorder="1" applyAlignment="1">
      <alignment horizontal="right" vertical="center" wrapText="1"/>
    </xf>
    <xf numFmtId="4" fontId="50" fillId="6" borderId="37" xfId="0" applyNumberFormat="1" applyFont="1" applyFill="1" applyBorder="1" applyAlignment="1">
      <alignment horizontal="right" vertical="center" wrapText="1"/>
    </xf>
    <xf numFmtId="0" fontId="0" fillId="6" borderId="37" xfId="0" applyFill="1" applyBorder="1" applyAlignment="1">
      <alignment horizontal="right" vertical="center" wrapText="1"/>
    </xf>
    <xf numFmtId="0" fontId="50" fillId="6" borderId="37" xfId="0" applyFont="1" applyFill="1" applyBorder="1" applyAlignment="1">
      <alignment horizontal="right" vertical="center" wrapText="1"/>
    </xf>
    <xf numFmtId="0" fontId="24" fillId="0" borderId="10" xfId="468" applyFont="1" applyFill="1" applyBorder="1" applyAlignment="1">
      <alignment horizontal="center" vertical="center"/>
    </xf>
    <xf numFmtId="0" fontId="10" fillId="0" borderId="10" xfId="212" applyFont="1" applyBorder="1" applyAlignment="1">
      <alignment horizontal="left" wrapText="1"/>
    </xf>
    <xf numFmtId="0" fontId="70" fillId="0" borderId="0" xfId="0" applyFont="1"/>
    <xf numFmtId="0" fontId="106" fillId="0" borderId="0" xfId="468" applyFont="1" applyBorder="1" applyAlignment="1">
      <alignment horizontal="center" vertical="center" wrapText="1"/>
    </xf>
    <xf numFmtId="0" fontId="11" fillId="0" borderId="0" xfId="468" applyFont="1"/>
    <xf numFmtId="0" fontId="106" fillId="0" borderId="0" xfId="468" applyFont="1"/>
    <xf numFmtId="0" fontId="63" fillId="0" borderId="10" xfId="468" applyFont="1" applyBorder="1" applyAlignment="1">
      <alignment horizontal="center" vertical="center" wrapText="1"/>
    </xf>
    <xf numFmtId="0" fontId="63" fillId="0" borderId="10" xfId="468" applyFont="1" applyBorder="1" applyAlignment="1">
      <alignment horizontal="center" vertical="center" textRotation="90" wrapText="1"/>
    </xf>
    <xf numFmtId="0" fontId="65" fillId="6" borderId="10" xfId="468" applyFont="1" applyFill="1" applyBorder="1" applyAlignment="1">
      <alignment horizontal="center" vertical="center" wrapText="1"/>
    </xf>
    <xf numFmtId="0" fontId="65" fillId="6" borderId="10" xfId="468" applyFont="1" applyFill="1" applyBorder="1" applyAlignment="1">
      <alignment vertical="center" wrapText="1"/>
    </xf>
    <xf numFmtId="0" fontId="65" fillId="6" borderId="10" xfId="467" applyFont="1" applyFill="1" applyBorder="1" applyAlignment="1">
      <alignment vertical="center" wrapText="1"/>
    </xf>
    <xf numFmtId="0" fontId="63" fillId="6" borderId="10" xfId="468" applyFont="1" applyFill="1" applyBorder="1" applyAlignment="1">
      <alignment horizontal="right" vertical="center" wrapText="1"/>
    </xf>
    <xf numFmtId="0" fontId="65" fillId="6" borderId="10" xfId="468" applyFont="1" applyFill="1" applyBorder="1" applyAlignment="1">
      <alignment horizontal="justify" vertical="center" wrapText="1"/>
    </xf>
    <xf numFmtId="0" fontId="65" fillId="0" borderId="10" xfId="468" applyFont="1" applyBorder="1" applyAlignment="1">
      <alignment horizontal="right" vertical="center" wrapText="1"/>
    </xf>
    <xf numFmtId="0" fontId="63" fillId="0" borderId="10" xfId="468" applyFont="1" applyBorder="1" applyAlignment="1">
      <alignment horizontal="right" vertical="center" wrapText="1"/>
    </xf>
    <xf numFmtId="0" fontId="45" fillId="0" borderId="0" xfId="0" applyFont="1" applyAlignment="1">
      <alignment horizontal="center" vertical="center"/>
    </xf>
    <xf numFmtId="0" fontId="55" fillId="0" borderId="43" xfId="0" applyFont="1" applyBorder="1"/>
    <xf numFmtId="0" fontId="55" fillId="0" borderId="28" xfId="0" applyFont="1" applyBorder="1"/>
    <xf numFmtId="0" fontId="45" fillId="0" borderId="0" xfId="0" applyFont="1" applyAlignment="1">
      <alignment horizontal="center" vertical="center" wrapText="1"/>
    </xf>
    <xf numFmtId="0" fontId="107" fillId="12" borderId="43" xfId="204" applyFont="1" applyFill="1" applyBorder="1" applyAlignment="1">
      <alignment vertical="top" textRotation="90" wrapText="1"/>
    </xf>
    <xf numFmtId="0" fontId="107" fillId="12" borderId="43" xfId="204" applyFont="1" applyFill="1" applyBorder="1" applyAlignment="1">
      <alignment vertical="top"/>
    </xf>
    <xf numFmtId="0" fontId="107" fillId="12" borderId="39" xfId="204" applyFont="1" applyFill="1" applyBorder="1" applyAlignment="1">
      <alignment vertical="top" textRotation="90" wrapText="1"/>
    </xf>
    <xf numFmtId="0" fontId="45" fillId="0" borderId="43" xfId="204" applyFont="1" applyBorder="1" applyAlignment="1">
      <alignment vertical="center" textRotation="90" wrapText="1"/>
    </xf>
    <xf numFmtId="0" fontId="107" fillId="12" borderId="39" xfId="204" applyFont="1" applyFill="1" applyBorder="1" applyAlignment="1">
      <alignment vertical="top"/>
    </xf>
    <xf numFmtId="0" fontId="45" fillId="0" borderId="28" xfId="204" applyFont="1" applyBorder="1" applyAlignment="1">
      <alignment vertical="center" textRotation="90" wrapText="1"/>
    </xf>
    <xf numFmtId="0" fontId="45" fillId="0" borderId="39" xfId="204" applyFont="1" applyBorder="1" applyAlignment="1">
      <alignment vertical="center" textRotation="90" wrapText="1"/>
    </xf>
    <xf numFmtId="0" fontId="107" fillId="12" borderId="32" xfId="204" applyFont="1" applyFill="1" applyBorder="1" applyAlignment="1">
      <alignment horizontal="center" textRotation="90" wrapText="1"/>
    </xf>
    <xf numFmtId="0" fontId="107" fillId="12" borderId="10" xfId="204" applyFont="1" applyFill="1" applyBorder="1" applyAlignment="1">
      <alignment horizontal="center" textRotation="90" wrapText="1"/>
    </xf>
    <xf numFmtId="0" fontId="45" fillId="12" borderId="32" xfId="204" applyFont="1" applyFill="1" applyBorder="1" applyAlignment="1">
      <alignment horizontal="center" vertical="center" wrapText="1"/>
    </xf>
    <xf numFmtId="0" fontId="45" fillId="12" borderId="10" xfId="204" applyFont="1" applyFill="1" applyBorder="1" applyAlignment="1">
      <alignment horizontal="center" vertical="center" textRotation="90" wrapText="1"/>
    </xf>
    <xf numFmtId="0" fontId="45" fillId="12" borderId="32" xfId="204" applyFont="1" applyFill="1" applyBorder="1" applyAlignment="1">
      <alignment horizontal="center" vertical="center" textRotation="90" wrapText="1"/>
    </xf>
    <xf numFmtId="0" fontId="45" fillId="0" borderId="10" xfId="34" applyFont="1" applyBorder="1" applyAlignment="1">
      <alignment horizontal="center"/>
    </xf>
    <xf numFmtId="0" fontId="45" fillId="0" borderId="10" xfId="204" applyFont="1" applyBorder="1" applyAlignment="1">
      <alignment horizontal="center"/>
    </xf>
    <xf numFmtId="0" fontId="45" fillId="12" borderId="10" xfId="204" quotePrefix="1" applyFont="1" applyFill="1" applyBorder="1" applyAlignment="1">
      <alignment horizontal="center"/>
    </xf>
    <xf numFmtId="0" fontId="45" fillId="6" borderId="10" xfId="204" quotePrefix="1" applyFont="1" applyFill="1" applyBorder="1" applyAlignment="1">
      <alignment horizontal="center"/>
    </xf>
    <xf numFmtId="0" fontId="45" fillId="0" borderId="10" xfId="204" quotePrefix="1" applyFont="1" applyFill="1" applyBorder="1" applyAlignment="1">
      <alignment horizontal="center"/>
    </xf>
    <xf numFmtId="0" fontId="45" fillId="12" borderId="32" xfId="204" quotePrefix="1" applyFont="1" applyFill="1" applyBorder="1" applyAlignment="1">
      <alignment horizontal="center"/>
    </xf>
    <xf numFmtId="0" fontId="45" fillId="12" borderId="10" xfId="204" applyFont="1" applyFill="1" applyBorder="1" applyAlignment="1">
      <alignment horizontal="center"/>
    </xf>
    <xf numFmtId="0" fontId="45" fillId="6" borderId="10" xfId="34" quotePrefix="1" applyFont="1" applyFill="1" applyBorder="1" applyAlignment="1">
      <alignment horizontal="center"/>
    </xf>
    <xf numFmtId="0" fontId="45" fillId="6" borderId="10" xfId="34" applyFont="1" applyFill="1" applyBorder="1" applyAlignment="1">
      <alignment horizontal="center" vertical="center"/>
    </xf>
    <xf numFmtId="0" fontId="45" fillId="6" borderId="10" xfId="204" applyFont="1" applyFill="1" applyBorder="1" applyAlignment="1">
      <alignment horizontal="center" vertical="center"/>
    </xf>
    <xf numFmtId="0" fontId="107" fillId="6" borderId="10" xfId="204" applyFont="1" applyFill="1" applyBorder="1" applyAlignment="1">
      <alignment horizontal="center" vertical="center"/>
    </xf>
    <xf numFmtId="0" fontId="107" fillId="12" borderId="10" xfId="204" applyFont="1" applyFill="1" applyBorder="1" applyAlignment="1">
      <alignment horizontal="center" vertical="center"/>
    </xf>
    <xf numFmtId="0" fontId="45" fillId="6" borderId="10" xfId="204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108" fillId="6" borderId="10" xfId="204" applyFont="1" applyFill="1" applyBorder="1" applyAlignment="1">
      <alignment horizontal="center" vertical="center"/>
    </xf>
    <xf numFmtId="0" fontId="108" fillId="12" borderId="10" xfId="204" applyFont="1" applyFill="1" applyBorder="1" applyAlignment="1">
      <alignment horizontal="center" vertical="center"/>
    </xf>
    <xf numFmtId="1" fontId="45" fillId="6" borderId="24" xfId="34" quotePrefix="1" applyNumberFormat="1" applyFont="1" applyFill="1" applyBorder="1" applyAlignment="1">
      <alignment horizontal="center" vertical="center"/>
    </xf>
    <xf numFmtId="0" fontId="109" fillId="6" borderId="10" xfId="204" applyFont="1" applyFill="1" applyBorder="1" applyAlignment="1">
      <alignment horizontal="center" vertical="center"/>
    </xf>
    <xf numFmtId="1" fontId="45" fillId="6" borderId="24" xfId="34" applyNumberFormat="1" applyFont="1" applyFill="1" applyBorder="1" applyAlignment="1">
      <alignment horizontal="center" vertical="center"/>
    </xf>
    <xf numFmtId="1" fontId="55" fillId="6" borderId="24" xfId="34" applyNumberFormat="1" applyFont="1" applyFill="1" applyBorder="1" applyAlignment="1">
      <alignment horizontal="center" vertical="center"/>
    </xf>
    <xf numFmtId="0" fontId="45" fillId="6" borderId="28" xfId="34" quotePrefix="1" applyFont="1" applyFill="1" applyBorder="1" applyAlignment="1">
      <alignment horizontal="center"/>
    </xf>
    <xf numFmtId="0" fontId="45" fillId="6" borderId="28" xfId="34" applyFont="1" applyFill="1" applyBorder="1" applyAlignment="1">
      <alignment horizontal="center" vertical="center"/>
    </xf>
    <xf numFmtId="0" fontId="55" fillId="0" borderId="24" xfId="0" applyFont="1" applyBorder="1"/>
    <xf numFmtId="0" fontId="55" fillId="0" borderId="36" xfId="0" applyFont="1" applyBorder="1"/>
    <xf numFmtId="0" fontId="56" fillId="6" borderId="33" xfId="204" applyFont="1" applyFill="1" applyBorder="1" applyAlignment="1">
      <alignment horizontal="center"/>
    </xf>
    <xf numFmtId="0" fontId="56" fillId="6" borderId="33" xfId="204" applyFont="1" applyFill="1" applyBorder="1" applyAlignment="1">
      <alignment horizontal="center" vertical="center"/>
    </xf>
    <xf numFmtId="0" fontId="56" fillId="6" borderId="10" xfId="204" applyFont="1" applyFill="1" applyBorder="1" applyAlignment="1">
      <alignment horizontal="center" vertical="center"/>
    </xf>
    <xf numFmtId="0" fontId="56" fillId="6" borderId="10" xfId="204" applyFont="1" applyFill="1" applyBorder="1" applyAlignment="1">
      <alignment horizontal="justify"/>
    </xf>
    <xf numFmtId="0" fontId="56" fillId="12" borderId="10" xfId="204" applyFont="1" applyFill="1" applyBorder="1" applyAlignment="1">
      <alignment horizontal="justify"/>
    </xf>
    <xf numFmtId="0" fontId="45" fillId="0" borderId="10" xfId="204" applyFont="1" applyBorder="1" applyAlignment="1">
      <alignment horizontal="center" vertical="center"/>
    </xf>
    <xf numFmtId="0" fontId="53" fillId="0" borderId="0" xfId="0" applyFont="1"/>
    <xf numFmtId="0" fontId="53" fillId="0" borderId="0" xfId="0" applyFont="1" applyAlignment="1"/>
    <xf numFmtId="0" fontId="53" fillId="0" borderId="10" xfId="0" applyFont="1" applyBorder="1"/>
    <xf numFmtId="0" fontId="69" fillId="0" borderId="10" xfId="0" applyFont="1" applyBorder="1"/>
    <xf numFmtId="1" fontId="53" fillId="0" borderId="10" xfId="0" applyNumberFormat="1" applyFont="1" applyBorder="1"/>
    <xf numFmtId="0" fontId="51" fillId="0" borderId="24" xfId="212" applyFont="1" applyBorder="1" applyAlignment="1">
      <alignment vertical="center"/>
    </xf>
    <xf numFmtId="0" fontId="10" fillId="0" borderId="10" xfId="209" applyFont="1" applyBorder="1" applyAlignment="1">
      <alignment horizontal="center" vertical="center"/>
    </xf>
    <xf numFmtId="0" fontId="10" fillId="0" borderId="37" xfId="209" applyFont="1" applyBorder="1" applyAlignment="1">
      <alignment horizontal="right" vertical="center"/>
    </xf>
    <xf numFmtId="0" fontId="10" fillId="0" borderId="10" xfId="209" applyFont="1" applyBorder="1" applyAlignment="1">
      <alignment horizontal="center" vertical="center" wrapText="1"/>
    </xf>
    <xf numFmtId="0" fontId="10" fillId="0" borderId="10" xfId="209" quotePrefix="1" applyFont="1" applyBorder="1" applyAlignment="1">
      <alignment horizontal="center" vertical="center"/>
    </xf>
    <xf numFmtId="0" fontId="10" fillId="0" borderId="10" xfId="209" quotePrefix="1" applyFont="1" applyBorder="1" applyAlignment="1">
      <alignment horizontal="center" vertical="center" wrapText="1"/>
    </xf>
    <xf numFmtId="0" fontId="10" fillId="0" borderId="38" xfId="209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50" fillId="0" borderId="32" xfId="0" applyFont="1" applyBorder="1" applyAlignment="1">
      <alignment horizontal="center" vertical="center" textRotation="90" wrapText="1"/>
    </xf>
    <xf numFmtId="0" fontId="50" fillId="0" borderId="10" xfId="0" applyFont="1" applyBorder="1" applyAlignment="1">
      <alignment horizontal="center" vertical="center"/>
    </xf>
    <xf numFmtId="0" fontId="51" fillId="0" borderId="10" xfId="212" applyFont="1" applyBorder="1" applyAlignment="1">
      <alignment vertical="center"/>
    </xf>
    <xf numFmtId="0" fontId="28" fillId="0" borderId="0" xfId="209" applyFont="1" applyAlignment="1">
      <alignment horizontal="left" vertical="center"/>
    </xf>
    <xf numFmtId="0" fontId="28" fillId="0" borderId="0" xfId="209" applyFont="1" applyAlignment="1">
      <alignment horizontal="right" vertical="center"/>
    </xf>
    <xf numFmtId="0" fontId="28" fillId="0" borderId="0" xfId="209" applyFont="1" applyFill="1" applyAlignment="1">
      <alignment horizontal="right" vertical="center"/>
    </xf>
    <xf numFmtId="0" fontId="10" fillId="0" borderId="0" xfId="209" applyFont="1" applyAlignment="1">
      <alignment horizontal="left" vertical="center"/>
    </xf>
    <xf numFmtId="0" fontId="10" fillId="0" borderId="0" xfId="209" applyFont="1" applyFill="1" applyAlignment="1">
      <alignment horizontal="right" vertical="center"/>
    </xf>
    <xf numFmtId="0" fontId="10" fillId="0" borderId="0" xfId="209" applyFont="1" applyAlignment="1">
      <alignment horizontal="right" vertical="center"/>
    </xf>
    <xf numFmtId="0" fontId="10" fillId="0" borderId="0" xfId="209" applyFont="1" applyBorder="1" applyAlignment="1">
      <alignment horizontal="right" vertical="center"/>
    </xf>
    <xf numFmtId="0" fontId="10" fillId="0" borderId="0" xfId="209" applyFont="1" applyFill="1" applyBorder="1" applyAlignment="1">
      <alignment horizontal="right" vertical="center"/>
    </xf>
    <xf numFmtId="0" fontId="10" fillId="0" borderId="37" xfId="209" applyFont="1" applyBorder="1" applyAlignment="1">
      <alignment horizontal="left" vertical="center"/>
    </xf>
    <xf numFmtId="0" fontId="28" fillId="0" borderId="36" xfId="209" applyFont="1" applyBorder="1" applyAlignment="1">
      <alignment horizontal="center" vertical="center"/>
    </xf>
    <xf numFmtId="0" fontId="28" fillId="0" borderId="36" xfId="209" applyFont="1" applyBorder="1" applyAlignment="1">
      <alignment horizontal="right" vertical="center"/>
    </xf>
    <xf numFmtId="0" fontId="28" fillId="0" borderId="36" xfId="0" applyFont="1" applyBorder="1" applyAlignment="1">
      <alignment horizontal="right" vertical="center"/>
    </xf>
    <xf numFmtId="0" fontId="51" fillId="0" borderId="10" xfId="0" applyFont="1" applyBorder="1" applyAlignment="1">
      <alignment horizontal="center" vertical="center"/>
    </xf>
    <xf numFmtId="0" fontId="50" fillId="6" borderId="10" xfId="0" applyFont="1" applyFill="1" applyBorder="1" applyAlignment="1">
      <alignment horizontal="center" vertical="center"/>
    </xf>
    <xf numFmtId="164" fontId="50" fillId="6" borderId="10" xfId="0" applyNumberFormat="1" applyFont="1" applyFill="1" applyBorder="1" applyAlignment="1">
      <alignment horizontal="center" vertical="center"/>
    </xf>
    <xf numFmtId="0" fontId="51" fillId="6" borderId="10" xfId="0" applyFont="1" applyFill="1" applyBorder="1" applyAlignment="1">
      <alignment horizontal="center" vertical="center"/>
    </xf>
    <xf numFmtId="164" fontId="51" fillId="6" borderId="10" xfId="0" applyNumberFormat="1" applyFont="1" applyFill="1" applyBorder="1" applyAlignment="1">
      <alignment vertical="center"/>
    </xf>
    <xf numFmtId="0" fontId="50" fillId="6" borderId="10" xfId="0" applyFont="1" applyFill="1" applyBorder="1" applyAlignment="1">
      <alignment horizontal="left" vertical="center"/>
    </xf>
    <xf numFmtId="0" fontId="51" fillId="6" borderId="10" xfId="0" applyFont="1" applyFill="1" applyBorder="1" applyAlignment="1">
      <alignment vertical="center"/>
    </xf>
    <xf numFmtId="0" fontId="51" fillId="6" borderId="10" xfId="0" applyFont="1" applyFill="1" applyBorder="1" applyAlignment="1">
      <alignment horizontal="center" vertical="center" wrapText="1"/>
    </xf>
    <xf numFmtId="164" fontId="51" fillId="6" borderId="10" xfId="0" applyNumberFormat="1" applyFont="1" applyFill="1" applyBorder="1" applyAlignment="1">
      <alignment horizontal="center" vertical="center" wrapText="1"/>
    </xf>
    <xf numFmtId="164" fontId="51" fillId="6" borderId="10" xfId="0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textRotation="90" wrapText="1"/>
    </xf>
    <xf numFmtId="0" fontId="51" fillId="0" borderId="10" xfId="0" applyFont="1" applyBorder="1" applyAlignment="1">
      <alignment horizontal="center" vertical="center" wrapText="1"/>
    </xf>
    <xf numFmtId="0" fontId="50" fillId="0" borderId="10" xfId="0" applyFont="1" applyFill="1" applyBorder="1" applyAlignment="1">
      <alignment horizontal="center" vertical="center" textRotation="90" wrapText="1"/>
    </xf>
    <xf numFmtId="0" fontId="51" fillId="0" borderId="10" xfId="0" applyFont="1" applyBorder="1" applyAlignment="1">
      <alignment horizontal="center" vertical="center" textRotation="90"/>
    </xf>
    <xf numFmtId="16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vertical="center"/>
    </xf>
    <xf numFmtId="181" fontId="51" fillId="0" borderId="10" xfId="0" applyNumberFormat="1" applyFont="1" applyBorder="1" applyAlignment="1">
      <alignment horizontal="center" vertical="center"/>
    </xf>
    <xf numFmtId="180" fontId="50" fillId="0" borderId="10" xfId="0" applyNumberFormat="1" applyFont="1" applyBorder="1" applyAlignment="1">
      <alignment horizontal="center" vertical="center"/>
    </xf>
    <xf numFmtId="165" fontId="51" fillId="0" borderId="10" xfId="0" applyNumberFormat="1" applyFont="1" applyBorder="1" applyAlignment="1">
      <alignment horizontal="center" vertical="center"/>
    </xf>
    <xf numFmtId="173" fontId="50" fillId="0" borderId="10" xfId="0" applyNumberFormat="1" applyFont="1" applyBorder="1" applyAlignment="1">
      <alignment horizontal="center" vertical="center"/>
    </xf>
    <xf numFmtId="165" fontId="51" fillId="0" borderId="10" xfId="0" applyNumberFormat="1" applyFont="1" applyBorder="1" applyAlignment="1">
      <alignment horizontal="center" vertical="center" wrapText="1"/>
    </xf>
    <xf numFmtId="0" fontId="10" fillId="6" borderId="0" xfId="0" applyFont="1" applyFill="1" applyAlignment="1">
      <alignment horizontal="left" vertical="center"/>
    </xf>
    <xf numFmtId="0" fontId="10" fillId="6" borderId="0" xfId="0" applyFont="1" applyFill="1" applyAlignment="1">
      <alignment horizontal="center" vertical="center"/>
    </xf>
    <xf numFmtId="0" fontId="10" fillId="0" borderId="0" xfId="469" applyFont="1" applyAlignment="1">
      <alignment vertical="center"/>
    </xf>
    <xf numFmtId="0" fontId="99" fillId="0" borderId="0" xfId="469"/>
    <xf numFmtId="0" fontId="65" fillId="0" borderId="10" xfId="469" applyFont="1" applyFill="1" applyBorder="1" applyAlignment="1">
      <alignment horizontal="center" vertical="center" textRotation="90" wrapText="1"/>
    </xf>
    <xf numFmtId="0" fontId="65" fillId="0" borderId="28" xfId="469" applyFont="1" applyFill="1" applyBorder="1" applyAlignment="1">
      <alignment horizontal="center" vertical="center" wrapText="1"/>
    </xf>
    <xf numFmtId="0" fontId="65" fillId="0" borderId="28" xfId="469" applyFont="1" applyFill="1" applyBorder="1" applyAlignment="1">
      <alignment vertical="center" wrapText="1"/>
    </xf>
    <xf numFmtId="0" fontId="65" fillId="0" borderId="10" xfId="469" applyFont="1" applyFill="1" applyBorder="1" applyAlignment="1">
      <alignment horizontal="center" vertical="center" wrapText="1"/>
    </xf>
    <xf numFmtId="0" fontId="65" fillId="0" borderId="10" xfId="469" applyFont="1" applyFill="1" applyBorder="1" applyAlignment="1">
      <alignment vertical="center" wrapText="1"/>
    </xf>
    <xf numFmtId="0" fontId="10" fillId="0" borderId="10" xfId="469" applyFont="1" applyFill="1" applyBorder="1" applyAlignment="1">
      <alignment horizontal="center" vertical="center" wrapText="1"/>
    </xf>
    <xf numFmtId="0" fontId="10" fillId="0" borderId="10" xfId="469" applyFont="1" applyFill="1" applyBorder="1" applyAlignment="1">
      <alignment vertical="center" wrapText="1"/>
    </xf>
    <xf numFmtId="0" fontId="31" fillId="0" borderId="0" xfId="468" applyFont="1" applyAlignment="1">
      <alignment horizontal="center" vertical="center"/>
    </xf>
    <xf numFmtId="0" fontId="31" fillId="0" borderId="0" xfId="468" applyFont="1" applyBorder="1" applyAlignment="1">
      <alignment vertical="center"/>
    </xf>
    <xf numFmtId="0" fontId="31" fillId="0" borderId="0" xfId="468" applyFont="1" applyAlignment="1">
      <alignment horizontal="center"/>
    </xf>
    <xf numFmtId="0" fontId="31" fillId="0" borderId="0" xfId="468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31" fillId="0" borderId="10" xfId="468" applyFont="1" applyBorder="1" applyAlignment="1">
      <alignment horizontal="center" vertical="center"/>
    </xf>
    <xf numFmtId="0" fontId="31" fillId="0" borderId="10" xfId="468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/>
    </xf>
    <xf numFmtId="0" fontId="111" fillId="0" borderId="10" xfId="468" applyFont="1" applyBorder="1" applyAlignment="1">
      <alignment horizontal="center" vertical="center"/>
    </xf>
    <xf numFmtId="0" fontId="111" fillId="0" borderId="33" xfId="468" applyFont="1" applyBorder="1" applyAlignment="1">
      <alignment horizontal="center" vertical="center"/>
    </xf>
    <xf numFmtId="0" fontId="31" fillId="6" borderId="10" xfId="0" applyFont="1" applyFill="1" applyBorder="1" applyAlignment="1">
      <alignment horizontal="left"/>
    </xf>
    <xf numFmtId="0" fontId="10" fillId="6" borderId="0" xfId="0" applyFont="1" applyFill="1" applyBorder="1" applyAlignment="1">
      <alignment horizontal="right" vertical="center"/>
    </xf>
    <xf numFmtId="172" fontId="30" fillId="19" borderId="0" xfId="0" applyNumberFormat="1" applyFont="1" applyFill="1" applyBorder="1" applyAlignment="1">
      <alignment horizontal="right" vertical="center"/>
    </xf>
    <xf numFmtId="172" fontId="30" fillId="0" borderId="0" xfId="0" applyNumberFormat="1" applyFont="1" applyFill="1" applyBorder="1" applyAlignment="1">
      <alignment horizontal="right" vertical="center"/>
    </xf>
    <xf numFmtId="1" fontId="59" fillId="6" borderId="41" xfId="33" applyNumberFormat="1" applyFont="1" applyFill="1" applyBorder="1"/>
    <xf numFmtId="0" fontId="10" fillId="0" borderId="0" xfId="44" applyFont="1" applyAlignment="1">
      <alignment horizontal="center"/>
    </xf>
    <xf numFmtId="0" fontId="10" fillId="0" borderId="0" xfId="44" applyFont="1" applyBorder="1" applyAlignment="1">
      <alignment horizontal="center" vertical="center" wrapText="1"/>
    </xf>
    <xf numFmtId="0" fontId="59" fillId="7" borderId="0" xfId="33" applyFont="1" applyFill="1" applyAlignment="1">
      <alignment horizontal="center" vertical="center"/>
    </xf>
    <xf numFmtId="0" fontId="59" fillId="0" borderId="0" xfId="33" applyFont="1" applyAlignment="1">
      <alignment horizontal="center" vertical="center"/>
    </xf>
    <xf numFmtId="0" fontId="10" fillId="0" borderId="0" xfId="217" applyFont="1" applyAlignment="1">
      <alignment horizontal="center"/>
    </xf>
    <xf numFmtId="0" fontId="10" fillId="0" borderId="0" xfId="217" applyFont="1" applyBorder="1" applyAlignment="1">
      <alignment horizontal="right"/>
    </xf>
    <xf numFmtId="0" fontId="10" fillId="6" borderId="10" xfId="217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30" fillId="6" borderId="0" xfId="0" applyFont="1" applyFill="1" applyBorder="1" applyAlignment="1">
      <alignment horizontal="center" vertical="center" wrapText="1"/>
    </xf>
    <xf numFmtId="0" fontId="10" fillId="0" borderId="0" xfId="0" applyFont="1" applyAlignment="1"/>
    <xf numFmtId="0" fontId="10" fillId="6" borderId="0" xfId="0" applyFont="1" applyFill="1" applyBorder="1" applyAlignment="1">
      <alignment horizontal="right" vertical="center"/>
    </xf>
    <xf numFmtId="0" fontId="28" fillId="0" borderId="0" xfId="33" applyFont="1" applyBorder="1"/>
    <xf numFmtId="0" fontId="28" fillId="0" borderId="36" xfId="44" applyFont="1" applyBorder="1" applyAlignment="1">
      <alignment horizontal="center" vertical="center" wrapText="1"/>
    </xf>
    <xf numFmtId="0" fontId="28" fillId="0" borderId="0" xfId="44" applyFont="1"/>
    <xf numFmtId="0" fontId="28" fillId="0" borderId="37" xfId="44" applyFont="1" applyBorder="1" applyAlignment="1">
      <alignment horizontal="center" vertical="center" wrapText="1"/>
    </xf>
    <xf numFmtId="49" fontId="28" fillId="0" borderId="36" xfId="44" applyNumberFormat="1" applyFont="1" applyBorder="1" applyAlignment="1">
      <alignment horizontal="center" vertical="center" wrapText="1"/>
    </xf>
    <xf numFmtId="0" fontId="10" fillId="6" borderId="0" xfId="44" applyFont="1" applyFill="1" applyAlignment="1"/>
    <xf numFmtId="0" fontId="28" fillId="6" borderId="0" xfId="44" applyFont="1" applyFill="1" applyAlignment="1"/>
    <xf numFmtId="0" fontId="10" fillId="6" borderId="0" xfId="44" applyFont="1" applyFill="1" applyBorder="1" applyAlignment="1"/>
    <xf numFmtId="0" fontId="28" fillId="6" borderId="0" xfId="44" applyFont="1" applyFill="1" applyBorder="1" applyAlignment="1"/>
    <xf numFmtId="0" fontId="104" fillId="0" borderId="10" xfId="468" applyFont="1" applyFill="1" applyBorder="1" applyAlignment="1">
      <alignment vertical="center"/>
    </xf>
    <xf numFmtId="0" fontId="24" fillId="0" borderId="10" xfId="218" applyFont="1" applyBorder="1" applyAlignment="1">
      <alignment vertical="center"/>
    </xf>
    <xf numFmtId="0" fontId="103" fillId="0" borderId="10" xfId="0" applyFont="1" applyBorder="1" applyAlignment="1"/>
    <xf numFmtId="0" fontId="43" fillId="0" borderId="36" xfId="211" applyFont="1" applyBorder="1" applyAlignment="1">
      <alignment horizontal="center" vertical="center"/>
    </xf>
    <xf numFmtId="0" fontId="43" fillId="0" borderId="36" xfId="211" applyFont="1" applyFill="1" applyBorder="1" applyAlignment="1">
      <alignment horizontal="center" vertical="center"/>
    </xf>
    <xf numFmtId="0" fontId="10" fillId="0" borderId="0" xfId="33" applyBorder="1" applyAlignment="1">
      <alignment horizontal="center"/>
    </xf>
    <xf numFmtId="177" fontId="10" fillId="0" borderId="0" xfId="33" applyNumberFormat="1" applyBorder="1"/>
    <xf numFmtId="177" fontId="10" fillId="0" borderId="0" xfId="33" applyNumberFormat="1" applyBorder="1" applyAlignment="1">
      <alignment vertical="center" wrapText="1"/>
    </xf>
    <xf numFmtId="178" fontId="0" fillId="0" borderId="0" xfId="1" applyNumberFormat="1" applyFont="1" applyBorder="1" applyAlignment="1">
      <alignment vertical="center" wrapText="1"/>
    </xf>
    <xf numFmtId="178" fontId="51" fillId="0" borderId="0" xfId="1" applyNumberFormat="1" applyFont="1" applyBorder="1"/>
    <xf numFmtId="178" fontId="51" fillId="0" borderId="0" xfId="33" applyNumberFormat="1" applyFont="1" applyBorder="1"/>
    <xf numFmtId="177" fontId="10" fillId="0" borderId="0" xfId="33" applyNumberFormat="1" applyFill="1" applyBorder="1"/>
    <xf numFmtId="177" fontId="10" fillId="0" borderId="0" xfId="33" applyNumberFormat="1" applyFill="1" applyBorder="1" applyAlignment="1">
      <alignment vertical="center" wrapText="1"/>
    </xf>
    <xf numFmtId="178" fontId="51" fillId="0" borderId="0" xfId="33" applyNumberFormat="1" applyFont="1" applyFill="1" applyBorder="1"/>
    <xf numFmtId="177" fontId="10" fillId="0" borderId="0" xfId="33" applyNumberFormat="1" applyFill="1" applyBorder="1" applyAlignment="1">
      <alignment horizontal="right"/>
    </xf>
    <xf numFmtId="177" fontId="10" fillId="0" borderId="0" xfId="33" applyNumberFormat="1" applyFill="1" applyBorder="1" applyAlignment="1">
      <alignment horizontal="right" vertical="center" wrapText="1"/>
    </xf>
    <xf numFmtId="178" fontId="51" fillId="0" borderId="0" xfId="33" applyNumberFormat="1" applyFont="1" applyFill="1" applyBorder="1" applyAlignment="1">
      <alignment horizontal="right"/>
    </xf>
    <xf numFmtId="177" fontId="10" fillId="0" borderId="0" xfId="33" applyNumberFormat="1" applyBorder="1" applyAlignment="1">
      <alignment horizontal="right" vertical="center"/>
    </xf>
    <xf numFmtId="177" fontId="10" fillId="0" borderId="0" xfId="33" applyNumberFormat="1" applyBorder="1" applyAlignment="1">
      <alignment horizontal="right" vertical="center" wrapText="1"/>
    </xf>
    <xf numFmtId="178" fontId="51" fillId="0" borderId="0" xfId="33" applyNumberFormat="1" applyFont="1" applyBorder="1" applyAlignment="1">
      <alignment horizontal="right" vertical="center"/>
    </xf>
    <xf numFmtId="0" fontId="10" fillId="0" borderId="0" xfId="33" applyBorder="1" applyAlignment="1">
      <alignment vertical="center"/>
    </xf>
    <xf numFmtId="178" fontId="51" fillId="0" borderId="0" xfId="33" applyNumberFormat="1" applyFont="1" applyBorder="1" applyAlignment="1">
      <alignment vertical="center" wrapText="1"/>
    </xf>
    <xf numFmtId="0" fontId="51" fillId="0" borderId="10" xfId="33" applyFont="1" applyBorder="1" applyAlignment="1">
      <alignment horizontal="center" vertical="center"/>
    </xf>
    <xf numFmtId="0" fontId="51" fillId="0" borderId="10" xfId="33" applyFont="1" applyBorder="1" applyAlignment="1">
      <alignment horizontal="center" vertical="center" wrapText="1"/>
    </xf>
    <xf numFmtId="177" fontId="51" fillId="0" borderId="10" xfId="33" applyNumberFormat="1" applyFont="1" applyBorder="1"/>
    <xf numFmtId="164" fontId="11" fillId="6" borderId="28" xfId="0" applyNumberFormat="1" applyFont="1" applyFill="1" applyBorder="1" applyAlignment="1">
      <alignment horizontal="right" vertical="center" wrapText="1"/>
    </xf>
    <xf numFmtId="0" fontId="11" fillId="6" borderId="10" xfId="0" applyFont="1" applyFill="1" applyBorder="1" applyAlignment="1">
      <alignment horizontal="right" vertical="center" wrapText="1"/>
    </xf>
    <xf numFmtId="164" fontId="11" fillId="25" borderId="10" xfId="0" applyNumberFormat="1" applyFont="1" applyFill="1" applyBorder="1" applyAlignment="1">
      <alignment horizontal="right" vertical="center" wrapText="1"/>
    </xf>
    <xf numFmtId="164" fontId="70" fillId="25" borderId="10" xfId="0" applyNumberFormat="1" applyFont="1" applyFill="1" applyBorder="1" applyAlignment="1">
      <alignment horizontal="right" vertical="center" wrapText="1"/>
    </xf>
    <xf numFmtId="1" fontId="11" fillId="6" borderId="10" xfId="0" applyNumberFormat="1" applyFont="1" applyFill="1" applyBorder="1" applyAlignment="1">
      <alignment horizontal="right" vertical="center" wrapText="1"/>
    </xf>
    <xf numFmtId="164" fontId="11" fillId="6" borderId="10" xfId="0" applyNumberFormat="1" applyFont="1" applyFill="1" applyBorder="1" applyAlignment="1">
      <alignment horizontal="right" vertical="center" wrapText="1"/>
    </xf>
    <xf numFmtId="1" fontId="11" fillId="25" borderId="10" xfId="0" applyNumberFormat="1" applyFont="1" applyFill="1" applyBorder="1" applyAlignment="1">
      <alignment horizontal="right" vertical="center" wrapText="1"/>
    </xf>
    <xf numFmtId="1" fontId="11" fillId="0" borderId="0" xfId="0" applyNumberFormat="1" applyFont="1" applyAlignment="1">
      <alignment horizontal="right" vertical="center" wrapText="1"/>
    </xf>
    <xf numFmtId="0" fontId="98" fillId="6" borderId="10" xfId="0" applyFont="1" applyFill="1" applyBorder="1" applyAlignment="1">
      <alignment horizontal="right" vertical="center" wrapText="1"/>
    </xf>
    <xf numFmtId="0" fontId="11" fillId="0" borderId="10" xfId="0" applyFont="1" applyBorder="1" applyAlignment="1">
      <alignment horizontal="right" vertical="center" wrapText="1"/>
    </xf>
    <xf numFmtId="0" fontId="63" fillId="0" borderId="10" xfId="469" applyFont="1" applyFill="1" applyBorder="1" applyAlignment="1">
      <alignment horizontal="right" vertical="center" wrapText="1"/>
    </xf>
    <xf numFmtId="164" fontId="63" fillId="0" borderId="10" xfId="469" applyNumberFormat="1" applyFont="1" applyFill="1" applyBorder="1" applyAlignment="1">
      <alignment horizontal="right" vertical="center" wrapText="1"/>
    </xf>
    <xf numFmtId="0" fontId="4" fillId="0" borderId="10" xfId="0" applyFont="1" applyBorder="1" applyAlignment="1">
      <alignment horizontal="right"/>
    </xf>
    <xf numFmtId="0" fontId="110" fillId="0" borderId="33" xfId="468" applyNumberFormat="1" applyFont="1" applyFill="1" applyBorder="1" applyAlignment="1">
      <alignment horizontal="right" wrapText="1"/>
    </xf>
    <xf numFmtId="0" fontId="110" fillId="0" borderId="10" xfId="468" applyNumberFormat="1" applyFont="1" applyFill="1" applyBorder="1" applyAlignment="1">
      <alignment horizontal="right" wrapText="1"/>
    </xf>
    <xf numFmtId="0" fontId="11" fillId="0" borderId="37" xfId="251" applyFont="1" applyFill="1" applyBorder="1" applyAlignment="1">
      <alignment horizontal="left" wrapText="1"/>
    </xf>
    <xf numFmtId="0" fontId="11" fillId="0" borderId="37" xfId="251" applyFont="1" applyFill="1" applyBorder="1" applyAlignment="1">
      <alignment horizontal="right"/>
    </xf>
    <xf numFmtId="0" fontId="11" fillId="0" borderId="37" xfId="251" applyFont="1" applyFill="1" applyBorder="1" applyAlignment="1">
      <alignment vertical="center"/>
    </xf>
    <xf numFmtId="164" fontId="11" fillId="0" borderId="37" xfId="251" applyNumberFormat="1" applyFont="1" applyFill="1" applyBorder="1" applyAlignment="1">
      <alignment vertical="center"/>
    </xf>
    <xf numFmtId="0" fontId="11" fillId="0" borderId="0" xfId="251" applyFont="1" applyFill="1" applyBorder="1" applyAlignment="1">
      <alignment horizontal="center" wrapText="1"/>
    </xf>
    <xf numFmtId="0" fontId="11" fillId="0" borderId="41" xfId="251" applyFont="1" applyFill="1" applyBorder="1" applyAlignment="1">
      <alignment horizontal="left" wrapText="1"/>
    </xf>
    <xf numFmtId="0" fontId="11" fillId="0" borderId="41" xfId="251" applyFont="1" applyFill="1" applyBorder="1" applyAlignment="1">
      <alignment horizontal="right"/>
    </xf>
    <xf numFmtId="0" fontId="11" fillId="0" borderId="41" xfId="251" applyFont="1" applyFill="1" applyBorder="1" applyAlignment="1">
      <alignment vertical="center"/>
    </xf>
    <xf numFmtId="164" fontId="11" fillId="0" borderId="41" xfId="251" applyNumberFormat="1" applyFont="1" applyFill="1" applyBorder="1" applyAlignment="1">
      <alignment vertical="center"/>
    </xf>
    <xf numFmtId="0" fontId="10" fillId="0" borderId="0" xfId="44" applyBorder="1" applyAlignment="1">
      <alignment vertical="center"/>
    </xf>
    <xf numFmtId="0" fontId="10" fillId="0" borderId="10" xfId="211" applyFont="1" applyBorder="1" applyAlignment="1">
      <alignment horizontal="center" vertical="center"/>
    </xf>
    <xf numFmtId="0" fontId="10" fillId="0" borderId="0" xfId="211" applyFont="1"/>
    <xf numFmtId="0" fontId="10" fillId="0" borderId="0" xfId="211" applyFont="1" applyAlignment="1">
      <alignment horizontal="center"/>
    </xf>
    <xf numFmtId="0" fontId="10" fillId="0" borderId="0" xfId="211" applyFont="1" applyAlignment="1">
      <alignment horizontal="right"/>
    </xf>
    <xf numFmtId="0" fontId="10" fillId="0" borderId="28" xfId="211" applyFont="1" applyBorder="1" applyAlignment="1">
      <alignment horizontal="center" vertical="center"/>
    </xf>
    <xf numFmtId="0" fontId="10" fillId="0" borderId="28" xfId="211" applyFont="1" applyFill="1" applyBorder="1" applyAlignment="1">
      <alignment horizontal="center" vertical="center"/>
    </xf>
    <xf numFmtId="0" fontId="27" fillId="0" borderId="41" xfId="208" applyFont="1" applyFill="1" applyBorder="1" applyAlignment="1">
      <alignment horizontal="left" vertical="center" wrapText="1"/>
    </xf>
    <xf numFmtId="164" fontId="10" fillId="0" borderId="41" xfId="211" applyNumberFormat="1" applyFont="1" applyBorder="1" applyAlignment="1">
      <alignment vertical="center"/>
    </xf>
    <xf numFmtId="0" fontId="10" fillId="0" borderId="41" xfId="211" applyFont="1" applyBorder="1" applyAlignment="1">
      <alignment vertical="center"/>
    </xf>
    <xf numFmtId="2" fontId="10" fillId="0" borderId="41" xfId="211" applyNumberFormat="1" applyFont="1" applyBorder="1" applyAlignment="1">
      <alignment vertical="center"/>
    </xf>
    <xf numFmtId="164" fontId="10" fillId="0" borderId="0" xfId="211" applyNumberFormat="1" applyFont="1" applyAlignment="1">
      <alignment vertical="center"/>
    </xf>
    <xf numFmtId="0" fontId="27" fillId="0" borderId="0" xfId="208" applyFont="1" applyFill="1" applyBorder="1" applyAlignment="1">
      <alignment horizontal="left" vertical="center" wrapText="1"/>
    </xf>
    <xf numFmtId="2" fontId="10" fillId="0" borderId="0" xfId="211" applyNumberFormat="1" applyFont="1" applyBorder="1" applyAlignment="1">
      <alignment vertical="center"/>
    </xf>
    <xf numFmtId="0" fontId="28" fillId="0" borderId="36" xfId="211" applyFont="1" applyBorder="1" applyAlignment="1">
      <alignment horizontal="center" vertical="center"/>
    </xf>
    <xf numFmtId="164" fontId="28" fillId="0" borderId="36" xfId="211" applyNumberFormat="1" applyFont="1" applyBorder="1" applyAlignment="1">
      <alignment vertical="center"/>
    </xf>
    <xf numFmtId="0" fontId="28" fillId="0" borderId="36" xfId="211" applyFont="1" applyBorder="1" applyAlignment="1">
      <alignment vertical="center"/>
    </xf>
    <xf numFmtId="164" fontId="28" fillId="0" borderId="10" xfId="211" applyNumberFormat="1" applyFont="1" applyBorder="1" applyAlignment="1">
      <alignment vertical="center"/>
    </xf>
    <xf numFmtId="172" fontId="30" fillId="6" borderId="0" xfId="0" applyNumberFormat="1" applyFont="1" applyFill="1" applyBorder="1" applyAlignment="1">
      <alignment horizontal="right" vertical="center"/>
    </xf>
    <xf numFmtId="0" fontId="10" fillId="6" borderId="0" xfId="0" applyFont="1" applyFill="1" applyBorder="1" applyAlignment="1">
      <alignment horizontal="right" vertical="center"/>
    </xf>
    <xf numFmtId="0" fontId="30" fillId="0" borderId="0" xfId="0" applyFont="1" applyBorder="1" applyAlignment="1">
      <alignment vertical="center"/>
    </xf>
    <xf numFmtId="0" fontId="69" fillId="6" borderId="0" xfId="0" applyFont="1" applyFill="1" applyBorder="1" applyAlignment="1">
      <alignment horizontal="right" vertical="center"/>
    </xf>
    <xf numFmtId="0" fontId="50" fillId="6" borderId="0" xfId="0" applyFont="1" applyFill="1" applyBorder="1" applyAlignment="1">
      <alignment horizontal="right" vertical="center"/>
    </xf>
    <xf numFmtId="2" fontId="50" fillId="6" borderId="0" xfId="0" applyNumberFormat="1" applyFont="1" applyFill="1" applyBorder="1" applyAlignment="1">
      <alignment horizontal="right" vertical="center"/>
    </xf>
    <xf numFmtId="175" fontId="50" fillId="6" borderId="0" xfId="1" applyNumberFormat="1" applyFont="1" applyFill="1" applyBorder="1" applyAlignment="1">
      <alignment horizontal="right" vertical="center"/>
    </xf>
    <xf numFmtId="164" fontId="28" fillId="6" borderId="20" xfId="0" applyNumberFormat="1" applyFont="1" applyFill="1" applyBorder="1" applyAlignment="1">
      <alignment horizontal="right" vertical="center"/>
    </xf>
    <xf numFmtId="175" fontId="28" fillId="6" borderId="20" xfId="1" applyNumberFormat="1" applyFont="1" applyFill="1" applyBorder="1" applyAlignment="1">
      <alignment horizontal="right" vertical="center"/>
    </xf>
    <xf numFmtId="2" fontId="28" fillId="6" borderId="20" xfId="0" applyNumberFormat="1" applyFont="1" applyFill="1" applyBorder="1" applyAlignment="1">
      <alignment horizontal="right" vertical="center"/>
    </xf>
    <xf numFmtId="0" fontId="50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3" fillId="0" borderId="0" xfId="0" applyFont="1" applyBorder="1" applyAlignment="1">
      <alignment horizontal="center" wrapText="1"/>
    </xf>
    <xf numFmtId="0" fontId="3" fillId="0" borderId="0" xfId="0" applyFont="1" applyBorder="1"/>
    <xf numFmtId="0" fontId="50" fillId="0" borderId="10" xfId="0" applyFont="1" applyBorder="1" applyAlignment="1">
      <alignment horizontal="left" vertical="center" wrapText="1"/>
    </xf>
    <xf numFmtId="43" fontId="50" fillId="0" borderId="10" xfId="1" applyFont="1" applyBorder="1" applyAlignment="1">
      <alignment horizontal="right"/>
    </xf>
    <xf numFmtId="43" fontId="50" fillId="0" borderId="10" xfId="1" applyFont="1" applyBorder="1"/>
    <xf numFmtId="43" fontId="50" fillId="0" borderId="10" xfId="1" applyFont="1" applyBorder="1" applyAlignment="1">
      <alignment horizontal="right" vertical="center" wrapText="1"/>
    </xf>
    <xf numFmtId="0" fontId="50" fillId="0" borderId="10" xfId="0" applyFont="1" applyBorder="1" applyAlignment="1">
      <alignment vertical="center" wrapText="1"/>
    </xf>
    <xf numFmtId="0" fontId="34" fillId="0" borderId="0" xfId="43" applyFont="1" applyBorder="1" applyAlignment="1">
      <alignment horizontal="center" wrapText="1"/>
    </xf>
    <xf numFmtId="0" fontId="34" fillId="0" borderId="0" xfId="43" applyFont="1" applyBorder="1" applyAlignment="1">
      <alignment horizontal="center"/>
    </xf>
    <xf numFmtId="0" fontId="38" fillId="0" borderId="0" xfId="43" applyFont="1" applyBorder="1" applyAlignment="1">
      <alignment horizontal="center" wrapText="1"/>
    </xf>
    <xf numFmtId="0" fontId="38" fillId="0" borderId="0" xfId="43" applyFont="1" applyBorder="1" applyAlignment="1">
      <alignment horizontal="center"/>
    </xf>
    <xf numFmtId="0" fontId="37" fillId="0" borderId="0" xfId="43" applyFont="1" applyBorder="1" applyAlignment="1">
      <alignment horizontal="center" wrapText="1"/>
    </xf>
    <xf numFmtId="0" fontId="37" fillId="0" borderId="0" xfId="43" applyFont="1" applyBorder="1" applyAlignment="1">
      <alignment horizontal="center"/>
    </xf>
    <xf numFmtId="0" fontId="21" fillId="0" borderId="0" xfId="43" applyFont="1" applyBorder="1" applyAlignment="1">
      <alignment horizontal="center"/>
    </xf>
    <xf numFmtId="0" fontId="36" fillId="0" borderId="0" xfId="43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10" fillId="0" borderId="40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 vertical="center" wrapText="1"/>
    </xf>
    <xf numFmtId="0" fontId="10" fillId="6" borderId="24" xfId="0" applyFont="1" applyFill="1" applyBorder="1" applyAlignment="1">
      <alignment horizontal="center" vertical="center"/>
    </xf>
    <xf numFmtId="0" fontId="10" fillId="6" borderId="33" xfId="0" applyFont="1" applyFill="1" applyBorder="1" applyAlignment="1">
      <alignment horizontal="center" vertical="center"/>
    </xf>
    <xf numFmtId="0" fontId="10" fillId="6" borderId="0" xfId="0" applyFont="1" applyFill="1" applyBorder="1" applyAlignment="1">
      <alignment horizontal="right" vertical="center"/>
    </xf>
    <xf numFmtId="0" fontId="10" fillId="6" borderId="10" xfId="0" applyFont="1" applyFill="1" applyBorder="1" applyAlignment="1">
      <alignment horizontal="center" vertical="center"/>
    </xf>
    <xf numFmtId="0" fontId="10" fillId="6" borderId="28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36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right" vertical="center" wrapText="1"/>
    </xf>
    <xf numFmtId="0" fontId="10" fillId="6" borderId="4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6" borderId="0" xfId="0" applyFont="1" applyFill="1" applyBorder="1" applyAlignment="1">
      <alignment horizontal="center"/>
    </xf>
    <xf numFmtId="0" fontId="10" fillId="0" borderId="0" xfId="44" applyFont="1" applyAlignment="1">
      <alignment horizontal="center"/>
    </xf>
    <xf numFmtId="0" fontId="10" fillId="0" borderId="0" xfId="44" applyFont="1" applyBorder="1" applyAlignment="1">
      <alignment horizontal="right"/>
    </xf>
    <xf numFmtId="0" fontId="10" fillId="0" borderId="0" xfId="44" applyFont="1" applyBorder="1" applyAlignment="1">
      <alignment horizontal="center"/>
    </xf>
    <xf numFmtId="0" fontId="10" fillId="0" borderId="0" xfId="44" applyFont="1" applyBorder="1" applyAlignment="1">
      <alignment horizontal="center" vertical="center" wrapText="1"/>
    </xf>
    <xf numFmtId="0" fontId="59" fillId="7" borderId="0" xfId="33" applyFont="1" applyFill="1" applyAlignment="1">
      <alignment horizontal="center" vertical="center"/>
    </xf>
    <xf numFmtId="0" fontId="59" fillId="0" borderId="0" xfId="33" applyFont="1" applyAlignment="1">
      <alignment horizontal="center" vertical="center" wrapText="1"/>
    </xf>
    <xf numFmtId="0" fontId="59" fillId="0" borderId="0" xfId="33" applyFont="1" applyAlignment="1">
      <alignment horizontal="center" vertical="center"/>
    </xf>
    <xf numFmtId="0" fontId="32" fillId="7" borderId="10" xfId="33" applyFont="1" applyFill="1" applyBorder="1" applyAlignment="1">
      <alignment horizontal="center" vertical="center" wrapText="1"/>
    </xf>
    <xf numFmtId="0" fontId="32" fillId="7" borderId="28" xfId="33" applyFont="1" applyFill="1" applyBorder="1" applyAlignment="1">
      <alignment horizontal="center" vertical="center" wrapText="1"/>
    </xf>
    <xf numFmtId="0" fontId="32" fillId="7" borderId="32" xfId="33" applyFont="1" applyFill="1" applyBorder="1" applyAlignment="1">
      <alignment horizontal="center" vertical="center" wrapText="1"/>
    </xf>
    <xf numFmtId="0" fontId="32" fillId="7" borderId="42" xfId="33" applyFont="1" applyFill="1" applyBorder="1" applyAlignment="1">
      <alignment horizontal="center" vertical="center" wrapText="1"/>
    </xf>
    <xf numFmtId="0" fontId="32" fillId="7" borderId="41" xfId="33" applyFont="1" applyFill="1" applyBorder="1" applyAlignment="1">
      <alignment horizontal="center" vertical="center" wrapText="1"/>
    </xf>
    <xf numFmtId="0" fontId="32" fillId="7" borderId="43" xfId="33" applyFont="1" applyFill="1" applyBorder="1" applyAlignment="1">
      <alignment horizontal="center" vertical="center" wrapText="1"/>
    </xf>
    <xf numFmtId="0" fontId="30" fillId="0" borderId="0" xfId="33" applyFont="1" applyAlignment="1">
      <alignment horizontal="center" vertical="center"/>
    </xf>
    <xf numFmtId="0" fontId="30" fillId="7" borderId="10" xfId="33" applyFont="1" applyFill="1" applyBorder="1" applyAlignment="1">
      <alignment horizontal="center" vertical="center" wrapText="1"/>
    </xf>
    <xf numFmtId="0" fontId="32" fillId="7" borderId="40" xfId="33" applyFont="1" applyFill="1" applyBorder="1" applyAlignment="1">
      <alignment horizontal="center" vertical="center" wrapText="1"/>
    </xf>
    <xf numFmtId="0" fontId="32" fillId="7" borderId="38" xfId="33" applyFont="1" applyFill="1" applyBorder="1" applyAlignment="1">
      <alignment horizontal="center" vertical="center" wrapText="1"/>
    </xf>
    <xf numFmtId="0" fontId="10" fillId="6" borderId="24" xfId="217" applyFont="1" applyFill="1" applyBorder="1" applyAlignment="1">
      <alignment horizontal="center" vertical="center" wrapText="1"/>
    </xf>
    <xf numFmtId="0" fontId="10" fillId="6" borderId="33" xfId="217" applyFont="1" applyFill="1" applyBorder="1" applyAlignment="1">
      <alignment horizontal="center" vertical="center" wrapText="1"/>
    </xf>
    <xf numFmtId="0" fontId="10" fillId="0" borderId="0" xfId="217" applyFont="1" applyAlignment="1">
      <alignment horizontal="center"/>
    </xf>
    <xf numFmtId="0" fontId="10" fillId="6" borderId="42" xfId="217" applyFont="1" applyFill="1" applyBorder="1" applyAlignment="1">
      <alignment horizontal="center" vertical="center"/>
    </xf>
    <xf numFmtId="0" fontId="10" fillId="6" borderId="43" xfId="217" applyFont="1" applyFill="1" applyBorder="1" applyAlignment="1">
      <alignment horizontal="center" vertical="center"/>
    </xf>
    <xf numFmtId="0" fontId="10" fillId="6" borderId="38" xfId="217" applyFont="1" applyFill="1" applyBorder="1" applyAlignment="1">
      <alignment horizontal="center" vertical="center"/>
    </xf>
    <xf numFmtId="0" fontId="10" fillId="6" borderId="34" xfId="217" applyFont="1" applyFill="1" applyBorder="1" applyAlignment="1">
      <alignment horizontal="center" vertical="center"/>
    </xf>
    <xf numFmtId="0" fontId="10" fillId="0" borderId="0" xfId="217" applyFont="1" applyAlignment="1">
      <alignment horizontal="center" vertical="center"/>
    </xf>
    <xf numFmtId="0" fontId="10" fillId="0" borderId="0" xfId="217" applyFont="1" applyBorder="1" applyAlignment="1">
      <alignment horizontal="right"/>
    </xf>
    <xf numFmtId="0" fontId="10" fillId="6" borderId="10" xfId="217" applyFont="1" applyFill="1" applyBorder="1" applyAlignment="1">
      <alignment horizontal="center" vertical="center" wrapText="1"/>
    </xf>
    <xf numFmtId="0" fontId="10" fillId="6" borderId="10" xfId="217" applyFont="1" applyFill="1" applyBorder="1" applyAlignment="1">
      <alignment horizontal="center" vertical="center"/>
    </xf>
    <xf numFmtId="0" fontId="10" fillId="6" borderId="24" xfId="217" applyFont="1" applyFill="1" applyBorder="1" applyAlignment="1">
      <alignment horizontal="center" vertical="center"/>
    </xf>
    <xf numFmtId="0" fontId="10" fillId="6" borderId="33" xfId="217" applyFont="1" applyFill="1" applyBorder="1" applyAlignment="1">
      <alignment horizontal="center" vertical="center"/>
    </xf>
    <xf numFmtId="0" fontId="10" fillId="0" borderId="24" xfId="217" applyFont="1" applyBorder="1" applyAlignment="1">
      <alignment horizontal="center" vertical="center"/>
    </xf>
    <xf numFmtId="0" fontId="10" fillId="0" borderId="36" xfId="217" applyFont="1" applyBorder="1" applyAlignment="1">
      <alignment horizontal="center" vertical="center"/>
    </xf>
    <xf numFmtId="0" fontId="10" fillId="0" borderId="33" xfId="217" applyFont="1" applyBorder="1" applyAlignment="1">
      <alignment horizontal="center" vertical="center"/>
    </xf>
    <xf numFmtId="0" fontId="30" fillId="0" borderId="0" xfId="217" applyFont="1" applyAlignment="1">
      <alignment horizontal="center" vertical="center"/>
    </xf>
    <xf numFmtId="0" fontId="30" fillId="0" borderId="37" xfId="217" applyFont="1" applyBorder="1" applyAlignment="1">
      <alignment horizontal="right" vertical="center"/>
    </xf>
    <xf numFmtId="0" fontId="30" fillId="0" borderId="0" xfId="44" applyFont="1" applyAlignment="1">
      <alignment horizontal="center" vertical="center"/>
    </xf>
    <xf numFmtId="0" fontId="32" fillId="0" borderId="28" xfId="217" applyFont="1" applyBorder="1" applyAlignment="1">
      <alignment horizontal="center" vertical="center" wrapText="1"/>
    </xf>
    <xf numFmtId="0" fontId="32" fillId="0" borderId="32" xfId="217" applyFont="1" applyBorder="1" applyAlignment="1">
      <alignment horizontal="center" vertical="center" wrapText="1"/>
    </xf>
    <xf numFmtId="0" fontId="32" fillId="0" borderId="10" xfId="217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28" xfId="209" applyFont="1" applyBorder="1" applyAlignment="1">
      <alignment horizontal="center" vertical="center" wrapText="1"/>
    </xf>
    <xf numFmtId="0" fontId="10" fillId="0" borderId="35" xfId="209" applyFont="1" applyBorder="1" applyAlignment="1">
      <alignment horizontal="center" vertical="center" wrapText="1"/>
    </xf>
    <xf numFmtId="0" fontId="10" fillId="0" borderId="32" xfId="209" applyFont="1" applyBorder="1" applyAlignment="1">
      <alignment horizontal="center" vertical="center" wrapText="1"/>
    </xf>
    <xf numFmtId="0" fontId="10" fillId="0" borderId="42" xfId="209" applyFont="1" applyBorder="1" applyAlignment="1">
      <alignment horizontal="center" vertical="center"/>
    </xf>
    <xf numFmtId="0" fontId="10" fillId="0" borderId="43" xfId="209" applyFont="1" applyBorder="1" applyAlignment="1">
      <alignment horizontal="center" vertical="center"/>
    </xf>
    <xf numFmtId="0" fontId="10" fillId="0" borderId="40" xfId="209" applyFont="1" applyBorder="1" applyAlignment="1">
      <alignment horizontal="center" vertical="center"/>
    </xf>
    <xf numFmtId="0" fontId="10" fillId="0" borderId="39" xfId="209" applyFont="1" applyBorder="1" applyAlignment="1">
      <alignment horizontal="center" vertical="center"/>
    </xf>
    <xf numFmtId="0" fontId="10" fillId="0" borderId="38" xfId="209" applyFont="1" applyBorder="1" applyAlignment="1">
      <alignment horizontal="center" vertical="center"/>
    </xf>
    <xf numFmtId="0" fontId="10" fillId="0" borderId="34" xfId="209" applyFont="1" applyBorder="1" applyAlignment="1">
      <alignment horizontal="center" vertical="center"/>
    </xf>
    <xf numFmtId="0" fontId="10" fillId="0" borderId="42" xfId="209" applyFont="1" applyBorder="1" applyAlignment="1">
      <alignment horizontal="center" vertical="center" wrapText="1"/>
    </xf>
    <xf numFmtId="0" fontId="10" fillId="0" borderId="43" xfId="209" applyFont="1" applyBorder="1" applyAlignment="1">
      <alignment horizontal="center" vertical="center" wrapText="1"/>
    </xf>
    <xf numFmtId="0" fontId="10" fillId="0" borderId="40" xfId="209" applyFont="1" applyBorder="1" applyAlignment="1">
      <alignment horizontal="center" vertical="center" wrapText="1"/>
    </xf>
    <xf numFmtId="0" fontId="10" fillId="0" borderId="39" xfId="209" applyFont="1" applyBorder="1" applyAlignment="1">
      <alignment horizontal="center" vertical="center" wrapText="1"/>
    </xf>
    <xf numFmtId="0" fontId="10" fillId="0" borderId="38" xfId="209" applyFont="1" applyBorder="1" applyAlignment="1">
      <alignment horizontal="center" vertical="center" wrapText="1"/>
    </xf>
    <xf numFmtId="0" fontId="10" fillId="0" borderId="34" xfId="209" applyFont="1" applyBorder="1" applyAlignment="1">
      <alignment horizontal="center" vertical="center" wrapText="1"/>
    </xf>
    <xf numFmtId="0" fontId="10" fillId="0" borderId="10" xfId="209" applyFont="1" applyBorder="1" applyAlignment="1">
      <alignment horizontal="center" vertical="center"/>
    </xf>
    <xf numFmtId="0" fontId="10" fillId="0" borderId="10" xfId="209" applyFont="1" applyBorder="1" applyAlignment="1">
      <alignment horizontal="center" vertical="center" wrapText="1"/>
    </xf>
    <xf numFmtId="0" fontId="10" fillId="0" borderId="24" xfId="209" applyFont="1" applyBorder="1" applyAlignment="1">
      <alignment horizontal="center" vertical="center"/>
    </xf>
    <xf numFmtId="0" fontId="10" fillId="0" borderId="33" xfId="209" applyFont="1" applyBorder="1" applyAlignment="1">
      <alignment horizontal="center" vertical="center"/>
    </xf>
    <xf numFmtId="0" fontId="10" fillId="0" borderId="37" xfId="209" applyFont="1" applyBorder="1" applyAlignment="1">
      <alignment horizontal="right" vertical="center"/>
    </xf>
    <xf numFmtId="0" fontId="30" fillId="0" borderId="0" xfId="209" applyFont="1" applyAlignment="1">
      <alignment horizontal="center" vertical="center"/>
    </xf>
    <xf numFmtId="0" fontId="10" fillId="0" borderId="10" xfId="209" quotePrefix="1" applyFont="1" applyBorder="1" applyAlignment="1">
      <alignment horizontal="center" vertical="center"/>
    </xf>
    <xf numFmtId="0" fontId="10" fillId="0" borderId="10" xfId="209" quotePrefix="1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7" borderId="1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7" borderId="10" xfId="0" applyFont="1" applyFill="1" applyBorder="1" applyAlignment="1">
      <alignment horizontal="center" vertical="center" textRotation="90" wrapText="1"/>
    </xf>
    <xf numFmtId="0" fontId="30" fillId="6" borderId="0" xfId="0" applyFont="1" applyFill="1" applyBorder="1" applyAlignment="1">
      <alignment horizontal="center" vertical="center" wrapText="1"/>
    </xf>
    <xf numFmtId="0" fontId="32" fillId="6" borderId="0" xfId="0" applyFont="1" applyFill="1" applyBorder="1" applyAlignment="1">
      <alignment horizontal="center" vertical="center" wrapText="1"/>
    </xf>
    <xf numFmtId="0" fontId="32" fillId="7" borderId="37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0" fillId="7" borderId="28" xfId="0" applyFont="1" applyFill="1" applyBorder="1" applyAlignment="1">
      <alignment horizontal="center" textRotation="90" wrapText="1"/>
    </xf>
    <xf numFmtId="0" fontId="30" fillId="7" borderId="32" xfId="0" applyFont="1" applyFill="1" applyBorder="1" applyAlignment="1">
      <alignment horizontal="center" textRotation="90" wrapText="1"/>
    </xf>
    <xf numFmtId="0" fontId="10" fillId="7" borderId="10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textRotation="90" wrapText="1"/>
    </xf>
    <xf numFmtId="0" fontId="10" fillId="7" borderId="35" xfId="0" applyFont="1" applyFill="1" applyBorder="1" applyAlignment="1">
      <alignment horizontal="center" vertical="center" textRotation="90" wrapText="1"/>
    </xf>
    <xf numFmtId="0" fontId="10" fillId="7" borderId="32" xfId="0" applyFont="1" applyFill="1" applyBorder="1" applyAlignment="1">
      <alignment horizontal="center" vertical="center" textRotation="90" wrapText="1"/>
    </xf>
    <xf numFmtId="0" fontId="10" fillId="7" borderId="10" xfId="0" applyFont="1" applyFill="1" applyBorder="1" applyAlignment="1">
      <alignment horizontal="center" vertical="center" textRotation="90" wrapText="1"/>
    </xf>
    <xf numFmtId="0" fontId="30" fillId="0" borderId="37" xfId="0" applyFont="1" applyBorder="1" applyAlignment="1">
      <alignment horizontal="left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/>
    </xf>
    <xf numFmtId="0" fontId="23" fillId="0" borderId="33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/>
    </xf>
    <xf numFmtId="0" fontId="79" fillId="6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0" fontId="79" fillId="0" borderId="10" xfId="0" applyFont="1" applyBorder="1" applyAlignment="1">
      <alignment horizontal="center" vertical="center" wrapText="1"/>
    </xf>
    <xf numFmtId="0" fontId="79" fillId="6" borderId="24" xfId="0" applyFont="1" applyFill="1" applyBorder="1" applyAlignment="1">
      <alignment horizontal="center" vertical="center"/>
    </xf>
    <xf numFmtId="0" fontId="79" fillId="6" borderId="33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right" vertical="center" wrapText="1"/>
    </xf>
    <xf numFmtId="0" fontId="30" fillId="0" borderId="0" xfId="0" applyFont="1" applyAlignment="1">
      <alignment horizontal="left" vertical="center"/>
    </xf>
    <xf numFmtId="0" fontId="10" fillId="0" borderId="0" xfId="0" applyFont="1" applyAlignment="1">
      <alignment horizontal="center"/>
    </xf>
    <xf numFmtId="0" fontId="30" fillId="0" borderId="37" xfId="0" applyFont="1" applyBorder="1" applyAlignment="1">
      <alignment horizontal="right" vertical="center"/>
    </xf>
    <xf numFmtId="0" fontId="10" fillId="0" borderId="30" xfId="0" applyFont="1" applyBorder="1" applyAlignment="1">
      <alignment horizontal="center"/>
    </xf>
    <xf numFmtId="0" fontId="30" fillId="0" borderId="24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14" fontId="10" fillId="0" borderId="37" xfId="0" applyNumberFormat="1" applyFont="1" applyBorder="1" applyAlignment="1">
      <alignment horizontal="right" vertical="center"/>
    </xf>
    <xf numFmtId="0" fontId="0" fillId="0" borderId="0" xfId="0" applyAlignment="1">
      <alignment horizontal="center"/>
    </xf>
    <xf numFmtId="0" fontId="30" fillId="0" borderId="2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10" fillId="0" borderId="37" xfId="0" applyFont="1" applyBorder="1" applyAlignment="1">
      <alignment horizontal="right" vertical="center"/>
    </xf>
    <xf numFmtId="0" fontId="10" fillId="0" borderId="0" xfId="0" applyFont="1" applyBorder="1" applyAlignment="1">
      <alignment horizontal="right" vertical="center"/>
    </xf>
    <xf numFmtId="0" fontId="32" fillId="0" borderId="0" xfId="0" applyFont="1" applyBorder="1" applyAlignment="1">
      <alignment horizontal="center" vertical="center" wrapText="1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 textRotation="90" wrapText="1"/>
    </xf>
    <xf numFmtId="0" fontId="30" fillId="0" borderId="28" xfId="0" applyFont="1" applyBorder="1" applyAlignment="1">
      <alignment vertical="center"/>
    </xf>
    <xf numFmtId="0" fontId="30" fillId="0" borderId="32" xfId="0" applyFont="1" applyBorder="1" applyAlignment="1">
      <alignment vertical="center"/>
    </xf>
    <xf numFmtId="0" fontId="30" fillId="0" borderId="28" xfId="0" applyFont="1" applyBorder="1" applyAlignment="1">
      <alignment horizontal="center" vertical="center" textRotation="90" wrapText="1"/>
    </xf>
    <xf numFmtId="0" fontId="30" fillId="0" borderId="32" xfId="0" applyFont="1" applyBorder="1" applyAlignment="1">
      <alignment horizontal="center" vertical="center" textRotation="90" wrapText="1"/>
    </xf>
    <xf numFmtId="0" fontId="28" fillId="6" borderId="10" xfId="214" applyFont="1" applyFill="1" applyBorder="1" applyAlignment="1">
      <alignment horizontal="center" vertical="center"/>
    </xf>
    <xf numFmtId="0" fontId="10" fillId="6" borderId="10" xfId="214" applyFont="1" applyFill="1" applyBorder="1" applyAlignment="1">
      <alignment horizontal="center" vertical="center" wrapText="1"/>
    </xf>
    <xf numFmtId="0" fontId="31" fillId="6" borderId="0" xfId="0" applyFont="1" applyFill="1" applyBorder="1" applyAlignment="1">
      <alignment horizontal="center" vertical="center"/>
    </xf>
    <xf numFmtId="0" fontId="28" fillId="6" borderId="10" xfId="214" applyFont="1" applyFill="1" applyBorder="1" applyAlignment="1">
      <alignment horizontal="center" vertical="center" wrapText="1"/>
    </xf>
    <xf numFmtId="0" fontId="28" fillId="6" borderId="24" xfId="214" applyFont="1" applyFill="1" applyBorder="1" applyAlignment="1">
      <alignment horizontal="center" vertical="center"/>
    </xf>
    <xf numFmtId="0" fontId="28" fillId="6" borderId="36" xfId="214" applyFont="1" applyFill="1" applyBorder="1" applyAlignment="1">
      <alignment horizontal="center" vertical="center"/>
    </xf>
    <xf numFmtId="0" fontId="10" fillId="6" borderId="0" xfId="214" applyFont="1" applyFill="1" applyAlignment="1">
      <alignment horizontal="center" vertical="center"/>
    </xf>
    <xf numFmtId="0" fontId="0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22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right"/>
    </xf>
    <xf numFmtId="0" fontId="10" fillId="6" borderId="0" xfId="0" applyFont="1" applyFill="1" applyBorder="1" applyAlignment="1">
      <alignment horizontal="center" vertical="center"/>
    </xf>
    <xf numFmtId="0" fontId="10" fillId="6" borderId="37" xfId="0" applyFont="1" applyFill="1" applyBorder="1" applyAlignment="1">
      <alignment horizontal="right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215" applyFont="1" applyFill="1" applyBorder="1" applyAlignment="1">
      <alignment horizontal="left" vertical="center" wrapText="1"/>
    </xf>
    <xf numFmtId="0" fontId="30" fillId="6" borderId="0" xfId="0" applyFont="1" applyFill="1" applyAlignment="1">
      <alignment horizontal="center"/>
    </xf>
    <xf numFmtId="0" fontId="0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0" fillId="0" borderId="24" xfId="215" applyFont="1" applyFill="1" applyBorder="1" applyAlignment="1">
      <alignment horizontal="left" vertical="center" wrapText="1"/>
    </xf>
    <xf numFmtId="0" fontId="0" fillId="0" borderId="33" xfId="215" applyFont="1" applyFill="1" applyBorder="1" applyAlignment="1">
      <alignment horizontal="left" vertical="center" wrapText="1"/>
    </xf>
    <xf numFmtId="0" fontId="10" fillId="6" borderId="37" xfId="0" applyFont="1" applyFill="1" applyBorder="1" applyAlignment="1">
      <alignment horizontal="right" vertical="center"/>
    </xf>
    <xf numFmtId="0" fontId="47" fillId="6" borderId="0" xfId="0" applyFont="1" applyFill="1" applyAlignment="1">
      <alignment horizontal="center" vertical="center"/>
    </xf>
    <xf numFmtId="0" fontId="21" fillId="0" borderId="24" xfId="0" applyFont="1" applyFill="1" applyBorder="1" applyAlignment="1">
      <alignment horizontal="left" vertical="center" wrapText="1"/>
    </xf>
    <xf numFmtId="0" fontId="21" fillId="0" borderId="33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horizontal="center" vertical="center"/>
    </xf>
    <xf numFmtId="49" fontId="21" fillId="0" borderId="24" xfId="0" applyNumberFormat="1" applyFont="1" applyFill="1" applyBorder="1" applyAlignment="1">
      <alignment horizontal="center" vertical="center"/>
    </xf>
    <xf numFmtId="49" fontId="21" fillId="0" borderId="36" xfId="0" applyNumberFormat="1" applyFont="1" applyFill="1" applyBorder="1" applyAlignment="1">
      <alignment horizontal="center" vertical="center"/>
    </xf>
    <xf numFmtId="49" fontId="21" fillId="0" borderId="33" xfId="0" applyNumberFormat="1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35" xfId="0" applyFont="1" applyFill="1" applyBorder="1" applyAlignment="1">
      <alignment horizontal="center" vertical="center" wrapText="1"/>
    </xf>
    <xf numFmtId="0" fontId="21" fillId="0" borderId="32" xfId="0" applyFont="1" applyFill="1" applyBorder="1" applyAlignment="1">
      <alignment horizontal="center" vertical="center" wrapText="1"/>
    </xf>
    <xf numFmtId="0" fontId="21" fillId="0" borderId="33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textRotation="90"/>
    </xf>
    <xf numFmtId="0" fontId="21" fillId="6" borderId="0" xfId="0" applyFont="1" applyFill="1" applyAlignment="1">
      <alignment horizontal="center" vertical="center"/>
    </xf>
    <xf numFmtId="0" fontId="21" fillId="0" borderId="42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43" fillId="7" borderId="24" xfId="0" applyFont="1" applyFill="1" applyBorder="1" applyAlignment="1">
      <alignment horizontal="left" vertical="center" wrapText="1"/>
    </xf>
    <xf numFmtId="0" fontId="43" fillId="7" borderId="33" xfId="0" applyFont="1" applyFill="1" applyBorder="1" applyAlignment="1">
      <alignment horizontal="left" vertical="center" wrapText="1"/>
    </xf>
    <xf numFmtId="2" fontId="21" fillId="0" borderId="28" xfId="0" applyNumberFormat="1" applyFont="1" applyFill="1" applyBorder="1" applyAlignment="1">
      <alignment horizontal="center" vertical="center" textRotation="90" wrapText="1"/>
    </xf>
    <xf numFmtId="2" fontId="21" fillId="0" borderId="35" xfId="0" applyNumberFormat="1" applyFont="1" applyFill="1" applyBorder="1" applyAlignment="1">
      <alignment horizontal="center" vertical="center" textRotation="90" wrapText="1"/>
    </xf>
    <xf numFmtId="2" fontId="21" fillId="0" borderId="32" xfId="0" applyNumberFormat="1" applyFont="1" applyFill="1" applyBorder="1" applyAlignment="1">
      <alignment horizontal="center" vertical="center" textRotation="90" wrapText="1"/>
    </xf>
    <xf numFmtId="0" fontId="43" fillId="21" borderId="24" xfId="0" applyFont="1" applyFill="1" applyBorder="1" applyAlignment="1">
      <alignment horizontal="left" vertical="center" wrapText="1"/>
    </xf>
    <xf numFmtId="0" fontId="43" fillId="21" borderId="33" xfId="0" applyFont="1" applyFill="1" applyBorder="1" applyAlignment="1">
      <alignment horizontal="left" vertical="center" wrapText="1"/>
    </xf>
    <xf numFmtId="0" fontId="43" fillId="16" borderId="24" xfId="0" applyFont="1" applyFill="1" applyBorder="1" applyAlignment="1">
      <alignment horizontal="left" vertical="center" wrapText="1"/>
    </xf>
    <xf numFmtId="0" fontId="43" fillId="16" borderId="33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center" vertical="center" textRotation="90" wrapText="1"/>
    </xf>
    <xf numFmtId="0" fontId="30" fillId="0" borderId="0" xfId="212" applyFont="1" applyAlignment="1">
      <alignment horizontal="center" vertical="center"/>
    </xf>
    <xf numFmtId="0" fontId="33" fillId="0" borderId="0" xfId="212" applyFont="1" applyAlignment="1">
      <alignment vertical="center"/>
    </xf>
    <xf numFmtId="0" fontId="10" fillId="0" borderId="10" xfId="212" applyFont="1" applyBorder="1" applyAlignment="1">
      <alignment horizontal="center" vertical="center" wrapText="1"/>
    </xf>
    <xf numFmtId="0" fontId="10" fillId="0" borderId="10" xfId="212" applyFont="1" applyBorder="1" applyAlignment="1">
      <alignment horizontal="center" vertical="center"/>
    </xf>
    <xf numFmtId="0" fontId="10" fillId="22" borderId="10" xfId="212" applyFont="1" applyFill="1" applyBorder="1" applyAlignment="1">
      <alignment horizontal="center" vertical="center" wrapText="1"/>
    </xf>
    <xf numFmtId="0" fontId="10" fillId="23" borderId="10" xfId="212" applyFont="1" applyFill="1" applyBorder="1" applyAlignment="1">
      <alignment horizontal="center" vertical="center" wrapText="1"/>
    </xf>
    <xf numFmtId="0" fontId="10" fillId="0" borderId="0" xfId="212" applyFont="1" applyBorder="1" applyAlignment="1">
      <alignment horizontal="right"/>
    </xf>
    <xf numFmtId="0" fontId="30" fillId="0" borderId="0" xfId="34" applyFont="1" applyBorder="1" applyAlignment="1">
      <alignment horizontal="center" vertical="center"/>
    </xf>
    <xf numFmtId="0" fontId="10" fillId="0" borderId="37" xfId="34" applyFont="1" applyBorder="1" applyAlignment="1">
      <alignment horizontal="left" vertical="center"/>
    </xf>
    <xf numFmtId="0" fontId="10" fillId="0" borderId="68" xfId="34" applyFont="1" applyBorder="1" applyAlignment="1">
      <alignment horizontal="center" vertical="center" wrapText="1"/>
    </xf>
    <xf numFmtId="0" fontId="10" fillId="0" borderId="55" xfId="34" applyFont="1" applyBorder="1" applyAlignment="1">
      <alignment horizontal="center" vertical="center" wrapText="1"/>
    </xf>
    <xf numFmtId="0" fontId="10" fillId="0" borderId="78" xfId="34" applyFont="1" applyBorder="1" applyAlignment="1">
      <alignment horizontal="center" vertical="center" wrapText="1"/>
    </xf>
    <xf numFmtId="0" fontId="10" fillId="0" borderId="69" xfId="34" applyFont="1" applyBorder="1" applyAlignment="1">
      <alignment horizontal="center" vertical="center" wrapText="1"/>
    </xf>
    <xf numFmtId="0" fontId="10" fillId="0" borderId="70" xfId="34" applyFont="1" applyBorder="1" applyAlignment="1">
      <alignment horizontal="center" vertical="center" wrapText="1"/>
    </xf>
    <xf numFmtId="0" fontId="10" fillId="0" borderId="71" xfId="34" applyFont="1" applyBorder="1" applyAlignment="1">
      <alignment horizontal="center" vertical="center" wrapText="1"/>
    </xf>
    <xf numFmtId="0" fontId="10" fillId="0" borderId="60" xfId="34" applyFont="1" applyBorder="1" applyAlignment="1">
      <alignment horizontal="center" vertical="center" wrapText="1"/>
    </xf>
    <xf numFmtId="0" fontId="10" fillId="0" borderId="54" xfId="34" applyFont="1" applyBorder="1" applyAlignment="1">
      <alignment horizontal="center" vertical="center" wrapText="1"/>
    </xf>
    <xf numFmtId="0" fontId="10" fillId="0" borderId="72" xfId="34" applyFont="1" applyBorder="1" applyAlignment="1">
      <alignment horizontal="center" vertical="center" wrapText="1"/>
    </xf>
    <xf numFmtId="0" fontId="10" fillId="0" borderId="73" xfId="34" applyFont="1" applyBorder="1" applyAlignment="1">
      <alignment horizontal="center" vertical="center" wrapText="1"/>
    </xf>
    <xf numFmtId="0" fontId="10" fillId="0" borderId="74" xfId="34" applyFont="1" applyBorder="1" applyAlignment="1">
      <alignment horizontal="center" vertical="center" wrapText="1"/>
    </xf>
    <xf numFmtId="0" fontId="10" fillId="0" borderId="75" xfId="34" applyFont="1" applyBorder="1" applyAlignment="1">
      <alignment horizontal="center" vertical="center" wrapText="1"/>
    </xf>
    <xf numFmtId="0" fontId="10" fillId="0" borderId="80" xfId="34" applyFont="1" applyBorder="1" applyAlignment="1">
      <alignment horizontal="center" vertical="center"/>
    </xf>
    <xf numFmtId="0" fontId="10" fillId="0" borderId="86" xfId="34" applyFont="1" applyBorder="1" applyAlignment="1">
      <alignment horizontal="center" vertical="center"/>
    </xf>
    <xf numFmtId="0" fontId="10" fillId="0" borderId="87" xfId="34" applyFont="1" applyBorder="1" applyAlignment="1">
      <alignment horizontal="center" vertical="center"/>
    </xf>
    <xf numFmtId="0" fontId="10" fillId="0" borderId="66" xfId="34" applyFont="1" applyBorder="1" applyAlignment="1">
      <alignment horizontal="center" vertical="center" wrapText="1"/>
    </xf>
    <xf numFmtId="0" fontId="10" fillId="0" borderId="77" xfId="34" applyFont="1" applyBorder="1" applyAlignment="1">
      <alignment horizontal="center" vertical="center" wrapText="1"/>
    </xf>
    <xf numFmtId="0" fontId="10" fillId="0" borderId="69" xfId="34" applyFont="1" applyBorder="1" applyAlignment="1">
      <alignment horizontal="center" vertical="center" textRotation="90" wrapText="1"/>
    </xf>
    <xf numFmtId="0" fontId="10" fillId="0" borderId="71" xfId="34" applyFont="1" applyBorder="1" applyAlignment="1">
      <alignment horizontal="center" vertical="center" textRotation="90"/>
    </xf>
    <xf numFmtId="0" fontId="10" fillId="0" borderId="73" xfId="34" applyFont="1" applyBorder="1" applyAlignment="1">
      <alignment horizontal="center" vertical="center" textRotation="90"/>
    </xf>
    <xf numFmtId="0" fontId="10" fillId="0" borderId="75" xfId="34" applyFont="1" applyBorder="1" applyAlignment="1">
      <alignment horizontal="center" vertical="center" textRotation="90"/>
    </xf>
    <xf numFmtId="0" fontId="10" fillId="0" borderId="42" xfId="34" applyFont="1" applyBorder="1" applyAlignment="1">
      <alignment horizontal="center" vertical="center" textRotation="90"/>
    </xf>
    <xf numFmtId="0" fontId="0" fillId="0" borderId="43" xfId="0" applyBorder="1"/>
    <xf numFmtId="0" fontId="0" fillId="0" borderId="38" xfId="0" applyBorder="1"/>
    <xf numFmtId="0" fontId="0" fillId="0" borderId="34" xfId="0" applyBorder="1"/>
    <xf numFmtId="0" fontId="10" fillId="0" borderId="68" xfId="34" applyFont="1" applyBorder="1" applyAlignment="1">
      <alignment horizontal="center" vertical="center" textRotation="90"/>
    </xf>
    <xf numFmtId="0" fontId="10" fillId="0" borderId="78" xfId="34" applyFont="1" applyBorder="1" applyAlignment="1">
      <alignment horizontal="center" vertical="center" textRotation="90"/>
    </xf>
    <xf numFmtId="0" fontId="10" fillId="6" borderId="69" xfId="0" applyFont="1" applyFill="1" applyBorder="1" applyAlignment="1">
      <alignment horizontal="center" vertical="center" textRotation="90" wrapText="1"/>
    </xf>
    <xf numFmtId="0" fontId="10" fillId="6" borderId="58" xfId="0" applyFont="1" applyFill="1" applyBorder="1" applyAlignment="1">
      <alignment horizontal="center" vertical="center" textRotation="90" wrapText="1"/>
    </xf>
    <xf numFmtId="0" fontId="10" fillId="6" borderId="82" xfId="0" applyFont="1" applyFill="1" applyBorder="1" applyAlignment="1">
      <alignment horizontal="center" vertical="center" textRotation="90" wrapText="1"/>
    </xf>
    <xf numFmtId="0" fontId="10" fillId="0" borderId="70" xfId="34" applyFont="1" applyBorder="1" applyAlignment="1">
      <alignment horizontal="center" vertical="center" textRotation="1" wrapText="1"/>
    </xf>
    <xf numFmtId="0" fontId="10" fillId="0" borderId="84" xfId="34" applyFont="1" applyBorder="1" applyAlignment="1">
      <alignment horizontal="center" vertical="center" textRotation="1" wrapText="1"/>
    </xf>
    <xf numFmtId="0" fontId="10" fillId="0" borderId="71" xfId="34" applyFont="1" applyBorder="1" applyAlignment="1">
      <alignment horizontal="center" vertical="center" textRotation="1" wrapText="1"/>
    </xf>
    <xf numFmtId="0" fontId="10" fillId="6" borderId="81" xfId="34" applyFont="1" applyFill="1" applyBorder="1" applyAlignment="1">
      <alignment horizontal="center" vertical="center"/>
    </xf>
    <xf numFmtId="0" fontId="10" fillId="6" borderId="37" xfId="34" applyFont="1" applyFill="1" applyBorder="1" applyAlignment="1">
      <alignment horizontal="center" vertical="center"/>
    </xf>
    <xf numFmtId="0" fontId="10" fillId="6" borderId="85" xfId="34" applyFont="1" applyFill="1" applyBorder="1" applyAlignment="1">
      <alignment horizontal="center" vertical="center"/>
    </xf>
    <xf numFmtId="0" fontId="10" fillId="0" borderId="80" xfId="34" applyFont="1" applyBorder="1" applyAlignment="1">
      <alignment horizontal="center" vertical="center" wrapText="1"/>
    </xf>
    <xf numFmtId="0" fontId="10" fillId="0" borderId="87" xfId="34" applyFont="1" applyBorder="1" applyAlignment="1">
      <alignment horizontal="center" vertical="center" wrapText="1"/>
    </xf>
    <xf numFmtId="0" fontId="10" fillId="0" borderId="90" xfId="34" applyFont="1" applyBorder="1" applyAlignment="1">
      <alignment horizontal="center" vertical="center" wrapText="1"/>
    </xf>
    <xf numFmtId="0" fontId="10" fillId="0" borderId="59" xfId="34" applyFont="1" applyBorder="1" applyAlignment="1">
      <alignment horizontal="center" textRotation="90" wrapText="1"/>
    </xf>
    <xf numFmtId="0" fontId="10" fillId="0" borderId="83" xfId="34" applyFont="1" applyBorder="1" applyAlignment="1">
      <alignment horizontal="center" textRotation="90" wrapText="1"/>
    </xf>
    <xf numFmtId="0" fontId="10" fillId="0" borderId="89" xfId="34" applyFont="1" applyBorder="1" applyAlignment="1">
      <alignment horizontal="center" vertical="center" textRotation="90" wrapText="1"/>
    </xf>
    <xf numFmtId="0" fontId="10" fillId="0" borderId="83" xfId="34" applyFont="1" applyBorder="1" applyAlignment="1">
      <alignment horizontal="center" vertical="center" textRotation="90" wrapText="1"/>
    </xf>
    <xf numFmtId="0" fontId="10" fillId="0" borderId="28" xfId="34" applyFont="1" applyBorder="1" applyAlignment="1">
      <alignment horizontal="justify" textRotation="90" wrapText="1"/>
    </xf>
    <xf numFmtId="0" fontId="10" fillId="0" borderId="32" xfId="34" applyFont="1" applyBorder="1" applyAlignment="1">
      <alignment horizontal="justify" textRotation="90" wrapText="1"/>
    </xf>
    <xf numFmtId="0" fontId="10" fillId="0" borderId="62" xfId="0" applyFont="1" applyFill="1" applyBorder="1" applyAlignment="1">
      <alignment horizontal="justify" vertical="center" wrapText="1"/>
    </xf>
    <xf numFmtId="0" fontId="10" fillId="0" borderId="63" xfId="0" applyFont="1" applyFill="1" applyBorder="1" applyAlignment="1">
      <alignment horizontal="justify" vertical="center" wrapText="1"/>
    </xf>
    <xf numFmtId="0" fontId="10" fillId="0" borderId="64" xfId="0" applyFont="1" applyFill="1" applyBorder="1" applyAlignment="1">
      <alignment horizontal="justify" vertical="center" wrapText="1"/>
    </xf>
    <xf numFmtId="0" fontId="10" fillId="0" borderId="56" xfId="0" applyFont="1" applyFill="1" applyBorder="1" applyAlignment="1">
      <alignment horizontal="justify" vertical="center" wrapText="1"/>
    </xf>
    <xf numFmtId="0" fontId="10" fillId="0" borderId="56" xfId="0" applyFont="1" applyFill="1" applyBorder="1" applyAlignment="1">
      <alignment horizontal="left" vertical="center" wrapText="1"/>
    </xf>
    <xf numFmtId="0" fontId="28" fillId="6" borderId="78" xfId="34" applyFont="1" applyFill="1" applyBorder="1" applyAlignment="1">
      <alignment horizontal="center" vertical="center"/>
    </xf>
    <xf numFmtId="0" fontId="28" fillId="6" borderId="88" xfId="34" applyFont="1" applyFill="1" applyBorder="1" applyAlignment="1">
      <alignment horizontal="center" vertical="center"/>
    </xf>
    <xf numFmtId="0" fontId="28" fillId="6" borderId="77" xfId="34" applyFont="1" applyFill="1" applyBorder="1" applyAlignment="1">
      <alignment horizontal="center" vertical="center"/>
    </xf>
    <xf numFmtId="0" fontId="10" fillId="0" borderId="55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justify" vertical="center" wrapText="1"/>
    </xf>
    <xf numFmtId="0" fontId="10" fillId="0" borderId="57" xfId="0" applyFont="1" applyFill="1" applyBorder="1" applyAlignment="1">
      <alignment horizontal="justify" vertical="center" wrapText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45" fillId="0" borderId="41" xfId="204" applyFont="1" applyBorder="1" applyAlignment="1">
      <alignment horizontal="center" vertical="center" wrapText="1"/>
    </xf>
    <xf numFmtId="0" fontId="45" fillId="0" borderId="40" xfId="204" applyFont="1" applyBorder="1" applyAlignment="1">
      <alignment horizontal="center" vertical="center" wrapText="1"/>
    </xf>
    <xf numFmtId="0" fontId="45" fillId="0" borderId="38" xfId="204" applyFont="1" applyBorder="1" applyAlignment="1">
      <alignment horizontal="center" vertical="center" wrapText="1"/>
    </xf>
    <xf numFmtId="0" fontId="45" fillId="12" borderId="42" xfId="204" applyFont="1" applyFill="1" applyBorder="1" applyAlignment="1">
      <alignment horizontal="center" vertical="center" textRotation="90" wrapText="1"/>
    </xf>
    <xf numFmtId="0" fontId="45" fillId="12" borderId="43" xfId="204" applyFont="1" applyFill="1" applyBorder="1" applyAlignment="1">
      <alignment horizontal="center" vertical="center" textRotation="90" wrapText="1"/>
    </xf>
    <xf numFmtId="0" fontId="45" fillId="12" borderId="40" xfId="204" applyFont="1" applyFill="1" applyBorder="1" applyAlignment="1">
      <alignment horizontal="center" vertical="center" textRotation="90" wrapText="1"/>
    </xf>
    <xf numFmtId="0" fontId="45" fillId="12" borderId="39" xfId="204" applyFont="1" applyFill="1" applyBorder="1" applyAlignment="1">
      <alignment horizontal="center" vertical="center" textRotation="90" wrapText="1"/>
    </xf>
    <xf numFmtId="0" fontId="45" fillId="12" borderId="28" xfId="204" applyFont="1" applyFill="1" applyBorder="1" applyAlignment="1">
      <alignment horizontal="center" vertical="center" wrapText="1"/>
    </xf>
    <xf numFmtId="0" fontId="45" fillId="12" borderId="10" xfId="204" applyFont="1" applyFill="1" applyBorder="1" applyAlignment="1">
      <alignment horizontal="center" vertical="center" wrapText="1"/>
    </xf>
    <xf numFmtId="0" fontId="107" fillId="12" borderId="28" xfId="204" applyFont="1" applyFill="1" applyBorder="1" applyAlignment="1">
      <alignment horizontal="center" vertical="center" wrapText="1"/>
    </xf>
    <xf numFmtId="0" fontId="107" fillId="12" borderId="10" xfId="204" applyFont="1" applyFill="1" applyBorder="1" applyAlignment="1">
      <alignment horizontal="center" vertical="center" wrapText="1"/>
    </xf>
    <xf numFmtId="0" fontId="45" fillId="12" borderId="33" xfId="204" applyFont="1" applyFill="1" applyBorder="1" applyAlignment="1">
      <alignment horizontal="center" vertical="center" wrapText="1"/>
    </xf>
    <xf numFmtId="0" fontId="45" fillId="12" borderId="43" xfId="204" applyFont="1" applyFill="1" applyBorder="1" applyAlignment="1">
      <alignment horizontal="center" vertical="center" wrapText="1"/>
    </xf>
    <xf numFmtId="0" fontId="45" fillId="12" borderId="28" xfId="204" applyFont="1" applyFill="1" applyBorder="1" applyAlignment="1">
      <alignment horizontal="center" textRotation="90" wrapText="1"/>
    </xf>
    <xf numFmtId="0" fontId="45" fillId="12" borderId="35" xfId="204" applyFont="1" applyFill="1" applyBorder="1" applyAlignment="1">
      <alignment horizontal="center" textRotation="90" wrapText="1"/>
    </xf>
    <xf numFmtId="0" fontId="45" fillId="12" borderId="32" xfId="204" applyFont="1" applyFill="1" applyBorder="1" applyAlignment="1">
      <alignment horizontal="center" textRotation="90" wrapText="1"/>
    </xf>
    <xf numFmtId="0" fontId="45" fillId="6" borderId="35" xfId="204" applyFont="1" applyFill="1" applyBorder="1" applyAlignment="1">
      <alignment horizontal="center" vertical="center"/>
    </xf>
    <xf numFmtId="0" fontId="45" fillId="6" borderId="32" xfId="204" applyFont="1" applyFill="1" applyBorder="1" applyAlignment="1">
      <alignment horizontal="center" vertical="center"/>
    </xf>
    <xf numFmtId="0" fontId="107" fillId="6" borderId="35" xfId="204" applyFont="1" applyFill="1" applyBorder="1" applyAlignment="1">
      <alignment horizontal="center" vertical="center"/>
    </xf>
    <xf numFmtId="0" fontId="107" fillId="6" borderId="32" xfId="204" applyFont="1" applyFill="1" applyBorder="1" applyAlignment="1">
      <alignment horizontal="center" vertical="center"/>
    </xf>
    <xf numFmtId="0" fontId="45" fillId="0" borderId="42" xfId="204" applyFont="1" applyBorder="1" applyAlignment="1">
      <alignment horizontal="center" vertical="center" textRotation="90" wrapText="1"/>
    </xf>
    <xf numFmtId="0" fontId="45" fillId="0" borderId="40" xfId="204" applyFont="1" applyBorder="1" applyAlignment="1">
      <alignment horizontal="center" vertical="center" textRotation="90" wrapText="1"/>
    </xf>
    <xf numFmtId="0" fontId="45" fillId="0" borderId="38" xfId="204" applyFont="1" applyBorder="1" applyAlignment="1">
      <alignment horizontal="center" vertical="center" textRotation="90" wrapText="1"/>
    </xf>
    <xf numFmtId="0" fontId="45" fillId="0" borderId="0" xfId="204" applyFont="1" applyBorder="1" applyAlignment="1">
      <alignment horizontal="center" vertical="center" textRotation="90" wrapText="1"/>
    </xf>
    <xf numFmtId="0" fontId="45" fillId="0" borderId="37" xfId="204" applyFont="1" applyBorder="1" applyAlignment="1">
      <alignment horizontal="center" vertical="center" textRotation="90" wrapText="1"/>
    </xf>
    <xf numFmtId="0" fontId="45" fillId="0" borderId="35" xfId="34" applyFont="1" applyBorder="1" applyAlignment="1">
      <alignment horizontal="center" vertical="center" wrapText="1"/>
    </xf>
    <xf numFmtId="0" fontId="45" fillId="0" borderId="32" xfId="34" applyFont="1" applyBorder="1" applyAlignment="1">
      <alignment horizontal="center" vertical="center" wrapText="1"/>
    </xf>
    <xf numFmtId="0" fontId="45" fillId="12" borderId="40" xfId="204" applyFont="1" applyFill="1" applyBorder="1" applyAlignment="1">
      <alignment horizontal="center" vertical="center" wrapText="1"/>
    </xf>
    <xf numFmtId="0" fontId="45" fillId="12" borderId="39" xfId="204" applyFont="1" applyFill="1" applyBorder="1" applyAlignment="1">
      <alignment horizontal="center" vertical="center" wrapText="1"/>
    </xf>
    <xf numFmtId="0" fontId="45" fillId="12" borderId="42" xfId="204" applyFont="1" applyFill="1" applyBorder="1" applyAlignment="1">
      <alignment horizontal="center" vertical="center" wrapText="1"/>
    </xf>
    <xf numFmtId="0" fontId="45" fillId="12" borderId="40" xfId="204" applyFont="1" applyFill="1" applyBorder="1" applyAlignment="1">
      <alignment horizontal="center" vertical="center"/>
    </xf>
    <xf numFmtId="0" fontId="45" fillId="12" borderId="39" xfId="204" applyFont="1" applyFill="1" applyBorder="1" applyAlignment="1">
      <alignment horizontal="center" vertical="center"/>
    </xf>
    <xf numFmtId="0" fontId="107" fillId="12" borderId="40" xfId="204" applyFont="1" applyFill="1" applyBorder="1" applyAlignment="1">
      <alignment horizontal="center" vertical="center"/>
    </xf>
    <xf numFmtId="0" fontId="107" fillId="12" borderId="39" xfId="204" applyFont="1" applyFill="1" applyBorder="1" applyAlignment="1">
      <alignment horizontal="center" vertical="center"/>
    </xf>
    <xf numFmtId="0" fontId="107" fillId="12" borderId="42" xfId="204" applyFont="1" applyFill="1" applyBorder="1" applyAlignment="1">
      <alignment horizontal="center" vertical="center" textRotation="90" wrapText="1"/>
    </xf>
    <xf numFmtId="0" fontId="107" fillId="12" borderId="40" xfId="204" applyFont="1" applyFill="1" applyBorder="1" applyAlignment="1">
      <alignment horizontal="center" vertical="center" textRotation="90" wrapText="1"/>
    </xf>
    <xf numFmtId="0" fontId="107" fillId="12" borderId="38" xfId="204" applyFont="1" applyFill="1" applyBorder="1" applyAlignment="1">
      <alignment horizontal="center" vertical="center" textRotation="90" wrapText="1"/>
    </xf>
    <xf numFmtId="0" fontId="107" fillId="12" borderId="24" xfId="204" applyFont="1" applyFill="1" applyBorder="1" applyAlignment="1">
      <alignment horizontal="center" vertical="center" wrapText="1"/>
    </xf>
    <xf numFmtId="0" fontId="107" fillId="12" borderId="36" xfId="204" applyFont="1" applyFill="1" applyBorder="1" applyAlignment="1">
      <alignment horizontal="center" vertical="center" wrapText="1"/>
    </xf>
    <xf numFmtId="0" fontId="107" fillId="12" borderId="33" xfId="204" applyFont="1" applyFill="1" applyBorder="1" applyAlignment="1">
      <alignment horizontal="center" vertical="center" wrapText="1"/>
    </xf>
    <xf numFmtId="0" fontId="107" fillId="12" borderId="42" xfId="204" applyFont="1" applyFill="1" applyBorder="1" applyAlignment="1">
      <alignment horizontal="center" vertical="center" textRotation="90"/>
    </xf>
    <xf numFmtId="0" fontId="107" fillId="12" borderId="40" xfId="204" applyFont="1" applyFill="1" applyBorder="1" applyAlignment="1">
      <alignment horizontal="center" vertical="center" textRotation="90"/>
    </xf>
    <xf numFmtId="0" fontId="107" fillId="12" borderId="38" xfId="204" applyFont="1" applyFill="1" applyBorder="1" applyAlignment="1">
      <alignment horizontal="center" vertical="center" textRotation="90"/>
    </xf>
    <xf numFmtId="0" fontId="45" fillId="6" borderId="35" xfId="204" applyFont="1" applyFill="1" applyBorder="1" applyAlignment="1">
      <alignment horizontal="center" vertical="center" wrapText="1"/>
    </xf>
    <xf numFmtId="0" fontId="45" fillId="6" borderId="32" xfId="204" applyFont="1" applyFill="1" applyBorder="1" applyAlignment="1">
      <alignment horizontal="center" vertical="center" wrapText="1"/>
    </xf>
    <xf numFmtId="0" fontId="45" fillId="12" borderId="40" xfId="204" applyFont="1" applyFill="1" applyBorder="1" applyAlignment="1">
      <alignment horizontal="center" vertical="top" wrapText="1"/>
    </xf>
    <xf numFmtId="0" fontId="45" fillId="12" borderId="39" xfId="204" applyFont="1" applyFill="1" applyBorder="1" applyAlignment="1">
      <alignment horizontal="center" vertical="top" wrapText="1"/>
    </xf>
    <xf numFmtId="0" fontId="45" fillId="12" borderId="10" xfId="204" applyFont="1" applyFill="1" applyBorder="1" applyAlignment="1">
      <alignment horizontal="center" vertical="center" textRotation="90" wrapText="1"/>
    </xf>
    <xf numFmtId="0" fontId="45" fillId="12" borderId="32" xfId="204" applyFont="1" applyFill="1" applyBorder="1" applyAlignment="1">
      <alignment horizontal="center" vertical="center" textRotation="90" wrapText="1"/>
    </xf>
    <xf numFmtId="0" fontId="45" fillId="12" borderId="28" xfId="204" applyFont="1" applyFill="1" applyBorder="1" applyAlignment="1">
      <alignment horizontal="center" vertical="center" textRotation="90" wrapText="1"/>
    </xf>
    <xf numFmtId="0" fontId="45" fillId="12" borderId="38" xfId="204" applyFont="1" applyFill="1" applyBorder="1" applyAlignment="1">
      <alignment horizontal="center" vertical="center" textRotation="90" wrapText="1"/>
    </xf>
    <xf numFmtId="0" fontId="45" fillId="12" borderId="35" xfId="204" applyFont="1" applyFill="1" applyBorder="1" applyAlignment="1">
      <alignment horizontal="center" vertical="top" wrapText="1"/>
    </xf>
    <xf numFmtId="0" fontId="45" fillId="0" borderId="35" xfId="0" applyFont="1" applyBorder="1" applyAlignment="1">
      <alignment vertical="top"/>
    </xf>
    <xf numFmtId="0" fontId="45" fillId="0" borderId="32" xfId="0" applyFont="1" applyBorder="1" applyAlignment="1">
      <alignment vertical="top"/>
    </xf>
    <xf numFmtId="0" fontId="45" fillId="12" borderId="35" xfId="204" applyFont="1" applyFill="1" applyBorder="1" applyAlignment="1">
      <alignment horizontal="center" vertical="center" textRotation="90" wrapText="1"/>
    </xf>
    <xf numFmtId="0" fontId="45" fillId="12" borderId="35" xfId="204" applyFont="1" applyFill="1" applyBorder="1" applyAlignment="1">
      <alignment horizontal="center" vertical="center" wrapText="1"/>
    </xf>
    <xf numFmtId="0" fontId="45" fillId="12" borderId="32" xfId="204" applyFont="1" applyFill="1" applyBorder="1" applyAlignment="1">
      <alignment horizontal="center" vertical="center" wrapText="1"/>
    </xf>
    <xf numFmtId="0" fontId="45" fillId="0" borderId="35" xfId="204" applyFont="1" applyFill="1" applyBorder="1" applyAlignment="1">
      <alignment horizontal="center" vertical="center" wrapText="1"/>
    </xf>
    <xf numFmtId="0" fontId="45" fillId="0" borderId="32" xfId="204" applyFont="1" applyFill="1" applyBorder="1" applyAlignment="1">
      <alignment horizontal="center" vertical="center" wrapText="1"/>
    </xf>
    <xf numFmtId="0" fontId="45" fillId="12" borderId="35" xfId="204" applyFont="1" applyFill="1" applyBorder="1" applyAlignment="1">
      <alignment horizontal="center" wrapText="1"/>
    </xf>
    <xf numFmtId="0" fontId="45" fillId="12" borderId="32" xfId="204" applyFont="1" applyFill="1" applyBorder="1" applyAlignment="1">
      <alignment horizontal="center" wrapText="1"/>
    </xf>
    <xf numFmtId="0" fontId="107" fillId="12" borderId="28" xfId="204" applyFont="1" applyFill="1" applyBorder="1" applyAlignment="1">
      <alignment horizontal="center" textRotation="90" wrapText="1"/>
    </xf>
    <xf numFmtId="0" fontId="107" fillId="12" borderId="32" xfId="204" applyFont="1" applyFill="1" applyBorder="1" applyAlignment="1">
      <alignment horizontal="center" textRotation="90" wrapText="1"/>
    </xf>
    <xf numFmtId="0" fontId="30" fillId="0" borderId="10" xfId="0" applyFont="1" applyBorder="1" applyAlignment="1">
      <alignment horizontal="center" vertical="center" textRotation="90"/>
    </xf>
    <xf numFmtId="0" fontId="30" fillId="0" borderId="10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0" fillId="0" borderId="10" xfId="0" applyFont="1" applyBorder="1"/>
    <xf numFmtId="0" fontId="30" fillId="6" borderId="24" xfId="0" applyFont="1" applyFill="1" applyBorder="1" applyAlignment="1">
      <alignment horizontal="center"/>
    </xf>
    <xf numFmtId="0" fontId="30" fillId="6" borderId="36" xfId="0" applyFont="1" applyFill="1" applyBorder="1" applyAlignment="1">
      <alignment horizontal="center"/>
    </xf>
    <xf numFmtId="0" fontId="30" fillId="6" borderId="33" xfId="0" applyFont="1" applyFill="1" applyBorder="1" applyAlignment="1">
      <alignment horizontal="center"/>
    </xf>
    <xf numFmtId="0" fontId="32" fillId="0" borderId="10" xfId="0" applyFont="1" applyBorder="1" applyAlignment="1">
      <alignment horizontal="center" wrapText="1"/>
    </xf>
    <xf numFmtId="0" fontId="30" fillId="0" borderId="10" xfId="0" applyFont="1" applyBorder="1" applyAlignment="1">
      <alignment wrapText="1"/>
    </xf>
    <xf numFmtId="0" fontId="10" fillId="0" borderId="37" xfId="0" applyFont="1" applyBorder="1" applyAlignment="1">
      <alignment horizontal="left" vertical="center"/>
    </xf>
    <xf numFmtId="0" fontId="30" fillId="0" borderId="41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2" fillId="0" borderId="10" xfId="0" applyFont="1" applyBorder="1" applyAlignment="1">
      <alignment wrapText="1"/>
    </xf>
    <xf numFmtId="0" fontId="30" fillId="0" borderId="24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0" fontId="30" fillId="0" borderId="10" xfId="0" quotePrefix="1" applyFont="1" applyBorder="1" applyAlignment="1">
      <alignment horizontal="center"/>
    </xf>
    <xf numFmtId="0" fontId="30" fillId="0" borderId="24" xfId="0" applyFont="1" applyFill="1" applyBorder="1" applyAlignment="1">
      <alignment horizontal="center"/>
    </xf>
    <xf numFmtId="0" fontId="30" fillId="0" borderId="36" xfId="0" applyFont="1" applyFill="1" applyBorder="1" applyAlignment="1">
      <alignment horizontal="center"/>
    </xf>
    <xf numFmtId="0" fontId="30" fillId="0" borderId="33" xfId="0" applyFont="1" applyFill="1" applyBorder="1" applyAlignment="1">
      <alignment horizontal="center"/>
    </xf>
    <xf numFmtId="0" fontId="30" fillId="0" borderId="10" xfId="0" applyFont="1" applyBorder="1" applyAlignment="1">
      <alignment horizontal="left"/>
    </xf>
    <xf numFmtId="0" fontId="47" fillId="0" borderId="24" xfId="0" applyFont="1" applyBorder="1" applyAlignment="1">
      <alignment horizontal="left"/>
    </xf>
    <xf numFmtId="0" fontId="47" fillId="0" borderId="36" xfId="0" applyFont="1" applyBorder="1" applyAlignment="1">
      <alignment horizontal="left"/>
    </xf>
    <xf numFmtId="0" fontId="47" fillId="0" borderId="33" xfId="0" applyFont="1" applyBorder="1" applyAlignment="1">
      <alignment horizontal="left"/>
    </xf>
    <xf numFmtId="0" fontId="24" fillId="0" borderId="28" xfId="468" applyFont="1" applyFill="1" applyBorder="1" applyAlignment="1">
      <alignment horizontal="center" vertical="center"/>
    </xf>
    <xf numFmtId="0" fontId="24" fillId="0" borderId="32" xfId="468" applyFont="1" applyFill="1" applyBorder="1" applyAlignment="1">
      <alignment horizontal="center" vertical="center"/>
    </xf>
    <xf numFmtId="0" fontId="24" fillId="0" borderId="10" xfId="468" applyFont="1" applyFill="1" applyBorder="1" applyAlignment="1">
      <alignment horizontal="center" vertical="center" wrapText="1"/>
    </xf>
    <xf numFmtId="0" fontId="24" fillId="0" borderId="10" xfId="468" applyFont="1" applyFill="1" applyBorder="1" applyAlignment="1">
      <alignment horizontal="center" vertical="center"/>
    </xf>
    <xf numFmtId="0" fontId="10" fillId="0" borderId="37" xfId="0" applyFont="1" applyBorder="1" applyAlignment="1">
      <alignment horizontal="left" vertical="center" wrapText="1"/>
    </xf>
    <xf numFmtId="0" fontId="24" fillId="0" borderId="24" xfId="468" applyFont="1" applyFill="1" applyBorder="1" applyAlignment="1">
      <alignment horizontal="center" vertical="center" wrapText="1"/>
    </xf>
    <xf numFmtId="0" fontId="24" fillId="0" borderId="36" xfId="468" applyFont="1" applyFill="1" applyBorder="1" applyAlignment="1">
      <alignment horizontal="center" vertical="center" wrapText="1"/>
    </xf>
    <xf numFmtId="0" fontId="24" fillId="0" borderId="33" xfId="468" applyFont="1" applyFill="1" applyBorder="1" applyAlignment="1">
      <alignment horizontal="center" vertical="center" wrapText="1"/>
    </xf>
    <xf numFmtId="0" fontId="24" fillId="0" borderId="42" xfId="468" applyFont="1" applyFill="1" applyBorder="1" applyAlignment="1">
      <alignment horizontal="center" vertical="center" wrapText="1"/>
    </xf>
    <xf numFmtId="0" fontId="24" fillId="0" borderId="43" xfId="468" applyFont="1" applyFill="1" applyBorder="1" applyAlignment="1">
      <alignment horizontal="center" vertical="center" wrapText="1"/>
    </xf>
    <xf numFmtId="0" fontId="24" fillId="0" borderId="38" xfId="468" applyFont="1" applyFill="1" applyBorder="1" applyAlignment="1">
      <alignment horizontal="center" vertical="center" wrapText="1"/>
    </xf>
    <xf numFmtId="0" fontId="24" fillId="0" borderId="34" xfId="468" applyFont="1" applyFill="1" applyBorder="1" applyAlignment="1">
      <alignment horizontal="center" vertical="center" wrapText="1"/>
    </xf>
    <xf numFmtId="0" fontId="24" fillId="0" borderId="28" xfId="468" applyFont="1" applyFill="1" applyBorder="1" applyAlignment="1">
      <alignment horizontal="center" vertical="center" textRotation="90" wrapText="1"/>
    </xf>
    <xf numFmtId="0" fontId="24" fillId="0" borderId="35" xfId="468" applyFont="1" applyFill="1" applyBorder="1" applyAlignment="1">
      <alignment horizontal="center" vertical="center" textRotation="90" wrapText="1"/>
    </xf>
    <xf numFmtId="0" fontId="24" fillId="0" borderId="32" xfId="468" applyFont="1" applyFill="1" applyBorder="1" applyAlignment="1">
      <alignment horizontal="center" vertical="center" textRotation="90" wrapText="1"/>
    </xf>
    <xf numFmtId="0" fontId="24" fillId="0" borderId="28" xfId="468" applyFont="1" applyFill="1" applyBorder="1" applyAlignment="1">
      <alignment horizontal="center" vertical="center" textRotation="90"/>
    </xf>
    <xf numFmtId="0" fontId="24" fillId="0" borderId="35" xfId="468" applyFont="1" applyFill="1" applyBorder="1" applyAlignment="1">
      <alignment horizontal="center" vertical="center" textRotation="90"/>
    </xf>
    <xf numFmtId="0" fontId="24" fillId="0" borderId="32" xfId="468" applyFont="1" applyFill="1" applyBorder="1" applyAlignment="1">
      <alignment horizontal="center" vertical="center" textRotation="90"/>
    </xf>
    <xf numFmtId="0" fontId="21" fillId="0" borderId="37" xfId="468" applyFont="1" applyFill="1" applyBorder="1" applyAlignment="1">
      <alignment horizontal="left" vertical="center" wrapText="1"/>
    </xf>
    <xf numFmtId="0" fontId="23" fillId="0" borderId="0" xfId="211" applyFont="1" applyBorder="1" applyAlignment="1">
      <alignment horizontal="center"/>
    </xf>
    <xf numFmtId="0" fontId="23" fillId="0" borderId="0" xfId="211" quotePrefix="1" applyFont="1" applyBorder="1" applyAlignment="1">
      <alignment horizontal="center"/>
    </xf>
    <xf numFmtId="0" fontId="79" fillId="0" borderId="0" xfId="211" applyFont="1" applyAlignment="1">
      <alignment horizontal="center"/>
    </xf>
    <xf numFmtId="0" fontId="23" fillId="0" borderId="10" xfId="211" applyFont="1" applyBorder="1" applyAlignment="1">
      <alignment horizontal="center"/>
    </xf>
    <xf numFmtId="0" fontId="23" fillId="0" borderId="28" xfId="211" applyFont="1" applyBorder="1" applyAlignment="1">
      <alignment horizontal="center"/>
    </xf>
    <xf numFmtId="0" fontId="21" fillId="0" borderId="10" xfId="211" applyFont="1" applyBorder="1" applyAlignment="1">
      <alignment horizontal="center" vertical="center"/>
    </xf>
    <xf numFmtId="0" fontId="21" fillId="0" borderId="10" xfId="211" applyFont="1" applyBorder="1" applyAlignment="1">
      <alignment horizontal="center"/>
    </xf>
    <xf numFmtId="0" fontId="21" fillId="0" borderId="28" xfId="211" applyFont="1" applyBorder="1" applyAlignment="1">
      <alignment horizontal="center"/>
    </xf>
    <xf numFmtId="0" fontId="21" fillId="0" borderId="28" xfId="211" applyFont="1" applyBorder="1" applyAlignment="1">
      <alignment horizontal="center" vertical="center"/>
    </xf>
    <xf numFmtId="0" fontId="21" fillId="0" borderId="28" xfId="211" applyFont="1" applyBorder="1" applyAlignment="1">
      <alignment horizontal="center" textRotation="90" wrapText="1"/>
    </xf>
    <xf numFmtId="0" fontId="21" fillId="0" borderId="35" xfId="211" applyFont="1" applyBorder="1" applyAlignment="1">
      <alignment horizontal="center" textRotation="90" wrapText="1"/>
    </xf>
    <xf numFmtId="0" fontId="21" fillId="0" borderId="28" xfId="211" applyFont="1" applyBorder="1" applyAlignment="1">
      <alignment horizontal="center" vertical="center" wrapText="1"/>
    </xf>
    <xf numFmtId="0" fontId="21" fillId="0" borderId="35" xfId="211" applyFont="1" applyBorder="1" applyAlignment="1">
      <alignment horizontal="center" vertical="center" wrapText="1"/>
    </xf>
    <xf numFmtId="0" fontId="43" fillId="0" borderId="37" xfId="211" applyFont="1" applyBorder="1" applyAlignment="1">
      <alignment horizontal="center"/>
    </xf>
    <xf numFmtId="0" fontId="21" fillId="0" borderId="35" xfId="211" applyFont="1" applyBorder="1" applyAlignment="1">
      <alignment horizontal="center"/>
    </xf>
    <xf numFmtId="0" fontId="21" fillId="0" borderId="24" xfId="211" applyFont="1" applyBorder="1" applyAlignment="1">
      <alignment horizontal="center" vertical="center"/>
    </xf>
    <xf numFmtId="0" fontId="21" fillId="0" borderId="28" xfId="211" applyFont="1" applyBorder="1" applyAlignment="1">
      <alignment horizontal="center" vertical="top" wrapText="1"/>
    </xf>
    <xf numFmtId="0" fontId="21" fillId="0" borderId="35" xfId="211" applyFont="1" applyBorder="1" applyAlignment="1">
      <alignment horizontal="center" vertical="top" wrapText="1"/>
    </xf>
    <xf numFmtId="0" fontId="21" fillId="0" borderId="0" xfId="211" applyFont="1" applyBorder="1" applyAlignment="1">
      <alignment horizontal="center" vertical="center"/>
    </xf>
    <xf numFmtId="0" fontId="21" fillId="0" borderId="42" xfId="211" applyFont="1" applyBorder="1" applyAlignment="1">
      <alignment horizontal="center" vertical="center"/>
    </xf>
    <xf numFmtId="0" fontId="21" fillId="0" borderId="0" xfId="211" applyFont="1" applyAlignment="1">
      <alignment horizontal="center"/>
    </xf>
    <xf numFmtId="0" fontId="21" fillId="0" borderId="24" xfId="211" applyFont="1" applyBorder="1" applyAlignment="1">
      <alignment horizontal="center"/>
    </xf>
    <xf numFmtId="0" fontId="21" fillId="0" borderId="0" xfId="211" applyFont="1" applyBorder="1" applyAlignment="1">
      <alignment horizontal="right"/>
    </xf>
    <xf numFmtId="0" fontId="47" fillId="0" borderId="0" xfId="211" applyFont="1" applyBorder="1" applyAlignment="1">
      <alignment horizontal="center"/>
    </xf>
    <xf numFmtId="0" fontId="21" fillId="0" borderId="43" xfId="211" applyFont="1" applyBorder="1" applyAlignment="1">
      <alignment horizontal="center"/>
    </xf>
    <xf numFmtId="0" fontId="21" fillId="0" borderId="34" xfId="211" applyFont="1" applyBorder="1" applyAlignment="1">
      <alignment horizontal="center"/>
    </xf>
    <xf numFmtId="0" fontId="21" fillId="0" borderId="37" xfId="211" applyFont="1" applyBorder="1" applyAlignment="1">
      <alignment horizontal="right"/>
    </xf>
    <xf numFmtId="0" fontId="21" fillId="0" borderId="33" xfId="211" applyFont="1" applyBorder="1" applyAlignment="1">
      <alignment horizontal="center" vertical="center"/>
    </xf>
    <xf numFmtId="0" fontId="83" fillId="0" borderId="0" xfId="208" applyFont="1" applyFill="1" applyBorder="1" applyAlignment="1">
      <alignment horizontal="right" wrapText="1"/>
    </xf>
    <xf numFmtId="0" fontId="21" fillId="0" borderId="41" xfId="211" applyFont="1" applyBorder="1" applyAlignment="1">
      <alignment horizontal="center"/>
    </xf>
    <xf numFmtId="0" fontId="21" fillId="0" borderId="0" xfId="211" applyFont="1" applyBorder="1" applyAlignment="1">
      <alignment horizontal="center"/>
    </xf>
    <xf numFmtId="0" fontId="21" fillId="0" borderId="36" xfId="211" applyFont="1" applyBorder="1" applyAlignment="1">
      <alignment horizontal="center" vertical="center"/>
    </xf>
    <xf numFmtId="0" fontId="83" fillId="0" borderId="36" xfId="208" applyFont="1" applyFill="1" applyBorder="1" applyAlignment="1">
      <alignment horizontal="center" wrapText="1"/>
    </xf>
    <xf numFmtId="0" fontId="21" fillId="0" borderId="36" xfId="211" applyFont="1" applyFill="1" applyBorder="1" applyAlignment="1">
      <alignment horizontal="right"/>
    </xf>
    <xf numFmtId="0" fontId="10" fillId="0" borderId="41" xfId="33" applyBorder="1" applyAlignment="1">
      <alignment horizontal="center"/>
    </xf>
    <xf numFmtId="0" fontId="10" fillId="0" borderId="0" xfId="33" applyAlignment="1">
      <alignment horizontal="center"/>
    </xf>
    <xf numFmtId="0" fontId="23" fillId="0" borderId="0" xfId="33" applyFont="1" applyFill="1" applyAlignment="1">
      <alignment horizontal="center"/>
    </xf>
    <xf numFmtId="0" fontId="59" fillId="0" borderId="37" xfId="33" applyFont="1" applyBorder="1" applyAlignment="1">
      <alignment horizontal="center"/>
    </xf>
    <xf numFmtId="0" fontId="21" fillId="0" borderId="28" xfId="33" applyFont="1" applyFill="1" applyBorder="1" applyAlignment="1">
      <alignment horizontal="center" vertical="center"/>
    </xf>
    <xf numFmtId="0" fontId="21" fillId="0" borderId="35" xfId="33" applyFont="1" applyFill="1" applyBorder="1" applyAlignment="1">
      <alignment horizontal="center" vertical="center"/>
    </xf>
    <xf numFmtId="0" fontId="21" fillId="0" borderId="32" xfId="33" applyFont="1" applyFill="1" applyBorder="1" applyAlignment="1">
      <alignment horizontal="center" vertical="center"/>
    </xf>
    <xf numFmtId="0" fontId="21" fillId="0" borderId="28" xfId="33" applyFont="1" applyFill="1" applyBorder="1" applyAlignment="1">
      <alignment horizontal="center" vertical="center" wrapText="1"/>
    </xf>
    <xf numFmtId="0" fontId="21" fillId="0" borderId="35" xfId="33" applyFont="1" applyFill="1" applyBorder="1" applyAlignment="1">
      <alignment horizontal="center" vertical="center" wrapText="1"/>
    </xf>
    <xf numFmtId="0" fontId="21" fillId="0" borderId="32" xfId="33" applyFont="1" applyFill="1" applyBorder="1" applyAlignment="1">
      <alignment horizontal="center" vertical="center" wrapText="1"/>
    </xf>
    <xf numFmtId="0" fontId="21" fillId="0" borderId="10" xfId="33" applyFont="1" applyFill="1" applyBorder="1" applyAlignment="1">
      <alignment horizontal="center"/>
    </xf>
    <xf numFmtId="0" fontId="21" fillId="0" borderId="24" xfId="33" applyFont="1" applyFill="1" applyBorder="1" applyAlignment="1">
      <alignment horizontal="center"/>
    </xf>
    <xf numFmtId="0" fontId="21" fillId="0" borderId="36" xfId="33" applyFont="1" applyFill="1" applyBorder="1" applyAlignment="1">
      <alignment horizontal="center"/>
    </xf>
    <xf numFmtId="0" fontId="21" fillId="0" borderId="33" xfId="33" applyFont="1" applyFill="1" applyBorder="1" applyAlignment="1">
      <alignment horizontal="center"/>
    </xf>
    <xf numFmtId="0" fontId="65" fillId="0" borderId="97" xfId="33" applyNumberFormat="1" applyFont="1" applyFill="1" applyBorder="1" applyAlignment="1">
      <alignment vertical="center" wrapText="1" readingOrder="1"/>
    </xf>
    <xf numFmtId="0" fontId="61" fillId="0" borderId="108" xfId="33" applyNumberFormat="1" applyFont="1" applyFill="1" applyBorder="1" applyAlignment="1">
      <alignment vertical="top" wrapText="1"/>
    </xf>
    <xf numFmtId="0" fontId="61" fillId="0" borderId="96" xfId="33" applyNumberFormat="1" applyFont="1" applyFill="1" applyBorder="1" applyAlignment="1">
      <alignment vertical="top" wrapText="1"/>
    </xf>
    <xf numFmtId="0" fontId="65" fillId="0" borderId="97" xfId="33" applyNumberFormat="1" applyFont="1" applyFill="1" applyBorder="1" applyAlignment="1">
      <alignment horizontal="right" vertical="center" wrapText="1" readingOrder="1"/>
    </xf>
    <xf numFmtId="0" fontId="21" fillId="0" borderId="0" xfId="33" applyFont="1" applyAlignment="1">
      <alignment horizontal="center"/>
    </xf>
    <xf numFmtId="0" fontId="21" fillId="0" borderId="0" xfId="33" applyFont="1" applyAlignment="1"/>
    <xf numFmtId="0" fontId="21" fillId="0" borderId="28" xfId="33" applyFont="1" applyBorder="1" applyAlignment="1">
      <alignment horizontal="center" vertical="center" wrapText="1"/>
    </xf>
    <xf numFmtId="0" fontId="21" fillId="0" borderId="32" xfId="33" applyFont="1" applyBorder="1" applyAlignment="1">
      <alignment horizontal="center" vertical="center" wrapText="1"/>
    </xf>
    <xf numFmtId="0" fontId="21" fillId="0" borderId="24" xfId="33" applyFont="1" applyBorder="1" applyAlignment="1">
      <alignment horizontal="left" vertical="center"/>
    </xf>
    <xf numFmtId="0" fontId="21" fillId="0" borderId="36" xfId="33" applyFont="1" applyBorder="1" applyAlignment="1">
      <alignment horizontal="left" vertical="center"/>
    </xf>
    <xf numFmtId="0" fontId="21" fillId="0" borderId="33" xfId="33" applyFont="1" applyBorder="1" applyAlignment="1">
      <alignment horizontal="left" vertical="center"/>
    </xf>
    <xf numFmtId="0" fontId="21" fillId="0" borderId="24" xfId="33" applyFont="1" applyBorder="1" applyAlignment="1">
      <alignment horizontal="center" vertical="center"/>
    </xf>
    <xf numFmtId="0" fontId="21" fillId="0" borderId="36" xfId="33" applyFont="1" applyBorder="1" applyAlignment="1">
      <alignment horizontal="center" vertical="center"/>
    </xf>
    <xf numFmtId="0" fontId="21" fillId="0" borderId="33" xfId="33" applyFont="1" applyBorder="1" applyAlignment="1">
      <alignment horizontal="center" vertical="center"/>
    </xf>
    <xf numFmtId="0" fontId="85" fillId="0" borderId="28" xfId="33" applyNumberFormat="1" applyFont="1" applyFill="1" applyBorder="1" applyAlignment="1">
      <alignment horizontal="left" vertical="center" wrapText="1" readingOrder="1"/>
    </xf>
    <xf numFmtId="0" fontId="85" fillId="0" borderId="35" xfId="33" applyNumberFormat="1" applyFont="1" applyFill="1" applyBorder="1" applyAlignment="1">
      <alignment horizontal="left" vertical="center" wrapText="1" readingOrder="1"/>
    </xf>
    <xf numFmtId="0" fontId="85" fillId="0" borderId="32" xfId="33" applyNumberFormat="1" applyFont="1" applyFill="1" applyBorder="1" applyAlignment="1">
      <alignment horizontal="left" vertical="center" wrapText="1" readingOrder="1"/>
    </xf>
    <xf numFmtId="0" fontId="84" fillId="0" borderId="37" xfId="33" applyNumberFormat="1" applyFont="1" applyFill="1" applyBorder="1" applyAlignment="1">
      <alignment horizontal="center" vertical="center" wrapText="1" readingOrder="1"/>
    </xf>
    <xf numFmtId="0" fontId="84" fillId="0" borderId="28" xfId="33" applyNumberFormat="1" applyFont="1" applyFill="1" applyBorder="1" applyAlignment="1">
      <alignment horizontal="center" vertical="center" wrapText="1" readingOrder="1"/>
    </xf>
    <xf numFmtId="0" fontId="84" fillId="0" borderId="32" xfId="33" applyNumberFormat="1" applyFont="1" applyFill="1" applyBorder="1" applyAlignment="1">
      <alignment horizontal="center" vertical="center" wrapText="1" readingOrder="1"/>
    </xf>
    <xf numFmtId="0" fontId="84" fillId="0" borderId="42" xfId="33" applyNumberFormat="1" applyFont="1" applyFill="1" applyBorder="1" applyAlignment="1">
      <alignment horizontal="center" vertical="center" wrapText="1" readingOrder="1"/>
    </xf>
    <xf numFmtId="0" fontId="84" fillId="0" borderId="38" xfId="33" applyNumberFormat="1" applyFont="1" applyFill="1" applyBorder="1" applyAlignment="1">
      <alignment horizontal="center" vertical="center" wrapText="1" readingOrder="1"/>
    </xf>
    <xf numFmtId="0" fontId="84" fillId="0" borderId="24" xfId="33" applyNumberFormat="1" applyFont="1" applyFill="1" applyBorder="1" applyAlignment="1">
      <alignment horizontal="center" vertical="center" wrapText="1" readingOrder="1"/>
    </xf>
    <xf numFmtId="0" fontId="84" fillId="0" borderId="36" xfId="33" applyNumberFormat="1" applyFont="1" applyFill="1" applyBorder="1" applyAlignment="1">
      <alignment horizontal="center" vertical="center" wrapText="1" readingOrder="1"/>
    </xf>
    <xf numFmtId="0" fontId="84" fillId="0" borderId="33" xfId="33" applyNumberFormat="1" applyFont="1" applyFill="1" applyBorder="1" applyAlignment="1">
      <alignment horizontal="center" vertical="center" wrapText="1" readingOrder="1"/>
    </xf>
    <xf numFmtId="0" fontId="10" fillId="0" borderId="0" xfId="33" applyFont="1" applyFill="1" applyBorder="1" applyAlignment="1">
      <alignment horizontal="center"/>
    </xf>
    <xf numFmtId="0" fontId="84" fillId="0" borderId="35" xfId="33" applyNumberFormat="1" applyFont="1" applyFill="1" applyBorder="1" applyAlignment="1">
      <alignment horizontal="center" vertical="center" wrapText="1" readingOrder="1"/>
    </xf>
    <xf numFmtId="0" fontId="63" fillId="0" borderId="0" xfId="33" applyNumberFormat="1" applyFont="1" applyFill="1" applyBorder="1" applyAlignment="1">
      <alignment horizontal="center" vertical="center" wrapText="1" readingOrder="1"/>
    </xf>
    <xf numFmtId="0" fontId="63" fillId="0" borderId="102" xfId="33" applyNumberFormat="1" applyFont="1" applyFill="1" applyBorder="1" applyAlignment="1">
      <alignment horizontal="center" vertical="center" wrapText="1" readingOrder="1"/>
    </xf>
    <xf numFmtId="0" fontId="86" fillId="0" borderId="92" xfId="33" applyNumberFormat="1" applyFont="1" applyFill="1" applyBorder="1" applyAlignment="1">
      <alignment vertical="top" wrapText="1"/>
    </xf>
    <xf numFmtId="0" fontId="65" fillId="0" borderId="131" xfId="33" applyNumberFormat="1" applyFont="1" applyFill="1" applyBorder="1" applyAlignment="1">
      <alignment horizontal="left" vertical="center" wrapText="1" readingOrder="1"/>
    </xf>
    <xf numFmtId="0" fontId="65" fillId="0" borderId="122" xfId="33" applyNumberFormat="1" applyFont="1" applyFill="1" applyBorder="1" applyAlignment="1">
      <alignment horizontal="left" vertical="center" wrapText="1" readingOrder="1"/>
    </xf>
    <xf numFmtId="0" fontId="65" fillId="0" borderId="132" xfId="33" applyNumberFormat="1" applyFont="1" applyFill="1" applyBorder="1" applyAlignment="1">
      <alignment horizontal="left" vertical="center" wrapText="1" readingOrder="1"/>
    </xf>
    <xf numFmtId="164" fontId="65" fillId="0" borderId="94" xfId="33" applyNumberFormat="1" applyFont="1" applyFill="1" applyBorder="1" applyAlignment="1">
      <alignment horizontal="right" vertical="center" wrapText="1" readingOrder="1"/>
    </xf>
    <xf numFmtId="164" fontId="86" fillId="0" borderId="93" xfId="33" applyNumberFormat="1" applyFont="1" applyFill="1" applyBorder="1" applyAlignment="1">
      <alignment vertical="top" wrapText="1"/>
    </xf>
    <xf numFmtId="0" fontId="86" fillId="0" borderId="96" xfId="33" applyNumberFormat="1" applyFont="1" applyFill="1" applyBorder="1" applyAlignment="1">
      <alignment vertical="top" wrapText="1"/>
    </xf>
    <xf numFmtId="164" fontId="65" fillId="0" borderId="97" xfId="33" applyNumberFormat="1" applyFont="1" applyFill="1" applyBorder="1" applyAlignment="1">
      <alignment horizontal="right" vertical="center" wrapText="1" readingOrder="1"/>
    </xf>
    <xf numFmtId="164" fontId="86" fillId="0" borderId="96" xfId="33" applyNumberFormat="1" applyFont="1" applyFill="1" applyBorder="1" applyAlignment="1">
      <alignment vertical="top" wrapText="1"/>
    </xf>
    <xf numFmtId="164" fontId="65" fillId="0" borderId="106" xfId="33" applyNumberFormat="1" applyFont="1" applyFill="1" applyBorder="1" applyAlignment="1">
      <alignment horizontal="right" vertical="center" wrapText="1" readingOrder="1"/>
    </xf>
    <xf numFmtId="164" fontId="86" fillId="0" borderId="100" xfId="33" applyNumberFormat="1" applyFont="1" applyFill="1" applyBorder="1" applyAlignment="1">
      <alignment vertical="top" wrapText="1"/>
    </xf>
    <xf numFmtId="0" fontId="65" fillId="0" borderId="94" xfId="33" applyNumberFormat="1" applyFont="1" applyFill="1" applyBorder="1" applyAlignment="1">
      <alignment horizontal="right" vertical="center" wrapText="1" readingOrder="1"/>
    </xf>
    <xf numFmtId="0" fontId="86" fillId="0" borderId="93" xfId="33" applyNumberFormat="1" applyFont="1" applyFill="1" applyBorder="1" applyAlignment="1">
      <alignment vertical="top" wrapText="1"/>
    </xf>
    <xf numFmtId="1" fontId="65" fillId="0" borderId="106" xfId="33" applyNumberFormat="1" applyFont="1" applyFill="1" applyBorder="1" applyAlignment="1">
      <alignment horizontal="right" vertical="center" wrapText="1" readingOrder="1"/>
    </xf>
    <xf numFmtId="1" fontId="86" fillId="0" borderId="100" xfId="33" applyNumberFormat="1" applyFont="1" applyFill="1" applyBorder="1" applyAlignment="1">
      <alignment vertical="top" wrapText="1"/>
    </xf>
    <xf numFmtId="0" fontId="65" fillId="0" borderId="106" xfId="33" applyNumberFormat="1" applyFont="1" applyFill="1" applyBorder="1" applyAlignment="1">
      <alignment horizontal="right" vertical="center" wrapText="1" readingOrder="1"/>
    </xf>
    <xf numFmtId="0" fontId="86" fillId="0" borderId="100" xfId="33" applyNumberFormat="1" applyFont="1" applyFill="1" applyBorder="1" applyAlignment="1">
      <alignment vertical="top" wrapText="1"/>
    </xf>
    <xf numFmtId="0" fontId="30" fillId="0" borderId="0" xfId="33" applyFont="1" applyFill="1" applyBorder="1" applyAlignment="1">
      <alignment horizontal="center"/>
    </xf>
    <xf numFmtId="0" fontId="63" fillId="0" borderId="131" xfId="33" applyNumberFormat="1" applyFont="1" applyFill="1" applyBorder="1" applyAlignment="1">
      <alignment horizontal="center" vertical="center" wrapText="1" readingOrder="1"/>
    </xf>
    <xf numFmtId="0" fontId="63" fillId="0" borderId="122" xfId="33" applyNumberFormat="1" applyFont="1" applyFill="1" applyBorder="1" applyAlignment="1">
      <alignment horizontal="center" vertical="center" wrapText="1" readingOrder="1"/>
    </xf>
    <xf numFmtId="0" fontId="63" fillId="0" borderId="132" xfId="33" applyNumberFormat="1" applyFont="1" applyFill="1" applyBorder="1" applyAlignment="1">
      <alignment horizontal="center" vertical="center" wrapText="1" readingOrder="1"/>
    </xf>
    <xf numFmtId="164" fontId="63" fillId="0" borderId="94" xfId="33" applyNumberFormat="1" applyFont="1" applyFill="1" applyBorder="1" applyAlignment="1">
      <alignment horizontal="right" vertical="center" wrapText="1" readingOrder="1"/>
    </xf>
    <xf numFmtId="0" fontId="63" fillId="0" borderId="94" xfId="33" applyNumberFormat="1" applyFont="1" applyFill="1" applyBorder="1" applyAlignment="1">
      <alignment horizontal="right" vertical="center" wrapText="1" readingOrder="1"/>
    </xf>
    <xf numFmtId="0" fontId="63" fillId="0" borderId="97" xfId="33" applyNumberFormat="1" applyFont="1" applyFill="1" applyBorder="1" applyAlignment="1">
      <alignment horizontal="right" vertical="center" wrapText="1" readingOrder="1"/>
    </xf>
    <xf numFmtId="164" fontId="63" fillId="0" borderId="97" xfId="33" applyNumberFormat="1" applyFont="1" applyFill="1" applyBorder="1" applyAlignment="1">
      <alignment horizontal="right" vertical="center" wrapText="1" readingOrder="1"/>
    </xf>
    <xf numFmtId="164" fontId="63" fillId="0" borderId="106" xfId="33" applyNumberFormat="1" applyFont="1" applyFill="1" applyBorder="1" applyAlignment="1">
      <alignment horizontal="right" vertical="center" wrapText="1" readingOrder="1"/>
    </xf>
    <xf numFmtId="0" fontId="63" fillId="0" borderId="106" xfId="33" applyNumberFormat="1" applyFont="1" applyFill="1" applyBorder="1" applyAlignment="1">
      <alignment horizontal="right" vertical="center" wrapText="1" readingOrder="1"/>
    </xf>
    <xf numFmtId="0" fontId="28" fillId="0" borderId="28" xfId="33" applyFont="1" applyFill="1" applyBorder="1" applyAlignment="1">
      <alignment horizontal="center" vertical="center"/>
    </xf>
    <xf numFmtId="0" fontId="28" fillId="0" borderId="35" xfId="33" applyFont="1" applyFill="1" applyBorder="1" applyAlignment="1">
      <alignment horizontal="center" vertical="center"/>
    </xf>
    <xf numFmtId="0" fontId="28" fillId="0" borderId="32" xfId="33" applyFont="1" applyFill="1" applyBorder="1" applyAlignment="1">
      <alignment horizontal="center" vertical="center"/>
    </xf>
    <xf numFmtId="0" fontId="28" fillId="0" borderId="41" xfId="33" applyFont="1" applyFill="1" applyBorder="1" applyAlignment="1">
      <alignment horizontal="right"/>
    </xf>
    <xf numFmtId="164" fontId="28" fillId="0" borderId="0" xfId="33" applyNumberFormat="1" applyFont="1" applyFill="1" applyBorder="1" applyAlignment="1">
      <alignment horizontal="right"/>
    </xf>
    <xf numFmtId="0" fontId="28" fillId="0" borderId="0" xfId="33" applyFont="1" applyFill="1" applyBorder="1" applyAlignment="1">
      <alignment horizontal="right"/>
    </xf>
    <xf numFmtId="0" fontId="28" fillId="0" borderId="37" xfId="33" applyFont="1" applyFill="1" applyBorder="1" applyAlignment="1">
      <alignment horizontal="right"/>
    </xf>
    <xf numFmtId="0" fontId="21" fillId="0" borderId="41" xfId="211" applyFont="1" applyBorder="1" applyAlignment="1">
      <alignment horizontal="center" vertical="center"/>
    </xf>
    <xf numFmtId="0" fontId="21" fillId="0" borderId="43" xfId="211" applyFont="1" applyBorder="1" applyAlignment="1">
      <alignment horizontal="center" vertical="center"/>
    </xf>
    <xf numFmtId="0" fontId="21" fillId="0" borderId="38" xfId="211" applyFont="1" applyBorder="1" applyAlignment="1">
      <alignment horizontal="center" vertical="center"/>
    </xf>
    <xf numFmtId="0" fontId="21" fillId="0" borderId="37" xfId="211" applyFont="1" applyBorder="1" applyAlignment="1">
      <alignment horizontal="center" vertical="center"/>
    </xf>
    <xf numFmtId="0" fontId="21" fillId="0" borderId="34" xfId="211" applyFont="1" applyBorder="1" applyAlignment="1">
      <alignment horizontal="center" vertical="center"/>
    </xf>
    <xf numFmtId="0" fontId="21" fillId="0" borderId="10" xfId="211" applyFont="1" applyBorder="1" applyAlignment="1">
      <alignment horizontal="center" wrapText="1"/>
    </xf>
    <xf numFmtId="0" fontId="47" fillId="0" borderId="0" xfId="211" applyFont="1" applyAlignment="1">
      <alignment horizontal="center"/>
    </xf>
    <xf numFmtId="0" fontId="21" fillId="0" borderId="35" xfId="211" applyFont="1" applyBorder="1" applyAlignment="1">
      <alignment horizontal="center" vertical="center"/>
    </xf>
    <xf numFmtId="0" fontId="21" fillId="0" borderId="32" xfId="211" applyFont="1" applyBorder="1" applyAlignment="1">
      <alignment horizontal="center" vertical="center"/>
    </xf>
    <xf numFmtId="0" fontId="21" fillId="0" borderId="42" xfId="211" applyFont="1" applyBorder="1" applyAlignment="1">
      <alignment horizontal="center" vertical="center" wrapText="1"/>
    </xf>
    <xf numFmtId="0" fontId="21" fillId="0" borderId="41" xfId="211" applyFont="1" applyBorder="1" applyAlignment="1">
      <alignment horizontal="center" vertical="center" wrapText="1"/>
    </xf>
    <xf numFmtId="0" fontId="21" fillId="0" borderId="43" xfId="211" applyFont="1" applyBorder="1" applyAlignment="1">
      <alignment horizontal="center" vertical="center" wrapText="1"/>
    </xf>
    <xf numFmtId="0" fontId="21" fillId="0" borderId="40" xfId="211" applyFont="1" applyBorder="1" applyAlignment="1">
      <alignment horizontal="center" vertical="center" wrapText="1"/>
    </xf>
    <xf numFmtId="0" fontId="21" fillId="0" borderId="0" xfId="211" applyFont="1" applyBorder="1" applyAlignment="1">
      <alignment horizontal="center" vertical="center" wrapText="1"/>
    </xf>
    <xf numFmtId="0" fontId="21" fillId="0" borderId="39" xfId="211" applyFont="1" applyBorder="1" applyAlignment="1">
      <alignment horizontal="center" vertical="center" wrapText="1"/>
    </xf>
    <xf numFmtId="0" fontId="21" fillId="0" borderId="38" xfId="211" applyFont="1" applyBorder="1" applyAlignment="1">
      <alignment horizontal="center" vertical="center" wrapText="1"/>
    </xf>
    <xf numFmtId="0" fontId="21" fillId="0" borderId="37" xfId="211" applyFont="1" applyBorder="1" applyAlignment="1">
      <alignment horizontal="center" vertical="center" wrapText="1"/>
    </xf>
    <xf numFmtId="0" fontId="21" fillId="0" borderId="34" xfId="211" applyFont="1" applyBorder="1" applyAlignment="1">
      <alignment horizontal="center" vertical="center" wrapText="1"/>
    </xf>
    <xf numFmtId="0" fontId="23" fillId="0" borderId="37" xfId="44" applyFont="1" applyBorder="1" applyAlignment="1">
      <alignment horizontal="right"/>
    </xf>
    <xf numFmtId="0" fontId="21" fillId="0" borderId="28" xfId="44" applyFont="1" applyBorder="1" applyAlignment="1">
      <alignment horizontal="center" vertical="center" wrapText="1"/>
    </xf>
    <xf numFmtId="0" fontId="21" fillId="0" borderId="35" xfId="44" applyFont="1" applyBorder="1" applyAlignment="1">
      <alignment horizontal="center" vertical="center" wrapText="1"/>
    </xf>
    <xf numFmtId="0" fontId="21" fillId="0" borderId="24" xfId="44" applyFont="1" applyBorder="1" applyAlignment="1">
      <alignment horizontal="center" vertical="center"/>
    </xf>
    <xf numFmtId="0" fontId="21" fillId="0" borderId="36" xfId="44" applyFont="1" applyBorder="1" applyAlignment="1">
      <alignment horizontal="center" vertical="center"/>
    </xf>
    <xf numFmtId="0" fontId="21" fillId="0" borderId="33" xfId="44" applyFont="1" applyBorder="1" applyAlignment="1">
      <alignment horizontal="center" vertical="center"/>
    </xf>
    <xf numFmtId="0" fontId="21" fillId="0" borderId="28" xfId="44" applyFont="1" applyBorder="1" applyAlignment="1">
      <alignment horizontal="center" vertical="center"/>
    </xf>
    <xf numFmtId="0" fontId="21" fillId="0" borderId="35" xfId="44" applyFont="1" applyBorder="1" applyAlignment="1">
      <alignment horizontal="center" vertical="center"/>
    </xf>
    <xf numFmtId="0" fontId="21" fillId="0" borderId="0" xfId="33" applyFont="1" applyFill="1" applyAlignment="1">
      <alignment horizontal="center"/>
    </xf>
    <xf numFmtId="0" fontId="21" fillId="0" borderId="42" xfId="211" applyFont="1" applyBorder="1" applyAlignment="1">
      <alignment horizontal="center"/>
    </xf>
    <xf numFmtId="0" fontId="21" fillId="0" borderId="40" xfId="211" applyFont="1" applyBorder="1" applyAlignment="1">
      <alignment horizontal="center"/>
    </xf>
    <xf numFmtId="0" fontId="21" fillId="0" borderId="39" xfId="211" applyFont="1" applyBorder="1" applyAlignment="1">
      <alignment horizontal="center"/>
    </xf>
    <xf numFmtId="0" fontId="21" fillId="0" borderId="36" xfId="211" applyFont="1" applyBorder="1" applyAlignment="1">
      <alignment horizontal="center"/>
    </xf>
    <xf numFmtId="0" fontId="21" fillId="0" borderId="10" xfId="211" applyFont="1" applyBorder="1" applyAlignment="1">
      <alignment horizontal="center" vertical="center" wrapText="1"/>
    </xf>
    <xf numFmtId="0" fontId="21" fillId="0" borderId="41" xfId="211" applyFont="1" applyBorder="1" applyAlignment="1">
      <alignment horizontal="right"/>
    </xf>
    <xf numFmtId="0" fontId="21" fillId="0" borderId="0" xfId="211" applyFont="1" applyBorder="1" applyAlignment="1">
      <alignment horizontal="left"/>
    </xf>
    <xf numFmtId="14" fontId="21" fillId="0" borderId="37" xfId="211" applyNumberFormat="1" applyFont="1" applyBorder="1" applyAlignment="1">
      <alignment horizontal="left" vertical="center"/>
    </xf>
    <xf numFmtId="0" fontId="43" fillId="0" borderId="28" xfId="211" applyFont="1" applyBorder="1" applyAlignment="1">
      <alignment horizontal="center" vertical="center" wrapText="1"/>
    </xf>
    <xf numFmtId="0" fontId="43" fillId="0" borderId="35" xfId="211" applyFont="1" applyBorder="1" applyAlignment="1">
      <alignment horizontal="center" vertical="center"/>
    </xf>
    <xf numFmtId="0" fontId="43" fillId="0" borderId="32" xfId="211" applyFont="1" applyBorder="1" applyAlignment="1">
      <alignment horizontal="center" vertical="center"/>
    </xf>
    <xf numFmtId="0" fontId="21" fillId="0" borderId="33" xfId="211" applyFont="1" applyBorder="1" applyAlignment="1">
      <alignment horizontal="center"/>
    </xf>
    <xf numFmtId="0" fontId="25" fillId="0" borderId="28" xfId="211" applyFont="1" applyBorder="1" applyAlignment="1">
      <alignment horizontal="center" wrapText="1"/>
    </xf>
    <xf numFmtId="0" fontId="25" fillId="0" borderId="35" xfId="211" applyFont="1" applyBorder="1" applyAlignment="1">
      <alignment horizontal="center"/>
    </xf>
    <xf numFmtId="0" fontId="25" fillId="0" borderId="32" xfId="211" applyFont="1" applyBorder="1" applyAlignment="1">
      <alignment horizontal="center"/>
    </xf>
    <xf numFmtId="0" fontId="21" fillId="0" borderId="0" xfId="44" applyFont="1" applyAlignment="1">
      <alignment horizontal="center"/>
    </xf>
    <xf numFmtId="0" fontId="10" fillId="0" borderId="0" xfId="33" applyBorder="1" applyAlignment="1">
      <alignment horizontal="center" vertical="center" wrapText="1"/>
    </xf>
    <xf numFmtId="0" fontId="10" fillId="0" borderId="0" xfId="33" applyBorder="1" applyAlignment="1">
      <alignment horizontal="center" vertical="center"/>
    </xf>
    <xf numFmtId="0" fontId="51" fillId="0" borderId="10" xfId="33" applyFont="1" applyBorder="1" applyAlignment="1">
      <alignment horizontal="center"/>
    </xf>
    <xf numFmtId="0" fontId="10" fillId="0" borderId="0" xfId="33" applyFont="1" applyAlignment="1">
      <alignment horizontal="center"/>
    </xf>
    <xf numFmtId="0" fontId="21" fillId="0" borderId="28" xfId="33" applyFont="1" applyBorder="1" applyAlignment="1">
      <alignment horizontal="center" vertical="center"/>
    </xf>
    <xf numFmtId="0" fontId="21" fillId="0" borderId="32" xfId="33" applyFont="1" applyBorder="1" applyAlignment="1">
      <alignment horizontal="center" vertical="center"/>
    </xf>
    <xf numFmtId="0" fontId="21" fillId="0" borderId="28" xfId="33" applyFont="1" applyBorder="1" applyAlignment="1">
      <alignment horizontal="center" textRotation="90" wrapText="1"/>
    </xf>
    <xf numFmtId="0" fontId="21" fillId="0" borderId="32" xfId="33" applyFont="1" applyBorder="1" applyAlignment="1">
      <alignment horizontal="center" textRotation="90" wrapText="1"/>
    </xf>
    <xf numFmtId="0" fontId="21" fillId="0" borderId="24" xfId="33" applyFont="1" applyBorder="1" applyAlignment="1">
      <alignment horizontal="center" wrapText="1"/>
    </xf>
    <xf numFmtId="0" fontId="21" fillId="0" borderId="33" xfId="33" applyFont="1" applyBorder="1" applyAlignment="1">
      <alignment horizontal="center" wrapText="1"/>
    </xf>
    <xf numFmtId="0" fontId="65" fillId="0" borderId="95" xfId="33" applyNumberFormat="1" applyFont="1" applyFill="1" applyBorder="1" applyAlignment="1">
      <alignment horizontal="right" vertical="center" wrapText="1" readingOrder="1"/>
    </xf>
    <xf numFmtId="0" fontId="65" fillId="0" borderId="101" xfId="33" applyNumberFormat="1" applyFont="1" applyFill="1" applyBorder="1" applyAlignment="1">
      <alignment horizontal="center" vertical="center" wrapText="1" readingOrder="1"/>
    </xf>
    <xf numFmtId="0" fontId="65" fillId="0" borderId="123" xfId="33" applyNumberFormat="1" applyFont="1" applyFill="1" applyBorder="1" applyAlignment="1">
      <alignment horizontal="right" vertical="center" wrapText="1" readingOrder="1"/>
    </xf>
    <xf numFmtId="0" fontId="65" fillId="0" borderId="105" xfId="33" applyNumberFormat="1" applyFont="1" applyFill="1" applyBorder="1" applyAlignment="1">
      <alignment horizontal="right" vertical="center" wrapText="1" readingOrder="1"/>
    </xf>
    <xf numFmtId="0" fontId="32" fillId="0" borderId="36" xfId="33" applyFont="1" applyFill="1" applyBorder="1" applyAlignment="1">
      <alignment horizontal="center"/>
    </xf>
    <xf numFmtId="0" fontId="32" fillId="0" borderId="24" xfId="33" applyFont="1" applyFill="1" applyBorder="1" applyAlignment="1">
      <alignment horizontal="center"/>
    </xf>
    <xf numFmtId="0" fontId="10" fillId="0" borderId="28" xfId="33" applyFont="1" applyBorder="1" applyAlignment="1">
      <alignment horizontal="center" vertical="center"/>
    </xf>
    <xf numFmtId="0" fontId="10" fillId="0" borderId="35" xfId="33" applyFont="1" applyBorder="1" applyAlignment="1">
      <alignment horizontal="center" vertical="center"/>
    </xf>
    <xf numFmtId="0" fontId="10" fillId="0" borderId="32" xfId="33" applyFont="1" applyBorder="1" applyAlignment="1">
      <alignment horizontal="center" vertical="center"/>
    </xf>
    <xf numFmtId="0" fontId="10" fillId="0" borderId="24" xfId="33" applyFont="1" applyBorder="1" applyAlignment="1">
      <alignment horizontal="center"/>
    </xf>
    <xf numFmtId="0" fontId="10" fillId="0" borderId="36" xfId="33" applyFont="1" applyBorder="1"/>
    <xf numFmtId="0" fontId="10" fillId="0" borderId="33" xfId="33" applyFont="1" applyBorder="1"/>
    <xf numFmtId="0" fontId="10" fillId="0" borderId="36" xfId="33" applyFont="1" applyBorder="1" applyAlignment="1">
      <alignment horizontal="center"/>
    </xf>
    <xf numFmtId="0" fontId="10" fillId="0" borderId="33" xfId="33" applyFont="1" applyBorder="1" applyAlignment="1">
      <alignment horizontal="center"/>
    </xf>
    <xf numFmtId="0" fontId="10" fillId="0" borderId="28" xfId="33" applyFont="1" applyBorder="1" applyAlignment="1">
      <alignment horizontal="center" textRotation="90" wrapText="1"/>
    </xf>
    <xf numFmtId="0" fontId="10" fillId="0" borderId="35" xfId="33" applyFont="1" applyBorder="1" applyAlignment="1">
      <alignment horizontal="center" textRotation="90" wrapText="1"/>
    </xf>
    <xf numFmtId="0" fontId="10" fillId="0" borderId="32" xfId="33" applyFont="1" applyBorder="1" applyAlignment="1">
      <alignment horizontal="center" textRotation="90" wrapText="1"/>
    </xf>
    <xf numFmtId="0" fontId="10" fillId="0" borderId="37" xfId="33" applyFont="1" applyBorder="1" applyAlignment="1">
      <alignment horizontal="center" vertical="center"/>
    </xf>
    <xf numFmtId="0" fontId="10" fillId="0" borderId="28" xfId="33" applyFont="1" applyBorder="1" applyAlignment="1">
      <alignment horizontal="center"/>
    </xf>
    <xf numFmtId="0" fontId="10" fillId="0" borderId="35" xfId="33" applyFont="1" applyBorder="1" applyAlignment="1">
      <alignment horizontal="center"/>
    </xf>
    <xf numFmtId="0" fontId="10" fillId="0" borderId="32" xfId="33" applyFont="1" applyBorder="1" applyAlignment="1">
      <alignment horizontal="center"/>
    </xf>
    <xf numFmtId="0" fontId="21" fillId="0" borderId="35" xfId="33" applyFont="1" applyBorder="1" applyAlignment="1">
      <alignment horizontal="center" vertical="center"/>
    </xf>
    <xf numFmtId="0" fontId="21" fillId="0" borderId="28" xfId="33" applyFont="1" applyBorder="1" applyAlignment="1">
      <alignment horizontal="left" vertical="center" textRotation="90" wrapText="1"/>
    </xf>
    <xf numFmtId="0" fontId="21" fillId="0" borderId="35" xfId="33" applyFont="1" applyBorder="1" applyAlignment="1">
      <alignment horizontal="left" vertical="center" textRotation="90"/>
    </xf>
    <xf numFmtId="0" fontId="21" fillId="0" borderId="32" xfId="33" applyFont="1" applyBorder="1" applyAlignment="1">
      <alignment horizontal="left" vertical="center" textRotation="90"/>
    </xf>
    <xf numFmtId="0" fontId="21" fillId="0" borderId="28" xfId="33" applyFont="1" applyBorder="1" applyAlignment="1">
      <alignment horizontal="left" vertical="center" textRotation="90"/>
    </xf>
    <xf numFmtId="0" fontId="21" fillId="0" borderId="32" xfId="33" applyFont="1" applyBorder="1" applyAlignment="1">
      <alignment horizontal="left" vertical="center" textRotation="90" wrapText="1"/>
    </xf>
    <xf numFmtId="0" fontId="59" fillId="0" borderId="0" xfId="33" applyFont="1" applyAlignment="1">
      <alignment horizontal="left"/>
    </xf>
    <xf numFmtId="0" fontId="59" fillId="0" borderId="28" xfId="33" applyFont="1" applyFill="1" applyBorder="1" applyAlignment="1">
      <alignment horizontal="center" vertical="center"/>
    </xf>
    <xf numFmtId="0" fontId="59" fillId="0" borderId="35" xfId="33" applyFont="1" applyFill="1" applyBorder="1" applyAlignment="1">
      <alignment horizontal="center" vertical="center"/>
    </xf>
    <xf numFmtId="0" fontId="59" fillId="0" borderId="28" xfId="33" applyFont="1" applyBorder="1" applyAlignment="1">
      <alignment horizontal="center" vertical="center" wrapText="1"/>
    </xf>
    <xf numFmtId="0" fontId="59" fillId="0" borderId="35" xfId="33" applyFont="1" applyBorder="1" applyAlignment="1">
      <alignment horizontal="center" vertical="center"/>
    </xf>
    <xf numFmtId="0" fontId="59" fillId="0" borderId="32" xfId="33" applyFont="1" applyBorder="1" applyAlignment="1">
      <alignment horizontal="center" vertical="center"/>
    </xf>
    <xf numFmtId="0" fontId="59" fillId="0" borderId="35" xfId="33" applyFont="1" applyBorder="1" applyAlignment="1">
      <alignment horizontal="center" vertical="center" wrapText="1"/>
    </xf>
    <xf numFmtId="0" fontId="59" fillId="0" borderId="32" xfId="33" applyFont="1" applyBorder="1" applyAlignment="1">
      <alignment horizontal="center" vertical="center" wrapText="1"/>
    </xf>
    <xf numFmtId="0" fontId="50" fillId="0" borderId="0" xfId="33" applyFont="1" applyAlignment="1">
      <alignment horizontal="center"/>
    </xf>
    <xf numFmtId="0" fontId="50" fillId="0" borderId="37" xfId="33" applyFont="1" applyBorder="1" applyAlignment="1">
      <alignment horizontal="center"/>
    </xf>
    <xf numFmtId="0" fontId="59" fillId="0" borderId="41" xfId="33" applyFont="1" applyFill="1" applyBorder="1" applyAlignment="1">
      <alignment horizontal="center" vertical="center"/>
    </xf>
    <xf numFmtId="0" fontId="59" fillId="0" borderId="0" xfId="33" applyFont="1" applyFill="1" applyBorder="1" applyAlignment="1">
      <alignment horizontal="center" vertical="center"/>
    </xf>
    <xf numFmtId="0" fontId="59" fillId="0" borderId="37" xfId="33" applyFont="1" applyFill="1" applyBorder="1" applyAlignment="1">
      <alignment horizontal="center" vertical="center"/>
    </xf>
    <xf numFmtId="0" fontId="59" fillId="0" borderId="42" xfId="33" applyFont="1" applyBorder="1" applyAlignment="1">
      <alignment horizontal="center" vertical="center"/>
    </xf>
    <xf numFmtId="0" fontId="59" fillId="0" borderId="41" xfId="33" applyFont="1" applyBorder="1" applyAlignment="1">
      <alignment horizontal="center" vertical="center"/>
    </xf>
    <xf numFmtId="0" fontId="59" fillId="0" borderId="40" xfId="33" applyFont="1" applyBorder="1" applyAlignment="1">
      <alignment horizontal="center" vertical="center"/>
    </xf>
    <xf numFmtId="0" fontId="59" fillId="0" borderId="0" xfId="33" applyFont="1" applyBorder="1" applyAlignment="1">
      <alignment horizontal="center" vertical="center"/>
    </xf>
    <xf numFmtId="0" fontId="59" fillId="0" borderId="38" xfId="33" applyFont="1" applyBorder="1" applyAlignment="1">
      <alignment horizontal="center" vertical="center"/>
    </xf>
    <xf numFmtId="0" fontId="59" fillId="0" borderId="37" xfId="33" applyFont="1" applyBorder="1" applyAlignment="1">
      <alignment horizontal="center" vertical="center"/>
    </xf>
    <xf numFmtId="0" fontId="59" fillId="0" borderId="10" xfId="33" applyFont="1" applyBorder="1" applyAlignment="1">
      <alignment horizontal="center" vertical="center" wrapText="1"/>
    </xf>
    <xf numFmtId="0" fontId="59" fillId="0" borderId="41" xfId="33" applyFont="1" applyBorder="1" applyAlignment="1">
      <alignment horizontal="center" vertical="center" wrapText="1"/>
    </xf>
    <xf numFmtId="0" fontId="59" fillId="0" borderId="43" xfId="33" applyFont="1" applyBorder="1" applyAlignment="1">
      <alignment horizontal="center" vertical="center"/>
    </xf>
    <xf numFmtId="0" fontId="59" fillId="0" borderId="39" xfId="33" applyFont="1" applyBorder="1" applyAlignment="1">
      <alignment horizontal="center" vertical="center"/>
    </xf>
    <xf numFmtId="0" fontId="59" fillId="0" borderId="34" xfId="33" applyFont="1" applyBorder="1" applyAlignment="1">
      <alignment horizontal="center" vertical="center"/>
    </xf>
    <xf numFmtId="0" fontId="59" fillId="0" borderId="42" xfId="33" applyFont="1" applyBorder="1" applyAlignment="1">
      <alignment horizontal="center" vertical="center" wrapText="1"/>
    </xf>
    <xf numFmtId="0" fontId="59" fillId="0" borderId="40" xfId="33" applyFont="1" applyBorder="1" applyAlignment="1">
      <alignment horizontal="center" vertical="center" wrapText="1"/>
    </xf>
    <xf numFmtId="0" fontId="59" fillId="0" borderId="38" xfId="33" applyFont="1" applyBorder="1" applyAlignment="1">
      <alignment horizontal="center" vertical="center" wrapText="1"/>
    </xf>
    <xf numFmtId="0" fontId="30" fillId="0" borderId="0" xfId="33" applyFont="1" applyAlignment="1">
      <alignment horizontal="center"/>
    </xf>
    <xf numFmtId="0" fontId="10" fillId="0" borderId="37" xfId="33" applyFont="1" applyBorder="1" applyAlignment="1">
      <alignment horizontal="center"/>
    </xf>
    <xf numFmtId="0" fontId="10" fillId="0" borderId="37" xfId="33" applyBorder="1" applyAlignment="1">
      <alignment horizontal="center"/>
    </xf>
    <xf numFmtId="0" fontId="10" fillId="0" borderId="43" xfId="33" applyBorder="1" applyAlignment="1">
      <alignment horizontal="center"/>
    </xf>
    <xf numFmtId="0" fontId="10" fillId="0" borderId="34" xfId="33" applyBorder="1" applyAlignment="1">
      <alignment horizontal="center"/>
    </xf>
    <xf numFmtId="0" fontId="10" fillId="0" borderId="10" xfId="33" applyBorder="1" applyAlignment="1">
      <alignment horizontal="center" vertical="center"/>
    </xf>
    <xf numFmtId="0" fontId="10" fillId="0" borderId="24" xfId="33" applyBorder="1" applyAlignment="1">
      <alignment horizontal="center"/>
    </xf>
    <xf numFmtId="0" fontId="10" fillId="0" borderId="36" xfId="33" applyBorder="1" applyAlignment="1">
      <alignment horizontal="center"/>
    </xf>
    <xf numFmtId="0" fontId="10" fillId="0" borderId="0" xfId="211" applyFont="1" applyAlignment="1">
      <alignment horizontal="center"/>
    </xf>
    <xf numFmtId="0" fontId="10" fillId="0" borderId="28" xfId="211" applyFont="1" applyBorder="1" applyAlignment="1">
      <alignment horizontal="center" vertical="center"/>
    </xf>
    <xf numFmtId="0" fontId="10" fillId="0" borderId="35" xfId="211" applyFont="1" applyBorder="1" applyAlignment="1">
      <alignment horizontal="center" vertical="center"/>
    </xf>
    <xf numFmtId="0" fontId="10" fillId="0" borderId="36" xfId="211" applyFont="1" applyBorder="1" applyAlignment="1">
      <alignment horizontal="center" vertical="center"/>
    </xf>
    <xf numFmtId="0" fontId="10" fillId="0" borderId="33" xfId="211" applyFont="1" applyBorder="1" applyAlignment="1">
      <alignment horizontal="center" vertical="center"/>
    </xf>
    <xf numFmtId="0" fontId="63" fillId="0" borderId="24" xfId="469" applyFont="1" applyFill="1" applyBorder="1" applyAlignment="1">
      <alignment horizontal="center" vertical="center" wrapText="1"/>
    </xf>
    <xf numFmtId="0" fontId="63" fillId="0" borderId="33" xfId="469" applyFont="1" applyFill="1" applyBorder="1" applyAlignment="1">
      <alignment horizontal="center" vertical="center" wrapText="1"/>
    </xf>
    <xf numFmtId="0" fontId="10" fillId="0" borderId="0" xfId="469" applyFont="1" applyAlignment="1">
      <alignment horizontal="center" vertical="center" wrapText="1"/>
    </xf>
    <xf numFmtId="0" fontId="10" fillId="0" borderId="41" xfId="469" applyFont="1" applyBorder="1" applyAlignment="1">
      <alignment horizontal="center" vertical="center"/>
    </xf>
    <xf numFmtId="0" fontId="65" fillId="0" borderId="24" xfId="469" applyFont="1" applyFill="1" applyBorder="1" applyAlignment="1">
      <alignment horizontal="center" vertical="center" wrapText="1"/>
    </xf>
    <xf numFmtId="0" fontId="65" fillId="0" borderId="36" xfId="469" applyFont="1" applyFill="1" applyBorder="1" applyAlignment="1">
      <alignment horizontal="center" vertical="center" wrapText="1"/>
    </xf>
    <xf numFmtId="0" fontId="65" fillId="0" borderId="33" xfId="469" applyFont="1" applyFill="1" applyBorder="1" applyAlignment="1">
      <alignment horizontal="center" vertical="center" wrapText="1"/>
    </xf>
    <xf numFmtId="0" fontId="63" fillId="0" borderId="36" xfId="469" applyFont="1" applyFill="1" applyBorder="1" applyAlignment="1">
      <alignment horizontal="center" vertical="center" wrapText="1"/>
    </xf>
    <xf numFmtId="0" fontId="65" fillId="0" borderId="28" xfId="469" applyFont="1" applyFill="1" applyBorder="1" applyAlignment="1">
      <alignment horizontal="center" vertical="center" wrapText="1"/>
    </xf>
    <xf numFmtId="0" fontId="65" fillId="0" borderId="32" xfId="469" applyFont="1" applyFill="1" applyBorder="1" applyAlignment="1">
      <alignment horizontal="center" vertical="center" wrapText="1"/>
    </xf>
    <xf numFmtId="0" fontId="10" fillId="0" borderId="37" xfId="469" applyFont="1" applyBorder="1" applyAlignment="1">
      <alignment horizontal="left" vertical="center"/>
    </xf>
    <xf numFmtId="0" fontId="31" fillId="0" borderId="0" xfId="468" applyFont="1" applyAlignment="1">
      <alignment horizontal="center" vertical="center"/>
    </xf>
    <xf numFmtId="0" fontId="111" fillId="0" borderId="10" xfId="468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90" fillId="0" borderId="24" xfId="0" applyNumberFormat="1" applyFont="1" applyFill="1" applyBorder="1" applyAlignment="1">
      <alignment horizontal="center" vertical="center" wrapText="1" readingOrder="1"/>
    </xf>
    <xf numFmtId="0" fontId="90" fillId="0" borderId="33" xfId="0" applyNumberFormat="1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center"/>
    </xf>
    <xf numFmtId="0" fontId="57" fillId="0" borderId="10" xfId="211" applyFont="1" applyBorder="1" applyAlignment="1">
      <alignment horizontal="center" vertical="center" wrapText="1"/>
    </xf>
    <xf numFmtId="0" fontId="57" fillId="0" borderId="10" xfId="211" applyFont="1" applyBorder="1" applyAlignment="1">
      <alignment horizontal="center" vertical="center"/>
    </xf>
    <xf numFmtId="0" fontId="10" fillId="0" borderId="10" xfId="211" applyFont="1" applyBorder="1" applyAlignment="1">
      <alignment horizontal="center" vertical="center" wrapText="1"/>
    </xf>
    <xf numFmtId="0" fontId="10" fillId="0" borderId="10" xfId="211" applyFont="1" applyBorder="1" applyAlignment="1">
      <alignment horizontal="center" vertical="center"/>
    </xf>
    <xf numFmtId="0" fontId="10" fillId="0" borderId="0" xfId="211" applyFont="1" applyAlignment="1">
      <alignment horizontal="center" vertical="center"/>
    </xf>
    <xf numFmtId="0" fontId="30" fillId="0" borderId="0" xfId="211" applyFont="1" applyBorder="1" applyAlignment="1">
      <alignment horizontal="center"/>
    </xf>
    <xf numFmtId="0" fontId="10" fillId="0" borderId="37" xfId="211" applyFont="1" applyBorder="1" applyAlignment="1">
      <alignment horizontal="right" vertical="center"/>
    </xf>
    <xf numFmtId="0" fontId="10" fillId="0" borderId="45" xfId="211" applyFont="1" applyBorder="1" applyAlignment="1">
      <alignment horizontal="center" vertical="center"/>
    </xf>
    <xf numFmtId="0" fontId="57" fillId="0" borderId="28" xfId="211" applyFont="1" applyBorder="1" applyAlignment="1">
      <alignment horizontal="center" vertical="center" wrapText="1"/>
    </xf>
    <xf numFmtId="0" fontId="57" fillId="0" borderId="50" xfId="211" applyFont="1" applyBorder="1" applyAlignment="1">
      <alignment horizontal="center" vertical="center"/>
    </xf>
    <xf numFmtId="0" fontId="33" fillId="6" borderId="0" xfId="211" applyFont="1" applyFill="1" applyBorder="1" applyAlignment="1">
      <alignment horizontal="left" vertical="center"/>
    </xf>
    <xf numFmtId="0" fontId="33" fillId="0" borderId="37" xfId="211" applyFont="1" applyBorder="1" applyAlignment="1">
      <alignment horizontal="left" vertical="center" wrapText="1"/>
    </xf>
    <xf numFmtId="0" fontId="33" fillId="0" borderId="0" xfId="211" applyFont="1" applyBorder="1" applyAlignment="1">
      <alignment horizontal="center" vertical="center" wrapText="1"/>
    </xf>
    <xf numFmtId="0" fontId="33" fillId="0" borderId="42" xfId="211" applyFont="1" applyBorder="1" applyAlignment="1">
      <alignment horizontal="center" vertical="center"/>
    </xf>
    <xf numFmtId="0" fontId="33" fillId="0" borderId="38" xfId="211" applyFont="1" applyBorder="1" applyAlignment="1">
      <alignment horizontal="center" vertical="center"/>
    </xf>
    <xf numFmtId="0" fontId="33" fillId="0" borderId="34" xfId="211" applyFont="1" applyBorder="1" applyAlignment="1">
      <alignment horizontal="center" vertical="center"/>
    </xf>
    <xf numFmtId="0" fontId="105" fillId="0" borderId="40" xfId="211" applyFont="1" applyBorder="1" applyAlignment="1">
      <alignment horizontal="center" vertical="center" wrapText="1"/>
    </xf>
    <xf numFmtId="0" fontId="105" fillId="0" borderId="38" xfId="211" applyFont="1" applyBorder="1" applyAlignment="1">
      <alignment horizontal="center" vertical="center" wrapText="1"/>
    </xf>
    <xf numFmtId="0" fontId="33" fillId="0" borderId="0" xfId="211" applyFont="1" applyAlignment="1">
      <alignment horizontal="center" vertical="center"/>
    </xf>
    <xf numFmtId="0" fontId="33" fillId="0" borderId="0" xfId="211" applyFont="1" applyBorder="1" applyAlignment="1">
      <alignment horizontal="left" vertical="center"/>
    </xf>
    <xf numFmtId="0" fontId="33" fillId="0" borderId="37" xfId="211" applyFont="1" applyBorder="1" applyAlignment="1">
      <alignment horizontal="left" vertical="center"/>
    </xf>
    <xf numFmtId="0" fontId="10" fillId="0" borderId="0" xfId="0" applyFont="1" applyBorder="1" applyAlignment="1">
      <alignment horizontal="center" vertical="center" wrapText="1"/>
    </xf>
    <xf numFmtId="0" fontId="65" fillId="0" borderId="0" xfId="468" applyFont="1" applyBorder="1" applyAlignment="1">
      <alignment horizontal="center" vertical="center" wrapText="1"/>
    </xf>
    <xf numFmtId="0" fontId="63" fillId="0" borderId="10" xfId="468" applyFont="1" applyBorder="1" applyAlignment="1">
      <alignment horizontal="center" vertical="center" wrapText="1"/>
    </xf>
    <xf numFmtId="0" fontId="11" fillId="0" borderId="0" xfId="468" applyFont="1" applyAlignment="1">
      <alignment horizontal="center"/>
    </xf>
    <xf numFmtId="0" fontId="98" fillId="0" borderId="37" xfId="468" applyFont="1" applyBorder="1" applyAlignment="1">
      <alignment horizontal="left" vertical="center" wrapText="1"/>
    </xf>
    <xf numFmtId="0" fontId="70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82" fontId="2" fillId="0" borderId="0" xfId="0" applyNumberFormat="1" applyFont="1" applyAlignment="1">
      <alignment horizontal="right"/>
    </xf>
    <xf numFmtId="182" fontId="3" fillId="0" borderId="0" xfId="0" applyNumberFormat="1" applyFont="1" applyAlignment="1">
      <alignment horizontal="right"/>
    </xf>
    <xf numFmtId="14" fontId="50" fillId="0" borderId="28" xfId="0" applyNumberFormat="1" applyFont="1" applyBorder="1" applyAlignment="1">
      <alignment horizontal="center" vertical="center"/>
    </xf>
    <xf numFmtId="14" fontId="50" fillId="0" borderId="32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left"/>
    </xf>
    <xf numFmtId="0" fontId="3" fillId="0" borderId="37" xfId="0" applyFont="1" applyBorder="1" applyAlignment="1">
      <alignment horizontal="left"/>
    </xf>
    <xf numFmtId="0" fontId="30" fillId="0" borderId="28" xfId="0" applyFont="1" applyBorder="1" applyAlignment="1">
      <alignment horizontal="justify" vertical="center" wrapText="1"/>
    </xf>
    <xf numFmtId="0" fontId="30" fillId="0" borderId="35" xfId="0" applyFont="1" applyBorder="1" applyAlignment="1">
      <alignment horizontal="justify" vertical="center" wrapText="1"/>
    </xf>
    <xf numFmtId="0" fontId="30" fillId="0" borderId="32" xfId="0" applyFont="1" applyBorder="1" applyAlignment="1">
      <alignment horizontal="justify" vertical="center" wrapText="1"/>
    </xf>
    <xf numFmtId="0" fontId="32" fillId="0" borderId="10" xfId="0" applyFont="1" applyBorder="1" applyAlignment="1">
      <alignment horizontal="left" vertical="center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center" wrapText="1"/>
    </xf>
    <xf numFmtId="0" fontId="10" fillId="0" borderId="37" xfId="0" applyFont="1" applyBorder="1" applyAlignment="1">
      <alignment horizontal="left"/>
    </xf>
    <xf numFmtId="0" fontId="30" fillId="0" borderId="10" xfId="0" applyFont="1" applyBorder="1" applyAlignment="1">
      <alignment horizontal="left" vertical="center" wrapText="1"/>
    </xf>
    <xf numFmtId="0" fontId="53" fillId="0" borderId="10" xfId="0" applyFont="1" applyBorder="1" applyAlignment="1">
      <alignment horizontal="left"/>
    </xf>
    <xf numFmtId="0" fontId="53" fillId="0" borderId="28" xfId="0" applyFont="1" applyBorder="1" applyAlignment="1">
      <alignment horizontal="center" vertical="center"/>
    </xf>
    <xf numFmtId="0" fontId="53" fillId="0" borderId="35" xfId="0" applyFont="1" applyBorder="1" applyAlignment="1">
      <alignment horizontal="center" vertical="center"/>
    </xf>
    <xf numFmtId="0" fontId="53" fillId="0" borderId="32" xfId="0" applyFont="1" applyBorder="1" applyAlignment="1">
      <alignment horizontal="center" vertical="center"/>
    </xf>
    <xf numFmtId="0" fontId="53" fillId="0" borderId="42" xfId="0" applyFont="1" applyBorder="1" applyAlignment="1">
      <alignment horizontal="center" vertical="center"/>
    </xf>
    <xf numFmtId="0" fontId="53" fillId="0" borderId="41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4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37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0" fontId="53" fillId="0" borderId="10" xfId="0" applyFont="1" applyBorder="1" applyAlignment="1">
      <alignment horizontal="center"/>
    </xf>
    <xf numFmtId="0" fontId="53" fillId="0" borderId="10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53" fillId="0" borderId="32" xfId="0" applyFont="1" applyBorder="1" applyAlignment="1">
      <alignment horizontal="center" vertical="center" wrapText="1"/>
    </xf>
    <xf numFmtId="0" fontId="69" fillId="0" borderId="10" xfId="0" applyFont="1" applyBorder="1" applyAlignment="1">
      <alignment horizontal="center"/>
    </xf>
    <xf numFmtId="0" fontId="53" fillId="0" borderId="0" xfId="0" applyFont="1" applyAlignment="1">
      <alignment horizontal="center" vertical="center"/>
    </xf>
    <xf numFmtId="14" fontId="53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14" fontId="53" fillId="0" borderId="37" xfId="0" applyNumberFormat="1" applyFont="1" applyBorder="1" applyAlignment="1">
      <alignment horizontal="center"/>
    </xf>
    <xf numFmtId="0" fontId="53" fillId="0" borderId="37" xfId="0" applyFont="1" applyBorder="1" applyAlignment="1">
      <alignment horizontal="center"/>
    </xf>
    <xf numFmtId="0" fontId="10" fillId="6" borderId="28" xfId="211" applyFont="1" applyFill="1" applyBorder="1" applyAlignment="1">
      <alignment horizontal="center" vertical="center"/>
    </xf>
    <xf numFmtId="0" fontId="10" fillId="6" borderId="50" xfId="211" applyFont="1" applyFill="1" applyBorder="1" applyAlignment="1">
      <alignment horizontal="center" vertical="center"/>
    </xf>
    <xf numFmtId="0" fontId="10" fillId="6" borderId="28" xfId="211" applyFont="1" applyFill="1" applyBorder="1" applyAlignment="1">
      <alignment horizontal="center" vertical="center" wrapText="1"/>
    </xf>
    <xf numFmtId="0" fontId="10" fillId="6" borderId="50" xfId="211" applyFont="1" applyFill="1" applyBorder="1" applyAlignment="1">
      <alignment horizontal="center" vertical="center" wrapText="1"/>
    </xf>
    <xf numFmtId="0" fontId="10" fillId="6" borderId="24" xfId="211" applyFont="1" applyFill="1" applyBorder="1" applyAlignment="1">
      <alignment horizontal="center" vertical="center"/>
    </xf>
    <xf numFmtId="0" fontId="10" fillId="6" borderId="33" xfId="211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0" fillId="6" borderId="0" xfId="0" applyFont="1" applyFill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28" fillId="6" borderId="10" xfId="0" applyFont="1" applyFill="1" applyBorder="1" applyAlignment="1">
      <alignment horizontal="center" vertical="center"/>
    </xf>
    <xf numFmtId="0" fontId="28" fillId="6" borderId="45" xfId="0" applyFont="1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45" xfId="0" applyFill="1" applyBorder="1" applyAlignment="1">
      <alignment horizontal="center" vertical="center"/>
    </xf>
    <xf numFmtId="0" fontId="10" fillId="6" borderId="37" xfId="0" applyFont="1" applyFill="1" applyBorder="1" applyAlignment="1">
      <alignment horizontal="left" vertical="center"/>
    </xf>
    <xf numFmtId="0" fontId="10" fillId="6" borderId="28" xfId="0" applyFont="1" applyFill="1" applyBorder="1" applyAlignment="1">
      <alignment horizontal="center" vertical="center"/>
    </xf>
    <xf numFmtId="0" fontId="10" fillId="6" borderId="50" xfId="0" applyFont="1" applyFill="1" applyBorder="1" applyAlignment="1">
      <alignment horizontal="center" vertical="center"/>
    </xf>
    <xf numFmtId="0" fontId="10" fillId="6" borderId="42" xfId="0" applyFont="1" applyFill="1" applyBorder="1" applyAlignment="1">
      <alignment horizontal="center" vertical="center" wrapText="1"/>
    </xf>
    <xf numFmtId="0" fontId="10" fillId="6" borderId="53" xfId="0" applyFont="1" applyFill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/>
    </xf>
    <xf numFmtId="0" fontId="50" fillId="0" borderId="28" xfId="0" applyFont="1" applyBorder="1" applyAlignment="1">
      <alignment horizontal="center" vertical="center" textRotation="90"/>
    </xf>
    <xf numFmtId="0" fontId="50" fillId="0" borderId="35" xfId="0" applyFont="1" applyBorder="1" applyAlignment="1">
      <alignment horizontal="center" vertical="center" textRotation="90"/>
    </xf>
    <xf numFmtId="0" fontId="50" fillId="0" borderId="50" xfId="0" applyFont="1" applyBorder="1" applyAlignment="1">
      <alignment horizontal="center" vertical="center" textRotation="90"/>
    </xf>
    <xf numFmtId="0" fontId="50" fillId="0" borderId="35" xfId="0" applyFont="1" applyBorder="1" applyAlignment="1">
      <alignment horizontal="center" vertical="center" textRotation="90" wrapText="1"/>
    </xf>
    <xf numFmtId="0" fontId="50" fillId="0" borderId="50" xfId="0" applyFont="1" applyBorder="1" applyAlignment="1">
      <alignment horizontal="center" vertical="center" textRotation="90" wrapText="1"/>
    </xf>
    <xf numFmtId="0" fontId="50" fillId="0" borderId="10" xfId="0" applyFont="1" applyBorder="1" applyAlignment="1">
      <alignment horizontal="center" vertical="center"/>
    </xf>
    <xf numFmtId="0" fontId="50" fillId="0" borderId="37" xfId="0" applyFont="1" applyBorder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0" fillId="0" borderId="28" xfId="0" applyFont="1" applyBorder="1" applyAlignment="1">
      <alignment horizontal="center" vertical="center"/>
    </xf>
    <xf numFmtId="0" fontId="50" fillId="0" borderId="35" xfId="0" applyFont="1" applyBorder="1" applyAlignment="1">
      <alignment horizontal="center" vertical="center"/>
    </xf>
    <xf numFmtId="0" fontId="50" fillId="0" borderId="50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 vertical="center" textRotation="90" wrapText="1"/>
    </xf>
    <xf numFmtId="0" fontId="0" fillId="0" borderId="32" xfId="0" applyBorder="1" applyAlignment="1">
      <alignment horizontal="center" vertical="center" textRotation="90" wrapText="1"/>
    </xf>
    <xf numFmtId="0" fontId="10" fillId="0" borderId="24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 vertical="center"/>
    </xf>
    <xf numFmtId="0" fontId="56" fillId="0" borderId="36" xfId="0" applyFont="1" applyFill="1" applyBorder="1" applyAlignment="1">
      <alignment horizontal="center" vertical="center" textRotation="90" wrapText="1"/>
    </xf>
    <xf numFmtId="0" fontId="56" fillId="0" borderId="24" xfId="0" applyFont="1" applyFill="1" applyBorder="1" applyAlignment="1">
      <alignment horizontal="center" vertical="center" textRotation="90" wrapText="1"/>
    </xf>
    <xf numFmtId="0" fontId="45" fillId="0" borderId="32" xfId="0" applyFont="1" applyFill="1" applyBorder="1" applyAlignment="1">
      <alignment horizontal="center" vertical="center" wrapText="1"/>
    </xf>
    <xf numFmtId="0" fontId="45" fillId="0" borderId="28" xfId="0" applyFont="1" applyFill="1" applyBorder="1" applyAlignment="1">
      <alignment horizontal="center" vertical="center" textRotation="90" wrapText="1"/>
    </xf>
    <xf numFmtId="0" fontId="45" fillId="0" borderId="32" xfId="0" applyFont="1" applyFill="1" applyBorder="1" applyAlignment="1">
      <alignment horizontal="center" vertical="center" textRotation="90" wrapText="1"/>
    </xf>
    <xf numFmtId="0" fontId="45" fillId="0" borderId="1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 wrapText="1"/>
    </xf>
    <xf numFmtId="0" fontId="56" fillId="6" borderId="10" xfId="0" applyFont="1" applyFill="1" applyBorder="1" applyAlignment="1">
      <alignment horizontal="center" vertical="center" textRotation="90" wrapText="1"/>
    </xf>
    <xf numFmtId="0" fontId="56" fillId="0" borderId="10" xfId="0" applyFont="1" applyFill="1" applyBorder="1" applyAlignment="1">
      <alignment horizontal="center" vertical="center" textRotation="90" wrapText="1"/>
    </xf>
    <xf numFmtId="0" fontId="45" fillId="0" borderId="36" xfId="0" applyFont="1" applyFill="1" applyBorder="1" applyAlignment="1">
      <alignment horizontal="center" vertical="center" wrapText="1"/>
    </xf>
    <xf numFmtId="0" fontId="45" fillId="0" borderId="33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textRotation="90" wrapText="1"/>
    </xf>
    <xf numFmtId="0" fontId="56" fillId="0" borderId="42" xfId="0" applyFont="1" applyFill="1" applyBorder="1" applyAlignment="1">
      <alignment horizontal="center" vertical="center" textRotation="90" wrapText="1"/>
    </xf>
    <xf numFmtId="0" fontId="56" fillId="0" borderId="40" xfId="0" applyFont="1" applyFill="1" applyBorder="1" applyAlignment="1">
      <alignment horizontal="center" vertical="center" textRotation="90" wrapText="1"/>
    </xf>
    <xf numFmtId="0" fontId="56" fillId="0" borderId="38" xfId="0" applyFont="1" applyFill="1" applyBorder="1" applyAlignment="1">
      <alignment horizontal="center" vertical="center" textRotation="90" wrapText="1"/>
    </xf>
    <xf numFmtId="0" fontId="45" fillId="0" borderId="24" xfId="0" applyFont="1" applyFill="1" applyBorder="1" applyAlignment="1">
      <alignment horizontal="center" vertical="center" textRotation="90" wrapText="1"/>
    </xf>
    <xf numFmtId="0" fontId="45" fillId="0" borderId="10" xfId="0" applyFont="1" applyFill="1" applyBorder="1" applyAlignment="1">
      <alignment horizontal="center" vertical="center"/>
    </xf>
    <xf numFmtId="0" fontId="45" fillId="0" borderId="24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/>
    </xf>
    <xf numFmtId="0" fontId="45" fillId="0" borderId="36" xfId="0" applyFont="1" applyFill="1" applyBorder="1" applyAlignment="1">
      <alignment horizontal="center" vertical="center"/>
    </xf>
    <xf numFmtId="0" fontId="45" fillId="0" borderId="33" xfId="0" applyFont="1" applyFill="1" applyBorder="1" applyAlignment="1">
      <alignment horizontal="center" vertical="center"/>
    </xf>
    <xf numFmtId="0" fontId="50" fillId="0" borderId="0" xfId="212" applyFont="1" applyAlignment="1">
      <alignment horizontal="center"/>
    </xf>
    <xf numFmtId="0" fontId="50" fillId="0" borderId="37" xfId="212" applyFont="1" applyBorder="1" applyAlignment="1">
      <alignment horizontal="left"/>
    </xf>
    <xf numFmtId="0" fontId="50" fillId="0" borderId="0" xfId="212" applyFont="1" applyAlignment="1">
      <alignment horizontal="center" vertical="center"/>
    </xf>
    <xf numFmtId="0" fontId="59" fillId="0" borderId="0" xfId="212" applyFont="1" applyAlignment="1">
      <alignment horizontal="center"/>
    </xf>
    <xf numFmtId="0" fontId="59" fillId="0" borderId="0" xfId="212" applyFont="1" applyBorder="1" applyAlignment="1">
      <alignment horizontal="center"/>
    </xf>
    <xf numFmtId="0" fontId="50" fillId="0" borderId="37" xfId="212" applyFont="1" applyBorder="1" applyAlignment="1">
      <alignment horizontal="center" vertical="center" wrapText="1"/>
    </xf>
    <xf numFmtId="0" fontId="65" fillId="0" borderId="0" xfId="228" applyFont="1" applyFill="1" applyBorder="1" applyAlignment="1">
      <alignment horizontal="center" vertical="center" wrapText="1"/>
    </xf>
    <xf numFmtId="0" fontId="65" fillId="0" borderId="37" xfId="233" applyFont="1" applyFill="1" applyBorder="1" applyAlignment="1">
      <alignment horizontal="center" vertical="center" wrapText="1"/>
    </xf>
    <xf numFmtId="0" fontId="65" fillId="0" borderId="0" xfId="229" applyFont="1" applyFill="1" applyBorder="1" applyAlignment="1">
      <alignment horizontal="center" vertical="center" wrapText="1"/>
    </xf>
    <xf numFmtId="0" fontId="64" fillId="0" borderId="0" xfId="219" applyFont="1" applyFill="1" applyBorder="1" applyAlignment="1">
      <alignment horizontal="center" vertical="center" wrapText="1"/>
    </xf>
    <xf numFmtId="0" fontId="63" fillId="0" borderId="36" xfId="235" applyFont="1" applyFill="1" applyBorder="1" applyAlignment="1">
      <alignment horizontal="left" vertical="top" wrapText="1"/>
    </xf>
    <xf numFmtId="0" fontId="63" fillId="0" borderId="36" xfId="236" applyFont="1" applyFill="1" applyBorder="1" applyAlignment="1">
      <alignment horizontal="left" vertical="top" wrapText="1"/>
    </xf>
    <xf numFmtId="0" fontId="65" fillId="0" borderId="41" xfId="240" applyFont="1" applyFill="1" applyBorder="1" applyAlignment="1">
      <alignment horizontal="center" vertical="center" textRotation="90" wrapText="1"/>
    </xf>
    <xf numFmtId="0" fontId="65" fillId="0" borderId="0" xfId="240" applyFont="1" applyFill="1" applyBorder="1" applyAlignment="1">
      <alignment horizontal="center" vertical="center" textRotation="90" wrapText="1"/>
    </xf>
    <xf numFmtId="0" fontId="65" fillId="0" borderId="37" xfId="245" applyFont="1" applyFill="1" applyBorder="1" applyAlignment="1">
      <alignment horizontal="center" vertical="center" textRotation="90" wrapText="1"/>
    </xf>
    <xf numFmtId="0" fontId="65" fillId="0" borderId="41" xfId="220" applyFont="1" applyFill="1" applyBorder="1" applyAlignment="1">
      <alignment horizontal="left" wrapText="1"/>
    </xf>
    <xf numFmtId="0" fontId="65" fillId="0" borderId="41" xfId="221" applyFont="1" applyFill="1" applyBorder="1" applyAlignment="1">
      <alignment horizontal="left" wrapText="1"/>
    </xf>
    <xf numFmtId="0" fontId="65" fillId="0" borderId="0" xfId="225" applyFont="1" applyFill="1" applyBorder="1" applyAlignment="1">
      <alignment horizontal="left" wrapText="1"/>
    </xf>
    <xf numFmtId="0" fontId="65" fillId="0" borderId="0" xfId="226" applyFont="1" applyFill="1" applyBorder="1" applyAlignment="1">
      <alignment horizontal="left" wrapText="1"/>
    </xf>
    <xf numFmtId="0" fontId="65" fillId="0" borderId="37" xfId="230" applyFont="1" applyFill="1" applyBorder="1" applyAlignment="1">
      <alignment horizontal="left" wrapText="1"/>
    </xf>
    <xf numFmtId="0" fontId="65" fillId="0" borderId="37" xfId="231" applyFont="1" applyFill="1" applyBorder="1" applyAlignment="1">
      <alignment horizontal="left" wrapText="1"/>
    </xf>
    <xf numFmtId="0" fontId="65" fillId="0" borderId="41" xfId="222" applyFont="1" applyFill="1" applyBorder="1" applyAlignment="1">
      <alignment horizontal="center" vertical="center" wrapText="1"/>
    </xf>
    <xf numFmtId="0" fontId="65" fillId="0" borderId="0" xfId="227" applyFont="1" applyFill="1" applyBorder="1" applyAlignment="1">
      <alignment horizontal="center" vertical="center" wrapText="1"/>
    </xf>
    <xf numFmtId="0" fontId="65" fillId="0" borderId="37" xfId="232" applyFont="1" applyFill="1" applyBorder="1" applyAlignment="1">
      <alignment horizontal="center" vertical="center" wrapText="1"/>
    </xf>
    <xf numFmtId="0" fontId="65" fillId="0" borderId="41" xfId="223" applyFont="1" applyFill="1" applyBorder="1" applyAlignment="1">
      <alignment horizontal="center" vertical="center" wrapText="1"/>
    </xf>
    <xf numFmtId="0" fontId="65" fillId="0" borderId="41" xfId="224" applyFont="1" applyFill="1" applyBorder="1" applyAlignment="1">
      <alignment horizontal="center" vertical="center" wrapText="1"/>
    </xf>
    <xf numFmtId="0" fontId="51" fillId="0" borderId="24" xfId="0" applyFont="1" applyBorder="1" applyAlignment="1">
      <alignment horizontal="center" vertical="center" wrapText="1"/>
    </xf>
    <xf numFmtId="0" fontId="51" fillId="0" borderId="36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textRotation="90"/>
    </xf>
    <xf numFmtId="0" fontId="51" fillId="0" borderId="32" xfId="0" applyFont="1" applyBorder="1" applyAlignment="1">
      <alignment horizontal="center" vertical="center" textRotation="90"/>
    </xf>
    <xf numFmtId="0" fontId="50" fillId="0" borderId="10" xfId="0" applyFont="1" applyBorder="1" applyAlignment="1">
      <alignment horizontal="center"/>
    </xf>
    <xf numFmtId="0" fontId="50" fillId="0" borderId="28" xfId="0" applyFont="1" applyBorder="1" applyAlignment="1">
      <alignment horizontal="center"/>
    </xf>
    <xf numFmtId="0" fontId="50" fillId="0" borderId="42" xfId="0" applyFont="1" applyBorder="1" applyAlignment="1">
      <alignment horizontal="center" wrapText="1"/>
    </xf>
    <xf numFmtId="0" fontId="50" fillId="0" borderId="41" xfId="0" applyFont="1" applyBorder="1" applyAlignment="1">
      <alignment horizontal="center"/>
    </xf>
    <xf numFmtId="0" fontId="50" fillId="0" borderId="43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50" fillId="0" borderId="51" xfId="0" applyFont="1" applyBorder="1" applyAlignment="1">
      <alignment horizontal="center"/>
    </xf>
    <xf numFmtId="0" fontId="50" fillId="0" borderId="45" xfId="0" applyFont="1" applyBorder="1" applyAlignment="1">
      <alignment horizontal="center" vertical="center" wrapText="1"/>
    </xf>
    <xf numFmtId="0" fontId="50" fillId="0" borderId="42" xfId="0" applyFont="1" applyBorder="1" applyAlignment="1">
      <alignment horizontal="center" vertical="center" wrapText="1"/>
    </xf>
    <xf numFmtId="0" fontId="50" fillId="0" borderId="41" xfId="0" applyFont="1" applyBorder="1" applyAlignment="1">
      <alignment horizontal="center" vertical="center" wrapText="1"/>
    </xf>
    <xf numFmtId="0" fontId="50" fillId="0" borderId="43" xfId="0" applyFont="1" applyBorder="1" applyAlignment="1">
      <alignment horizontal="center" vertical="center" wrapText="1"/>
    </xf>
    <xf numFmtId="0" fontId="50" fillId="0" borderId="53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right"/>
    </xf>
    <xf numFmtId="0" fontId="50" fillId="0" borderId="0" xfId="0" applyFont="1" applyAlignment="1">
      <alignment horizontal="center" vertical="center"/>
    </xf>
    <xf numFmtId="0" fontId="50" fillId="0" borderId="37" xfId="0" applyFont="1" applyBorder="1" applyAlignment="1">
      <alignment horizontal="left"/>
    </xf>
    <xf numFmtId="0" fontId="50" fillId="0" borderId="10" xfId="0" applyFont="1" applyFill="1" applyBorder="1" applyAlignment="1">
      <alignment horizontal="center" vertical="center"/>
    </xf>
    <xf numFmtId="0" fontId="50" fillId="0" borderId="43" xfId="0" applyFont="1" applyBorder="1" applyAlignment="1">
      <alignment horizontal="center" vertical="center"/>
    </xf>
    <xf numFmtId="0" fontId="50" fillId="0" borderId="53" xfId="0" applyFont="1" applyBorder="1" applyAlignment="1">
      <alignment horizontal="center" vertical="center"/>
    </xf>
    <xf numFmtId="0" fontId="50" fillId="0" borderId="51" xfId="0" applyFont="1" applyBorder="1" applyAlignment="1">
      <alignment horizontal="center" vertical="center"/>
    </xf>
    <xf numFmtId="0" fontId="50" fillId="0" borderId="26" xfId="0" applyFont="1" applyBorder="1" applyAlignment="1">
      <alignment horizontal="center" vertical="center"/>
    </xf>
    <xf numFmtId="0" fontId="50" fillId="0" borderId="44" xfId="0" applyFont="1" applyBorder="1" applyAlignment="1">
      <alignment horizontal="center" vertical="center"/>
    </xf>
    <xf numFmtId="0" fontId="50" fillId="0" borderId="24" xfId="0" applyFont="1" applyBorder="1" applyAlignment="1">
      <alignment horizontal="center" wrapText="1"/>
    </xf>
    <xf numFmtId="0" fontId="50" fillId="0" borderId="36" xfId="0" applyFont="1" applyBorder="1" applyAlignment="1">
      <alignment horizontal="center" wrapText="1"/>
    </xf>
    <xf numFmtId="0" fontId="50" fillId="0" borderId="33" xfId="0" applyFont="1" applyBorder="1" applyAlignment="1">
      <alignment horizontal="center" wrapText="1"/>
    </xf>
    <xf numFmtId="0" fontId="50" fillId="0" borderId="41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0" fillId="0" borderId="36" xfId="0" applyFont="1" applyBorder="1" applyAlignment="1">
      <alignment horizontal="center"/>
    </xf>
    <xf numFmtId="0" fontId="50" fillId="0" borderId="33" xfId="0" applyFont="1" applyBorder="1" applyAlignment="1">
      <alignment horizontal="center"/>
    </xf>
    <xf numFmtId="0" fontId="50" fillId="0" borderId="52" xfId="0" applyFont="1" applyBorder="1" applyAlignment="1">
      <alignment horizontal="center" vertical="center"/>
    </xf>
    <xf numFmtId="0" fontId="10" fillId="5" borderId="20" xfId="0" applyFont="1" applyFill="1" applyBorder="1" applyAlignment="1">
      <alignment horizontal="right"/>
    </xf>
    <xf numFmtId="0" fontId="11" fillId="0" borderId="0" xfId="251" applyFont="1" applyFill="1" applyBorder="1" applyAlignment="1">
      <alignment horizontal="center" wrapText="1"/>
    </xf>
    <xf numFmtId="0" fontId="11" fillId="0" borderId="37" xfId="251" applyFont="1" applyFill="1" applyBorder="1" applyAlignment="1">
      <alignment horizontal="right" wrapText="1"/>
    </xf>
    <xf numFmtId="0" fontId="11" fillId="0" borderId="30" xfId="251" applyFont="1" applyFill="1" applyBorder="1" applyAlignment="1">
      <alignment horizontal="left" vertical="center" wrapText="1"/>
    </xf>
    <xf numFmtId="0" fontId="11" fillId="0" borderId="0" xfId="251" applyFont="1" applyFill="1" applyBorder="1" applyAlignment="1">
      <alignment horizontal="left" vertical="center" wrapText="1"/>
    </xf>
    <xf numFmtId="0" fontId="11" fillId="0" borderId="20" xfId="251" applyFont="1" applyFill="1" applyBorder="1" applyAlignment="1">
      <alignment horizontal="left" vertical="center" wrapText="1"/>
    </xf>
    <xf numFmtId="0" fontId="11" fillId="0" borderId="0" xfId="251" applyFont="1" applyAlignment="1">
      <alignment horizontal="center"/>
    </xf>
    <xf numFmtId="0" fontId="11" fillId="0" borderId="37" xfId="251" applyFont="1" applyBorder="1" applyAlignment="1">
      <alignment horizontal="right"/>
    </xf>
    <xf numFmtId="0" fontId="11" fillId="0" borderId="28" xfId="251" applyFont="1" applyFill="1" applyBorder="1" applyAlignment="1">
      <alignment horizontal="center" vertical="center"/>
    </xf>
    <xf numFmtId="0" fontId="11" fillId="0" borderId="50" xfId="251" applyFont="1" applyFill="1" applyBorder="1" applyAlignment="1">
      <alignment horizontal="center" vertical="center"/>
    </xf>
    <xf numFmtId="0" fontId="11" fillId="0" borderId="43" xfId="251" applyFont="1" applyFill="1" applyBorder="1" applyAlignment="1">
      <alignment horizontal="right" vertical="center" wrapText="1"/>
    </xf>
    <xf numFmtId="0" fontId="11" fillId="0" borderId="51" xfId="251" applyFont="1" applyFill="1" applyBorder="1" applyAlignment="1">
      <alignment horizontal="right" vertical="center" wrapText="1"/>
    </xf>
    <xf numFmtId="0" fontId="29" fillId="0" borderId="24" xfId="251" applyFont="1" applyFill="1" applyBorder="1" applyAlignment="1">
      <alignment horizontal="center" vertical="center"/>
    </xf>
    <xf numFmtId="0" fontId="29" fillId="0" borderId="33" xfId="25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 textRotation="90" wrapText="1"/>
    </xf>
    <xf numFmtId="0" fontId="11" fillId="0" borderId="35" xfId="0" applyFont="1" applyBorder="1" applyAlignment="1">
      <alignment horizontal="center" vertical="center" textRotation="90" wrapText="1"/>
    </xf>
    <xf numFmtId="0" fontId="11" fillId="0" borderId="32" xfId="0" applyFont="1" applyBorder="1" applyAlignment="1">
      <alignment horizontal="center" vertical="center" textRotation="90" wrapText="1"/>
    </xf>
    <xf numFmtId="0" fontId="11" fillId="0" borderId="10" xfId="0" applyFont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 wrapText="1"/>
    </xf>
    <xf numFmtId="0" fontId="11" fillId="6" borderId="35" xfId="0" applyFont="1" applyFill="1" applyBorder="1" applyAlignment="1">
      <alignment horizontal="center" vertical="center" wrapText="1"/>
    </xf>
    <xf numFmtId="0" fontId="11" fillId="6" borderId="32" xfId="0" applyFont="1" applyFill="1" applyBorder="1" applyAlignment="1">
      <alignment horizontal="center" vertical="center" wrapText="1"/>
    </xf>
    <xf numFmtId="0" fontId="11" fillId="9" borderId="28" xfId="0" applyFont="1" applyFill="1" applyBorder="1" applyAlignment="1">
      <alignment horizontal="center" vertical="center" wrapText="1"/>
    </xf>
    <xf numFmtId="0" fontId="11" fillId="9" borderId="35" xfId="0" applyFont="1" applyFill="1" applyBorder="1" applyAlignment="1">
      <alignment horizontal="center" vertical="center" wrapText="1"/>
    </xf>
    <xf numFmtId="0" fontId="11" fillId="9" borderId="32" xfId="0" applyFont="1" applyFill="1" applyBorder="1" applyAlignment="1">
      <alignment horizontal="center" vertical="center" wrapText="1"/>
    </xf>
    <xf numFmtId="0" fontId="11" fillId="9" borderId="35" xfId="0" applyFont="1" applyFill="1" applyBorder="1" applyAlignment="1">
      <alignment vertical="center" wrapText="1"/>
    </xf>
    <xf numFmtId="0" fontId="11" fillId="9" borderId="32" xfId="0" applyFont="1" applyFill="1" applyBorder="1" applyAlignment="1">
      <alignment vertical="center" wrapText="1"/>
    </xf>
    <xf numFmtId="0" fontId="11" fillId="9" borderId="33" xfId="0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/>
    </xf>
    <xf numFmtId="0" fontId="33" fillId="0" borderId="41" xfId="0" applyFont="1" applyBorder="1" applyAlignment="1">
      <alignment horizontal="center" vertical="center"/>
    </xf>
    <xf numFmtId="0" fontId="33" fillId="0" borderId="4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textRotation="90" wrapText="1"/>
    </xf>
    <xf numFmtId="0" fontId="11" fillId="4" borderId="10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textRotation="90"/>
    </xf>
    <xf numFmtId="0" fontId="11" fillId="0" borderId="42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textRotation="90" shrinkToFit="1"/>
    </xf>
    <xf numFmtId="0" fontId="11" fillId="0" borderId="135" xfId="0" applyFont="1" applyBorder="1" applyAlignment="1">
      <alignment horizontal="center" vertical="center" textRotation="90" wrapText="1"/>
    </xf>
    <xf numFmtId="0" fontId="50" fillId="0" borderId="41" xfId="212" applyFont="1" applyBorder="1" applyAlignment="1">
      <alignment horizontal="center" vertical="center"/>
    </xf>
    <xf numFmtId="0" fontId="51" fillId="0" borderId="10" xfId="212" applyFont="1" applyBorder="1" applyAlignment="1">
      <alignment horizontal="center" vertical="center"/>
    </xf>
    <xf numFmtId="0" fontId="50" fillId="0" borderId="0" xfId="212" applyFont="1" applyBorder="1" applyAlignment="1">
      <alignment horizontal="center" vertical="center"/>
    </xf>
    <xf numFmtId="0" fontId="50" fillId="0" borderId="10" xfId="212" applyFont="1" applyBorder="1" applyAlignment="1">
      <alignment horizontal="center" vertical="center" wrapText="1"/>
    </xf>
    <xf numFmtId="0" fontId="51" fillId="0" borderId="24" xfId="212" applyFont="1" applyBorder="1" applyAlignment="1">
      <alignment horizontal="center" vertical="center"/>
    </xf>
    <xf numFmtId="0" fontId="51" fillId="0" borderId="33" xfId="212" applyFont="1" applyBorder="1" applyAlignment="1">
      <alignment horizontal="center" vertical="center"/>
    </xf>
    <xf numFmtId="0" fontId="50" fillId="0" borderId="0" xfId="250" applyFont="1" applyAlignment="1">
      <alignment horizontal="center"/>
    </xf>
    <xf numFmtId="0" fontId="50" fillId="0" borderId="37" xfId="250" applyFont="1" applyBorder="1" applyAlignment="1">
      <alignment horizontal="left"/>
    </xf>
    <xf numFmtId="0" fontId="72" fillId="6" borderId="36" xfId="250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/>
    </xf>
    <xf numFmtId="0" fontId="75" fillId="18" borderId="0" xfId="464" applyFont="1" applyFill="1" applyBorder="1" applyAlignment="1">
      <alignment horizontal="center" vertical="center" wrapText="1"/>
    </xf>
    <xf numFmtId="0" fontId="75" fillId="18" borderId="34" xfId="464" applyFont="1" applyFill="1" applyBorder="1" applyAlignment="1">
      <alignment horizontal="center" vertical="center" wrapText="1"/>
    </xf>
    <xf numFmtId="0" fontId="75" fillId="18" borderId="0" xfId="464" applyFont="1" applyFill="1" applyAlignment="1">
      <alignment horizontal="center" vertical="center" wrapText="1"/>
    </xf>
    <xf numFmtId="0" fontId="1" fillId="0" borderId="0" xfId="0" applyFont="1" applyAlignment="1">
      <alignment horizontal="right"/>
    </xf>
  </cellXfs>
  <cellStyles count="470">
    <cellStyle name="Comma" xfId="1" builtinId="3"/>
    <cellStyle name="Comma 2" xfId="2"/>
    <cellStyle name="Comma 2 10" xfId="3"/>
    <cellStyle name="Comma 2 11" xfId="4"/>
    <cellStyle name="Comma 2 12" xfId="5"/>
    <cellStyle name="Comma 2 13" xfId="6"/>
    <cellStyle name="Comma 2 14" xfId="7"/>
    <cellStyle name="Comma 2 15" xfId="8"/>
    <cellStyle name="Comma 2 16" xfId="9"/>
    <cellStyle name="Comma 2 2" xfId="10"/>
    <cellStyle name="Comma 2 3" xfId="11"/>
    <cellStyle name="Comma 2 4" xfId="12"/>
    <cellStyle name="Comma 2 5" xfId="13"/>
    <cellStyle name="Comma 2 6" xfId="14"/>
    <cellStyle name="Comma 2 7" xfId="15"/>
    <cellStyle name="Comma 2 8" xfId="16"/>
    <cellStyle name="Comma 2 9" xfId="17"/>
    <cellStyle name="Comma 3" xfId="18"/>
    <cellStyle name="Comma 3 10" xfId="19"/>
    <cellStyle name="Comma 3 11" xfId="20"/>
    <cellStyle name="Comma 3 12" xfId="21"/>
    <cellStyle name="Comma 3 13" xfId="22"/>
    <cellStyle name="Comma 3 14" xfId="23"/>
    <cellStyle name="Comma 3 15" xfId="24"/>
    <cellStyle name="Comma 3 2" xfId="25"/>
    <cellStyle name="Comma 3 3" xfId="26"/>
    <cellStyle name="Comma 3 4" xfId="27"/>
    <cellStyle name="Comma 3 5" xfId="28"/>
    <cellStyle name="Comma 3 6" xfId="29"/>
    <cellStyle name="Comma 3 7" xfId="30"/>
    <cellStyle name="Comma 3 8" xfId="31"/>
    <cellStyle name="Comma 3 9" xfId="32"/>
    <cellStyle name="Normal" xfId="0" builtinId="0"/>
    <cellStyle name="Normal 10" xfId="33"/>
    <cellStyle name="Normal 10 2" xfId="212"/>
    <cellStyle name="Normal 106" xfId="34"/>
    <cellStyle name="Normal 11" xfId="35"/>
    <cellStyle name="Normal 117" xfId="215"/>
    <cellStyle name="Normal 12" xfId="36"/>
    <cellStyle name="Normal 12 10" xfId="213"/>
    <cellStyle name="Normal 13" xfId="37"/>
    <cellStyle name="Normal 14" xfId="38"/>
    <cellStyle name="Normal 15" xfId="39"/>
    <cellStyle name="Normal 16" xfId="40"/>
    <cellStyle name="Normal 17" xfId="41"/>
    <cellStyle name="Normal 18" xfId="42"/>
    <cellStyle name="Normal 19" xfId="209"/>
    <cellStyle name="Normal 2" xfId="43"/>
    <cellStyle name="Normal 2 10" xfId="44"/>
    <cellStyle name="Normal 2 100" xfId="45"/>
    <cellStyle name="Normal 2 101" xfId="46"/>
    <cellStyle name="Normal 2 102" xfId="47"/>
    <cellStyle name="Normal 2 103" xfId="48"/>
    <cellStyle name="Normal 2 104" xfId="49"/>
    <cellStyle name="Normal 2 105" xfId="50"/>
    <cellStyle name="Normal 2 106" xfId="51"/>
    <cellStyle name="Normal 2 107" xfId="52"/>
    <cellStyle name="Normal 2 108" xfId="53"/>
    <cellStyle name="Normal 2 109" xfId="54"/>
    <cellStyle name="Normal 2 11" xfId="55"/>
    <cellStyle name="Normal 2 110" xfId="56"/>
    <cellStyle name="Normal 2 111" xfId="57"/>
    <cellStyle name="Normal 2 112" xfId="58"/>
    <cellStyle name="Normal 2 113" xfId="59"/>
    <cellStyle name="Normal 2 114" xfId="60"/>
    <cellStyle name="Normal 2 115" xfId="61"/>
    <cellStyle name="Normal 2 116" xfId="62"/>
    <cellStyle name="Normal 2 117" xfId="63"/>
    <cellStyle name="Normal 2 118" xfId="64"/>
    <cellStyle name="Normal 2 119" xfId="65"/>
    <cellStyle name="Normal 2 12" xfId="66"/>
    <cellStyle name="Normal 2 120" xfId="67"/>
    <cellStyle name="Normal 2 121" xfId="68"/>
    <cellStyle name="Normal 2 122" xfId="69"/>
    <cellStyle name="Normal 2 123" xfId="70"/>
    <cellStyle name="Normal 2 124" xfId="71"/>
    <cellStyle name="Normal 2 125" xfId="72"/>
    <cellStyle name="Normal 2 126" xfId="73"/>
    <cellStyle name="Normal 2 127" xfId="74"/>
    <cellStyle name="Normal 2 128" xfId="75"/>
    <cellStyle name="Normal 2 129" xfId="76"/>
    <cellStyle name="Normal 2 13" xfId="77"/>
    <cellStyle name="Normal 2 130" xfId="78"/>
    <cellStyle name="Normal 2 131" xfId="79"/>
    <cellStyle name="Normal 2 132" xfId="80"/>
    <cellStyle name="Normal 2 133" xfId="81"/>
    <cellStyle name="Normal 2 134" xfId="82"/>
    <cellStyle name="Normal 2 135" xfId="83"/>
    <cellStyle name="Normal 2 136" xfId="84"/>
    <cellStyle name="Normal 2 137" xfId="85"/>
    <cellStyle name="Normal 2 138" xfId="86"/>
    <cellStyle name="Normal 2 139" xfId="87"/>
    <cellStyle name="Normal 2 14" xfId="88"/>
    <cellStyle name="Normal 2 140" xfId="89"/>
    <cellStyle name="Normal 2 141" xfId="90"/>
    <cellStyle name="Normal 2 142" xfId="91"/>
    <cellStyle name="Normal 2 143" xfId="92"/>
    <cellStyle name="Normal 2 144" xfId="93"/>
    <cellStyle name="Normal 2 145" xfId="94"/>
    <cellStyle name="Normal 2 146" xfId="95"/>
    <cellStyle name="Normal 2 147" xfId="96"/>
    <cellStyle name="Normal 2 148" xfId="97"/>
    <cellStyle name="Normal 2 149" xfId="98"/>
    <cellStyle name="Normal 2 15" xfId="99"/>
    <cellStyle name="Normal 2 150" xfId="100"/>
    <cellStyle name="Normal 2 151" xfId="101"/>
    <cellStyle name="Normal 2 152" xfId="102"/>
    <cellStyle name="Normal 2 153" xfId="103"/>
    <cellStyle name="Normal 2 154" xfId="104"/>
    <cellStyle name="Normal 2 155" xfId="105"/>
    <cellStyle name="Normal 2 156" xfId="106"/>
    <cellStyle name="Normal 2 157" xfId="107"/>
    <cellStyle name="Normal 2 158" xfId="108"/>
    <cellStyle name="Normal 2 159" xfId="210"/>
    <cellStyle name="Normal 2 16" xfId="109"/>
    <cellStyle name="Normal 2 160" xfId="218"/>
    <cellStyle name="Normal 2 17" xfId="110"/>
    <cellStyle name="Normal 2 18" xfId="111"/>
    <cellStyle name="Normal 2 19" xfId="112"/>
    <cellStyle name="Normal 2 2" xfId="113"/>
    <cellStyle name="Normal 2 20" xfId="114"/>
    <cellStyle name="Normal 2 21" xfId="115"/>
    <cellStyle name="Normal 2 22" xfId="116"/>
    <cellStyle name="Normal 2 23" xfId="117"/>
    <cellStyle name="Normal 2 24" xfId="118"/>
    <cellStyle name="Normal 2 25" xfId="119"/>
    <cellStyle name="Normal 2 26" xfId="120"/>
    <cellStyle name="Normal 2 27" xfId="121"/>
    <cellStyle name="Normal 2 28" xfId="122"/>
    <cellStyle name="Normal 2 29" xfId="123"/>
    <cellStyle name="Normal 2 3" xfId="124"/>
    <cellStyle name="Normal 2 30" xfId="125"/>
    <cellStyle name="Normal 2 31" xfId="126"/>
    <cellStyle name="Normal 2 32" xfId="127"/>
    <cellStyle name="Normal 2 33" xfId="128"/>
    <cellStyle name="Normal 2 34" xfId="129"/>
    <cellStyle name="Normal 2 35" xfId="130"/>
    <cellStyle name="Normal 2 36" xfId="131"/>
    <cellStyle name="Normal 2 37" xfId="132"/>
    <cellStyle name="Normal 2 38" xfId="133"/>
    <cellStyle name="Normal 2 39" xfId="134"/>
    <cellStyle name="Normal 2 4" xfId="135"/>
    <cellStyle name="Normal 2 40" xfId="136"/>
    <cellStyle name="Normal 2 41" xfId="137"/>
    <cellStyle name="Normal 2 42" xfId="138"/>
    <cellStyle name="Normal 2 43" xfId="139"/>
    <cellStyle name="Normal 2 44" xfId="140"/>
    <cellStyle name="Normal 2 45" xfId="141"/>
    <cellStyle name="Normal 2 46" xfId="142"/>
    <cellStyle name="Normal 2 47" xfId="143"/>
    <cellStyle name="Normal 2 48" xfId="144"/>
    <cellStyle name="Normal 2 49" xfId="145"/>
    <cellStyle name="Normal 2 5" xfId="146"/>
    <cellStyle name="Normal 2 50" xfId="147"/>
    <cellStyle name="Normal 2 51" xfId="148"/>
    <cellStyle name="Normal 2 52" xfId="149"/>
    <cellStyle name="Normal 2 53" xfId="150"/>
    <cellStyle name="Normal 2 54" xfId="151"/>
    <cellStyle name="Normal 2 55" xfId="152"/>
    <cellStyle name="Normal 2 56" xfId="153"/>
    <cellStyle name="Normal 2 57" xfId="154"/>
    <cellStyle name="Normal 2 58" xfId="155"/>
    <cellStyle name="Normal 2 59" xfId="156"/>
    <cellStyle name="Normal 2 6" xfId="157"/>
    <cellStyle name="Normal 2 60" xfId="158"/>
    <cellStyle name="Normal 2 61" xfId="159"/>
    <cellStyle name="Normal 2 62" xfId="160"/>
    <cellStyle name="Normal 2 63" xfId="161"/>
    <cellStyle name="Normal 2 64" xfId="162"/>
    <cellStyle name="Normal 2 65" xfId="163"/>
    <cellStyle name="Normal 2 66" xfId="164"/>
    <cellStyle name="Normal 2 67" xfId="165"/>
    <cellStyle name="Normal 2 68" xfId="166"/>
    <cellStyle name="Normal 2 69" xfId="167"/>
    <cellStyle name="Normal 2 7" xfId="168"/>
    <cellStyle name="Normal 2 70" xfId="169"/>
    <cellStyle name="Normal 2 71" xfId="170"/>
    <cellStyle name="Normal 2 72" xfId="171"/>
    <cellStyle name="Normal 2 73" xfId="172"/>
    <cellStyle name="Normal 2 74" xfId="173"/>
    <cellStyle name="Normal 2 75" xfId="174"/>
    <cellStyle name="Normal 2 76" xfId="175"/>
    <cellStyle name="Normal 2 77" xfId="176"/>
    <cellStyle name="Normal 2 78" xfId="177"/>
    <cellStyle name="Normal 2 79" xfId="178"/>
    <cellStyle name="Normal 2 8" xfId="179"/>
    <cellStyle name="Normal 2 80" xfId="180"/>
    <cellStyle name="Normal 2 81" xfId="181"/>
    <cellStyle name="Normal 2 82" xfId="182"/>
    <cellStyle name="Normal 2 83" xfId="183"/>
    <cellStyle name="Normal 2 84" xfId="184"/>
    <cellStyle name="Normal 2 85" xfId="185"/>
    <cellStyle name="Normal 2 86" xfId="186"/>
    <cellStyle name="Normal 2 87" xfId="187"/>
    <cellStyle name="Normal 2 88" xfId="188"/>
    <cellStyle name="Normal 2 89" xfId="189"/>
    <cellStyle name="Normal 2 9" xfId="190"/>
    <cellStyle name="Normal 2 90" xfId="191"/>
    <cellStyle name="Normal 2 91" xfId="192"/>
    <cellStyle name="Normal 2 92" xfId="193"/>
    <cellStyle name="Normal 2 93" xfId="194"/>
    <cellStyle name="Normal 2 94" xfId="195"/>
    <cellStyle name="Normal 2 95" xfId="196"/>
    <cellStyle name="Normal 2 96" xfId="197"/>
    <cellStyle name="Normal 2 97" xfId="198"/>
    <cellStyle name="Normal 2 98" xfId="199"/>
    <cellStyle name="Normal 2 99" xfId="200"/>
    <cellStyle name="Normal 20" xfId="216"/>
    <cellStyle name="Normal 21" xfId="250"/>
    <cellStyle name="Normal 22" xfId="251"/>
    <cellStyle name="Normal 23" xfId="467"/>
    <cellStyle name="Normal 24" xfId="464"/>
    <cellStyle name="Normal 25" xfId="465"/>
    <cellStyle name="Normal 26" xfId="466"/>
    <cellStyle name="Normal 27" xfId="468"/>
    <cellStyle name="Normal 28" xfId="469"/>
    <cellStyle name="Normal 3" xfId="201"/>
    <cellStyle name="Normal 3 2" xfId="217"/>
    <cellStyle name="Normal 4" xfId="202"/>
    <cellStyle name="Normal 5" xfId="203"/>
    <cellStyle name="Normal 5 2" xfId="211"/>
    <cellStyle name="Normal 6" xfId="204"/>
    <cellStyle name="Normal 7" xfId="205"/>
    <cellStyle name="Normal 8" xfId="206"/>
    <cellStyle name="Normal 9" xfId="207"/>
    <cellStyle name="Normal_Copy of EBS-mayagt 2" xfId="214"/>
    <cellStyle name="Normal_Sheet1" xfId="208"/>
    <cellStyle name="style1429601128097" xfId="219"/>
    <cellStyle name="style1429601128113" xfId="220"/>
    <cellStyle name="style1429601128133" xfId="221"/>
    <cellStyle name="style1429601128153" xfId="230"/>
    <cellStyle name="style1429601128173" xfId="231"/>
    <cellStyle name="style1429601128194" xfId="222"/>
    <cellStyle name="style1429601128214" xfId="232"/>
    <cellStyle name="style1429601128234" xfId="223"/>
    <cellStyle name="style1429601128254" xfId="233"/>
    <cellStyle name="style1429601128274" xfId="224"/>
    <cellStyle name="style1429601128295" xfId="234"/>
    <cellStyle name="style1429601128315" xfId="235"/>
    <cellStyle name="style1429601128331" xfId="236"/>
    <cellStyle name="style1429601128346" xfId="240"/>
    <cellStyle name="style1429601128367" xfId="241"/>
    <cellStyle name="style1429601128388" xfId="245"/>
    <cellStyle name="style1429601128404" xfId="246"/>
    <cellStyle name="style1429601128420" xfId="237"/>
    <cellStyle name="style1429601128443" xfId="238"/>
    <cellStyle name="style1429601128463" xfId="239"/>
    <cellStyle name="style1429601128484" xfId="242"/>
    <cellStyle name="style1429601128504" xfId="243"/>
    <cellStyle name="style1429601128525" xfId="244"/>
    <cellStyle name="style1429601128555" xfId="247"/>
    <cellStyle name="style1429601128575" xfId="248"/>
    <cellStyle name="style1429601128598" xfId="249"/>
    <cellStyle name="style1429601128624" xfId="225"/>
    <cellStyle name="style1429601128640" xfId="226"/>
    <cellStyle name="style1429601128655" xfId="227"/>
    <cellStyle name="style1429601128676" xfId="228"/>
    <cellStyle name="style1429601128696" xfId="229"/>
    <cellStyle name="style1459560678453" xfId="260"/>
    <cellStyle name="style1459560678472" xfId="261"/>
    <cellStyle name="style1459560678497" xfId="262"/>
    <cellStyle name="style1459560678522" xfId="263"/>
    <cellStyle name="style1459560678576" xfId="264"/>
    <cellStyle name="style1459560679302" xfId="265"/>
    <cellStyle name="style1459560679437" xfId="266"/>
    <cellStyle name="style1459560679460" xfId="267"/>
    <cellStyle name="style1459560679478" xfId="268"/>
    <cellStyle name="style1459560679495" xfId="269"/>
    <cellStyle name="style1459560679518" xfId="270"/>
    <cellStyle name="style1459560679536" xfId="271"/>
    <cellStyle name="style1459560679559" xfId="272"/>
    <cellStyle name="style1459560679583" xfId="273"/>
    <cellStyle name="style1459560679617" xfId="274"/>
    <cellStyle name="style1459560679640" xfId="275"/>
    <cellStyle name="style1459560679663" xfId="276"/>
    <cellStyle name="style1459560679723" xfId="277"/>
    <cellStyle name="style1459560679740" xfId="278"/>
    <cellStyle name="style1459560679767" xfId="279"/>
    <cellStyle name="style1459560679786" xfId="280"/>
    <cellStyle name="style1459560680193" xfId="281"/>
    <cellStyle name="style1459560680211" xfId="282"/>
    <cellStyle name="style1459560680230" xfId="283"/>
    <cellStyle name="style1459560680252" xfId="284"/>
    <cellStyle name="style1459560680281" xfId="285"/>
    <cellStyle name="style1459560680303" xfId="286"/>
    <cellStyle name="style1459560680323" xfId="287"/>
    <cellStyle name="style1459560680350" xfId="288"/>
    <cellStyle name="style1459560693883" xfId="289"/>
    <cellStyle name="style1459560693991" xfId="290"/>
    <cellStyle name="style1459560694016" xfId="291"/>
    <cellStyle name="style1460622384406" xfId="292"/>
    <cellStyle name="style1460622384427" xfId="293"/>
    <cellStyle name="style1460622384453" xfId="294"/>
    <cellStyle name="style1460622384478" xfId="295"/>
    <cellStyle name="style1460622384503" xfId="296"/>
    <cellStyle name="style1460622384530" xfId="297"/>
    <cellStyle name="style1460622384723" xfId="298"/>
    <cellStyle name="style1460622384741" xfId="299"/>
    <cellStyle name="style1460622384758" xfId="300"/>
    <cellStyle name="style1460622384775" xfId="301"/>
    <cellStyle name="style1460622384792" xfId="302"/>
    <cellStyle name="style1460622384809" xfId="303"/>
    <cellStyle name="style1460622384826" xfId="304"/>
    <cellStyle name="style1460622384848" xfId="305"/>
    <cellStyle name="style1460622384873" xfId="306"/>
    <cellStyle name="style1460622384895" xfId="307"/>
    <cellStyle name="style1460622384917" xfId="308"/>
    <cellStyle name="style1460622384939" xfId="309"/>
    <cellStyle name="style1460622384960" xfId="310"/>
    <cellStyle name="style1460622384986" xfId="311"/>
    <cellStyle name="style1460622385034" xfId="312"/>
    <cellStyle name="style1460622385056" xfId="313"/>
    <cellStyle name="style1460622385113" xfId="314"/>
    <cellStyle name="style1460622385130" xfId="315"/>
    <cellStyle name="style1460622385150" xfId="316"/>
    <cellStyle name="style1460622385173" xfId="317"/>
    <cellStyle name="style1460622385193" xfId="318"/>
    <cellStyle name="style1460622385214" xfId="319"/>
    <cellStyle name="style1460622385236" xfId="320"/>
    <cellStyle name="style1460622385531" xfId="321"/>
    <cellStyle name="style1460622385552" xfId="322"/>
    <cellStyle name="style1460622385573" xfId="323"/>
    <cellStyle name="style1460622523258" xfId="324"/>
    <cellStyle name="style1460622523273" xfId="325"/>
    <cellStyle name="style1460622523292" xfId="326"/>
    <cellStyle name="style1460622523311" xfId="327"/>
    <cellStyle name="style1460622523330" xfId="328"/>
    <cellStyle name="style1460622523350" xfId="329"/>
    <cellStyle name="style1460622523368" xfId="330"/>
    <cellStyle name="style1460622523527" xfId="252"/>
    <cellStyle name="style1460622523542" xfId="331"/>
    <cellStyle name="style1460622523558" xfId="253"/>
    <cellStyle name="style1460622523572" xfId="332"/>
    <cellStyle name="style1460622523587" xfId="255"/>
    <cellStyle name="style1460622523605" xfId="256"/>
    <cellStyle name="style1460622523624" xfId="257"/>
    <cellStyle name="style1460622523645" xfId="333"/>
    <cellStyle name="style1460622523663" xfId="258"/>
    <cellStyle name="style1460622523682" xfId="259"/>
    <cellStyle name="style1460622523723" xfId="334"/>
    <cellStyle name="style1460622523737" xfId="335"/>
    <cellStyle name="style1460622523753" xfId="336"/>
    <cellStyle name="style1460622523769" xfId="337"/>
    <cellStyle name="style1460622523787" xfId="338"/>
    <cellStyle name="style1460622523810" xfId="339"/>
    <cellStyle name="style1460622523853" xfId="340"/>
    <cellStyle name="style1460622523872" xfId="341"/>
    <cellStyle name="style1460622523894" xfId="342"/>
    <cellStyle name="style1460622524057" xfId="343"/>
    <cellStyle name="style1460622524075" xfId="344"/>
    <cellStyle name="style1460622524099" xfId="345"/>
    <cellStyle name="style1460622524128" xfId="346"/>
    <cellStyle name="style1460622524143" xfId="347"/>
    <cellStyle name="style1460622524169" xfId="348"/>
    <cellStyle name="style1460622524184" xfId="349"/>
    <cellStyle name="style1460622524199" xfId="350"/>
    <cellStyle name="style1460622527575" xfId="351"/>
    <cellStyle name="style1460622527595" xfId="352"/>
    <cellStyle name="style1460622527627" xfId="353"/>
    <cellStyle name="style1460622527643" xfId="254"/>
    <cellStyle name="style1460622527698" xfId="354"/>
    <cellStyle name="style1460622820818" xfId="355"/>
    <cellStyle name="style1460622820838" xfId="356"/>
    <cellStyle name="style1460622820872" xfId="357"/>
    <cellStyle name="style1460622820894" xfId="358"/>
    <cellStyle name="style1460622820934" xfId="359"/>
    <cellStyle name="style1460622820963" xfId="360"/>
    <cellStyle name="style1460622821195" xfId="361"/>
    <cellStyle name="style1460622821216" xfId="362"/>
    <cellStyle name="style1460622821242" xfId="363"/>
    <cellStyle name="style1460622988312" xfId="364"/>
    <cellStyle name="style1460622988335" xfId="365"/>
    <cellStyle name="style1460622988359" xfId="366"/>
    <cellStyle name="style1460622988384" xfId="367"/>
    <cellStyle name="style1460622988408" xfId="368"/>
    <cellStyle name="style1460622988435" xfId="369"/>
    <cellStyle name="style1460622988462" xfId="370"/>
    <cellStyle name="style1460622988641" xfId="371"/>
    <cellStyle name="style1460622988659" xfId="372"/>
    <cellStyle name="style1460622988676" xfId="373"/>
    <cellStyle name="style1460622988694" xfId="374"/>
    <cellStyle name="style1460622988715" xfId="375"/>
    <cellStyle name="style1460622988737" xfId="376"/>
    <cellStyle name="style1460622988759" xfId="377"/>
    <cellStyle name="style1460622988780" xfId="378"/>
    <cellStyle name="style1460622988802" xfId="379"/>
    <cellStyle name="style1460622988825" xfId="380"/>
    <cellStyle name="style1460622988848" xfId="381"/>
    <cellStyle name="style1460622988873" xfId="382"/>
    <cellStyle name="style1460622988894" xfId="383"/>
    <cellStyle name="style1460622988909" xfId="384"/>
    <cellStyle name="style1460622988928" xfId="385"/>
    <cellStyle name="style1460622988944" xfId="386"/>
    <cellStyle name="style1460622988964" xfId="387"/>
    <cellStyle name="style1460622988986" xfId="388"/>
    <cellStyle name="style1460622989007" xfId="389"/>
    <cellStyle name="style1460622989027" xfId="390"/>
    <cellStyle name="style1460622989049" xfId="391"/>
    <cellStyle name="style1460622989124" xfId="392"/>
    <cellStyle name="style1460622989144" xfId="393"/>
    <cellStyle name="style1460622989165" xfId="394"/>
    <cellStyle name="style1460622989250" xfId="395"/>
    <cellStyle name="style1460622989267" xfId="396"/>
    <cellStyle name="style1460622989282" xfId="397"/>
    <cellStyle name="style1460622989298" xfId="398"/>
    <cellStyle name="style1460622989314" xfId="399"/>
    <cellStyle name="style1460622989329" xfId="400"/>
    <cellStyle name="style1460622989962" xfId="401"/>
    <cellStyle name="style1460622989982" xfId="402"/>
    <cellStyle name="style1460622989996" xfId="403"/>
    <cellStyle name="style1460622990040" xfId="404"/>
    <cellStyle name="style1460622990065" xfId="405"/>
    <cellStyle name="style1460622990417" xfId="406"/>
    <cellStyle name="style1460623049944" xfId="407"/>
    <cellStyle name="style1460623049963" xfId="408"/>
    <cellStyle name="style1460623049988" xfId="409"/>
    <cellStyle name="style1460623050012" xfId="410"/>
    <cellStyle name="style1460623050037" xfId="411"/>
    <cellStyle name="style1460623050064" xfId="412"/>
    <cellStyle name="style1460623050259" xfId="413"/>
    <cellStyle name="style1460623050278" xfId="414"/>
    <cellStyle name="style1460623050295" xfId="415"/>
    <cellStyle name="style1460623050312" xfId="416"/>
    <cellStyle name="style1460623050330" xfId="417"/>
    <cellStyle name="style1460623050347" xfId="418"/>
    <cellStyle name="style1460623050365" xfId="419"/>
    <cellStyle name="style1460623050405" xfId="420"/>
    <cellStyle name="style1460623050427" xfId="421"/>
    <cellStyle name="style1460623050447" xfId="422"/>
    <cellStyle name="style1460623050469" xfId="423"/>
    <cellStyle name="style1460623050490" xfId="424"/>
    <cellStyle name="style1460623050514" xfId="425"/>
    <cellStyle name="style1460623050538" xfId="426"/>
    <cellStyle name="style1460623050564" xfId="427"/>
    <cellStyle name="style1460623050587" xfId="428"/>
    <cellStyle name="style1460623050648" xfId="429"/>
    <cellStyle name="style1460623050665" xfId="430"/>
    <cellStyle name="style1460623050685" xfId="431"/>
    <cellStyle name="style1460623050708" xfId="432"/>
    <cellStyle name="style1460623050729" xfId="433"/>
    <cellStyle name="style1460623050749" xfId="434"/>
    <cellStyle name="style1460623050771" xfId="435"/>
    <cellStyle name="style1460623051010" xfId="436"/>
    <cellStyle name="style1460623051048" xfId="437"/>
    <cellStyle name="style1460623051069" xfId="438"/>
    <cellStyle name="style1460623618129" xfId="439"/>
    <cellStyle name="style1460623618463" xfId="440"/>
    <cellStyle name="style1460623618480" xfId="441"/>
    <cellStyle name="style1460623618498" xfId="442"/>
    <cellStyle name="style1460623618516" xfId="443"/>
    <cellStyle name="style1460623618538" xfId="444"/>
    <cellStyle name="style1460623618560" xfId="445"/>
    <cellStyle name="style1460623618582" xfId="446"/>
    <cellStyle name="style1460623618604" xfId="447"/>
    <cellStyle name="style1460623618625" xfId="448"/>
    <cellStyle name="style1460623618649" xfId="449"/>
    <cellStyle name="style1460623618673" xfId="450"/>
    <cellStyle name="style1460623618698" xfId="451"/>
    <cellStyle name="style1460623618719" xfId="452"/>
    <cellStyle name="style1460623618735" xfId="453"/>
    <cellStyle name="style1460623618756" xfId="454"/>
    <cellStyle name="style1460623618772" xfId="455"/>
    <cellStyle name="style1460623618793" xfId="456"/>
    <cellStyle name="style1460623618816" xfId="457"/>
    <cellStyle name="style1460623618837" xfId="458"/>
    <cellStyle name="style1460623618857" xfId="459"/>
    <cellStyle name="style1460623618897" xfId="460"/>
    <cellStyle name="style1460623618963" xfId="461"/>
    <cellStyle name="style1460623618985" xfId="462"/>
    <cellStyle name="style1460623619007" xfId="46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3D2EFA"/>
      <color rgb="FF2D37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5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88" Type="http://schemas.openxmlformats.org/officeDocument/2006/relationships/externalLink" Target="externalLinks/externalLink9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0843578083020265E-2"/>
          <c:y val="7.3217446964679814E-2"/>
          <c:w val="0.85643191942218932"/>
          <c:h val="0.75766736666603263"/>
        </c:manualLayout>
      </c:layout>
      <c:barChart>
        <c:barDir val="col"/>
        <c:grouping val="clustered"/>
        <c:ser>
          <c:idx val="0"/>
          <c:order val="0"/>
          <c:tx>
            <c:strRef>
              <c:f>'urh hun 18'!$S$21</c:f>
              <c:strCache>
                <c:ptCount val="1"/>
                <c:pt idx="0">
                  <c:v>Хүн амын тоо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1.6563144837789381E-2"/>
                </c:manualLayout>
              </c:layout>
              <c:showVal val="1"/>
            </c:dLbl>
            <c:showVal val="1"/>
          </c:dLbls>
          <c:cat>
            <c:numRef>
              <c:f>'urh hun 18'!$T$20:$Z$20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'urh hun 18'!$T$21:$Z$21</c:f>
              <c:numCache>
                <c:formatCode>General</c:formatCode>
                <c:ptCount val="7"/>
                <c:pt idx="0">
                  <c:v>74473</c:v>
                </c:pt>
                <c:pt idx="1">
                  <c:v>75036</c:v>
                </c:pt>
                <c:pt idx="2">
                  <c:v>74723</c:v>
                </c:pt>
                <c:pt idx="3">
                  <c:v>75101</c:v>
                </c:pt>
                <c:pt idx="4">
                  <c:v>74923</c:v>
                </c:pt>
                <c:pt idx="5">
                  <c:v>76476</c:v>
                </c:pt>
                <c:pt idx="6">
                  <c:v>77772</c:v>
                </c:pt>
              </c:numCache>
            </c:numRef>
          </c:val>
        </c:ser>
        <c:axId val="66943616"/>
        <c:axId val="66953600"/>
      </c:barChart>
      <c:lineChart>
        <c:grouping val="standard"/>
        <c:ser>
          <c:idx val="1"/>
          <c:order val="1"/>
          <c:tx>
            <c:strRef>
              <c:f>'urh hun 18'!$S$22</c:f>
              <c:strCache>
                <c:ptCount val="1"/>
                <c:pt idx="0">
                  <c:v>Дундаж өсөлтийн хувь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3.6438918643136892E-2"/>
                </c:manualLayout>
              </c:layout>
              <c:showVal val="1"/>
            </c:dLbl>
            <c:showVal val="1"/>
          </c:dLbls>
          <c:cat>
            <c:numRef>
              <c:f>'urh hun 18'!$T$20:$Z$20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'urh hun 18'!$T$22:$Z$22</c:f>
              <c:numCache>
                <c:formatCode>General</c:formatCode>
                <c:ptCount val="7"/>
                <c:pt idx="0">
                  <c:v>0.8</c:v>
                </c:pt>
                <c:pt idx="1">
                  <c:v>0.8</c:v>
                </c:pt>
                <c:pt idx="2">
                  <c:v>-0.4</c:v>
                </c:pt>
                <c:pt idx="3">
                  <c:v>0.5</c:v>
                </c:pt>
                <c:pt idx="4">
                  <c:v>-0.2</c:v>
                </c:pt>
                <c:pt idx="5">
                  <c:v>2</c:v>
                </c:pt>
                <c:pt idx="6">
                  <c:v>1.7</c:v>
                </c:pt>
              </c:numCache>
            </c:numRef>
          </c:val>
        </c:ser>
        <c:marker val="1"/>
        <c:axId val="66956672"/>
        <c:axId val="66955136"/>
      </c:lineChart>
      <c:catAx>
        <c:axId val="66943616"/>
        <c:scaling>
          <c:orientation val="minMax"/>
        </c:scaling>
        <c:axPos val="b"/>
        <c:numFmt formatCode="General" sourceLinked="1"/>
        <c:tickLblPos val="nextTo"/>
        <c:crossAx val="66953600"/>
        <c:crosses val="autoZero"/>
        <c:auto val="1"/>
        <c:lblAlgn val="ctr"/>
        <c:lblOffset val="100"/>
      </c:catAx>
      <c:valAx>
        <c:axId val="66953600"/>
        <c:scaling>
          <c:orientation val="minMax"/>
        </c:scaling>
        <c:axPos val="l"/>
        <c:numFmt formatCode="General" sourceLinked="1"/>
        <c:tickLblPos val="nextTo"/>
        <c:crossAx val="66943616"/>
        <c:crosses val="autoZero"/>
        <c:crossBetween val="between"/>
      </c:valAx>
      <c:valAx>
        <c:axId val="66955136"/>
        <c:scaling>
          <c:orientation val="minMax"/>
        </c:scaling>
        <c:axPos val="r"/>
        <c:numFmt formatCode="General" sourceLinked="1"/>
        <c:tickLblPos val="nextTo"/>
        <c:crossAx val="66956672"/>
        <c:crosses val="max"/>
        <c:crossBetween val="between"/>
      </c:valAx>
      <c:catAx>
        <c:axId val="66956672"/>
        <c:scaling>
          <c:orientation val="minMax"/>
        </c:scaling>
        <c:delete val="1"/>
        <c:axPos val="b"/>
        <c:numFmt formatCode="General" sourceLinked="1"/>
        <c:tickLblPos val="none"/>
        <c:crossAx val="66955136"/>
        <c:crosses val="autoZero"/>
        <c:auto val="1"/>
        <c:lblAlgn val="ctr"/>
        <c:lblOffset val="100"/>
      </c:catAx>
      <c:spPr>
        <a:solidFill>
          <a:schemeClr val="tx2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18213687838503201"/>
          <c:y val="0.89724068440479565"/>
          <c:w val="0.64848842934515061"/>
          <c:h val="5.6864015015860185E-2"/>
        </c:manualLayout>
      </c:layout>
      <c:txPr>
        <a:bodyPr/>
        <a:lstStyle/>
        <a:p>
          <a:pPr>
            <a:defRPr sz="105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</c:chart>
  <c:spPr>
    <a:solidFill>
      <a:schemeClr val="accent1">
        <a:lumMod val="20000"/>
        <a:lumOff val="80000"/>
      </a:schemeClr>
    </a:solidFill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[8]TARIALALT!$H$7:$H$21</c:f>
              <c:numCache>
                <c:formatCode>General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[8]TARIALALT!$I$7:$I$21</c:f>
              <c:numCache>
                <c:formatCode>General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gapDepth val="50"/>
        <c:shape val="box"/>
        <c:axId val="73889280"/>
        <c:axId val="73891200"/>
        <c:axId val="67558016"/>
      </c:bar3DChart>
      <c:catAx>
        <c:axId val="73889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91200"/>
        <c:crosses val="autoZero"/>
        <c:lblAlgn val="ctr"/>
        <c:lblOffset val="100"/>
        <c:tickLblSkip val="63"/>
        <c:tickMarkSkip val="1"/>
        <c:noMultiLvlLbl val="1"/>
      </c:catAx>
      <c:valAx>
        <c:axId val="738912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89280"/>
        <c:crosses val="autoZero"/>
        <c:crossBetween val="between"/>
      </c:valAx>
      <c:serAx>
        <c:axId val="67558016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891200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gapDepth val="50"/>
        <c:shape val="box"/>
        <c:axId val="73925760"/>
        <c:axId val="73927296"/>
        <c:axId val="67514816"/>
      </c:bar3DChart>
      <c:catAx>
        <c:axId val="73925760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27296"/>
        <c:crosses val="autoZero"/>
        <c:lblAlgn val="ctr"/>
        <c:lblOffset val="100"/>
        <c:tickLblSkip val="5"/>
        <c:tickMarkSkip val="1"/>
        <c:noMultiLvlLbl val="1"/>
      </c:catAx>
      <c:valAx>
        <c:axId val="73927296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25760"/>
        <c:crosses val="autoZero"/>
        <c:crossBetween val="between"/>
      </c:valAx>
      <c:serAx>
        <c:axId val="6751481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92729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line3DChart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('Er Ham-51'!#REF!,'Er Ham-51'!#REF!)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'Er Ham-51'!#REF!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gapDepth val="50"/>
        <c:axId val="74110848"/>
        <c:axId val="74112384"/>
        <c:axId val="67558464"/>
      </c:line3DChart>
      <c:catAx>
        <c:axId val="7411084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112384"/>
        <c:crosses val="autoZero"/>
        <c:lblAlgn val="ctr"/>
        <c:lblOffset val="100"/>
        <c:tickLblSkip val="7"/>
        <c:tickMarkSkip val="1"/>
        <c:noMultiLvlLbl val="1"/>
      </c:catAx>
      <c:valAx>
        <c:axId val="74112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110848"/>
        <c:crosses val="autoZero"/>
        <c:crossBetween val="midCat"/>
      </c:valAx>
      <c:serAx>
        <c:axId val="6755846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112384"/>
        <c:crosses val="autoZero"/>
        <c:tickLblSkip val="24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spPr>
        <a:noFill/>
        <a:ln w="25400">
          <a:noFill/>
        </a:ln>
      </c:spPr>
      <c:txPr>
        <a:bodyPr/>
        <a:lstStyle/>
        <a:p>
          <a:pPr>
            <a:defRPr sz="9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'Zarlaga-32'!$A$108</c:f>
              <c:strCache>
                <c:ptCount val="1"/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'Zarlaga-32'!$B$109</c:f>
              <c:numCache>
                <c:formatCode>General</c:formatCode>
                <c:ptCount val="1"/>
              </c:numCache>
            </c:numRef>
          </c:val>
        </c:ser>
        <c:axId val="74203136"/>
        <c:axId val="74204672"/>
      </c:barChart>
      <c:catAx>
        <c:axId val="7420313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04672"/>
        <c:crosses val="autoZero"/>
        <c:lblAlgn val="ctr"/>
        <c:lblOffset val="100"/>
        <c:tickLblSkip val="1"/>
        <c:tickMarkSkip val="1"/>
      </c:catAx>
      <c:valAx>
        <c:axId val="74204672"/>
        <c:scaling>
          <c:orientation val="minMax"/>
        </c:scaling>
        <c:axPos val="l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03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799" r="0.75000000000000799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rPr lang="en-US"/>
              <a:t>Mfv.nay pgjlgug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"/>
          <c:y val="0.126016260162604"/>
          <c:w val="0"/>
          <c:h val="0.65447154471544711"/>
        </c:manualLayout>
      </c:layout>
      <c:barChart>
        <c:barDir val="col"/>
        <c:grouping val="clustere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'Zarlaga-32'!$B$109</c:f>
              <c:numCache>
                <c:formatCode>General</c:formatCode>
                <c:ptCount val="1"/>
              </c:numCache>
            </c:numRef>
          </c:val>
        </c:ser>
        <c:axId val="74241152"/>
        <c:axId val="74243072"/>
      </c:barChart>
      <c:catAx>
        <c:axId val="74241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jj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43072"/>
        <c:crosses val="autoZero"/>
        <c:lblAlgn val="ctr"/>
        <c:lblOffset val="100"/>
        <c:tickLblSkip val="2"/>
        <c:tickMarkSkip val="1"/>
      </c:catAx>
      <c:valAx>
        <c:axId val="74243072"/>
        <c:scaling>
          <c:orientation val="minMax"/>
        </c:scaling>
        <c:axPos val="l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4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799" r="0.75000000000000799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gg</a:t>
            </a:r>
          </a:p>
        </c:rich>
      </c:tx>
      <c:spPr>
        <a:noFill/>
        <a:ln w="25400">
          <a:noFill/>
        </a:ln>
      </c:spPr>
    </c:title>
    <c:view3D>
      <c:hPercent val="500"/>
      <c:depthPercent val="200"/>
      <c:rAngAx val="1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'Zarlaga-32'!$B$109</c:f>
              <c:numCache>
                <c:formatCode>General</c:formatCode>
                <c:ptCount val="1"/>
              </c:numCache>
            </c:numRef>
          </c:val>
        </c:ser>
        <c:gapDepth val="0"/>
        <c:shape val="box"/>
        <c:axId val="73735168"/>
        <c:axId val="73753344"/>
        <c:axId val="0"/>
      </c:bar3DChart>
      <c:catAx>
        <c:axId val="73735168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53344"/>
        <c:crosses val="autoZero"/>
        <c:lblAlgn val="ctr"/>
        <c:lblOffset val="100"/>
        <c:tickLblSkip val="8"/>
        <c:tickMarkSkip val="1"/>
      </c:catAx>
      <c:valAx>
        <c:axId val="73753344"/>
        <c:scaling>
          <c:orientation val="minMax"/>
        </c:scaling>
        <c:axPos val="l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735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799" r="0.75000000000000799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Datmon"/>
                <a:ea typeface="Datmon"/>
                <a:cs typeface="Datmon"/>
              </a:defRPr>
            </a:pPr>
            <a:r>
              <a:rPr lang="en-US"/>
              <a:t>Mfv.nay pgjlgug</a:t>
            </a:r>
          </a:p>
        </c:rich>
      </c:tx>
      <c:spPr>
        <a:noFill/>
        <a:ln w="25400">
          <a:noFill/>
        </a:ln>
      </c:spPr>
    </c:title>
    <c:view3D>
      <c:hPercent val="500"/>
      <c:depthPercent val="200"/>
      <c:rAngAx val="1"/>
    </c:view3D>
    <c:floor>
      <c:spPr>
        <a:noFill/>
        <a:ln w="9525">
          <a:noFill/>
        </a:ln>
      </c:spPr>
    </c:floor>
    <c:sideWall>
      <c:spPr>
        <a:noFill/>
        <a:ln w="25400">
          <a:noFill/>
        </a:ln>
      </c:spPr>
    </c:sideWall>
    <c:backWall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"/>
          <c:y val="4.9868766404199474E-2"/>
          <c:w val="0"/>
          <c:h val="0.91076115485564257"/>
        </c:manualLayout>
      </c:layout>
      <c:bar3DChart>
        <c:barDir val="col"/>
        <c:grouping val="clustere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'Zarlaga-32'!$B$109</c:f>
              <c:numCache>
                <c:formatCode>General</c:formatCode>
                <c:ptCount val="1"/>
              </c:numCache>
            </c:numRef>
          </c:val>
        </c:ser>
        <c:gapDepth val="0"/>
        <c:shape val="box"/>
        <c:axId val="74724096"/>
        <c:axId val="74726016"/>
        <c:axId val="0"/>
      </c:bar3DChart>
      <c:catAx>
        <c:axId val="74724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jj</a:t>
                </a:r>
              </a:p>
            </c:rich>
          </c:tx>
          <c:spPr>
            <a:solidFill>
              <a:srgbClr val="0000FF"/>
            </a:solidFill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6016"/>
        <c:crosses val="autoZero"/>
        <c:lblAlgn val="ctr"/>
        <c:lblOffset val="100"/>
        <c:tickLblSkip val="2"/>
        <c:tickMarkSkip val="1"/>
      </c:catAx>
      <c:valAx>
        <c:axId val="747260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tmon"/>
                    <a:ea typeface="Datmon"/>
                    <a:cs typeface="Datmon"/>
                  </a:defRPr>
                </a:pPr>
                <a:r>
                  <a:rPr lang="en-US"/>
                  <a:t>Mfv.nay pgjlgug</a:t>
                </a:r>
              </a:p>
            </c:rich>
          </c:tx>
          <c:spPr>
            <a:solidFill>
              <a:srgbClr val="FF00FF"/>
            </a:solidFill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7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799" r="0.7500000000000079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5"/>
  <c:chart>
    <c:autoTitleDeleted val="1"/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5.4413297184640309E-2"/>
          <c:y val="0.16832093330634723"/>
          <c:w val="0.94352432469829262"/>
          <c:h val="0.51621233931879451"/>
        </c:manualLayout>
      </c:layout>
      <c:bar3DChart>
        <c:barDir val="col"/>
        <c:grouping val="clustered"/>
        <c:ser>
          <c:idx val="0"/>
          <c:order val="0"/>
          <c:tx>
            <c:strRef>
              <c:f>'hun bairshlaar 19'!$W$6</c:f>
              <c:strCache>
                <c:ptCount val="1"/>
                <c:pt idx="0">
                  <c:v>Хүйсийн харьцаа</c:v>
                </c:pt>
              </c:strCache>
            </c:strRef>
          </c:tx>
          <c:cat>
            <c:strRef>
              <c:f>'hun bairshlaar 19'!$V$7:$V$20</c:f>
              <c:strCache>
                <c:ptCount val="14"/>
                <c:pt idx="0">
                  <c:v>ХЭ</c:v>
                </c:pt>
                <c:pt idx="1">
                  <c:v>БД</c:v>
                </c:pt>
                <c:pt idx="2">
                  <c:v>БТ</c:v>
                </c:pt>
                <c:pt idx="3">
                  <c:v>БУ</c:v>
                </c:pt>
                <c:pt idx="4">
                  <c:v>БЛ</c:v>
                </c:pt>
                <c:pt idx="5">
                  <c:v>ГЗ</c:v>
                </c:pt>
                <c:pt idx="6">
                  <c:v>ДБ</c:v>
                </c:pt>
                <c:pt idx="7">
                  <c:v>МТ</c:v>
                </c:pt>
                <c:pt idx="8">
                  <c:v>СЭ</c:v>
                </c:pt>
                <c:pt idx="9">
                  <c:v>ХЛ</c:v>
                </c:pt>
                <c:pt idx="10">
                  <c:v>ХБ</c:v>
                </c:pt>
                <c:pt idx="11">
                  <c:v>ЦО</c:v>
                </c:pt>
                <c:pt idx="12">
                  <c:v>ЧБ</c:v>
                </c:pt>
                <c:pt idx="13">
                  <c:v>ЧХ</c:v>
                </c:pt>
              </c:strCache>
            </c:strRef>
          </c:cat>
          <c:val>
            <c:numRef>
              <c:f>'hun bairshlaar 19'!$W$7:$W$20</c:f>
              <c:numCache>
                <c:formatCode>0.0</c:formatCode>
                <c:ptCount val="14"/>
                <c:pt idx="0">
                  <c:v>95.2</c:v>
                </c:pt>
                <c:pt idx="1">
                  <c:v>101.8</c:v>
                </c:pt>
                <c:pt idx="2">
                  <c:v>110.4</c:v>
                </c:pt>
                <c:pt idx="3">
                  <c:v>106.2</c:v>
                </c:pt>
                <c:pt idx="4">
                  <c:v>112.5</c:v>
                </c:pt>
                <c:pt idx="5">
                  <c:v>110.8</c:v>
                </c:pt>
                <c:pt idx="6">
                  <c:v>107.5</c:v>
                </c:pt>
                <c:pt idx="7">
                  <c:v>116</c:v>
                </c:pt>
                <c:pt idx="8">
                  <c:v>110.1</c:v>
                </c:pt>
                <c:pt idx="9">
                  <c:v>112</c:v>
                </c:pt>
                <c:pt idx="10">
                  <c:v>107.5</c:v>
                </c:pt>
                <c:pt idx="11">
                  <c:v>107.5</c:v>
                </c:pt>
                <c:pt idx="12">
                  <c:v>106.6</c:v>
                </c:pt>
                <c:pt idx="13">
                  <c:v>103.7</c:v>
                </c:pt>
              </c:numCache>
            </c:numRef>
          </c:val>
        </c:ser>
        <c:dLbls>
          <c:showVal val="1"/>
        </c:dLbls>
        <c:shape val="box"/>
        <c:axId val="67361408"/>
        <c:axId val="67174784"/>
        <c:axId val="0"/>
      </c:bar3DChart>
      <c:catAx>
        <c:axId val="67361408"/>
        <c:scaling>
          <c:orientation val="minMax"/>
        </c:scaling>
        <c:axPos val="b"/>
        <c:majorTickMark val="none"/>
        <c:tickLblPos val="nextTo"/>
        <c:crossAx val="67174784"/>
        <c:crosses val="autoZero"/>
        <c:auto val="1"/>
        <c:lblAlgn val="ctr"/>
        <c:lblOffset val="100"/>
      </c:catAx>
      <c:valAx>
        <c:axId val="67174784"/>
        <c:scaling>
          <c:orientation val="minMax"/>
        </c:scaling>
        <c:delete val="1"/>
        <c:axPos val="l"/>
        <c:numFmt formatCode="0.0" sourceLinked="1"/>
        <c:majorTickMark val="none"/>
        <c:tickLblPos val="none"/>
        <c:crossAx val="67361408"/>
        <c:crosses val="autoZero"/>
        <c:crossBetween val="between"/>
      </c:valAx>
    </c:plotArea>
    <c:plotVisOnly val="1"/>
    <c:dispBlanksAs val="gap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pieChart>
        <c:varyColors val="1"/>
        <c:ser>
          <c:idx val="0"/>
          <c:order val="0"/>
          <c:cat>
            <c:strRef>
              <c:f>'XA-20'!$C$37:$C$39</c:f>
              <c:strCache>
                <c:ptCount val="3"/>
                <c:pt idx="0">
                  <c:v>0-14</c:v>
                </c:pt>
                <c:pt idx="1">
                  <c:v>15-59</c:v>
                </c:pt>
                <c:pt idx="2">
                  <c:v>60+</c:v>
                </c:pt>
              </c:strCache>
            </c:strRef>
          </c:cat>
          <c:val>
            <c:numRef>
              <c:f>'XA-20'!$D$37:$D$39</c:f>
              <c:numCache>
                <c:formatCode>General</c:formatCode>
                <c:ptCount val="3"/>
                <c:pt idx="0">
                  <c:v>6.6</c:v>
                </c:pt>
                <c:pt idx="1">
                  <c:v>63.2</c:v>
                </c:pt>
                <c:pt idx="2">
                  <c:v>30.2</c:v>
                </c:pt>
              </c:numCache>
            </c:numRef>
          </c:val>
        </c:ser>
        <c:dLbls>
          <c:showPercent val="1"/>
        </c:dLbls>
        <c:firstSliceAng val="0"/>
      </c:pieChart>
    </c:plotArea>
    <c:legend>
      <c:legendPos val="t"/>
    </c:legend>
    <c:plotVisOnly val="1"/>
    <c:dispBlanksAs val="zero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67956096"/>
        <c:axId val="67773568"/>
      </c:barChart>
      <c:catAx>
        <c:axId val="67956096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773568"/>
        <c:crosses val="autoZero"/>
        <c:lblAlgn val="ctr"/>
        <c:lblOffset val="100"/>
        <c:tickLblSkip val="1"/>
        <c:tickMarkSkip val="1"/>
      </c:catAx>
      <c:valAx>
        <c:axId val="67773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5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TARIALALT!$C$7:$C$21</c:f>
              <c:numCache>
                <c:formatCode>General</c:formatCode>
                <c:ptCount val="15"/>
                <c:pt idx="2" formatCode="0.0">
                  <c:v>880</c:v>
                </c:pt>
                <c:pt idx="6" formatCode="0.0">
                  <c:v>2580</c:v>
                </c:pt>
                <c:pt idx="7" formatCode="0.0">
                  <c:v>200</c:v>
                </c:pt>
                <c:pt idx="9" formatCode="0.0">
                  <c:v>950</c:v>
                </c:pt>
                <c:pt idx="10" formatCode="0.0">
                  <c:v>390</c:v>
                </c:pt>
                <c:pt idx="14" formatCode="0.0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TARIALALT!$D$7:$D$21</c:f>
              <c:numCache>
                <c:formatCode>0.0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gapDepth val="50"/>
        <c:shape val="box"/>
        <c:axId val="67814144"/>
        <c:axId val="67816064"/>
        <c:axId val="67186176"/>
      </c:bar3DChart>
      <c:catAx>
        <c:axId val="67814144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816064"/>
        <c:crosses val="autoZero"/>
        <c:lblAlgn val="ctr"/>
        <c:lblOffset val="100"/>
        <c:tickLblSkip val="7"/>
        <c:tickMarkSkip val="1"/>
        <c:noMultiLvlLbl val="1"/>
      </c:catAx>
      <c:valAx>
        <c:axId val="67816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814144"/>
        <c:crosses val="autoZero"/>
        <c:crossBetween val="between"/>
      </c:valAx>
      <c:serAx>
        <c:axId val="67186176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816064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 paperSize="9" orientation="landscape" horizontalDpi="120" verticalDpi="14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TARIALALT!$H$7:$H$21</c:f>
              <c:numCache>
                <c:formatCode>0.0</c:formatCode>
                <c:ptCount val="15"/>
                <c:pt idx="0">
                  <c:v>10.199999999999999</c:v>
                </c:pt>
                <c:pt idx="2">
                  <c:v>31</c:v>
                </c:pt>
                <c:pt idx="3">
                  <c:v>2</c:v>
                </c:pt>
                <c:pt idx="4">
                  <c:v>8</c:v>
                </c:pt>
                <c:pt idx="5">
                  <c:v>2</c:v>
                </c:pt>
                <c:pt idx="6">
                  <c:v>6.7</c:v>
                </c:pt>
                <c:pt idx="7">
                  <c:v>0</c:v>
                </c:pt>
                <c:pt idx="8">
                  <c:v>4.5</c:v>
                </c:pt>
                <c:pt idx="9">
                  <c:v>9.6</c:v>
                </c:pt>
                <c:pt idx="10">
                  <c:v>8</c:v>
                </c:pt>
                <c:pt idx="13">
                  <c:v>90</c:v>
                </c:pt>
                <c:pt idx="14">
                  <c:v>172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TARIALALT!$I$7:$I$21</c:f>
              <c:numCache>
                <c:formatCode>0.0</c:formatCode>
                <c:ptCount val="15"/>
                <c:pt idx="0">
                  <c:v>10</c:v>
                </c:pt>
                <c:pt idx="1">
                  <c:v>3.5</c:v>
                </c:pt>
                <c:pt idx="2">
                  <c:v>31.8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4.5</c:v>
                </c:pt>
                <c:pt idx="10">
                  <c:v>28.7</c:v>
                </c:pt>
                <c:pt idx="13">
                  <c:v>60.5</c:v>
                </c:pt>
                <c:pt idx="14">
                  <c:v>155</c:v>
                </c:pt>
              </c:numCache>
            </c:numRef>
          </c:val>
        </c:ser>
        <c:gapDepth val="50"/>
        <c:shape val="box"/>
        <c:axId val="66888448"/>
        <c:axId val="66890368"/>
        <c:axId val="67770112"/>
      </c:bar3DChart>
      <c:catAx>
        <c:axId val="66888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90368"/>
        <c:crosses val="autoZero"/>
        <c:lblAlgn val="ctr"/>
        <c:lblOffset val="100"/>
        <c:tickLblSkip val="63"/>
        <c:tickMarkSkip val="1"/>
        <c:noMultiLvlLbl val="1"/>
      </c:catAx>
      <c:valAx>
        <c:axId val="668903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ug</a:t>
                </a:r>
              </a:p>
            </c:rich>
          </c:tx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88448"/>
        <c:crosses val="autoZero"/>
        <c:crossBetween val="between"/>
      </c:valAx>
      <c:serAx>
        <c:axId val="67770112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90368"/>
        <c:crosses val="autoZero"/>
        <c:tickLblSkip val="4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gapDepth val="50"/>
        <c:shape val="box"/>
        <c:axId val="67981696"/>
        <c:axId val="67983616"/>
        <c:axId val="67997696"/>
      </c:bar3DChart>
      <c:catAx>
        <c:axId val="67981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bgzumgy; dgaugg ;gjggllggj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83616"/>
        <c:crosses val="autoZero"/>
        <c:lblAlgn val="ctr"/>
        <c:lblOffset val="100"/>
        <c:tickLblSkip val="1"/>
        <c:tickMarkSkip val="1"/>
        <c:noMultiLvlLbl val="1"/>
      </c:catAx>
      <c:valAx>
        <c:axId val="67983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ug@uggj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81696"/>
        <c:crosses val="autoZero"/>
        <c:crossBetween val="between"/>
      </c:valAx>
      <c:serAx>
        <c:axId val="67997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S1-99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S2-98 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ky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983616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[3]TARIALALT!#REF!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68022272"/>
        <c:axId val="68023808"/>
      </c:barChart>
      <c:catAx>
        <c:axId val="68022272"/>
        <c:scaling>
          <c:orientation val="minMax"/>
        </c:scaling>
        <c:axPos val="b"/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023808"/>
        <c:crosses val="autoZero"/>
        <c:lblAlgn val="ctr"/>
        <c:lblOffset val="100"/>
        <c:tickLblSkip val="1"/>
        <c:tickMarkSkip val="1"/>
      </c:catAx>
      <c:valAx>
        <c:axId val="68023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02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hPercent val="100"/>
      <c:depthPercent val="200"/>
      <c:perspective val="30"/>
    </c:view3D>
    <c:floor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[8]TARIALALT!$C$7:$C$21</c:f>
              <c:numCache>
                <c:formatCode>General</c:formatCode>
                <c:ptCount val="15"/>
                <c:pt idx="2">
                  <c:v>880</c:v>
                </c:pt>
                <c:pt idx="6">
                  <c:v>2580</c:v>
                </c:pt>
                <c:pt idx="7">
                  <c:v>200</c:v>
                </c:pt>
                <c:pt idx="9">
                  <c:v>950</c:v>
                </c:pt>
                <c:pt idx="10">
                  <c:v>390</c:v>
                </c:pt>
                <c:pt idx="14">
                  <c:v>5000</c:v>
                </c:pt>
              </c:numCache>
            </c:numRef>
          </c:val>
        </c:ser>
        <c:ser>
          <c:idx val="1"/>
          <c:order val="1"/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[8]TARIALALT!$D$7:$D$21</c:f>
              <c:numCache>
                <c:formatCode>General</c:formatCode>
                <c:ptCount val="15"/>
                <c:pt idx="2">
                  <c:v>800</c:v>
                </c:pt>
                <c:pt idx="6">
                  <c:v>1690</c:v>
                </c:pt>
                <c:pt idx="10">
                  <c:v>350</c:v>
                </c:pt>
                <c:pt idx="11">
                  <c:v>140</c:v>
                </c:pt>
                <c:pt idx="13">
                  <c:v>100</c:v>
                </c:pt>
                <c:pt idx="14">
                  <c:v>3080</c:v>
                </c:pt>
              </c:numCache>
            </c:numRef>
          </c:val>
        </c:ser>
        <c:gapDepth val="50"/>
        <c:shape val="box"/>
        <c:axId val="67552768"/>
        <c:axId val="67554688"/>
        <c:axId val="67555328"/>
      </c:bar3DChart>
      <c:catAx>
        <c:axId val="6755276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Veb; bgzumsy ;gjggllggj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554688"/>
        <c:crosses val="autoZero"/>
        <c:lblAlgn val="ctr"/>
        <c:lblOffset val="100"/>
        <c:tickLblSkip val="7"/>
        <c:tickMarkSkip val="1"/>
        <c:noMultiLvlLbl val="1"/>
      </c:catAx>
      <c:valAx>
        <c:axId val="67554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Danzan Arial"/>
                    <a:ea typeface="Danzan Arial"/>
                    <a:cs typeface="Danzan Arial"/>
                  </a:defRPr>
                </a:pPr>
                <a:r>
                  <a:t>Mgj,vgy mgldga (ug@uggj)
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552768"/>
        <c:crosses val="autoZero"/>
        <c:crossBetween val="between"/>
      </c:valAx>
      <c:serAx>
        <c:axId val="67555328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S1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@99 ky</a:t>
                </a:r>
              </a:p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800" b="1" i="0" strike="noStrike">
                    <a:solidFill>
                      <a:srgbClr val="000000"/>
                    </a:solidFill>
                    <a:latin typeface="Dutch Mon"/>
                  </a:rPr>
                  <a:t>S2</a:t>
                </a:r>
                <a:r>
                  <a:rPr lang="en-US" sz="800" b="1" i="0" strike="noStrike">
                    <a:solidFill>
                      <a:srgbClr val="000000"/>
                    </a:solidFill>
                    <a:latin typeface="Danzan Arial"/>
                  </a:rPr>
                  <a:t>@98 ky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554688"/>
        <c:crosses val="autoZero"/>
        <c:tickLblSkip val="12"/>
        <c:tickMarkSkip val="1"/>
      </c:ser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899" r="0.75000000000000899" t="1" header="0.5" footer="0.5"/>
    <c:pageSetup paperSize="9" orientation="landscape" horizontalDpi="120" verticalDpi="144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28574</xdr:colOff>
      <xdr:row>193</xdr:row>
      <xdr:rowOff>19050</xdr:rowOff>
    </xdr:from>
    <xdr:to>
      <xdr:col>152</xdr:col>
      <xdr:colOff>9525</xdr:colOff>
      <xdr:row>219</xdr:row>
      <xdr:rowOff>9525</xdr:rowOff>
    </xdr:to>
    <xdr:sp macro="" textlink="">
      <xdr:nvSpPr>
        <xdr:cNvPr id="2" name="Text Box 2052"/>
        <xdr:cNvSpPr txBox="1">
          <a:spLocks noChangeArrowheads="1"/>
        </xdr:cNvSpPr>
      </xdr:nvSpPr>
      <xdr:spPr bwMode="auto">
        <a:xfrm>
          <a:off x="638174" y="7600950"/>
          <a:ext cx="5162551" cy="981075"/>
        </a:xfrm>
        <a:prstGeom prst="rect">
          <a:avLst/>
        </a:prstGeom>
        <a:solidFill>
          <a:srgbClr val="FFFFFF"/>
        </a:solid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strike="noStrike">
              <a:solidFill>
                <a:srgbClr val="0000FF"/>
              </a:solidFill>
              <a:latin typeface="Arial"/>
              <a:cs typeface="Arial"/>
            </a:rPr>
            <a:t>S T A T I S T I C A L    S E C T I O N</a:t>
          </a:r>
        </a:p>
      </xdr:txBody>
    </xdr:sp>
    <xdr:clientData/>
  </xdr:twoCellAnchor>
  <xdr:twoCellAnchor>
    <xdr:from>
      <xdr:col>17</xdr:col>
      <xdr:colOff>19052</xdr:colOff>
      <xdr:row>195</xdr:row>
      <xdr:rowOff>19051</xdr:rowOff>
    </xdr:from>
    <xdr:to>
      <xdr:col>151</xdr:col>
      <xdr:colOff>19050</xdr:colOff>
      <xdr:row>216</xdr:row>
      <xdr:rowOff>28575</xdr:rowOff>
    </xdr:to>
    <xdr:sp macro="" textlink="">
      <xdr:nvSpPr>
        <xdr:cNvPr id="3" name="WordArt 2053"/>
        <xdr:cNvSpPr>
          <a:spLocks noChangeArrowheads="1" noChangeShapeType="1" noTextEdit="1"/>
        </xdr:cNvSpPr>
      </xdr:nvSpPr>
      <xdr:spPr bwMode="auto">
        <a:xfrm>
          <a:off x="10382252" y="9658351"/>
          <a:ext cx="81686398" cy="809624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en-US" sz="3600" b="1" kern="10" spc="0">
              <a:ln w="9525">
                <a:solidFill>
                  <a:srgbClr val="FF0000"/>
                </a:solidFill>
                <a:round/>
                <a:headEnd/>
                <a:tailEnd/>
              </a:ln>
              <a:solidFill>
                <a:srgbClr val="FFFF00"/>
              </a:solidFill>
              <a:effectLst/>
              <a:latin typeface="Arial Mon"/>
            </a:rPr>
            <a:t>STATISTICAL BULLETIN</a:t>
          </a:r>
        </a:p>
      </xdr:txBody>
    </xdr:sp>
    <xdr:clientData/>
  </xdr:twoCellAnchor>
  <xdr:twoCellAnchor editAs="oneCell">
    <xdr:from>
      <xdr:col>19</xdr:col>
      <xdr:colOff>9525</xdr:colOff>
      <xdr:row>9</xdr:row>
      <xdr:rowOff>19050</xdr:rowOff>
    </xdr:from>
    <xdr:to>
      <xdr:col>44</xdr:col>
      <xdr:colOff>0</xdr:colOff>
      <xdr:row>27</xdr:row>
      <xdr:rowOff>19050</xdr:rowOff>
    </xdr:to>
    <xdr:pic>
      <xdr:nvPicPr>
        <xdr:cNvPr id="59107146" name="Picture 8" descr="C:\Documents and Settings\Administrator\My Documents\cimg0x1356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361950"/>
          <a:ext cx="9429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54</xdr:col>
      <xdr:colOff>0</xdr:colOff>
      <xdr:row>89</xdr:row>
      <xdr:rowOff>28575</xdr:rowOff>
    </xdr:from>
    <xdr:to>
      <xdr:col>124</xdr:col>
      <xdr:colOff>9525</xdr:colOff>
      <xdr:row>132</xdr:row>
      <xdr:rowOff>9525</xdr:rowOff>
    </xdr:to>
    <xdr:pic>
      <xdr:nvPicPr>
        <xdr:cNvPr id="5910714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" y="3648075"/>
          <a:ext cx="26765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21</xdr:col>
      <xdr:colOff>31685</xdr:colOff>
      <xdr:row>52</xdr:row>
      <xdr:rowOff>29114</xdr:rowOff>
    </xdr:from>
    <xdr:ext cx="4930839" cy="918200"/>
    <xdr:sp macro="" textlink="">
      <xdr:nvSpPr>
        <xdr:cNvPr id="6" name="Rectangle 5"/>
        <xdr:cNvSpPr/>
      </xdr:nvSpPr>
      <xdr:spPr>
        <a:xfrm>
          <a:off x="12833285" y="2238914"/>
          <a:ext cx="4930839" cy="9182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Äîðíîä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 àéìãèéí íèéãýì, </a:t>
          </a:r>
        </a:p>
        <a:p>
          <a:pPr algn="ctr"/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ýäèéí çàñãèéí áàéäàë</a:t>
          </a:r>
          <a:endParaRPr lang="en-US" sz="2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21</xdr:col>
      <xdr:colOff>28575</xdr:colOff>
      <xdr:row>141</xdr:row>
      <xdr:rowOff>28575</xdr:rowOff>
    </xdr:from>
    <xdr:ext cx="4930839" cy="505267"/>
    <xdr:sp macro="" textlink="">
      <xdr:nvSpPr>
        <xdr:cNvPr id="7" name="Rectangle 6"/>
        <xdr:cNvSpPr/>
      </xdr:nvSpPr>
      <xdr:spPr>
        <a:xfrm>
          <a:off x="12830175" y="5629275"/>
          <a:ext cx="4930839" cy="50526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òàíèëöóóëãà   201</a:t>
          </a:r>
          <a:r>
            <a:rPr lang="mn-MN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7</a:t>
          </a:r>
          <a:r>
            <a:rPr lang="en-US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Arial" pitchFamily="34" charset="0"/>
              <a:cs typeface="Arial" pitchFamily="34" charset="0"/>
            </a:rPr>
            <a:t>/12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0</xdr:row>
      <xdr:rowOff>0</xdr:rowOff>
    </xdr:from>
    <xdr:to>
      <xdr:col>13</xdr:col>
      <xdr:colOff>38100</xdr:colOff>
      <xdr:row>3</xdr:row>
      <xdr:rowOff>38101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3943350" y="0"/>
          <a:ext cx="3286125" cy="5619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ÑÓÐÀËÖÀÃ×ÈÄ </a:t>
          </a:r>
        </a:p>
        <a:p>
          <a:pPr algn="ctr" rtl="0">
            <a:defRPr sz="1000"/>
          </a:pPr>
          <a:r>
            <a:rPr lang="en-US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(ìýðãýæèë, àíãè, õ</a:t>
          </a:r>
          <a:r>
            <a:rPr lang="mn-MN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ү</a:t>
          </a:r>
          <a:r>
            <a:rPr lang="en-US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éñýýð)</a:t>
          </a:r>
        </a:p>
        <a:p>
          <a:pPr algn="ctr" rtl="0">
            <a:defRPr sz="1000"/>
          </a:pPr>
          <a:r>
            <a:rPr lang="mn-MN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2016/2017 </a:t>
          </a:r>
          <a:r>
            <a:rPr lang="en-US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îíû õè÷ýýëèéí  æèë</a:t>
          </a:r>
          <a:r>
            <a:rPr lang="mn-MN" sz="105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                       </a:t>
          </a:r>
          <a:r>
            <a:rPr lang="en-US" sz="1050" b="0" i="0" strike="noStrike">
              <a:solidFill>
                <a:srgbClr val="000000"/>
              </a:solidFill>
              <a:latin typeface="Arial Mon"/>
            </a:rPr>
            <a:t>(</a:t>
          </a:r>
          <a:r>
            <a:rPr lang="mn-MN" sz="1050" b="0" i="0" strike="noStrike">
              <a:solidFill>
                <a:srgbClr val="000000"/>
              </a:solidFill>
              <a:latin typeface="Arial Mon"/>
            </a:rPr>
            <a:t>Эчнээ, орой, магистр,</a:t>
          </a:r>
          <a:r>
            <a:rPr lang="mn-MN" sz="1050" b="0" i="0" strike="noStrike" baseline="0">
              <a:solidFill>
                <a:srgbClr val="000000"/>
              </a:solidFill>
              <a:latin typeface="Arial Mon"/>
            </a:rPr>
            <a:t> доктор</a:t>
          </a:r>
          <a:r>
            <a:rPr lang="en-US" sz="1050" b="0" i="0" strike="noStrike">
              <a:solidFill>
                <a:srgbClr val="000000"/>
              </a:solidFill>
              <a:latin typeface="Arial Mon"/>
            </a:rPr>
            <a:t>)</a:t>
          </a:r>
        </a:p>
      </xdr:txBody>
    </xdr:sp>
    <xdr:clientData/>
  </xdr:twoCellAnchor>
  <xdr:twoCellAnchor>
    <xdr:from>
      <xdr:col>2</xdr:col>
      <xdr:colOff>57151</xdr:colOff>
      <xdr:row>0</xdr:row>
      <xdr:rowOff>1</xdr:rowOff>
    </xdr:from>
    <xdr:to>
      <xdr:col>19</xdr:col>
      <xdr:colOff>266700</xdr:colOff>
      <xdr:row>2</xdr:row>
      <xdr:rowOff>152400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400426" y="1"/>
          <a:ext cx="5381624" cy="55244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СУРАЛЦАГЧИД</a:t>
          </a:r>
          <a:endParaRPr lang="en-US" sz="1050" b="0" i="0" strike="noStrike">
            <a:solidFill>
              <a:srgbClr val="000000"/>
            </a:solidFill>
            <a:latin typeface="Arial Mon" panose="020B0500000000000000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(</a:t>
          </a: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мэргэжил,</a:t>
          </a:r>
          <a:r>
            <a:rPr lang="mn-MN" sz="1050" b="0" i="0" strike="noStrike" baseline="0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 анги, хүйсээр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)</a:t>
          </a:r>
        </a:p>
        <a:p>
          <a:pPr algn="ctr" rtl="0">
            <a:defRPr sz="1000"/>
          </a:pP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2017/2018 оны хичээлийн жил                                                                                           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(</a:t>
          </a: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эчнээ, орой, магситар, доктор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)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133350</xdr:colOff>
      <xdr:row>6</xdr:row>
      <xdr:rowOff>180975</xdr:rowOff>
    </xdr:from>
    <xdr:to>
      <xdr:col>18</xdr:col>
      <xdr:colOff>438150</xdr:colOff>
      <xdr:row>6</xdr:row>
      <xdr:rowOff>180975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8277225" y="132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142875</xdr:colOff>
      <xdr:row>6</xdr:row>
      <xdr:rowOff>171450</xdr:rowOff>
    </xdr:from>
    <xdr:to>
      <xdr:col>19</xdr:col>
      <xdr:colOff>457200</xdr:colOff>
      <xdr:row>6</xdr:row>
      <xdr:rowOff>180975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8848725" y="1314450"/>
          <a:ext cx="314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5" name="Line 4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6</xdr:row>
      <xdr:rowOff>161925</xdr:rowOff>
    </xdr:from>
    <xdr:to>
      <xdr:col>20</xdr:col>
      <xdr:colOff>0</xdr:colOff>
      <xdr:row>6</xdr:row>
      <xdr:rowOff>161925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V="1">
          <a:off x="9267825" y="1304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38100</xdr:colOff>
      <xdr:row>46</xdr:row>
      <xdr:rowOff>161925</xdr:rowOff>
    </xdr:from>
    <xdr:to>
      <xdr:col>18</xdr:col>
      <xdr:colOff>219075</xdr:colOff>
      <xdr:row>46</xdr:row>
      <xdr:rowOff>161925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8181975" y="994410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38100</xdr:colOff>
      <xdr:row>46</xdr:row>
      <xdr:rowOff>161925</xdr:rowOff>
    </xdr:from>
    <xdr:to>
      <xdr:col>19</xdr:col>
      <xdr:colOff>200025</xdr:colOff>
      <xdr:row>46</xdr:row>
      <xdr:rowOff>161925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 flipV="1">
          <a:off x="8743950" y="99441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0</xdr:colOff>
      <xdr:row>46</xdr:row>
      <xdr:rowOff>161925</xdr:rowOff>
    </xdr:from>
    <xdr:to>
      <xdr:col>20</xdr:col>
      <xdr:colOff>0</xdr:colOff>
      <xdr:row>46</xdr:row>
      <xdr:rowOff>161925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9267825" y="9944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1</xdr:row>
      <xdr:rowOff>142875</xdr:rowOff>
    </xdr:from>
    <xdr:to>
      <xdr:col>5</xdr:col>
      <xdr:colOff>514350</xdr:colOff>
      <xdr:row>73</xdr:row>
      <xdr:rowOff>123825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/>
        <a:srcRect l="1645" t="17155" r="74389" b="12757"/>
        <a:stretch/>
      </xdr:blipFill>
      <xdr:spPr bwMode="auto">
        <a:xfrm>
          <a:off x="619124" y="323850"/>
          <a:ext cx="7086601" cy="11639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2</xdr:row>
      <xdr:rowOff>0</xdr:rowOff>
    </xdr:from>
    <xdr:to>
      <xdr:col>7</xdr:col>
      <xdr:colOff>314325</xdr:colOff>
      <xdr:row>4</xdr:row>
      <xdr:rowOff>28575</xdr:rowOff>
    </xdr:to>
    <xdr:pic>
      <xdr:nvPicPr>
        <xdr:cNvPr id="50524453" name="Picture 1" descr="c chonhor121.bmp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</xdr:row>
      <xdr:rowOff>0</xdr:rowOff>
    </xdr:from>
    <xdr:to>
      <xdr:col>7</xdr:col>
      <xdr:colOff>314325</xdr:colOff>
      <xdr:row>4</xdr:row>
      <xdr:rowOff>28575</xdr:rowOff>
    </xdr:to>
    <xdr:pic>
      <xdr:nvPicPr>
        <xdr:cNvPr id="3" name="Picture 1" descr="c chonhor121.bmp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14625" y="0"/>
          <a:ext cx="609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32</xdr:row>
      <xdr:rowOff>38100</xdr:rowOff>
    </xdr:from>
    <xdr:to>
      <xdr:col>7</xdr:col>
      <xdr:colOff>542925</xdr:colOff>
      <xdr:row>53</xdr:row>
      <xdr:rowOff>152400</xdr:rowOff>
    </xdr:to>
    <xdr:sp macro="" textlink="">
      <xdr:nvSpPr>
        <xdr:cNvPr id="55381407" name="AutoShape 2"/>
        <xdr:cNvSpPr>
          <a:spLocks noChangeArrowheads="1"/>
        </xdr:cNvSpPr>
      </xdr:nvSpPr>
      <xdr:spPr bwMode="auto">
        <a:xfrm>
          <a:off x="762000" y="5219700"/>
          <a:ext cx="4048125" cy="3514725"/>
        </a:xfrm>
        <a:prstGeom prst="horizontalScroll">
          <a:avLst>
            <a:gd name="adj" fmla="val 12500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95250</xdr:rowOff>
    </xdr:from>
    <xdr:to>
      <xdr:col>7</xdr:col>
      <xdr:colOff>295275</xdr:colOff>
      <xdr:row>51</xdr:row>
      <xdr:rowOff>76200</xdr:rowOff>
    </xdr:to>
    <xdr:sp macro="" textlink="">
      <xdr:nvSpPr>
        <xdr:cNvPr id="3" name="Text Box 3"/>
        <xdr:cNvSpPr txBox="1">
          <a:spLocks noChangeArrowheads="1"/>
        </xdr:cNvSpPr>
      </xdr:nvSpPr>
      <xdr:spPr bwMode="auto">
        <a:xfrm>
          <a:off x="1219200" y="5762625"/>
          <a:ext cx="3343275" cy="2571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        </a:t>
          </a:r>
          <a:r>
            <a:rPr lang="en-US" sz="1000" b="0" i="0" strike="noStrike">
              <a:solidFill>
                <a:srgbClr val="000000"/>
              </a:solidFill>
              <a:latin typeface="Arial Mon"/>
            </a:rPr>
            <a:t>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Ìýäýýã áîëîâñðóóëæ, áýëòãýñýí: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                                                      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</a:t>
          </a:r>
          <a:endParaRPr lang="en-US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mn-MN" sz="1000" b="0" i="0" strike="noStrike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       Э.Отгон</a:t>
          </a:r>
          <a:endParaRPr lang="mn-MN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mn-MN" sz="1000" b="0" i="0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М.Төмөрчимэг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Т.Батболд</a:t>
          </a:r>
          <a:endParaRPr lang="en-US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endParaRPr lang="mn-MN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           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Õÿíàñàí:             Ä.Ýíõáààòàð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E-mail; dstatistic@yahoo.com</a:t>
          </a:r>
          <a:endParaRPr lang="mn-MN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dornod@nso.mn</a:t>
          </a:r>
        </a:p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 rtl="0">
            <a:defRPr sz="1000"/>
          </a:pP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Óòàñ: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7058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2879, </a:t>
          </a:r>
          <a:r>
            <a:rPr lang="mn-MN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70584</a:t>
          </a:r>
          <a:r>
            <a:rPr lang="en-U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240     </a:t>
          </a: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  <a:p>
          <a:pPr algn="ctr" rtl="0">
            <a:defRPr sz="1000"/>
          </a:pPr>
          <a:endParaRPr lang="en-US" sz="1000" b="0" i="0" strike="noStrike">
            <a:solidFill>
              <a:srgbClr val="000000"/>
            </a:solidFill>
            <a:latin typeface="Arial Mo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57149</xdr:colOff>
      <xdr:row>24</xdr:row>
      <xdr:rowOff>14287</xdr:rowOff>
    </xdr:from>
    <xdr:to>
      <xdr:col>28</xdr:col>
      <xdr:colOff>409574</xdr:colOff>
      <xdr:row>54</xdr:row>
      <xdr:rowOff>209550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533399</xdr:colOff>
      <xdr:row>38</xdr:row>
      <xdr:rowOff>119062</xdr:rowOff>
    </xdr:from>
    <xdr:to>
      <xdr:col>31</xdr:col>
      <xdr:colOff>381000</xdr:colOff>
      <xdr:row>53</xdr:row>
      <xdr:rowOff>95251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609600</xdr:colOff>
      <xdr:row>29</xdr:row>
      <xdr:rowOff>14287</xdr:rowOff>
    </xdr:from>
    <xdr:to>
      <xdr:col>12</xdr:col>
      <xdr:colOff>523875</xdr:colOff>
      <xdr:row>46</xdr:row>
      <xdr:rowOff>4762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21</xdr:row>
      <xdr:rowOff>0</xdr:rowOff>
    </xdr:from>
    <xdr:to>
      <xdr:col>13</xdr:col>
      <xdr:colOff>9525</xdr:colOff>
      <xdr:row>21</xdr:row>
      <xdr:rowOff>0</xdr:rowOff>
    </xdr:to>
    <xdr:graphicFrame macro="">
      <xdr:nvGraphicFramePr>
        <xdr:cNvPr id="6633993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graphicFrame macro="">
      <xdr:nvGraphicFramePr>
        <xdr:cNvPr id="6633994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247650</xdr:colOff>
      <xdr:row>21</xdr:row>
      <xdr:rowOff>0</xdr:rowOff>
    </xdr:from>
    <xdr:to>
      <xdr:col>4</xdr:col>
      <xdr:colOff>600075</xdr:colOff>
      <xdr:row>21</xdr:row>
      <xdr:rowOff>0</xdr:rowOff>
    </xdr:to>
    <xdr:graphicFrame macro="">
      <xdr:nvGraphicFramePr>
        <xdr:cNvPr id="663399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</xdr:colOff>
      <xdr:row>21</xdr:row>
      <xdr:rowOff>0</xdr:rowOff>
    </xdr:from>
    <xdr:to>
      <xdr:col>10</xdr:col>
      <xdr:colOff>561975</xdr:colOff>
      <xdr:row>21</xdr:row>
      <xdr:rowOff>0</xdr:rowOff>
    </xdr:to>
    <xdr:graphicFrame macro="">
      <xdr:nvGraphicFramePr>
        <xdr:cNvPr id="663399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21</xdr:row>
      <xdr:rowOff>0</xdr:rowOff>
    </xdr:from>
    <xdr:to>
      <xdr:col>12</xdr:col>
      <xdr:colOff>9525</xdr:colOff>
      <xdr:row>21</xdr:row>
      <xdr:rowOff>0</xdr:rowOff>
    </xdr:to>
    <xdr:graphicFrame macro="">
      <xdr:nvGraphicFramePr>
        <xdr:cNvPr id="663399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1</xdr:row>
      <xdr:rowOff>0</xdr:rowOff>
    </xdr:to>
    <xdr:graphicFrame macro="">
      <xdr:nvGraphicFramePr>
        <xdr:cNvPr id="423664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128</xdr:row>
      <xdr:rowOff>142875</xdr:rowOff>
    </xdr:from>
    <xdr:to>
      <xdr:col>0</xdr:col>
      <xdr:colOff>0</xdr:colOff>
      <xdr:row>144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129</xdr:row>
      <xdr:rowOff>104775</xdr:rowOff>
    </xdr:from>
    <xdr:to>
      <xdr:col>0</xdr:col>
      <xdr:colOff>0</xdr:colOff>
      <xdr:row>140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129</xdr:row>
      <xdr:rowOff>114300</xdr:rowOff>
    </xdr:from>
    <xdr:to>
      <xdr:col>0</xdr:col>
      <xdr:colOff>0</xdr:colOff>
      <xdr:row>144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128</xdr:row>
      <xdr:rowOff>123825</xdr:rowOff>
    </xdr:from>
    <xdr:to>
      <xdr:col>0</xdr:col>
      <xdr:colOff>0</xdr:colOff>
      <xdr:row>146</xdr:row>
      <xdr:rowOff>28575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37</xdr:row>
      <xdr:rowOff>180975</xdr:rowOff>
    </xdr:from>
    <xdr:to>
      <xdr:col>0</xdr:col>
      <xdr:colOff>28575</xdr:colOff>
      <xdr:row>37</xdr:row>
      <xdr:rowOff>190500</xdr:rowOff>
    </xdr:to>
    <xdr:sp macro="" textlink="">
      <xdr:nvSpPr>
        <xdr:cNvPr id="7" name="Line 8"/>
        <xdr:cNvSpPr>
          <a:spLocks noChangeShapeType="1"/>
        </xdr:cNvSpPr>
      </xdr:nvSpPr>
      <xdr:spPr bwMode="auto">
        <a:xfrm flipV="1">
          <a:off x="28575" y="66389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5</xdr:col>
      <xdr:colOff>76200</xdr:colOff>
      <xdr:row>4</xdr:row>
      <xdr:rowOff>200025</xdr:rowOff>
    </xdr:to>
    <xdr:sp macro="" textlink="">
      <xdr:nvSpPr>
        <xdr:cNvPr id="2" name="Text Box 20"/>
        <xdr:cNvSpPr txBox="1">
          <a:spLocks noChangeArrowheads="1"/>
        </xdr:cNvSpPr>
      </xdr:nvSpPr>
      <xdr:spPr bwMode="auto">
        <a:xfrm>
          <a:off x="6315075" y="182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676275</xdr:colOff>
      <xdr:row>14</xdr:row>
      <xdr:rowOff>104775</xdr:rowOff>
    </xdr:from>
    <xdr:to>
      <xdr:col>4</xdr:col>
      <xdr:colOff>752475</xdr:colOff>
      <xdr:row>15</xdr:row>
      <xdr:rowOff>66675</xdr:rowOff>
    </xdr:to>
    <xdr:sp macro="" textlink="">
      <xdr:nvSpPr>
        <xdr:cNvPr id="3" name="Text Box 40"/>
        <xdr:cNvSpPr txBox="1">
          <a:spLocks noChangeArrowheads="1"/>
        </xdr:cNvSpPr>
      </xdr:nvSpPr>
      <xdr:spPr bwMode="auto">
        <a:xfrm>
          <a:off x="6134100" y="42386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4</xdr:col>
      <xdr:colOff>676275</xdr:colOff>
      <xdr:row>15</xdr:row>
      <xdr:rowOff>104775</xdr:rowOff>
    </xdr:from>
    <xdr:ext cx="76200" cy="238125"/>
    <xdr:sp macro="" textlink="">
      <xdr:nvSpPr>
        <xdr:cNvPr id="4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16</xdr:row>
      <xdr:rowOff>104775</xdr:rowOff>
    </xdr:from>
    <xdr:ext cx="76200" cy="238125"/>
    <xdr:sp macro="" textlink="">
      <xdr:nvSpPr>
        <xdr:cNvPr id="5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17</xdr:row>
      <xdr:rowOff>0</xdr:rowOff>
    </xdr:from>
    <xdr:ext cx="76200" cy="238125"/>
    <xdr:sp macro="" textlink="">
      <xdr:nvSpPr>
        <xdr:cNvPr id="7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17</xdr:row>
      <xdr:rowOff>104775</xdr:rowOff>
    </xdr:from>
    <xdr:ext cx="76200" cy="238125"/>
    <xdr:sp macro="" textlink="">
      <xdr:nvSpPr>
        <xdr:cNvPr id="8" name="Text Box 40"/>
        <xdr:cNvSpPr txBox="1">
          <a:spLocks noChangeArrowheads="1"/>
        </xdr:cNvSpPr>
      </xdr:nvSpPr>
      <xdr:spPr bwMode="auto">
        <a:xfrm>
          <a:off x="6134100" y="47910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17</xdr:row>
      <xdr:rowOff>104775</xdr:rowOff>
    </xdr:from>
    <xdr:ext cx="76200" cy="238125"/>
    <xdr:sp macro="" textlink="">
      <xdr:nvSpPr>
        <xdr:cNvPr id="9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18</xdr:row>
      <xdr:rowOff>0</xdr:rowOff>
    </xdr:from>
    <xdr:ext cx="76200" cy="238125"/>
    <xdr:sp macro="" textlink="">
      <xdr:nvSpPr>
        <xdr:cNvPr id="10" name="Text Box 40"/>
        <xdr:cNvSpPr txBox="1">
          <a:spLocks noChangeArrowheads="1"/>
        </xdr:cNvSpPr>
      </xdr:nvSpPr>
      <xdr:spPr bwMode="auto">
        <a:xfrm>
          <a:off x="6134100" y="47910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18</xdr:row>
      <xdr:rowOff>0</xdr:rowOff>
    </xdr:from>
    <xdr:ext cx="76200" cy="238125"/>
    <xdr:sp macro="" textlink="">
      <xdr:nvSpPr>
        <xdr:cNvPr id="11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18</xdr:row>
      <xdr:rowOff>104775</xdr:rowOff>
    </xdr:from>
    <xdr:ext cx="76200" cy="238125"/>
    <xdr:sp macro="" textlink="">
      <xdr:nvSpPr>
        <xdr:cNvPr id="12" name="Text Box 40"/>
        <xdr:cNvSpPr txBox="1">
          <a:spLocks noChangeArrowheads="1"/>
        </xdr:cNvSpPr>
      </xdr:nvSpPr>
      <xdr:spPr bwMode="auto">
        <a:xfrm>
          <a:off x="6134100" y="47910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18</xdr:row>
      <xdr:rowOff>104775</xdr:rowOff>
    </xdr:from>
    <xdr:ext cx="76200" cy="238125"/>
    <xdr:sp macro="" textlink="">
      <xdr:nvSpPr>
        <xdr:cNvPr id="13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19</xdr:row>
      <xdr:rowOff>104775</xdr:rowOff>
    </xdr:from>
    <xdr:ext cx="76200" cy="238125"/>
    <xdr:sp macro="" textlink="">
      <xdr:nvSpPr>
        <xdr:cNvPr id="15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16" name="Text Box 40"/>
        <xdr:cNvSpPr txBox="1">
          <a:spLocks noChangeArrowheads="1"/>
        </xdr:cNvSpPr>
      </xdr:nvSpPr>
      <xdr:spPr bwMode="auto">
        <a:xfrm>
          <a:off x="6134100" y="47910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17" name="Text Box 40"/>
        <xdr:cNvSpPr txBox="1">
          <a:spLocks noChangeArrowheads="1"/>
        </xdr:cNvSpPr>
      </xdr:nvSpPr>
      <xdr:spPr bwMode="auto">
        <a:xfrm>
          <a:off x="6134100" y="451485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18" name="Text Box 40"/>
        <xdr:cNvSpPr txBox="1">
          <a:spLocks noChangeArrowheads="1"/>
        </xdr:cNvSpPr>
      </xdr:nvSpPr>
      <xdr:spPr bwMode="auto">
        <a:xfrm>
          <a:off x="6134100" y="47910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19</xdr:row>
      <xdr:rowOff>104775</xdr:rowOff>
    </xdr:from>
    <xdr:ext cx="76200" cy="238125"/>
    <xdr:sp macro="" textlink="">
      <xdr:nvSpPr>
        <xdr:cNvPr id="19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19</xdr:row>
      <xdr:rowOff>104775</xdr:rowOff>
    </xdr:from>
    <xdr:ext cx="76200" cy="238125"/>
    <xdr:sp macro="" textlink="">
      <xdr:nvSpPr>
        <xdr:cNvPr id="20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21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22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23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20</xdr:row>
      <xdr:rowOff>104775</xdr:rowOff>
    </xdr:from>
    <xdr:ext cx="76200" cy="238125"/>
    <xdr:sp macro="" textlink="">
      <xdr:nvSpPr>
        <xdr:cNvPr id="24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25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26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27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28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29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21</xdr:row>
      <xdr:rowOff>104775</xdr:rowOff>
    </xdr:from>
    <xdr:ext cx="76200" cy="238125"/>
    <xdr:sp macro="" textlink="">
      <xdr:nvSpPr>
        <xdr:cNvPr id="30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1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2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3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4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5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22</xdr:row>
      <xdr:rowOff>104775</xdr:rowOff>
    </xdr:from>
    <xdr:ext cx="76200" cy="238125"/>
    <xdr:sp macro="" textlink="">
      <xdr:nvSpPr>
        <xdr:cNvPr id="36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37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38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39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40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23</xdr:row>
      <xdr:rowOff>104775</xdr:rowOff>
    </xdr:from>
    <xdr:ext cx="76200" cy="238125"/>
    <xdr:sp macro="" textlink="">
      <xdr:nvSpPr>
        <xdr:cNvPr id="42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3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4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5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6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7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24</xdr:row>
      <xdr:rowOff>104775</xdr:rowOff>
    </xdr:from>
    <xdr:ext cx="76200" cy="238125"/>
    <xdr:sp macro="" textlink="">
      <xdr:nvSpPr>
        <xdr:cNvPr id="48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49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50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51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52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53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28</xdr:row>
      <xdr:rowOff>104775</xdr:rowOff>
    </xdr:from>
    <xdr:ext cx="76200" cy="238125"/>
    <xdr:sp macro="" textlink="">
      <xdr:nvSpPr>
        <xdr:cNvPr id="54" name="Text Box 40"/>
        <xdr:cNvSpPr txBox="1">
          <a:spLocks noChangeArrowheads="1"/>
        </xdr:cNvSpPr>
      </xdr:nvSpPr>
      <xdr:spPr bwMode="auto">
        <a:xfrm>
          <a:off x="6219825" y="570547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29</xdr:row>
      <xdr:rowOff>104775</xdr:rowOff>
    </xdr:from>
    <xdr:ext cx="76200" cy="238125"/>
    <xdr:sp macro="" textlink="">
      <xdr:nvSpPr>
        <xdr:cNvPr id="55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29</xdr:row>
      <xdr:rowOff>104775</xdr:rowOff>
    </xdr:from>
    <xdr:ext cx="76200" cy="238125"/>
    <xdr:sp macro="" textlink="">
      <xdr:nvSpPr>
        <xdr:cNvPr id="56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29</xdr:row>
      <xdr:rowOff>104775</xdr:rowOff>
    </xdr:from>
    <xdr:ext cx="76200" cy="238125"/>
    <xdr:sp macro="" textlink="">
      <xdr:nvSpPr>
        <xdr:cNvPr id="57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29</xdr:row>
      <xdr:rowOff>104775</xdr:rowOff>
    </xdr:from>
    <xdr:ext cx="76200" cy="238125"/>
    <xdr:sp macro="" textlink="">
      <xdr:nvSpPr>
        <xdr:cNvPr id="58" name="Text Box 40"/>
        <xdr:cNvSpPr txBox="1">
          <a:spLocks noChangeArrowheads="1"/>
        </xdr:cNvSpPr>
      </xdr:nvSpPr>
      <xdr:spPr bwMode="auto">
        <a:xfrm>
          <a:off x="6219825" y="59817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59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60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61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62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63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26</xdr:row>
      <xdr:rowOff>0</xdr:rowOff>
    </xdr:from>
    <xdr:ext cx="76200" cy="238125"/>
    <xdr:sp macro="" textlink="">
      <xdr:nvSpPr>
        <xdr:cNvPr id="64" name="Text Box 40"/>
        <xdr:cNvSpPr txBox="1">
          <a:spLocks noChangeArrowheads="1"/>
        </xdr:cNvSpPr>
      </xdr:nvSpPr>
      <xdr:spPr bwMode="auto">
        <a:xfrm>
          <a:off x="6219825" y="70866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65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66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67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68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69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4</xdr:col>
      <xdr:colOff>676275</xdr:colOff>
      <xdr:row>27</xdr:row>
      <xdr:rowOff>104775</xdr:rowOff>
    </xdr:from>
    <xdr:ext cx="76200" cy="238125"/>
    <xdr:sp macro="" textlink="">
      <xdr:nvSpPr>
        <xdr:cNvPr id="70" name="Text Box 40"/>
        <xdr:cNvSpPr txBox="1">
          <a:spLocks noChangeArrowheads="1"/>
        </xdr:cNvSpPr>
      </xdr:nvSpPr>
      <xdr:spPr bwMode="auto">
        <a:xfrm>
          <a:off x="6219825" y="7362825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1485901</xdr:colOff>
      <xdr:row>1</xdr:row>
      <xdr:rowOff>0</xdr:rowOff>
    </xdr:from>
    <xdr:to>
      <xdr:col>16</xdr:col>
      <xdr:colOff>133351</xdr:colOff>
      <xdr:row>4</xdr:row>
      <xdr:rowOff>133350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1943101" y="142875"/>
          <a:ext cx="4514850" cy="581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СУРАЛЦАГЧИД</a:t>
          </a:r>
          <a:endParaRPr lang="en-US" sz="1050" b="0" i="0" strike="noStrike">
            <a:solidFill>
              <a:srgbClr val="000000"/>
            </a:solidFill>
            <a:latin typeface="Arial Mon" panose="020B0500000000000000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(</a:t>
          </a: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мэргэжил,</a:t>
          </a:r>
          <a:r>
            <a:rPr lang="mn-MN" sz="1050" b="0" i="0" strike="noStrike" baseline="0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 анги, хүйсээр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)</a:t>
          </a:r>
        </a:p>
        <a:p>
          <a:pPr algn="ctr" rtl="0">
            <a:defRPr sz="1000"/>
          </a:pP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  <a:cs typeface="Arial" pitchFamily="34" charset="0"/>
            </a:rPr>
            <a:t>2017/2018 оны хичээлийн жил                                                                                           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(</a:t>
          </a:r>
          <a:r>
            <a:rPr lang="mn-MN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эчнээ, орой, магситар, доктор</a:t>
          </a:r>
          <a:r>
            <a:rPr lang="en-US" sz="1050" b="0" i="0" strike="noStrike">
              <a:solidFill>
                <a:srgbClr val="000000"/>
              </a:solidFill>
              <a:latin typeface="Arial Mon" panose="020B0500000000000000" pitchFamily="34" charset="0"/>
            </a:rPr>
            <a:t>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Taniltsuulga\2012%20on\28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herelesen\28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28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Taniltsuulga\2012%20on\TG-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herelesen\Taniltsuulga\2010%20on\TG-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N\Users\Home\Downloads\Documents%20and%20Settings\Administrator\My%20Documents\TG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TAT-DD\MYDOCU~1\TG-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GOO-PC\sherelesen\STAT-DD\MYDOCU~1\21-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7%20on\Medee-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uur"/>
      <sheetName val="ED ZAS"/>
      <sheetName val="ER XAM"/>
      <sheetName val="ebchlel"/>
      <sheetName val="XOROGDOL"/>
      <sheetName val="TEEV-NAA"/>
      <sheetName val="ORLOGO"/>
      <sheetName val="or_sum"/>
      <sheetName val="zarlaga"/>
      <sheetName val="TOL BOIJ"/>
      <sheetName val="taria"/>
      <sheetName val="oglog"/>
      <sheetName val="XEREG"/>
      <sheetName val="ay 1"/>
      <sheetName val="ay-sum"/>
      <sheetName val="AY"/>
      <sheetName val="habtas"/>
      <sheetName val="AJILGYI"/>
      <sheetName val="TARIALAL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nuur"/>
      <sheetName val="ED ZAS"/>
      <sheetName val="ER XAM"/>
      <sheetName val="ebchlel"/>
      <sheetName val="em-emneleg"/>
      <sheetName val="XOROGDOL"/>
      <sheetName val="TEEV-NAA"/>
      <sheetName val="ORLOGO"/>
      <sheetName val="or_sum"/>
      <sheetName val="zarlaga"/>
      <sheetName val="TOL BOIJ"/>
      <sheetName val="taria"/>
      <sheetName val="urgats"/>
      <sheetName val="hadlan"/>
      <sheetName val="oglog"/>
      <sheetName val="XEREG"/>
      <sheetName val="ay 1"/>
      <sheetName val="ay-sum"/>
      <sheetName val="AY"/>
      <sheetName val="habtas"/>
      <sheetName val="AJILGYI"/>
      <sheetName val="TARIALAL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 SAR"/>
      <sheetName val="2 SAR"/>
      <sheetName val="Sheet1"/>
      <sheetName val="3 SAR"/>
      <sheetName val="TARIALAL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 SAR"/>
      <sheetName val="2 SAR"/>
      <sheetName val="Sheet1"/>
      <sheetName val="3 SAR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 SAR"/>
      <sheetName val="2 SAR"/>
      <sheetName val="Sheet1"/>
      <sheetName val="3 SAR"/>
      <sheetName val="TARIALAL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D ZAS"/>
      <sheetName val="ER XAM"/>
      <sheetName val="XALDBAR"/>
      <sheetName val="XOROGDOL"/>
      <sheetName val="BARILGA"/>
      <sheetName val="TEEVER"/>
      <sheetName val="HAAY"/>
      <sheetName val="ORLOGO"/>
      <sheetName val="ZARLAGA"/>
      <sheetName val="SUM ZAR"/>
      <sheetName val="TOS SUM"/>
      <sheetName val="TOL BOIJ"/>
      <sheetName val="URGAC"/>
      <sheetName val="TARIALALT"/>
      <sheetName val="BANK"/>
      <sheetName val="XEREG"/>
      <sheetName val="CYY"/>
      <sheetName val="ay 1"/>
      <sheetName val="AY"/>
      <sheetName val="AJILGYI"/>
      <sheetName val="xaLamj"/>
      <sheetName val="une"/>
      <sheetName val="xad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H7">
            <v>10.199999999999999</v>
          </cell>
          <cell r="I7">
            <v>10</v>
          </cell>
        </row>
        <row r="8">
          <cell r="I8">
            <v>3.5</v>
          </cell>
        </row>
        <row r="9">
          <cell r="C9">
            <v>880</v>
          </cell>
          <cell r="D9">
            <v>800</v>
          </cell>
          <cell r="H9">
            <v>31</v>
          </cell>
          <cell r="I9">
            <v>31.8</v>
          </cell>
        </row>
        <row r="10">
          <cell r="H10">
            <v>2</v>
          </cell>
          <cell r="I10">
            <v>4</v>
          </cell>
        </row>
        <row r="11">
          <cell r="H11">
            <v>8</v>
          </cell>
          <cell r="I11">
            <v>10</v>
          </cell>
        </row>
        <row r="12">
          <cell r="H12">
            <v>2</v>
          </cell>
          <cell r="I12">
            <v>2</v>
          </cell>
        </row>
        <row r="13">
          <cell r="C13">
            <v>2580</v>
          </cell>
          <cell r="D13">
            <v>1690</v>
          </cell>
          <cell r="H13">
            <v>6.7</v>
          </cell>
          <cell r="I13">
            <v>4.5</v>
          </cell>
        </row>
        <row r="14">
          <cell r="C14">
            <v>200</v>
          </cell>
          <cell r="H14">
            <v>0</v>
          </cell>
        </row>
        <row r="15">
          <cell r="H15">
            <v>4.5</v>
          </cell>
        </row>
        <row r="16">
          <cell r="C16">
            <v>950</v>
          </cell>
          <cell r="H16">
            <v>9.6</v>
          </cell>
        </row>
        <row r="17">
          <cell r="C17">
            <v>390</v>
          </cell>
          <cell r="D17">
            <v>350</v>
          </cell>
          <cell r="H17">
            <v>8</v>
          </cell>
          <cell r="I17">
            <v>28.7</v>
          </cell>
        </row>
        <row r="18">
          <cell r="D18">
            <v>140</v>
          </cell>
        </row>
        <row r="20">
          <cell r="D20">
            <v>100</v>
          </cell>
          <cell r="H20">
            <v>90</v>
          </cell>
          <cell r="I20">
            <v>60.5</v>
          </cell>
        </row>
        <row r="21">
          <cell r="C21">
            <v>5000</v>
          </cell>
          <cell r="D21">
            <v>3080</v>
          </cell>
          <cell r="H21">
            <v>172</v>
          </cell>
          <cell r="I21">
            <v>155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TXH"/>
      <sheetName val="Ur.tar"/>
      <sheetName val="ur"/>
      <sheetName val="Tulsh"/>
      <sheetName val="tar.tex"/>
      <sheetName val="05.29"/>
      <sheetName val="Sheet2"/>
      <sheetName val="Sheet3"/>
      <sheetName val="TXH-20"/>
      <sheetName val="YT-06.20"/>
      <sheetName val="selgee"/>
      <sheetName val="Sheet4"/>
      <sheetName val="хур.tex"/>
      <sheetName val="Sheet5"/>
      <sheetName val="UT-balans"/>
      <sheetName val="TXH balans"/>
      <sheetName val="balans husnegteer"/>
      <sheetName val="TXH medee"/>
      <sheetName val="Utaria"/>
      <sheetName val="Uzuulelt"/>
      <sheetName val="Urin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0">
          <cell r="AO30">
            <v>1515</v>
          </cell>
        </row>
      </sheetData>
      <sheetData sheetId="19" refreshError="1">
        <row r="6">
          <cell r="J6">
            <v>34202.118999999999</v>
          </cell>
        </row>
        <row r="11">
          <cell r="B11">
            <v>3520.7000000000003</v>
          </cell>
          <cell r="H11">
            <v>1268.2160000000001</v>
          </cell>
          <cell r="I11">
            <v>611.024</v>
          </cell>
          <cell r="J11">
            <v>5858.9400000000005</v>
          </cell>
        </row>
      </sheetData>
      <sheetData sheetId="20" refreshError="1">
        <row r="24">
          <cell r="D24">
            <v>32450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Worksheet1.xls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/>
  <dimension ref="A1:FV277"/>
  <sheetViews>
    <sheetView showGridLines="0" topLeftCell="A70" workbookViewId="0">
      <selection activeCell="BD260" sqref="BD260"/>
    </sheetView>
  </sheetViews>
  <sheetFormatPr defaultColWidth="9.140625" defaultRowHeight="12.75"/>
  <cols>
    <col min="1" max="176" width="0.5703125" style="86" customWidth="1"/>
    <col min="177" max="16384" width="9.140625" style="86"/>
  </cols>
  <sheetData>
    <row r="1" spans="1:169" ht="3" customHeight="1">
      <c r="A1" s="100"/>
      <c r="B1" s="89"/>
      <c r="C1" s="89"/>
      <c r="D1" s="89"/>
      <c r="F1" s="89"/>
      <c r="G1" s="89"/>
      <c r="H1" s="89"/>
      <c r="J1" s="89"/>
      <c r="K1" s="89"/>
      <c r="L1" s="89"/>
      <c r="N1" s="89"/>
      <c r="O1" s="89"/>
      <c r="P1" s="89"/>
      <c r="R1" s="89"/>
      <c r="S1" s="89"/>
      <c r="T1" s="89"/>
      <c r="V1" s="89"/>
      <c r="W1" s="89"/>
      <c r="X1" s="89"/>
      <c r="Z1" s="89"/>
      <c r="AA1" s="88"/>
      <c r="AB1" s="89"/>
      <c r="AD1" s="89"/>
      <c r="AE1" s="89"/>
      <c r="AF1" s="89"/>
      <c r="AH1" s="89"/>
      <c r="AI1" s="89"/>
      <c r="AJ1" s="89"/>
      <c r="AL1" s="89"/>
      <c r="AM1" s="89"/>
      <c r="AN1" s="89"/>
      <c r="AP1" s="89"/>
      <c r="AQ1" s="89"/>
      <c r="AR1" s="89"/>
      <c r="AT1" s="89"/>
      <c r="AU1" s="89"/>
      <c r="AV1" s="89"/>
      <c r="AX1" s="89"/>
      <c r="AY1" s="89"/>
      <c r="AZ1" s="89"/>
      <c r="BB1" s="89"/>
      <c r="BC1" s="89"/>
      <c r="BD1" s="89"/>
      <c r="BF1" s="89"/>
      <c r="BG1" s="88"/>
      <c r="BH1" s="89"/>
      <c r="BJ1" s="89"/>
      <c r="BK1" s="89"/>
      <c r="BL1" s="89"/>
      <c r="BN1" s="89"/>
      <c r="BO1" s="89"/>
      <c r="BP1" s="89"/>
      <c r="BR1" s="89"/>
      <c r="BS1" s="89"/>
      <c r="BT1" s="89"/>
      <c r="BV1" s="89"/>
      <c r="BW1" s="89"/>
      <c r="BX1" s="89"/>
      <c r="BZ1" s="89"/>
      <c r="CA1" s="89"/>
      <c r="CB1" s="89"/>
      <c r="CD1" s="89"/>
      <c r="CE1" s="89"/>
      <c r="CF1" s="89"/>
      <c r="CH1" s="89"/>
      <c r="CI1" s="89"/>
      <c r="CJ1" s="89"/>
      <c r="CL1" s="89"/>
      <c r="CM1" s="88"/>
      <c r="CN1" s="89"/>
      <c r="CP1" s="89"/>
      <c r="CQ1" s="89"/>
      <c r="CR1" s="89"/>
      <c r="CT1" s="89"/>
      <c r="CU1" s="89"/>
      <c r="CV1" s="89"/>
      <c r="CX1" s="89"/>
      <c r="CY1" s="89"/>
      <c r="CZ1" s="89"/>
      <c r="DB1" s="89"/>
      <c r="DC1" s="89"/>
      <c r="DD1" s="89"/>
      <c r="DF1" s="89"/>
      <c r="DG1" s="89"/>
      <c r="DH1" s="89"/>
      <c r="DJ1" s="89"/>
      <c r="DK1" s="89"/>
      <c r="DL1" s="89"/>
      <c r="DN1" s="89"/>
      <c r="DO1" s="89"/>
      <c r="DP1" s="89"/>
      <c r="DR1" s="89"/>
      <c r="DS1" s="88"/>
      <c r="DT1" s="89"/>
      <c r="DV1" s="89"/>
      <c r="DW1" s="89"/>
      <c r="DX1" s="89"/>
      <c r="DZ1" s="89"/>
      <c r="EA1" s="89"/>
      <c r="EB1" s="89"/>
      <c r="ED1" s="89"/>
      <c r="EE1" s="89"/>
      <c r="EF1" s="89"/>
      <c r="EH1" s="89"/>
      <c r="EI1" s="89"/>
      <c r="EJ1" s="89"/>
      <c r="EL1" s="89"/>
      <c r="EM1" s="89"/>
      <c r="EN1" s="89"/>
      <c r="EQ1" s="88"/>
      <c r="ER1" s="88"/>
      <c r="EU1" s="88"/>
      <c r="EV1" s="88"/>
      <c r="EY1" s="88"/>
      <c r="EZ1" s="88"/>
      <c r="FC1" s="88"/>
      <c r="FD1" s="88"/>
      <c r="FG1" s="88"/>
      <c r="FH1" s="88"/>
      <c r="FK1" s="88"/>
      <c r="FL1" s="89"/>
      <c r="FM1" s="91"/>
    </row>
    <row r="2" spans="1:169" ht="3" customHeight="1">
      <c r="A2" s="92"/>
      <c r="B2" s="100"/>
      <c r="E2" s="94"/>
      <c r="F2" s="93"/>
      <c r="H2" s="96"/>
      <c r="I2" s="92"/>
      <c r="J2" s="90"/>
      <c r="L2" s="96"/>
      <c r="M2" s="92"/>
      <c r="N2" s="90"/>
      <c r="Q2" s="92"/>
      <c r="R2" s="90"/>
      <c r="U2" s="92"/>
      <c r="V2" s="90"/>
      <c r="Y2" s="92"/>
      <c r="Z2" s="90"/>
      <c r="AB2" s="96"/>
      <c r="AC2" s="92"/>
      <c r="AD2" s="90"/>
      <c r="AG2" s="92"/>
      <c r="AH2" s="90"/>
      <c r="AJ2" s="96"/>
      <c r="AK2" s="92"/>
      <c r="AL2" s="90"/>
      <c r="AO2" s="92"/>
      <c r="AP2" s="90"/>
      <c r="AS2" s="92"/>
      <c r="AT2" s="90"/>
      <c r="AW2" s="92"/>
      <c r="AX2" s="90"/>
      <c r="BA2" s="92"/>
      <c r="BB2" s="90"/>
      <c r="BE2" s="92"/>
      <c r="BF2" s="90"/>
      <c r="BH2" s="96"/>
      <c r="BI2" s="92"/>
      <c r="BJ2" s="90"/>
      <c r="BM2" s="92"/>
      <c r="BN2" s="90"/>
      <c r="BP2" s="96"/>
      <c r="BQ2" s="92"/>
      <c r="BR2" s="90"/>
      <c r="BU2" s="92"/>
      <c r="BV2" s="90"/>
      <c r="BY2" s="92"/>
      <c r="BZ2" s="90"/>
      <c r="CC2" s="92"/>
      <c r="CD2" s="90"/>
      <c r="CG2" s="92"/>
      <c r="CH2" s="90"/>
      <c r="CK2" s="92"/>
      <c r="CL2" s="90"/>
      <c r="CN2" s="96"/>
      <c r="CO2" s="92"/>
      <c r="CP2" s="90"/>
      <c r="CS2" s="92"/>
      <c r="CT2" s="90"/>
      <c r="CV2" s="96"/>
      <c r="CW2" s="92"/>
      <c r="CX2" s="90"/>
      <c r="DA2" s="92"/>
      <c r="DB2" s="90"/>
      <c r="DE2" s="92"/>
      <c r="DF2" s="90"/>
      <c r="DI2" s="92"/>
      <c r="DJ2" s="90"/>
      <c r="DM2" s="92"/>
      <c r="DN2" s="90"/>
      <c r="DQ2" s="92"/>
      <c r="DR2" s="90"/>
      <c r="DT2" s="96"/>
      <c r="DU2" s="92"/>
      <c r="DV2" s="90"/>
      <c r="DY2" s="92"/>
      <c r="DZ2" s="90"/>
      <c r="EB2" s="96"/>
      <c r="EC2" s="92"/>
      <c r="ED2" s="90"/>
      <c r="EG2" s="92"/>
      <c r="EH2" s="90"/>
      <c r="EK2" s="92"/>
      <c r="EL2" s="90"/>
      <c r="EO2" s="92"/>
      <c r="EP2" s="93"/>
      <c r="ES2" s="92"/>
      <c r="ET2" s="93"/>
      <c r="EW2" s="92"/>
      <c r="EX2" s="93"/>
      <c r="FA2" s="92"/>
      <c r="FB2" s="93"/>
      <c r="FE2" s="92"/>
      <c r="FF2" s="93"/>
      <c r="FI2" s="92"/>
      <c r="FJ2" s="93"/>
      <c r="FM2" s="94"/>
    </row>
    <row r="3" spans="1:169" ht="3" customHeight="1">
      <c r="A3" s="92"/>
      <c r="B3" s="92"/>
      <c r="C3" s="87"/>
      <c r="D3" s="93"/>
      <c r="E3" s="89"/>
      <c r="F3" s="96"/>
      <c r="H3" s="93"/>
      <c r="I3" s="89"/>
      <c r="J3" s="87"/>
      <c r="L3" s="93"/>
      <c r="M3" s="89"/>
      <c r="N3" s="89"/>
      <c r="O3" s="92"/>
      <c r="P3" s="93"/>
      <c r="Q3" s="89"/>
      <c r="R3" s="89"/>
      <c r="S3" s="92"/>
      <c r="T3" s="93"/>
      <c r="U3" s="89"/>
      <c r="V3" s="88"/>
      <c r="W3" s="92"/>
      <c r="X3" s="93"/>
      <c r="Y3" s="89"/>
      <c r="Z3" s="89"/>
      <c r="AA3" s="92"/>
      <c r="AB3" s="93"/>
      <c r="AC3" s="89"/>
      <c r="AD3" s="89"/>
      <c r="AE3" s="92"/>
      <c r="AF3" s="93"/>
      <c r="AG3" s="89"/>
      <c r="AH3" s="89"/>
      <c r="AI3" s="92"/>
      <c r="AJ3" s="93"/>
      <c r="AK3" s="89"/>
      <c r="AL3" s="89"/>
      <c r="AM3" s="92"/>
      <c r="AN3" s="93"/>
      <c r="AO3" s="89"/>
      <c r="AP3" s="89"/>
      <c r="AQ3" s="92"/>
      <c r="AR3" s="93"/>
      <c r="AS3" s="89"/>
      <c r="AT3" s="88"/>
      <c r="AU3" s="92"/>
      <c r="AV3" s="93"/>
      <c r="AW3" s="89"/>
      <c r="AX3" s="89"/>
      <c r="AY3" s="92"/>
      <c r="AZ3" s="93"/>
      <c r="BA3" s="89"/>
      <c r="BB3" s="88"/>
      <c r="BC3" s="92"/>
      <c r="BD3" s="93"/>
      <c r="BE3" s="89"/>
      <c r="BF3" s="89"/>
      <c r="BG3" s="92"/>
      <c r="BH3" s="93"/>
      <c r="BI3" s="89"/>
      <c r="BJ3" s="89"/>
      <c r="BK3" s="92"/>
      <c r="BL3" s="93"/>
      <c r="BM3" s="89"/>
      <c r="BN3" s="89"/>
      <c r="BO3" s="92"/>
      <c r="BP3" s="93"/>
      <c r="BQ3" s="89"/>
      <c r="BR3" s="89"/>
      <c r="BS3" s="92"/>
      <c r="BT3" s="93"/>
      <c r="BU3" s="89"/>
      <c r="BV3" s="89"/>
      <c r="BW3" s="92"/>
      <c r="BX3" s="93"/>
      <c r="BY3" s="89"/>
      <c r="BZ3" s="88"/>
      <c r="CA3" s="92"/>
      <c r="CB3" s="93"/>
      <c r="CC3" s="89"/>
      <c r="CD3" s="89"/>
      <c r="CE3" s="92"/>
      <c r="CF3" s="93"/>
      <c r="CG3" s="89"/>
      <c r="CH3" s="88"/>
      <c r="CI3" s="92"/>
      <c r="CJ3" s="93"/>
      <c r="CK3" s="89"/>
      <c r="CL3" s="89"/>
      <c r="CM3" s="92"/>
      <c r="CN3" s="93"/>
      <c r="CO3" s="89"/>
      <c r="CP3" s="89"/>
      <c r="CQ3" s="92"/>
      <c r="CR3" s="93"/>
      <c r="CS3" s="89"/>
      <c r="CT3" s="89"/>
      <c r="CU3" s="92"/>
      <c r="CV3" s="93"/>
      <c r="CW3" s="89"/>
      <c r="CX3" s="89"/>
      <c r="CY3" s="92"/>
      <c r="CZ3" s="93"/>
      <c r="DA3" s="89"/>
      <c r="DB3" s="89"/>
      <c r="DC3" s="92"/>
      <c r="DD3" s="93"/>
      <c r="DE3" s="89"/>
      <c r="DF3" s="88"/>
      <c r="DG3" s="92"/>
      <c r="DH3" s="93"/>
      <c r="DI3" s="89"/>
      <c r="DJ3" s="89"/>
      <c r="DK3" s="92"/>
      <c r="DL3" s="93"/>
      <c r="DM3" s="89"/>
      <c r="DN3" s="88"/>
      <c r="DO3" s="92"/>
      <c r="DP3" s="93"/>
      <c r="DQ3" s="89"/>
      <c r="DR3" s="89"/>
      <c r="DS3" s="92"/>
      <c r="DT3" s="93"/>
      <c r="DU3" s="89"/>
      <c r="DV3" s="89"/>
      <c r="DW3" s="92"/>
      <c r="DX3" s="93"/>
      <c r="DY3" s="89"/>
      <c r="DZ3" s="89"/>
      <c r="EA3" s="92"/>
      <c r="EB3" s="93"/>
      <c r="EC3" s="89"/>
      <c r="ED3" s="89"/>
      <c r="EE3" s="92"/>
      <c r="EF3" s="93"/>
      <c r="EG3" s="89"/>
      <c r="EH3" s="89"/>
      <c r="EI3" s="92"/>
      <c r="EJ3" s="93"/>
      <c r="EK3" s="89"/>
      <c r="EL3" s="88"/>
      <c r="EM3" s="92"/>
      <c r="EN3" s="93"/>
      <c r="EO3" s="89"/>
      <c r="EP3" s="87"/>
      <c r="EQ3" s="92"/>
      <c r="ER3" s="93"/>
      <c r="ES3" s="89"/>
      <c r="ET3" s="89"/>
      <c r="EU3" s="92"/>
      <c r="EV3" s="93"/>
      <c r="EW3" s="89"/>
      <c r="EX3" s="89"/>
      <c r="EY3" s="92"/>
      <c r="EZ3" s="93"/>
      <c r="FA3" s="89"/>
      <c r="FB3" s="89"/>
      <c r="FC3" s="92"/>
      <c r="FD3" s="93"/>
      <c r="FE3" s="89"/>
      <c r="FF3" s="89"/>
      <c r="FG3" s="92"/>
      <c r="FH3" s="93"/>
      <c r="FI3" s="89"/>
      <c r="FJ3" s="89"/>
      <c r="FK3" s="90"/>
      <c r="FM3" s="94"/>
    </row>
    <row r="4" spans="1:169" ht="3" customHeight="1">
      <c r="A4" s="92"/>
      <c r="B4" s="90"/>
      <c r="C4" s="92"/>
      <c r="D4" s="100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FK4" s="92"/>
      <c r="FL4" s="99"/>
      <c r="FM4" s="91"/>
    </row>
    <row r="5" spans="1:169" ht="3" customHeight="1">
      <c r="A5" s="92"/>
      <c r="B5" s="88"/>
      <c r="D5" s="92"/>
      <c r="E5" s="100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105"/>
      <c r="FK5" s="92"/>
      <c r="FL5" s="89"/>
      <c r="FM5" s="91"/>
    </row>
    <row r="6" spans="1:169" ht="3" customHeight="1">
      <c r="A6" s="92"/>
      <c r="B6" s="100"/>
      <c r="C6" s="99"/>
      <c r="D6" s="92"/>
      <c r="E6" s="92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1"/>
      <c r="FK6" s="99"/>
      <c r="FL6" s="91"/>
      <c r="FM6" s="91"/>
    </row>
    <row r="7" spans="1:169" ht="3" customHeight="1">
      <c r="A7" s="92"/>
      <c r="B7" s="92"/>
      <c r="C7" s="88"/>
      <c r="E7" s="92"/>
      <c r="F7" s="95"/>
      <c r="G7" s="95"/>
      <c r="H7" s="95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1"/>
      <c r="FK7" s="89"/>
      <c r="FL7" s="91"/>
      <c r="FM7" s="91"/>
    </row>
    <row r="8" spans="1:169" ht="3" customHeight="1">
      <c r="A8" s="92"/>
      <c r="B8" s="99"/>
      <c r="C8" s="92"/>
      <c r="D8" s="92"/>
      <c r="E8" s="92"/>
      <c r="F8" s="95"/>
      <c r="G8" s="95"/>
      <c r="H8" s="95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1"/>
      <c r="FK8" s="92"/>
      <c r="FL8" s="99"/>
      <c r="FM8" s="91"/>
    </row>
    <row r="9" spans="1:169" ht="3" customHeight="1">
      <c r="A9" s="92"/>
      <c r="B9" s="88"/>
      <c r="D9" s="92"/>
      <c r="E9" s="92"/>
      <c r="F9" s="95"/>
      <c r="G9" s="95"/>
      <c r="H9" s="95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1"/>
      <c r="FK9" s="92"/>
      <c r="FL9" s="89"/>
      <c r="FM9" s="91"/>
    </row>
    <row r="10" spans="1:169" ht="3" customHeight="1">
      <c r="A10" s="92"/>
      <c r="B10" s="100"/>
      <c r="C10" s="99"/>
      <c r="D10" s="92"/>
      <c r="E10" s="92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1"/>
      <c r="FK10" s="99"/>
      <c r="FL10" s="91"/>
      <c r="FM10" s="91"/>
    </row>
    <row r="11" spans="1:169" ht="3" customHeight="1">
      <c r="A11" s="92"/>
      <c r="B11" s="92"/>
      <c r="C11" s="88"/>
      <c r="E11" s="92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1"/>
      <c r="FK11" s="89"/>
      <c r="FL11" s="91"/>
      <c r="FM11" s="91"/>
    </row>
    <row r="12" spans="1:169" ht="3" customHeight="1">
      <c r="A12" s="92"/>
      <c r="B12" s="90"/>
      <c r="C12" s="100"/>
      <c r="D12" s="92"/>
      <c r="E12" s="92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1"/>
      <c r="FK12" s="92"/>
      <c r="FL12" s="99"/>
      <c r="FM12" s="91"/>
    </row>
    <row r="13" spans="1:169" ht="3" customHeight="1">
      <c r="A13" s="92"/>
      <c r="B13" s="88"/>
      <c r="D13" s="92"/>
      <c r="E13" s="92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1"/>
      <c r="FK13" s="92"/>
      <c r="FL13" s="89"/>
      <c r="FM13" s="91"/>
    </row>
    <row r="14" spans="1:169" ht="3" customHeight="1">
      <c r="A14" s="92"/>
      <c r="B14" s="100"/>
      <c r="C14" s="99"/>
      <c r="D14" s="92"/>
      <c r="E14" s="92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1"/>
      <c r="FK14" s="99"/>
      <c r="FL14" s="91"/>
      <c r="FM14" s="91"/>
    </row>
    <row r="15" spans="1:169" ht="3" customHeight="1">
      <c r="A15" s="92"/>
      <c r="B15" s="92"/>
      <c r="C15" s="88"/>
      <c r="E15" s="92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1"/>
      <c r="FK15" s="89"/>
      <c r="FL15" s="91"/>
      <c r="FM15" s="91"/>
    </row>
    <row r="16" spans="1:169" ht="3" customHeight="1">
      <c r="A16" s="92"/>
      <c r="B16" s="99"/>
      <c r="C16" s="92"/>
      <c r="D16" s="92"/>
      <c r="E16" s="92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1"/>
      <c r="FK16" s="92"/>
      <c r="FL16" s="99"/>
      <c r="FM16" s="91"/>
    </row>
    <row r="17" spans="1:169" ht="3" customHeight="1">
      <c r="A17" s="92"/>
      <c r="B17" s="88"/>
      <c r="D17" s="92"/>
      <c r="E17" s="92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1"/>
      <c r="FK17" s="92"/>
      <c r="FL17" s="89"/>
      <c r="FM17" s="91"/>
    </row>
    <row r="18" spans="1:169" ht="3" customHeight="1">
      <c r="A18" s="92"/>
      <c r="B18" s="100"/>
      <c r="C18" s="99"/>
      <c r="D18" s="92"/>
      <c r="E18" s="92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1602" t="s">
        <v>167</v>
      </c>
      <c r="U18" s="1603"/>
      <c r="V18" s="1603"/>
      <c r="W18" s="1603"/>
      <c r="X18" s="1603"/>
      <c r="Y18" s="1603"/>
      <c r="Z18" s="1603"/>
      <c r="AA18" s="1603"/>
      <c r="AB18" s="1603"/>
      <c r="AC18" s="1603"/>
      <c r="AD18" s="1603"/>
      <c r="AE18" s="1603"/>
      <c r="AF18" s="1603"/>
      <c r="AG18" s="1603"/>
      <c r="AH18" s="1603"/>
      <c r="AI18" s="1603"/>
      <c r="AJ18" s="1603"/>
      <c r="AK18" s="1603"/>
      <c r="AL18" s="1603"/>
      <c r="AM18" s="1603"/>
      <c r="AN18" s="1603"/>
      <c r="AO18" s="1603"/>
      <c r="AP18" s="1603"/>
      <c r="AQ18" s="1603"/>
      <c r="AR18" s="1603"/>
      <c r="AS18" s="1603"/>
      <c r="AT18" s="1603"/>
      <c r="AU18" s="1603"/>
      <c r="AV18" s="1603"/>
      <c r="AW18" s="1603"/>
      <c r="AX18" s="1603"/>
      <c r="AY18" s="1603"/>
      <c r="AZ18" s="1603"/>
      <c r="BA18" s="1603"/>
      <c r="BB18" s="1603"/>
      <c r="BC18" s="1603"/>
      <c r="BD18" s="1603"/>
      <c r="BE18" s="1603"/>
      <c r="BF18" s="1603"/>
      <c r="BG18" s="1603"/>
      <c r="BH18" s="1603"/>
      <c r="BI18" s="1603"/>
      <c r="BJ18" s="1603"/>
      <c r="BK18" s="1603"/>
      <c r="BL18" s="1603"/>
      <c r="BM18" s="1603"/>
      <c r="BN18" s="1603"/>
      <c r="BO18" s="1603"/>
      <c r="BP18" s="1603"/>
      <c r="BQ18" s="1603"/>
      <c r="BR18" s="1603"/>
      <c r="BS18" s="1603"/>
      <c r="BT18" s="1603"/>
      <c r="BU18" s="1603"/>
      <c r="BV18" s="1603"/>
      <c r="BW18" s="1603"/>
      <c r="BX18" s="1603"/>
      <c r="BY18" s="1603"/>
      <c r="BZ18" s="1603"/>
      <c r="CA18" s="1603"/>
      <c r="CB18" s="1603"/>
      <c r="CC18" s="1603"/>
      <c r="CD18" s="1603"/>
      <c r="CE18" s="1603"/>
      <c r="CF18" s="1603"/>
      <c r="CG18" s="1603"/>
      <c r="CH18" s="1603"/>
      <c r="CI18" s="1603"/>
      <c r="CJ18" s="1603"/>
      <c r="CK18" s="1603"/>
      <c r="CL18" s="1603"/>
      <c r="CM18" s="1603"/>
      <c r="CN18" s="1603"/>
      <c r="CO18" s="1603"/>
      <c r="CP18" s="1603"/>
      <c r="CQ18" s="1603"/>
      <c r="CR18" s="1603"/>
      <c r="CS18" s="1603"/>
      <c r="CT18" s="1603"/>
      <c r="CU18" s="1603"/>
      <c r="CV18" s="1603"/>
      <c r="CW18" s="1603"/>
      <c r="CX18" s="1603"/>
      <c r="CY18" s="1603"/>
      <c r="CZ18" s="1603"/>
      <c r="DA18" s="1603"/>
      <c r="DB18" s="1603"/>
      <c r="DC18" s="1603"/>
      <c r="DD18" s="1603"/>
      <c r="DE18" s="1603"/>
      <c r="DF18" s="1603"/>
      <c r="DG18" s="1603"/>
      <c r="DH18" s="1603"/>
      <c r="DI18" s="1603"/>
      <c r="DJ18" s="1603"/>
      <c r="DK18" s="1603"/>
      <c r="DL18" s="1603"/>
      <c r="DM18" s="1603"/>
      <c r="DN18" s="1603"/>
      <c r="DO18" s="1603"/>
      <c r="DP18" s="1603"/>
      <c r="DQ18" s="1603"/>
      <c r="DR18" s="1603"/>
      <c r="DS18" s="1603"/>
      <c r="DT18" s="1603"/>
      <c r="DU18" s="1603"/>
      <c r="DV18" s="1603"/>
      <c r="DW18" s="1603"/>
      <c r="DX18" s="1603"/>
      <c r="DY18" s="1603"/>
      <c r="DZ18" s="1603"/>
      <c r="EA18" s="1603"/>
      <c r="EB18" s="1603"/>
      <c r="EC18" s="1603"/>
      <c r="ED18" s="1603"/>
      <c r="EE18" s="1603"/>
      <c r="EF18" s="1603"/>
      <c r="EG18" s="1603"/>
      <c r="EH18" s="1603"/>
      <c r="EI18" s="1603"/>
      <c r="EJ18" s="1603"/>
      <c r="EK18" s="1603"/>
      <c r="EL18" s="1603"/>
      <c r="EM18" s="1603"/>
      <c r="EN18" s="1603"/>
      <c r="EO18" s="1603"/>
      <c r="EP18" s="1603"/>
      <c r="EQ18" s="1603"/>
      <c r="ER18" s="1603"/>
      <c r="ES18" s="1603"/>
      <c r="ET18" s="1603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1"/>
      <c r="FK18" s="99"/>
      <c r="FL18" s="91"/>
      <c r="FM18" s="91"/>
    </row>
    <row r="19" spans="1:169" ht="3" customHeight="1">
      <c r="A19" s="92"/>
      <c r="B19" s="92"/>
      <c r="C19" s="88"/>
      <c r="E19" s="92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1603"/>
      <c r="U19" s="1603"/>
      <c r="V19" s="1603"/>
      <c r="W19" s="1603"/>
      <c r="X19" s="1603"/>
      <c r="Y19" s="1603"/>
      <c r="Z19" s="1603"/>
      <c r="AA19" s="1603"/>
      <c r="AB19" s="1603"/>
      <c r="AC19" s="1603"/>
      <c r="AD19" s="1603"/>
      <c r="AE19" s="1603"/>
      <c r="AF19" s="1603"/>
      <c r="AG19" s="1603"/>
      <c r="AH19" s="1603"/>
      <c r="AI19" s="1603"/>
      <c r="AJ19" s="1603"/>
      <c r="AK19" s="1603"/>
      <c r="AL19" s="1603"/>
      <c r="AM19" s="1603"/>
      <c r="AN19" s="1603"/>
      <c r="AO19" s="1603"/>
      <c r="AP19" s="1603"/>
      <c r="AQ19" s="1603"/>
      <c r="AR19" s="1603"/>
      <c r="AS19" s="1603"/>
      <c r="AT19" s="1603"/>
      <c r="AU19" s="1603"/>
      <c r="AV19" s="1603"/>
      <c r="AW19" s="1603"/>
      <c r="AX19" s="1603"/>
      <c r="AY19" s="1603"/>
      <c r="AZ19" s="1603"/>
      <c r="BA19" s="1603"/>
      <c r="BB19" s="1603"/>
      <c r="BC19" s="1603"/>
      <c r="BD19" s="1603"/>
      <c r="BE19" s="1603"/>
      <c r="BF19" s="1603"/>
      <c r="BG19" s="1603"/>
      <c r="BH19" s="1603"/>
      <c r="BI19" s="1603"/>
      <c r="BJ19" s="1603"/>
      <c r="BK19" s="1603"/>
      <c r="BL19" s="1603"/>
      <c r="BM19" s="1603"/>
      <c r="BN19" s="1603"/>
      <c r="BO19" s="1603"/>
      <c r="BP19" s="1603"/>
      <c r="BQ19" s="1603"/>
      <c r="BR19" s="1603"/>
      <c r="BS19" s="1603"/>
      <c r="BT19" s="1603"/>
      <c r="BU19" s="1603"/>
      <c r="BV19" s="1603"/>
      <c r="BW19" s="1603"/>
      <c r="BX19" s="1603"/>
      <c r="BY19" s="1603"/>
      <c r="BZ19" s="1603"/>
      <c r="CA19" s="1603"/>
      <c r="CB19" s="1603"/>
      <c r="CC19" s="1603"/>
      <c r="CD19" s="1603"/>
      <c r="CE19" s="1603"/>
      <c r="CF19" s="1603"/>
      <c r="CG19" s="1603"/>
      <c r="CH19" s="1603"/>
      <c r="CI19" s="1603"/>
      <c r="CJ19" s="1603"/>
      <c r="CK19" s="1603"/>
      <c r="CL19" s="1603"/>
      <c r="CM19" s="1603"/>
      <c r="CN19" s="1603"/>
      <c r="CO19" s="1603"/>
      <c r="CP19" s="1603"/>
      <c r="CQ19" s="1603"/>
      <c r="CR19" s="1603"/>
      <c r="CS19" s="1603"/>
      <c r="CT19" s="1603"/>
      <c r="CU19" s="1603"/>
      <c r="CV19" s="1603"/>
      <c r="CW19" s="1603"/>
      <c r="CX19" s="1603"/>
      <c r="CY19" s="1603"/>
      <c r="CZ19" s="1603"/>
      <c r="DA19" s="1603"/>
      <c r="DB19" s="1603"/>
      <c r="DC19" s="1603"/>
      <c r="DD19" s="1603"/>
      <c r="DE19" s="1603"/>
      <c r="DF19" s="1603"/>
      <c r="DG19" s="1603"/>
      <c r="DH19" s="1603"/>
      <c r="DI19" s="1603"/>
      <c r="DJ19" s="1603"/>
      <c r="DK19" s="1603"/>
      <c r="DL19" s="1603"/>
      <c r="DM19" s="1603"/>
      <c r="DN19" s="1603"/>
      <c r="DO19" s="1603"/>
      <c r="DP19" s="1603"/>
      <c r="DQ19" s="1603"/>
      <c r="DR19" s="1603"/>
      <c r="DS19" s="1603"/>
      <c r="DT19" s="1603"/>
      <c r="DU19" s="1603"/>
      <c r="DV19" s="1603"/>
      <c r="DW19" s="1603"/>
      <c r="DX19" s="1603"/>
      <c r="DY19" s="1603"/>
      <c r="DZ19" s="1603"/>
      <c r="EA19" s="1603"/>
      <c r="EB19" s="1603"/>
      <c r="EC19" s="1603"/>
      <c r="ED19" s="1603"/>
      <c r="EE19" s="1603"/>
      <c r="EF19" s="1603"/>
      <c r="EG19" s="1603"/>
      <c r="EH19" s="1603"/>
      <c r="EI19" s="1603"/>
      <c r="EJ19" s="1603"/>
      <c r="EK19" s="1603"/>
      <c r="EL19" s="1603"/>
      <c r="EM19" s="1603"/>
      <c r="EN19" s="1603"/>
      <c r="EO19" s="1603"/>
      <c r="EP19" s="1603"/>
      <c r="EQ19" s="1603"/>
      <c r="ER19" s="1603"/>
      <c r="ES19" s="1603"/>
      <c r="ET19" s="1603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1"/>
      <c r="FK19" s="89"/>
      <c r="FL19" s="91"/>
      <c r="FM19" s="91"/>
    </row>
    <row r="20" spans="1:169" ht="3" customHeight="1">
      <c r="A20" s="92"/>
      <c r="B20" s="90"/>
      <c r="C20" s="100"/>
      <c r="D20" s="92"/>
      <c r="E20" s="92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1603"/>
      <c r="U20" s="1603"/>
      <c r="V20" s="1603"/>
      <c r="W20" s="1603"/>
      <c r="X20" s="1603"/>
      <c r="Y20" s="1603"/>
      <c r="Z20" s="1603"/>
      <c r="AA20" s="1603"/>
      <c r="AB20" s="1603"/>
      <c r="AC20" s="1603"/>
      <c r="AD20" s="1603"/>
      <c r="AE20" s="1603"/>
      <c r="AF20" s="1603"/>
      <c r="AG20" s="1603"/>
      <c r="AH20" s="1603"/>
      <c r="AI20" s="1603"/>
      <c r="AJ20" s="1603"/>
      <c r="AK20" s="1603"/>
      <c r="AL20" s="1603"/>
      <c r="AM20" s="1603"/>
      <c r="AN20" s="1603"/>
      <c r="AO20" s="1603"/>
      <c r="AP20" s="1603"/>
      <c r="AQ20" s="1603"/>
      <c r="AR20" s="1603"/>
      <c r="AS20" s="1603"/>
      <c r="AT20" s="1603"/>
      <c r="AU20" s="1603"/>
      <c r="AV20" s="1603"/>
      <c r="AW20" s="1603"/>
      <c r="AX20" s="1603"/>
      <c r="AY20" s="1603"/>
      <c r="AZ20" s="1603"/>
      <c r="BA20" s="1603"/>
      <c r="BB20" s="1603"/>
      <c r="BC20" s="1603"/>
      <c r="BD20" s="1603"/>
      <c r="BE20" s="1603"/>
      <c r="BF20" s="1603"/>
      <c r="BG20" s="1603"/>
      <c r="BH20" s="1603"/>
      <c r="BI20" s="1603"/>
      <c r="BJ20" s="1603"/>
      <c r="BK20" s="1603"/>
      <c r="BL20" s="1603"/>
      <c r="BM20" s="1603"/>
      <c r="BN20" s="1603"/>
      <c r="BO20" s="1603"/>
      <c r="BP20" s="1603"/>
      <c r="BQ20" s="1603"/>
      <c r="BR20" s="1603"/>
      <c r="BS20" s="1603"/>
      <c r="BT20" s="1603"/>
      <c r="BU20" s="1603"/>
      <c r="BV20" s="1603"/>
      <c r="BW20" s="1603"/>
      <c r="BX20" s="1603"/>
      <c r="BY20" s="1603"/>
      <c r="BZ20" s="1603"/>
      <c r="CA20" s="1603"/>
      <c r="CB20" s="1603"/>
      <c r="CC20" s="1603"/>
      <c r="CD20" s="1603"/>
      <c r="CE20" s="1603"/>
      <c r="CF20" s="1603"/>
      <c r="CG20" s="1603"/>
      <c r="CH20" s="1603"/>
      <c r="CI20" s="1603"/>
      <c r="CJ20" s="1603"/>
      <c r="CK20" s="1603"/>
      <c r="CL20" s="1603"/>
      <c r="CM20" s="1603"/>
      <c r="CN20" s="1603"/>
      <c r="CO20" s="1603"/>
      <c r="CP20" s="1603"/>
      <c r="CQ20" s="1603"/>
      <c r="CR20" s="1603"/>
      <c r="CS20" s="1603"/>
      <c r="CT20" s="1603"/>
      <c r="CU20" s="1603"/>
      <c r="CV20" s="1603"/>
      <c r="CW20" s="1603"/>
      <c r="CX20" s="1603"/>
      <c r="CY20" s="1603"/>
      <c r="CZ20" s="1603"/>
      <c r="DA20" s="1603"/>
      <c r="DB20" s="1603"/>
      <c r="DC20" s="1603"/>
      <c r="DD20" s="1603"/>
      <c r="DE20" s="1603"/>
      <c r="DF20" s="1603"/>
      <c r="DG20" s="1603"/>
      <c r="DH20" s="1603"/>
      <c r="DI20" s="1603"/>
      <c r="DJ20" s="1603"/>
      <c r="DK20" s="1603"/>
      <c r="DL20" s="1603"/>
      <c r="DM20" s="1603"/>
      <c r="DN20" s="1603"/>
      <c r="DO20" s="1603"/>
      <c r="DP20" s="1603"/>
      <c r="DQ20" s="1603"/>
      <c r="DR20" s="1603"/>
      <c r="DS20" s="1603"/>
      <c r="DT20" s="1603"/>
      <c r="DU20" s="1603"/>
      <c r="DV20" s="1603"/>
      <c r="DW20" s="1603"/>
      <c r="DX20" s="1603"/>
      <c r="DY20" s="1603"/>
      <c r="DZ20" s="1603"/>
      <c r="EA20" s="1603"/>
      <c r="EB20" s="1603"/>
      <c r="EC20" s="1603"/>
      <c r="ED20" s="1603"/>
      <c r="EE20" s="1603"/>
      <c r="EF20" s="1603"/>
      <c r="EG20" s="1603"/>
      <c r="EH20" s="1603"/>
      <c r="EI20" s="1603"/>
      <c r="EJ20" s="1603"/>
      <c r="EK20" s="1603"/>
      <c r="EL20" s="1603"/>
      <c r="EM20" s="1603"/>
      <c r="EN20" s="1603"/>
      <c r="EO20" s="1603"/>
      <c r="EP20" s="1603"/>
      <c r="EQ20" s="1603"/>
      <c r="ER20" s="1603"/>
      <c r="ES20" s="1603"/>
      <c r="ET20" s="1603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1"/>
      <c r="FK20" s="92"/>
      <c r="FL20" s="99"/>
      <c r="FM20" s="91"/>
    </row>
    <row r="21" spans="1:169" ht="3" customHeight="1">
      <c r="A21" s="92"/>
      <c r="B21" s="88"/>
      <c r="D21" s="92"/>
      <c r="E21" s="92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1603"/>
      <c r="U21" s="1603"/>
      <c r="V21" s="1603"/>
      <c r="W21" s="1603"/>
      <c r="X21" s="1603"/>
      <c r="Y21" s="1603"/>
      <c r="Z21" s="1603"/>
      <c r="AA21" s="1603"/>
      <c r="AB21" s="1603"/>
      <c r="AC21" s="1603"/>
      <c r="AD21" s="1603"/>
      <c r="AE21" s="1603"/>
      <c r="AF21" s="1603"/>
      <c r="AG21" s="1603"/>
      <c r="AH21" s="1603"/>
      <c r="AI21" s="1603"/>
      <c r="AJ21" s="1603"/>
      <c r="AK21" s="1603"/>
      <c r="AL21" s="1603"/>
      <c r="AM21" s="1603"/>
      <c r="AN21" s="1603"/>
      <c r="AO21" s="1603"/>
      <c r="AP21" s="1603"/>
      <c r="AQ21" s="1603"/>
      <c r="AR21" s="1603"/>
      <c r="AS21" s="1603"/>
      <c r="AT21" s="1603"/>
      <c r="AU21" s="1603"/>
      <c r="AV21" s="1603"/>
      <c r="AW21" s="1603"/>
      <c r="AX21" s="1603"/>
      <c r="AY21" s="1603"/>
      <c r="AZ21" s="1603"/>
      <c r="BA21" s="1603"/>
      <c r="BB21" s="1603"/>
      <c r="BC21" s="1603"/>
      <c r="BD21" s="1603"/>
      <c r="BE21" s="1603"/>
      <c r="BF21" s="1603"/>
      <c r="BG21" s="1603"/>
      <c r="BH21" s="1603"/>
      <c r="BI21" s="1603"/>
      <c r="BJ21" s="1603"/>
      <c r="BK21" s="1603"/>
      <c r="BL21" s="1603"/>
      <c r="BM21" s="1603"/>
      <c r="BN21" s="1603"/>
      <c r="BO21" s="1603"/>
      <c r="BP21" s="1603"/>
      <c r="BQ21" s="1603"/>
      <c r="BR21" s="1603"/>
      <c r="BS21" s="1603"/>
      <c r="BT21" s="1603"/>
      <c r="BU21" s="1603"/>
      <c r="BV21" s="1603"/>
      <c r="BW21" s="1603"/>
      <c r="BX21" s="1603"/>
      <c r="BY21" s="1603"/>
      <c r="BZ21" s="1603"/>
      <c r="CA21" s="1603"/>
      <c r="CB21" s="1603"/>
      <c r="CC21" s="1603"/>
      <c r="CD21" s="1603"/>
      <c r="CE21" s="1603"/>
      <c r="CF21" s="1603"/>
      <c r="CG21" s="1603"/>
      <c r="CH21" s="1603"/>
      <c r="CI21" s="1603"/>
      <c r="CJ21" s="1603"/>
      <c r="CK21" s="1603"/>
      <c r="CL21" s="1603"/>
      <c r="CM21" s="1603"/>
      <c r="CN21" s="1603"/>
      <c r="CO21" s="1603"/>
      <c r="CP21" s="1603"/>
      <c r="CQ21" s="1603"/>
      <c r="CR21" s="1603"/>
      <c r="CS21" s="1603"/>
      <c r="CT21" s="1603"/>
      <c r="CU21" s="1603"/>
      <c r="CV21" s="1603"/>
      <c r="CW21" s="1603"/>
      <c r="CX21" s="1603"/>
      <c r="CY21" s="1603"/>
      <c r="CZ21" s="1603"/>
      <c r="DA21" s="1603"/>
      <c r="DB21" s="1603"/>
      <c r="DC21" s="1603"/>
      <c r="DD21" s="1603"/>
      <c r="DE21" s="1603"/>
      <c r="DF21" s="1603"/>
      <c r="DG21" s="1603"/>
      <c r="DH21" s="1603"/>
      <c r="DI21" s="1603"/>
      <c r="DJ21" s="1603"/>
      <c r="DK21" s="1603"/>
      <c r="DL21" s="1603"/>
      <c r="DM21" s="1603"/>
      <c r="DN21" s="1603"/>
      <c r="DO21" s="1603"/>
      <c r="DP21" s="1603"/>
      <c r="DQ21" s="1603"/>
      <c r="DR21" s="1603"/>
      <c r="DS21" s="1603"/>
      <c r="DT21" s="1603"/>
      <c r="DU21" s="1603"/>
      <c r="DV21" s="1603"/>
      <c r="DW21" s="1603"/>
      <c r="DX21" s="1603"/>
      <c r="DY21" s="1603"/>
      <c r="DZ21" s="1603"/>
      <c r="EA21" s="1603"/>
      <c r="EB21" s="1603"/>
      <c r="EC21" s="1603"/>
      <c r="ED21" s="1603"/>
      <c r="EE21" s="1603"/>
      <c r="EF21" s="1603"/>
      <c r="EG21" s="1603"/>
      <c r="EH21" s="1603"/>
      <c r="EI21" s="1603"/>
      <c r="EJ21" s="1603"/>
      <c r="EK21" s="1603"/>
      <c r="EL21" s="1603"/>
      <c r="EM21" s="1603"/>
      <c r="EN21" s="1603"/>
      <c r="EO21" s="1603"/>
      <c r="EP21" s="1603"/>
      <c r="EQ21" s="1603"/>
      <c r="ER21" s="1603"/>
      <c r="ES21" s="1603"/>
      <c r="ET21" s="1603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1"/>
      <c r="FK21" s="92"/>
      <c r="FL21" s="89"/>
      <c r="FM21" s="91"/>
    </row>
    <row r="22" spans="1:169" ht="21" customHeight="1">
      <c r="A22" s="92"/>
      <c r="B22" s="100"/>
      <c r="C22" s="99"/>
      <c r="D22" s="92"/>
      <c r="E22" s="92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1603"/>
      <c r="U22" s="1603"/>
      <c r="V22" s="1603"/>
      <c r="W22" s="1603"/>
      <c r="X22" s="1603"/>
      <c r="Y22" s="1603"/>
      <c r="Z22" s="1603"/>
      <c r="AA22" s="1603"/>
      <c r="AB22" s="1603"/>
      <c r="AC22" s="1603"/>
      <c r="AD22" s="1603"/>
      <c r="AE22" s="1603"/>
      <c r="AF22" s="1603"/>
      <c r="AG22" s="1603"/>
      <c r="AH22" s="1603"/>
      <c r="AI22" s="1603"/>
      <c r="AJ22" s="1603"/>
      <c r="AK22" s="1603"/>
      <c r="AL22" s="1603"/>
      <c r="AM22" s="1603"/>
      <c r="AN22" s="1603"/>
      <c r="AO22" s="1603"/>
      <c r="AP22" s="1603"/>
      <c r="AQ22" s="1603"/>
      <c r="AR22" s="1603"/>
      <c r="AS22" s="1603"/>
      <c r="AT22" s="1603"/>
      <c r="AU22" s="1603"/>
      <c r="AV22" s="1603"/>
      <c r="AW22" s="1603"/>
      <c r="AX22" s="1603"/>
      <c r="AY22" s="1603"/>
      <c r="AZ22" s="1603"/>
      <c r="BA22" s="1603"/>
      <c r="BB22" s="1603"/>
      <c r="BC22" s="1603"/>
      <c r="BD22" s="1603"/>
      <c r="BE22" s="1603"/>
      <c r="BF22" s="1603"/>
      <c r="BG22" s="1603"/>
      <c r="BH22" s="1603"/>
      <c r="BI22" s="1603"/>
      <c r="BJ22" s="1603"/>
      <c r="BK22" s="1603"/>
      <c r="BL22" s="1603"/>
      <c r="BM22" s="1603"/>
      <c r="BN22" s="1603"/>
      <c r="BO22" s="1603"/>
      <c r="BP22" s="1603"/>
      <c r="BQ22" s="1603"/>
      <c r="BR22" s="1603"/>
      <c r="BS22" s="1603"/>
      <c r="BT22" s="1603"/>
      <c r="BU22" s="1603"/>
      <c r="BV22" s="1603"/>
      <c r="BW22" s="1603"/>
      <c r="BX22" s="1603"/>
      <c r="BY22" s="1603"/>
      <c r="BZ22" s="1603"/>
      <c r="CA22" s="1603"/>
      <c r="CB22" s="1603"/>
      <c r="CC22" s="1603"/>
      <c r="CD22" s="1603"/>
      <c r="CE22" s="1603"/>
      <c r="CF22" s="1603"/>
      <c r="CG22" s="1603"/>
      <c r="CH22" s="1603"/>
      <c r="CI22" s="1603"/>
      <c r="CJ22" s="1603"/>
      <c r="CK22" s="1603"/>
      <c r="CL22" s="1603"/>
      <c r="CM22" s="1603"/>
      <c r="CN22" s="1603"/>
      <c r="CO22" s="1603"/>
      <c r="CP22" s="1603"/>
      <c r="CQ22" s="1603"/>
      <c r="CR22" s="1603"/>
      <c r="CS22" s="1603"/>
      <c r="CT22" s="1603"/>
      <c r="CU22" s="1603"/>
      <c r="CV22" s="1603"/>
      <c r="CW22" s="1603"/>
      <c r="CX22" s="1603"/>
      <c r="CY22" s="1603"/>
      <c r="CZ22" s="1603"/>
      <c r="DA22" s="1603"/>
      <c r="DB22" s="1603"/>
      <c r="DC22" s="1603"/>
      <c r="DD22" s="1603"/>
      <c r="DE22" s="1603"/>
      <c r="DF22" s="1603"/>
      <c r="DG22" s="1603"/>
      <c r="DH22" s="1603"/>
      <c r="DI22" s="1603"/>
      <c r="DJ22" s="1603"/>
      <c r="DK22" s="1603"/>
      <c r="DL22" s="1603"/>
      <c r="DM22" s="1603"/>
      <c r="DN22" s="1603"/>
      <c r="DO22" s="1603"/>
      <c r="DP22" s="1603"/>
      <c r="DQ22" s="1603"/>
      <c r="DR22" s="1603"/>
      <c r="DS22" s="1603"/>
      <c r="DT22" s="1603"/>
      <c r="DU22" s="1603"/>
      <c r="DV22" s="1603"/>
      <c r="DW22" s="1603"/>
      <c r="DX22" s="1603"/>
      <c r="DY22" s="1603"/>
      <c r="DZ22" s="1603"/>
      <c r="EA22" s="1603"/>
      <c r="EB22" s="1603"/>
      <c r="EC22" s="1603"/>
      <c r="ED22" s="1603"/>
      <c r="EE22" s="1603"/>
      <c r="EF22" s="1603"/>
      <c r="EG22" s="1603"/>
      <c r="EH22" s="1603"/>
      <c r="EI22" s="1603"/>
      <c r="EJ22" s="1603"/>
      <c r="EK22" s="1603"/>
      <c r="EL22" s="1603"/>
      <c r="EM22" s="1603"/>
      <c r="EN22" s="1603"/>
      <c r="EO22" s="1603"/>
      <c r="EP22" s="1603"/>
      <c r="EQ22" s="1603"/>
      <c r="ER22" s="1603"/>
      <c r="ES22" s="1603"/>
      <c r="ET22" s="1603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1"/>
      <c r="FK22" s="99"/>
      <c r="FL22" s="91"/>
      <c r="FM22" s="91"/>
    </row>
    <row r="23" spans="1:169" ht="3" customHeight="1">
      <c r="A23" s="92"/>
      <c r="B23" s="92"/>
      <c r="C23" s="88"/>
      <c r="E23" s="92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1"/>
      <c r="FK23" s="89"/>
      <c r="FL23" s="91"/>
      <c r="FM23" s="91"/>
    </row>
    <row r="24" spans="1:169" ht="3" customHeight="1">
      <c r="A24" s="92"/>
      <c r="B24" s="99"/>
      <c r="C24" s="92"/>
      <c r="D24" s="92"/>
      <c r="E24" s="92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1"/>
      <c r="FK24" s="92"/>
      <c r="FL24" s="99"/>
      <c r="FM24" s="91"/>
    </row>
    <row r="25" spans="1:169" ht="3" customHeight="1">
      <c r="A25" s="92"/>
      <c r="B25" s="88"/>
      <c r="D25" s="92"/>
      <c r="E25" s="92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1"/>
      <c r="FK25" s="92"/>
      <c r="FL25" s="89"/>
      <c r="FM25" s="91"/>
    </row>
    <row r="26" spans="1:169" ht="3" customHeight="1">
      <c r="A26" s="92"/>
      <c r="B26" s="100"/>
      <c r="C26" s="99"/>
      <c r="D26" s="92"/>
      <c r="E26" s="92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1"/>
      <c r="FK26" s="99"/>
      <c r="FL26" s="91"/>
      <c r="FM26" s="91"/>
    </row>
    <row r="27" spans="1:169" ht="3" customHeight="1">
      <c r="A27" s="92"/>
      <c r="B27" s="92"/>
      <c r="C27" s="88"/>
      <c r="E27" s="92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1"/>
      <c r="FK27" s="89"/>
      <c r="FL27" s="91"/>
      <c r="FM27" s="91"/>
    </row>
    <row r="28" spans="1:169" ht="3" customHeight="1">
      <c r="A28" s="92"/>
      <c r="B28" s="90"/>
      <c r="C28" s="100"/>
      <c r="D28" s="92"/>
      <c r="E28" s="92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1"/>
      <c r="FK28" s="92"/>
      <c r="FL28" s="99"/>
      <c r="FM28" s="91"/>
    </row>
    <row r="29" spans="1:169" ht="3" customHeight="1">
      <c r="A29" s="92"/>
      <c r="B29" s="88"/>
      <c r="D29" s="92"/>
      <c r="E29" s="92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1"/>
      <c r="FK29" s="92"/>
      <c r="FL29" s="89"/>
      <c r="FM29" s="91"/>
    </row>
    <row r="30" spans="1:169" ht="3" customHeight="1">
      <c r="A30" s="92"/>
      <c r="B30" s="100"/>
      <c r="C30" s="99"/>
      <c r="D30" s="92"/>
      <c r="E30" s="92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1"/>
      <c r="FK30" s="99"/>
      <c r="FL30" s="91"/>
      <c r="FM30" s="91"/>
    </row>
    <row r="31" spans="1:169" ht="3" customHeight="1">
      <c r="A31" s="92"/>
      <c r="B31" s="92"/>
      <c r="C31" s="88"/>
      <c r="E31" s="92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1"/>
      <c r="FK31" s="89"/>
      <c r="FL31" s="91"/>
      <c r="FM31" s="91"/>
    </row>
    <row r="32" spans="1:169" ht="3" customHeight="1">
      <c r="A32" s="92"/>
      <c r="B32" s="99"/>
      <c r="C32" s="92"/>
      <c r="D32" s="92"/>
      <c r="E32" s="92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1"/>
      <c r="FK32" s="92"/>
      <c r="FL32" s="99"/>
      <c r="FM32" s="91"/>
    </row>
    <row r="33" spans="1:169" ht="3" customHeight="1">
      <c r="A33" s="92"/>
      <c r="B33" s="88"/>
      <c r="D33" s="92"/>
      <c r="E33" s="92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1"/>
      <c r="FK33" s="92"/>
      <c r="FL33" s="89"/>
      <c r="FM33" s="91"/>
    </row>
    <row r="34" spans="1:169" ht="3" customHeight="1">
      <c r="A34" s="92"/>
      <c r="B34" s="100"/>
      <c r="C34" s="99"/>
      <c r="D34" s="92"/>
      <c r="E34" s="92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1"/>
      <c r="FK34" s="99"/>
      <c r="FL34" s="91"/>
      <c r="FM34" s="91"/>
    </row>
    <row r="35" spans="1:169" ht="3" customHeight="1">
      <c r="A35" s="92"/>
      <c r="B35" s="92"/>
      <c r="C35" s="88"/>
      <c r="E35" s="92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1"/>
      <c r="FK35" s="89"/>
      <c r="FL35" s="91"/>
      <c r="FM35" s="91"/>
    </row>
    <row r="36" spans="1:169" ht="3" customHeight="1">
      <c r="A36" s="92"/>
      <c r="B36" s="90"/>
      <c r="C36" s="100"/>
      <c r="D36" s="92"/>
      <c r="E36" s="92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1"/>
      <c r="FK36" s="92"/>
      <c r="FL36" s="99"/>
      <c r="FM36" s="91"/>
    </row>
    <row r="37" spans="1:169" ht="3" customHeight="1">
      <c r="A37" s="92"/>
      <c r="B37" s="88"/>
      <c r="D37" s="92"/>
      <c r="E37" s="92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1"/>
      <c r="FK37" s="92"/>
      <c r="FL37" s="89"/>
      <c r="FM37" s="91"/>
    </row>
    <row r="38" spans="1:169" ht="3" customHeight="1">
      <c r="A38" s="92"/>
      <c r="B38" s="100"/>
      <c r="C38" s="99"/>
      <c r="D38" s="92"/>
      <c r="E38" s="92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1"/>
      <c r="FK38" s="99"/>
      <c r="FL38" s="91"/>
      <c r="FM38" s="91"/>
    </row>
    <row r="39" spans="1:169" ht="3" customHeight="1">
      <c r="A39" s="92"/>
      <c r="B39" s="92"/>
      <c r="C39" s="88"/>
      <c r="E39" s="92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1"/>
      <c r="FK39" s="89"/>
      <c r="FL39" s="91"/>
      <c r="FM39" s="91"/>
    </row>
    <row r="40" spans="1:169" ht="3" customHeight="1">
      <c r="A40" s="92"/>
      <c r="B40" s="99"/>
      <c r="C40" s="92"/>
      <c r="D40" s="92"/>
      <c r="E40" s="92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1"/>
      <c r="FK40" s="92"/>
      <c r="FL40" s="99"/>
      <c r="FM40" s="91"/>
    </row>
    <row r="41" spans="1:169" ht="3" customHeight="1">
      <c r="A41" s="92"/>
      <c r="B41" s="88"/>
      <c r="D41" s="92"/>
      <c r="E41" s="92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1"/>
      <c r="FK41" s="92"/>
      <c r="FL41" s="89"/>
      <c r="FM41" s="91"/>
    </row>
    <row r="42" spans="1:169" ht="3" customHeight="1">
      <c r="A42" s="92"/>
      <c r="B42" s="100"/>
      <c r="C42" s="99"/>
      <c r="D42" s="92"/>
      <c r="E42" s="92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1"/>
      <c r="FK42" s="99"/>
      <c r="FL42" s="91"/>
      <c r="FM42" s="91"/>
    </row>
    <row r="43" spans="1:169" ht="3" customHeight="1">
      <c r="A43" s="92"/>
      <c r="B43" s="92"/>
      <c r="C43" s="88"/>
      <c r="E43" s="92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1"/>
      <c r="FK43" s="89"/>
      <c r="FL43" s="91"/>
      <c r="FM43" s="91"/>
    </row>
    <row r="44" spans="1:169" ht="3" customHeight="1">
      <c r="A44" s="92"/>
      <c r="B44" s="90"/>
      <c r="C44" s="100"/>
      <c r="D44" s="92"/>
      <c r="E44" s="92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1"/>
      <c r="FK44" s="92"/>
      <c r="FL44" s="99"/>
      <c r="FM44" s="91"/>
    </row>
    <row r="45" spans="1:169" ht="3" customHeight="1">
      <c r="A45" s="92"/>
      <c r="B45" s="88"/>
      <c r="D45" s="92"/>
      <c r="E45" s="92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1"/>
      <c r="FK45" s="92"/>
      <c r="FL45" s="89"/>
      <c r="FM45" s="91"/>
    </row>
    <row r="46" spans="1:169" ht="3" customHeight="1">
      <c r="A46" s="92"/>
      <c r="B46" s="100"/>
      <c r="C46" s="99"/>
      <c r="D46" s="92"/>
      <c r="E46" s="92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1"/>
      <c r="FK46" s="99"/>
      <c r="FL46" s="91"/>
      <c r="FM46" s="91"/>
    </row>
    <row r="47" spans="1:169" ht="3" customHeight="1">
      <c r="A47" s="92"/>
      <c r="B47" s="92"/>
      <c r="C47" s="88"/>
      <c r="E47" s="92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1"/>
      <c r="FK47" s="89"/>
      <c r="FL47" s="91"/>
      <c r="FM47" s="91"/>
    </row>
    <row r="48" spans="1:169" ht="3" customHeight="1">
      <c r="A48" s="92"/>
      <c r="B48" s="99"/>
      <c r="C48" s="92"/>
      <c r="D48" s="92"/>
      <c r="E48" s="92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1"/>
      <c r="FK48" s="92"/>
      <c r="FL48" s="99"/>
      <c r="FM48" s="91"/>
    </row>
    <row r="49" spans="1:169" ht="3" customHeight="1">
      <c r="A49" s="92"/>
      <c r="B49" s="88"/>
      <c r="D49" s="92"/>
      <c r="E49" s="92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1"/>
      <c r="FK49" s="92"/>
      <c r="FL49" s="89"/>
      <c r="FM49" s="91"/>
    </row>
    <row r="50" spans="1:169" ht="3" customHeight="1">
      <c r="A50" s="92"/>
      <c r="B50" s="100"/>
      <c r="C50" s="99"/>
      <c r="D50" s="92"/>
      <c r="E50" s="92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1"/>
      <c r="FK50" s="99"/>
      <c r="FL50" s="91"/>
      <c r="FM50" s="91"/>
    </row>
    <row r="51" spans="1:169" ht="3" customHeight="1">
      <c r="A51" s="92"/>
      <c r="B51" s="92"/>
      <c r="C51" s="88"/>
      <c r="E51" s="92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1"/>
      <c r="FK51" s="89"/>
      <c r="FL51" s="91"/>
      <c r="FM51" s="91"/>
    </row>
    <row r="52" spans="1:169" ht="3" customHeight="1">
      <c r="A52" s="92"/>
      <c r="B52" s="90"/>
      <c r="C52" s="100"/>
      <c r="D52" s="92"/>
      <c r="E52" s="92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1"/>
      <c r="FK52" s="92"/>
      <c r="FL52" s="99"/>
      <c r="FM52" s="91"/>
    </row>
    <row r="53" spans="1:169" ht="3" customHeight="1">
      <c r="A53" s="92"/>
      <c r="B53" s="88"/>
      <c r="D53" s="92"/>
      <c r="E53" s="92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1"/>
      <c r="FK53" s="92"/>
      <c r="FL53" s="89"/>
      <c r="FM53" s="91"/>
    </row>
    <row r="54" spans="1:169" ht="3" customHeight="1">
      <c r="A54" s="92"/>
      <c r="B54" s="100"/>
      <c r="C54" s="99"/>
      <c r="D54" s="92"/>
      <c r="E54" s="92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1"/>
      <c r="FK54" s="99"/>
      <c r="FL54" s="91"/>
      <c r="FM54" s="91"/>
    </row>
    <row r="55" spans="1:169" ht="3" customHeight="1">
      <c r="A55" s="92"/>
      <c r="B55" s="92"/>
      <c r="C55" s="88"/>
      <c r="E55" s="92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1"/>
      <c r="FK55" s="89"/>
      <c r="FL55" s="91"/>
      <c r="FM55" s="91"/>
    </row>
    <row r="56" spans="1:169" ht="3" customHeight="1">
      <c r="A56" s="92"/>
      <c r="B56" s="99"/>
      <c r="C56" s="92"/>
      <c r="D56" s="92"/>
      <c r="E56" s="92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1"/>
      <c r="FK56" s="92"/>
      <c r="FL56" s="99"/>
      <c r="FM56" s="91"/>
    </row>
    <row r="57" spans="1:169" ht="3" customHeight="1">
      <c r="A57" s="92"/>
      <c r="B57" s="88"/>
      <c r="D57" s="92"/>
      <c r="E57" s="92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1"/>
      <c r="FK57" s="92"/>
      <c r="FL57" s="89"/>
      <c r="FM57" s="91"/>
    </row>
    <row r="58" spans="1:169" ht="3" customHeight="1">
      <c r="A58" s="92"/>
      <c r="B58" s="100"/>
      <c r="C58" s="99"/>
      <c r="D58" s="92"/>
      <c r="E58" s="92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1"/>
      <c r="FK58" s="99"/>
      <c r="FL58" s="91"/>
      <c r="FM58" s="91"/>
    </row>
    <row r="59" spans="1:169" ht="3" customHeight="1">
      <c r="A59" s="92"/>
      <c r="B59" s="92"/>
      <c r="C59" s="88"/>
      <c r="E59" s="92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1"/>
      <c r="FK59" s="89"/>
      <c r="FL59" s="91"/>
      <c r="FM59" s="91"/>
    </row>
    <row r="60" spans="1:169" ht="3" customHeight="1">
      <c r="A60" s="92"/>
      <c r="B60" s="90"/>
      <c r="C60" s="100"/>
      <c r="D60" s="92"/>
      <c r="E60" s="92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1"/>
      <c r="FK60" s="92"/>
      <c r="FL60" s="99"/>
      <c r="FM60" s="91"/>
    </row>
    <row r="61" spans="1:169" ht="3" customHeight="1">
      <c r="A61" s="92"/>
      <c r="B61" s="88"/>
      <c r="D61" s="92"/>
      <c r="E61" s="92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1"/>
      <c r="FK61" s="92"/>
      <c r="FL61" s="89"/>
      <c r="FM61" s="91"/>
    </row>
    <row r="62" spans="1:169" ht="3" customHeight="1">
      <c r="A62" s="92"/>
      <c r="B62" s="100"/>
      <c r="C62" s="99"/>
      <c r="D62" s="92"/>
      <c r="E62" s="92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1"/>
      <c r="FK62" s="99"/>
      <c r="FL62" s="91"/>
      <c r="FM62" s="91"/>
    </row>
    <row r="63" spans="1:169" ht="3" customHeight="1">
      <c r="A63" s="92"/>
      <c r="B63" s="92"/>
      <c r="C63" s="88"/>
      <c r="E63" s="92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1"/>
      <c r="FK63" s="89"/>
      <c r="FL63" s="91"/>
      <c r="FM63" s="91"/>
    </row>
    <row r="64" spans="1:169" ht="3" customHeight="1">
      <c r="A64" s="92"/>
      <c r="B64" s="99"/>
      <c r="C64" s="92"/>
      <c r="D64" s="92"/>
      <c r="E64" s="92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1"/>
      <c r="FK64" s="92"/>
      <c r="FL64" s="99"/>
      <c r="FM64" s="91"/>
    </row>
    <row r="65" spans="1:169" ht="3" customHeight="1">
      <c r="A65" s="92"/>
      <c r="B65" s="88"/>
      <c r="D65" s="92"/>
      <c r="E65" s="92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1"/>
      <c r="FK65" s="92"/>
      <c r="FL65" s="89"/>
      <c r="FM65" s="91"/>
    </row>
    <row r="66" spans="1:169" ht="3" customHeight="1">
      <c r="A66" s="92"/>
      <c r="B66" s="100"/>
      <c r="C66" s="99"/>
      <c r="D66" s="92"/>
      <c r="E66" s="92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1"/>
      <c r="FK66" s="99"/>
      <c r="FL66" s="91"/>
      <c r="FM66" s="91"/>
    </row>
    <row r="67" spans="1:169" ht="3" customHeight="1">
      <c r="A67" s="92"/>
      <c r="B67" s="92"/>
      <c r="C67" s="88"/>
      <c r="E67" s="92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1"/>
      <c r="FK67" s="89"/>
      <c r="FL67" s="91"/>
      <c r="FM67" s="91"/>
    </row>
    <row r="68" spans="1:169" ht="3" customHeight="1">
      <c r="A68" s="92"/>
      <c r="B68" s="90"/>
      <c r="C68" s="100"/>
      <c r="D68" s="92"/>
      <c r="E68" s="92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1"/>
      <c r="FK68" s="92"/>
      <c r="FL68" s="99"/>
      <c r="FM68" s="91"/>
    </row>
    <row r="69" spans="1:169" ht="3" customHeight="1">
      <c r="A69" s="92"/>
      <c r="B69" s="88"/>
      <c r="D69" s="92"/>
      <c r="E69" s="92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1"/>
      <c r="FK69" s="92"/>
      <c r="FL69" s="89"/>
      <c r="FM69" s="91"/>
    </row>
    <row r="70" spans="1:169" ht="3" customHeight="1">
      <c r="A70" s="92"/>
      <c r="B70" s="100"/>
      <c r="C70" s="99"/>
      <c r="D70" s="92"/>
      <c r="E70" s="92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1"/>
      <c r="FK70" s="99"/>
      <c r="FL70" s="91"/>
      <c r="FM70" s="91"/>
    </row>
    <row r="71" spans="1:169" ht="3" customHeight="1">
      <c r="A71" s="92"/>
      <c r="B71" s="92"/>
      <c r="C71" s="88"/>
      <c r="E71" s="92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1"/>
      <c r="FK71" s="89"/>
      <c r="FL71" s="91"/>
      <c r="FM71" s="91"/>
    </row>
    <row r="72" spans="1:169" ht="3" customHeight="1">
      <c r="A72" s="92"/>
      <c r="B72" s="99"/>
      <c r="C72" s="92"/>
      <c r="D72" s="92"/>
      <c r="E72" s="92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1"/>
      <c r="FK72" s="92"/>
      <c r="FL72" s="99"/>
      <c r="FM72" s="91"/>
    </row>
    <row r="73" spans="1:169" ht="3" customHeight="1">
      <c r="A73" s="92"/>
      <c r="B73" s="88"/>
      <c r="D73" s="92"/>
      <c r="E73" s="92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1"/>
      <c r="FK73" s="92"/>
      <c r="FL73" s="89"/>
      <c r="FM73" s="91"/>
    </row>
    <row r="74" spans="1:169" ht="3" customHeight="1">
      <c r="A74" s="92"/>
      <c r="B74" s="100"/>
      <c r="C74" s="99"/>
      <c r="D74" s="92"/>
      <c r="E74" s="92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1"/>
      <c r="FK74" s="99"/>
      <c r="FL74" s="91"/>
      <c r="FM74" s="91"/>
    </row>
    <row r="75" spans="1:169" ht="3" customHeight="1">
      <c r="A75" s="92"/>
      <c r="B75" s="92"/>
      <c r="C75" s="88"/>
      <c r="E75" s="92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1"/>
      <c r="FK75" s="89"/>
      <c r="FL75" s="91"/>
      <c r="FM75" s="91"/>
    </row>
    <row r="76" spans="1:169" ht="3" customHeight="1">
      <c r="A76" s="92"/>
      <c r="B76" s="90"/>
      <c r="C76" s="100"/>
      <c r="D76" s="92"/>
      <c r="E76" s="92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1"/>
      <c r="FK76" s="92"/>
      <c r="FL76" s="99"/>
      <c r="FM76" s="91"/>
    </row>
    <row r="77" spans="1:169" ht="3" customHeight="1">
      <c r="A77" s="92"/>
      <c r="B77" s="88"/>
      <c r="D77" s="92"/>
      <c r="E77" s="92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1"/>
      <c r="FK77" s="92"/>
      <c r="FL77" s="89"/>
      <c r="FM77" s="91"/>
    </row>
    <row r="78" spans="1:169" ht="3" customHeight="1">
      <c r="A78" s="92"/>
      <c r="B78" s="100"/>
      <c r="C78" s="99"/>
      <c r="D78" s="92"/>
      <c r="E78" s="92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1"/>
      <c r="FK78" s="99"/>
      <c r="FL78" s="91"/>
      <c r="FM78" s="91"/>
    </row>
    <row r="79" spans="1:169" ht="3" customHeight="1">
      <c r="A79" s="92"/>
      <c r="B79" s="92"/>
      <c r="C79" s="88"/>
      <c r="E79" s="92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1"/>
      <c r="FK79" s="89"/>
      <c r="FL79" s="91"/>
      <c r="FM79" s="91"/>
    </row>
    <row r="80" spans="1:169" ht="3" customHeight="1">
      <c r="A80" s="92"/>
      <c r="B80" s="99"/>
      <c r="C80" s="92"/>
      <c r="D80" s="92"/>
      <c r="E80" s="92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1"/>
      <c r="FK80" s="92"/>
      <c r="FL80" s="99"/>
      <c r="FM80" s="91"/>
    </row>
    <row r="81" spans="1:169" ht="3" customHeight="1">
      <c r="A81" s="92"/>
      <c r="B81" s="88"/>
      <c r="D81" s="92"/>
      <c r="E81" s="92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1"/>
      <c r="FK81" s="92"/>
      <c r="FL81" s="89"/>
      <c r="FM81" s="91"/>
    </row>
    <row r="82" spans="1:169" ht="3" customHeight="1">
      <c r="A82" s="92"/>
      <c r="B82" s="100"/>
      <c r="C82" s="99"/>
      <c r="D82" s="92"/>
      <c r="E82" s="92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1"/>
      <c r="FK82" s="99"/>
      <c r="FL82" s="91"/>
      <c r="FM82" s="91"/>
    </row>
    <row r="83" spans="1:169" ht="3" customHeight="1">
      <c r="A83" s="92"/>
      <c r="B83" s="92"/>
      <c r="C83" s="88"/>
      <c r="E83" s="92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1"/>
      <c r="FK83" s="89"/>
      <c r="FL83" s="91"/>
      <c r="FM83" s="91"/>
    </row>
    <row r="84" spans="1:169" ht="3" customHeight="1">
      <c r="A84" s="92"/>
      <c r="B84" s="90"/>
      <c r="C84" s="100"/>
      <c r="D84" s="92"/>
      <c r="E84" s="92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102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1"/>
      <c r="FK84" s="92"/>
      <c r="FL84" s="99"/>
      <c r="FM84" s="91"/>
    </row>
    <row r="85" spans="1:169" ht="3" customHeight="1">
      <c r="A85" s="92"/>
      <c r="B85" s="88"/>
      <c r="D85" s="92"/>
      <c r="E85" s="92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131" t="s">
        <v>520</v>
      </c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1"/>
      <c r="FK85" s="92"/>
      <c r="FL85" s="89"/>
      <c r="FM85" s="91"/>
    </row>
    <row r="86" spans="1:169" ht="3" customHeight="1">
      <c r="A86" s="92"/>
      <c r="B86" s="100"/>
      <c r="C86" s="99"/>
      <c r="D86" s="92"/>
      <c r="E86" s="92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1"/>
      <c r="FK86" s="99"/>
      <c r="FL86" s="91"/>
      <c r="FM86" s="91"/>
    </row>
    <row r="87" spans="1:169" ht="3" customHeight="1">
      <c r="A87" s="92"/>
      <c r="B87" s="92"/>
      <c r="C87" s="88"/>
      <c r="E87" s="92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1"/>
      <c r="FK87" s="89"/>
      <c r="FL87" s="91"/>
      <c r="FM87" s="91"/>
    </row>
    <row r="88" spans="1:169" ht="3" customHeight="1">
      <c r="A88" s="92"/>
      <c r="B88" s="99"/>
      <c r="C88" s="92"/>
      <c r="D88" s="92"/>
      <c r="E88" s="92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1"/>
      <c r="FK88" s="92"/>
      <c r="FL88" s="99"/>
      <c r="FM88" s="91"/>
    </row>
    <row r="89" spans="1:169" ht="3" customHeight="1">
      <c r="A89" s="92"/>
      <c r="B89" s="88"/>
      <c r="D89" s="92"/>
      <c r="E89" s="92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1"/>
      <c r="FK89" s="92"/>
      <c r="FL89" s="89"/>
      <c r="FM89" s="91"/>
    </row>
    <row r="90" spans="1:169" ht="3" customHeight="1">
      <c r="A90" s="92"/>
      <c r="B90" s="100"/>
      <c r="C90" s="99"/>
      <c r="D90" s="92"/>
      <c r="E90" s="92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1"/>
      <c r="FK90" s="99"/>
      <c r="FL90" s="91"/>
      <c r="FM90" s="91"/>
    </row>
    <row r="91" spans="1:169" ht="3" customHeight="1">
      <c r="A91" s="92"/>
      <c r="B91" s="92"/>
      <c r="C91" s="88"/>
      <c r="E91" s="92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1"/>
      <c r="FK91" s="89"/>
      <c r="FL91" s="91"/>
      <c r="FM91" s="91"/>
    </row>
    <row r="92" spans="1:169" ht="3" customHeight="1">
      <c r="A92" s="92"/>
      <c r="B92" s="90"/>
      <c r="C92" s="100"/>
      <c r="D92" s="92"/>
      <c r="E92" s="92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1"/>
      <c r="FK92" s="92"/>
      <c r="FL92" s="99"/>
      <c r="FM92" s="91"/>
    </row>
    <row r="93" spans="1:169" ht="3" customHeight="1">
      <c r="A93" s="92"/>
      <c r="B93" s="88"/>
      <c r="D93" s="92"/>
      <c r="E93" s="92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1"/>
      <c r="FK93" s="92"/>
      <c r="FL93" s="89"/>
      <c r="FM93" s="91"/>
    </row>
    <row r="94" spans="1:169" ht="3" customHeight="1">
      <c r="A94" s="92"/>
      <c r="B94" s="100"/>
      <c r="C94" s="99"/>
      <c r="D94" s="92"/>
      <c r="E94" s="92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1604"/>
      <c r="R94" s="1605"/>
      <c r="S94" s="1605"/>
      <c r="T94" s="1605"/>
      <c r="U94" s="1605"/>
      <c r="V94" s="1605"/>
      <c r="W94" s="1605"/>
      <c r="X94" s="1605"/>
      <c r="Y94" s="1605"/>
      <c r="Z94" s="1605"/>
      <c r="AA94" s="1605"/>
      <c r="AB94" s="1605"/>
      <c r="AC94" s="1605"/>
      <c r="AD94" s="1605"/>
      <c r="AE94" s="1605"/>
      <c r="AF94" s="1605"/>
      <c r="AG94" s="1605"/>
      <c r="AH94" s="1605"/>
      <c r="AI94" s="1605"/>
      <c r="AJ94" s="1605"/>
      <c r="AK94" s="1605"/>
      <c r="AL94" s="1605"/>
      <c r="AM94" s="1605"/>
      <c r="AN94" s="1605"/>
      <c r="AO94" s="1605"/>
      <c r="AP94" s="1605"/>
      <c r="AQ94" s="1605"/>
      <c r="AR94" s="1605"/>
      <c r="AS94" s="1605"/>
      <c r="AT94" s="1605"/>
      <c r="AU94" s="1605"/>
      <c r="AV94" s="1605"/>
      <c r="AW94" s="1605"/>
      <c r="AX94" s="1605"/>
      <c r="AY94" s="1605"/>
      <c r="AZ94" s="1605"/>
      <c r="BA94" s="1605"/>
      <c r="BB94" s="1605"/>
      <c r="BC94" s="1605"/>
      <c r="BD94" s="1605"/>
      <c r="BE94" s="1605"/>
      <c r="BF94" s="1605"/>
      <c r="BG94" s="1605"/>
      <c r="BH94" s="1605"/>
      <c r="BI94" s="1605"/>
      <c r="BJ94" s="1605"/>
      <c r="BK94" s="1605"/>
      <c r="BL94" s="1605"/>
      <c r="BM94" s="1605"/>
      <c r="BN94" s="1605"/>
      <c r="BO94" s="1605"/>
      <c r="BP94" s="1605"/>
      <c r="BQ94" s="1605"/>
      <c r="BR94" s="1605"/>
      <c r="BS94" s="1605"/>
      <c r="BT94" s="1605"/>
      <c r="BU94" s="1605"/>
      <c r="BV94" s="1605"/>
      <c r="BW94" s="1605"/>
      <c r="BX94" s="1605"/>
      <c r="BY94" s="1605"/>
      <c r="BZ94" s="1605"/>
      <c r="CA94" s="1605"/>
      <c r="CB94" s="1605"/>
      <c r="CC94" s="1605"/>
      <c r="CD94" s="1605"/>
      <c r="CE94" s="1605"/>
      <c r="CF94" s="1605"/>
      <c r="CG94" s="1605"/>
      <c r="CH94" s="1605"/>
      <c r="CI94" s="1605"/>
      <c r="CJ94" s="1605"/>
      <c r="CK94" s="1605"/>
      <c r="CL94" s="1605"/>
      <c r="CM94" s="1605"/>
      <c r="CN94" s="1605"/>
      <c r="CO94" s="1605"/>
      <c r="CP94" s="1605"/>
      <c r="CQ94" s="1605"/>
      <c r="CR94" s="1605"/>
      <c r="CS94" s="1605"/>
      <c r="CT94" s="1605"/>
      <c r="CU94" s="1605"/>
      <c r="CV94" s="1605"/>
      <c r="CW94" s="1605"/>
      <c r="CX94" s="1605"/>
      <c r="CY94" s="1605"/>
      <c r="CZ94" s="1605"/>
      <c r="DA94" s="1605"/>
      <c r="DB94" s="1605"/>
      <c r="DC94" s="1605"/>
      <c r="DD94" s="1605"/>
      <c r="DE94" s="1605"/>
      <c r="DF94" s="1605"/>
      <c r="DG94" s="1605"/>
      <c r="DH94" s="1605"/>
      <c r="DI94" s="1605"/>
      <c r="DJ94" s="1605"/>
      <c r="DK94" s="1605"/>
      <c r="DL94" s="1605"/>
      <c r="DM94" s="1605"/>
      <c r="DN94" s="1605"/>
      <c r="DO94" s="1605"/>
      <c r="DP94" s="1605"/>
      <c r="DQ94" s="1605"/>
      <c r="DR94" s="1605"/>
      <c r="DS94" s="1605"/>
      <c r="DT94" s="1605"/>
      <c r="DU94" s="1605"/>
      <c r="DV94" s="1605"/>
      <c r="DW94" s="1605"/>
      <c r="DX94" s="1605"/>
      <c r="DY94" s="1605"/>
      <c r="DZ94" s="1605"/>
      <c r="EA94" s="1605"/>
      <c r="EB94" s="1605"/>
      <c r="EC94" s="1605"/>
      <c r="ED94" s="1605"/>
      <c r="EE94" s="1605"/>
      <c r="EF94" s="1605"/>
      <c r="EG94" s="1605"/>
      <c r="EH94" s="1605"/>
      <c r="EI94" s="1605"/>
      <c r="EJ94" s="1605"/>
      <c r="EK94" s="1605"/>
      <c r="EL94" s="1605"/>
      <c r="EM94" s="1605"/>
      <c r="EN94" s="1605"/>
      <c r="EO94" s="1605"/>
      <c r="EP94" s="1605"/>
      <c r="EQ94" s="1605"/>
      <c r="ER94" s="1605"/>
      <c r="ES94" s="1605"/>
      <c r="ET94" s="1605"/>
      <c r="EU94" s="1605"/>
      <c r="EV94" s="160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1"/>
      <c r="FK94" s="99"/>
      <c r="FL94" s="91"/>
      <c r="FM94" s="91"/>
    </row>
    <row r="95" spans="1:169" ht="3" customHeight="1">
      <c r="A95" s="92"/>
      <c r="B95" s="92"/>
      <c r="C95" s="88"/>
      <c r="E95" s="92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1605"/>
      <c r="R95" s="1605"/>
      <c r="S95" s="1605"/>
      <c r="T95" s="1605"/>
      <c r="U95" s="1605"/>
      <c r="V95" s="1605"/>
      <c r="W95" s="1605"/>
      <c r="X95" s="1605"/>
      <c r="Y95" s="1605"/>
      <c r="Z95" s="1605"/>
      <c r="AA95" s="1605"/>
      <c r="AB95" s="1605"/>
      <c r="AC95" s="1605"/>
      <c r="AD95" s="1605"/>
      <c r="AE95" s="1605"/>
      <c r="AF95" s="1605"/>
      <c r="AG95" s="1605"/>
      <c r="AH95" s="1605"/>
      <c r="AI95" s="1605"/>
      <c r="AJ95" s="1605"/>
      <c r="AK95" s="1605"/>
      <c r="AL95" s="1605"/>
      <c r="AM95" s="1605"/>
      <c r="AN95" s="1605"/>
      <c r="AO95" s="1605"/>
      <c r="AP95" s="1605"/>
      <c r="AQ95" s="1605"/>
      <c r="AR95" s="1605"/>
      <c r="AS95" s="1605"/>
      <c r="AT95" s="1605"/>
      <c r="AU95" s="1605"/>
      <c r="AV95" s="1605"/>
      <c r="AW95" s="1605"/>
      <c r="AX95" s="1605"/>
      <c r="AY95" s="1605"/>
      <c r="AZ95" s="1605"/>
      <c r="BA95" s="1605"/>
      <c r="BB95" s="1605"/>
      <c r="BC95" s="1605"/>
      <c r="BD95" s="1605"/>
      <c r="BE95" s="1605"/>
      <c r="BF95" s="1605"/>
      <c r="BG95" s="1605"/>
      <c r="BH95" s="1605"/>
      <c r="BI95" s="1605"/>
      <c r="BJ95" s="1605"/>
      <c r="BK95" s="1605"/>
      <c r="BL95" s="1605"/>
      <c r="BM95" s="1605"/>
      <c r="BN95" s="1605"/>
      <c r="BO95" s="1605"/>
      <c r="BP95" s="1605"/>
      <c r="BQ95" s="1605"/>
      <c r="BR95" s="1605"/>
      <c r="BS95" s="1605"/>
      <c r="BT95" s="1605"/>
      <c r="BU95" s="1605"/>
      <c r="BV95" s="1605"/>
      <c r="BW95" s="1605"/>
      <c r="BX95" s="1605"/>
      <c r="BY95" s="1605"/>
      <c r="BZ95" s="1605"/>
      <c r="CA95" s="1605"/>
      <c r="CB95" s="1605"/>
      <c r="CC95" s="1605"/>
      <c r="CD95" s="1605"/>
      <c r="CE95" s="1605"/>
      <c r="CF95" s="1605"/>
      <c r="CG95" s="1605"/>
      <c r="CH95" s="1605"/>
      <c r="CI95" s="1605"/>
      <c r="CJ95" s="1605"/>
      <c r="CK95" s="1605"/>
      <c r="CL95" s="1605"/>
      <c r="CM95" s="1605"/>
      <c r="CN95" s="1605"/>
      <c r="CO95" s="1605"/>
      <c r="CP95" s="1605"/>
      <c r="CQ95" s="1605"/>
      <c r="CR95" s="1605"/>
      <c r="CS95" s="1605"/>
      <c r="CT95" s="1605"/>
      <c r="CU95" s="1605"/>
      <c r="CV95" s="1605"/>
      <c r="CW95" s="1605"/>
      <c r="CX95" s="1605"/>
      <c r="CY95" s="1605"/>
      <c r="CZ95" s="1605"/>
      <c r="DA95" s="1605"/>
      <c r="DB95" s="1605"/>
      <c r="DC95" s="1605"/>
      <c r="DD95" s="1605"/>
      <c r="DE95" s="1605"/>
      <c r="DF95" s="1605"/>
      <c r="DG95" s="1605"/>
      <c r="DH95" s="1605"/>
      <c r="DI95" s="1605"/>
      <c r="DJ95" s="1605"/>
      <c r="DK95" s="1605"/>
      <c r="DL95" s="1605"/>
      <c r="DM95" s="1605"/>
      <c r="DN95" s="1605"/>
      <c r="DO95" s="1605"/>
      <c r="DP95" s="1605"/>
      <c r="DQ95" s="1605"/>
      <c r="DR95" s="1605"/>
      <c r="DS95" s="1605"/>
      <c r="DT95" s="1605"/>
      <c r="DU95" s="1605"/>
      <c r="DV95" s="1605"/>
      <c r="DW95" s="1605"/>
      <c r="DX95" s="1605"/>
      <c r="DY95" s="1605"/>
      <c r="DZ95" s="1605"/>
      <c r="EA95" s="1605"/>
      <c r="EB95" s="1605"/>
      <c r="EC95" s="1605"/>
      <c r="ED95" s="1605"/>
      <c r="EE95" s="1605"/>
      <c r="EF95" s="1605"/>
      <c r="EG95" s="1605"/>
      <c r="EH95" s="1605"/>
      <c r="EI95" s="1605"/>
      <c r="EJ95" s="1605"/>
      <c r="EK95" s="1605"/>
      <c r="EL95" s="1605"/>
      <c r="EM95" s="1605"/>
      <c r="EN95" s="1605"/>
      <c r="EO95" s="1605"/>
      <c r="EP95" s="1605"/>
      <c r="EQ95" s="1605"/>
      <c r="ER95" s="1605"/>
      <c r="ES95" s="1605"/>
      <c r="ET95" s="1605"/>
      <c r="EU95" s="1605"/>
      <c r="EV95" s="160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1"/>
      <c r="FK95" s="89"/>
      <c r="FL95" s="91"/>
      <c r="FM95" s="91"/>
    </row>
    <row r="96" spans="1:169" ht="3" customHeight="1">
      <c r="A96" s="92"/>
      <c r="B96" s="99"/>
      <c r="C96" s="92"/>
      <c r="D96" s="92"/>
      <c r="E96" s="92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1605"/>
      <c r="R96" s="1605"/>
      <c r="S96" s="1605"/>
      <c r="T96" s="1605"/>
      <c r="U96" s="1605"/>
      <c r="V96" s="1605"/>
      <c r="W96" s="1605"/>
      <c r="X96" s="1605"/>
      <c r="Y96" s="1605"/>
      <c r="Z96" s="1605"/>
      <c r="AA96" s="1605"/>
      <c r="AB96" s="1605"/>
      <c r="AC96" s="1605"/>
      <c r="AD96" s="1605"/>
      <c r="AE96" s="1605"/>
      <c r="AF96" s="1605"/>
      <c r="AG96" s="1605"/>
      <c r="AH96" s="1605"/>
      <c r="AI96" s="1605"/>
      <c r="AJ96" s="1605"/>
      <c r="AK96" s="1605"/>
      <c r="AL96" s="1605"/>
      <c r="AM96" s="1605"/>
      <c r="AN96" s="1605"/>
      <c r="AO96" s="1605"/>
      <c r="AP96" s="1605"/>
      <c r="AQ96" s="1605"/>
      <c r="AR96" s="1605"/>
      <c r="AS96" s="1605"/>
      <c r="AT96" s="1605"/>
      <c r="AU96" s="1605"/>
      <c r="AV96" s="1605"/>
      <c r="AW96" s="1605"/>
      <c r="AX96" s="1605"/>
      <c r="AY96" s="1605"/>
      <c r="AZ96" s="1605"/>
      <c r="BA96" s="1605"/>
      <c r="BB96" s="1605"/>
      <c r="BC96" s="1605"/>
      <c r="BD96" s="1605"/>
      <c r="BE96" s="1605"/>
      <c r="BF96" s="1605"/>
      <c r="BG96" s="1605"/>
      <c r="BH96" s="1605"/>
      <c r="BI96" s="1605"/>
      <c r="BJ96" s="1605"/>
      <c r="BK96" s="1605"/>
      <c r="BL96" s="1605"/>
      <c r="BM96" s="1605"/>
      <c r="BN96" s="1605"/>
      <c r="BO96" s="1605"/>
      <c r="BP96" s="1605"/>
      <c r="BQ96" s="1605"/>
      <c r="BR96" s="1605"/>
      <c r="BS96" s="1605"/>
      <c r="BT96" s="1605"/>
      <c r="BU96" s="1605"/>
      <c r="BV96" s="1605"/>
      <c r="BW96" s="1605"/>
      <c r="BX96" s="1605"/>
      <c r="BY96" s="1605"/>
      <c r="BZ96" s="1605"/>
      <c r="CA96" s="1605"/>
      <c r="CB96" s="1605"/>
      <c r="CC96" s="1605"/>
      <c r="CD96" s="1605"/>
      <c r="CE96" s="1605"/>
      <c r="CF96" s="1605"/>
      <c r="CG96" s="1605"/>
      <c r="CH96" s="1605"/>
      <c r="CI96" s="1605"/>
      <c r="CJ96" s="1605"/>
      <c r="CK96" s="1605"/>
      <c r="CL96" s="1605"/>
      <c r="CM96" s="1605"/>
      <c r="CN96" s="1605"/>
      <c r="CO96" s="1605"/>
      <c r="CP96" s="1605"/>
      <c r="CQ96" s="1605"/>
      <c r="CR96" s="1605"/>
      <c r="CS96" s="1605"/>
      <c r="CT96" s="1605"/>
      <c r="CU96" s="1605"/>
      <c r="CV96" s="1605"/>
      <c r="CW96" s="1605"/>
      <c r="CX96" s="1605"/>
      <c r="CY96" s="1605"/>
      <c r="CZ96" s="1605"/>
      <c r="DA96" s="1605"/>
      <c r="DB96" s="1605"/>
      <c r="DC96" s="1605"/>
      <c r="DD96" s="1605"/>
      <c r="DE96" s="1605"/>
      <c r="DF96" s="1605"/>
      <c r="DG96" s="1605"/>
      <c r="DH96" s="1605"/>
      <c r="DI96" s="1605"/>
      <c r="DJ96" s="1605"/>
      <c r="DK96" s="1605"/>
      <c r="DL96" s="1605"/>
      <c r="DM96" s="1605"/>
      <c r="DN96" s="1605"/>
      <c r="DO96" s="1605"/>
      <c r="DP96" s="1605"/>
      <c r="DQ96" s="1605"/>
      <c r="DR96" s="1605"/>
      <c r="DS96" s="1605"/>
      <c r="DT96" s="1605"/>
      <c r="DU96" s="1605"/>
      <c r="DV96" s="1605"/>
      <c r="DW96" s="1605"/>
      <c r="DX96" s="1605"/>
      <c r="DY96" s="1605"/>
      <c r="DZ96" s="1605"/>
      <c r="EA96" s="1605"/>
      <c r="EB96" s="1605"/>
      <c r="EC96" s="1605"/>
      <c r="ED96" s="1605"/>
      <c r="EE96" s="1605"/>
      <c r="EF96" s="1605"/>
      <c r="EG96" s="1605"/>
      <c r="EH96" s="1605"/>
      <c r="EI96" s="1605"/>
      <c r="EJ96" s="1605"/>
      <c r="EK96" s="1605"/>
      <c r="EL96" s="1605"/>
      <c r="EM96" s="1605"/>
      <c r="EN96" s="1605"/>
      <c r="EO96" s="1605"/>
      <c r="EP96" s="1605"/>
      <c r="EQ96" s="1605"/>
      <c r="ER96" s="1605"/>
      <c r="ES96" s="1605"/>
      <c r="ET96" s="1605"/>
      <c r="EU96" s="1605"/>
      <c r="EV96" s="160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1"/>
      <c r="FK96" s="92"/>
      <c r="FL96" s="99"/>
      <c r="FM96" s="91"/>
    </row>
    <row r="97" spans="1:169" ht="3" customHeight="1">
      <c r="A97" s="92"/>
      <c r="B97" s="88"/>
      <c r="D97" s="92"/>
      <c r="E97" s="92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1605"/>
      <c r="R97" s="1605"/>
      <c r="S97" s="1605"/>
      <c r="T97" s="1605"/>
      <c r="U97" s="1605"/>
      <c r="V97" s="1605"/>
      <c r="W97" s="1605"/>
      <c r="X97" s="1605"/>
      <c r="Y97" s="1605"/>
      <c r="Z97" s="1605"/>
      <c r="AA97" s="1605"/>
      <c r="AB97" s="1605"/>
      <c r="AC97" s="1605"/>
      <c r="AD97" s="1605"/>
      <c r="AE97" s="1605"/>
      <c r="AF97" s="1605"/>
      <c r="AG97" s="1605"/>
      <c r="AH97" s="1605"/>
      <c r="AI97" s="1605"/>
      <c r="AJ97" s="1605"/>
      <c r="AK97" s="1605"/>
      <c r="AL97" s="1605"/>
      <c r="AM97" s="1605"/>
      <c r="AN97" s="1605"/>
      <c r="AO97" s="1605"/>
      <c r="AP97" s="1605"/>
      <c r="AQ97" s="1605"/>
      <c r="AR97" s="1605"/>
      <c r="AS97" s="1605"/>
      <c r="AT97" s="1605"/>
      <c r="AU97" s="1605"/>
      <c r="AV97" s="1605"/>
      <c r="AW97" s="1605"/>
      <c r="AX97" s="1605"/>
      <c r="AY97" s="1605"/>
      <c r="AZ97" s="1605"/>
      <c r="BA97" s="1605"/>
      <c r="BB97" s="1605"/>
      <c r="BC97" s="1605"/>
      <c r="BD97" s="1605"/>
      <c r="BE97" s="1605"/>
      <c r="BF97" s="1605"/>
      <c r="BG97" s="1605"/>
      <c r="BH97" s="1605"/>
      <c r="BI97" s="1605"/>
      <c r="BJ97" s="1605"/>
      <c r="BK97" s="1605"/>
      <c r="BL97" s="1605"/>
      <c r="BM97" s="1605"/>
      <c r="BN97" s="1605"/>
      <c r="BO97" s="1605"/>
      <c r="BP97" s="1605"/>
      <c r="BQ97" s="1605"/>
      <c r="BR97" s="1605"/>
      <c r="BS97" s="1605"/>
      <c r="BT97" s="1605"/>
      <c r="BU97" s="1605"/>
      <c r="BV97" s="1605"/>
      <c r="BW97" s="1605"/>
      <c r="BX97" s="1605"/>
      <c r="BY97" s="1605"/>
      <c r="BZ97" s="1605"/>
      <c r="CA97" s="1605"/>
      <c r="CB97" s="1605"/>
      <c r="CC97" s="1605"/>
      <c r="CD97" s="1605"/>
      <c r="CE97" s="1605"/>
      <c r="CF97" s="1605"/>
      <c r="CG97" s="1605"/>
      <c r="CH97" s="1605"/>
      <c r="CI97" s="1605"/>
      <c r="CJ97" s="1605"/>
      <c r="CK97" s="1605"/>
      <c r="CL97" s="1605"/>
      <c r="CM97" s="1605"/>
      <c r="CN97" s="1605"/>
      <c r="CO97" s="1605"/>
      <c r="CP97" s="1605"/>
      <c r="CQ97" s="1605"/>
      <c r="CR97" s="1605"/>
      <c r="CS97" s="1605"/>
      <c r="CT97" s="1605"/>
      <c r="CU97" s="1605"/>
      <c r="CV97" s="1605"/>
      <c r="CW97" s="1605"/>
      <c r="CX97" s="1605"/>
      <c r="CY97" s="1605"/>
      <c r="CZ97" s="1605"/>
      <c r="DA97" s="1605"/>
      <c r="DB97" s="1605"/>
      <c r="DC97" s="1605"/>
      <c r="DD97" s="1605"/>
      <c r="DE97" s="1605"/>
      <c r="DF97" s="1605"/>
      <c r="DG97" s="1605"/>
      <c r="DH97" s="1605"/>
      <c r="DI97" s="1605"/>
      <c r="DJ97" s="1605"/>
      <c r="DK97" s="1605"/>
      <c r="DL97" s="1605"/>
      <c r="DM97" s="1605"/>
      <c r="DN97" s="1605"/>
      <c r="DO97" s="1605"/>
      <c r="DP97" s="1605"/>
      <c r="DQ97" s="1605"/>
      <c r="DR97" s="1605"/>
      <c r="DS97" s="1605"/>
      <c r="DT97" s="1605"/>
      <c r="DU97" s="1605"/>
      <c r="DV97" s="1605"/>
      <c r="DW97" s="1605"/>
      <c r="DX97" s="1605"/>
      <c r="DY97" s="1605"/>
      <c r="DZ97" s="1605"/>
      <c r="EA97" s="1605"/>
      <c r="EB97" s="1605"/>
      <c r="EC97" s="1605"/>
      <c r="ED97" s="1605"/>
      <c r="EE97" s="1605"/>
      <c r="EF97" s="1605"/>
      <c r="EG97" s="1605"/>
      <c r="EH97" s="1605"/>
      <c r="EI97" s="1605"/>
      <c r="EJ97" s="1605"/>
      <c r="EK97" s="1605"/>
      <c r="EL97" s="1605"/>
      <c r="EM97" s="1605"/>
      <c r="EN97" s="1605"/>
      <c r="EO97" s="1605"/>
      <c r="EP97" s="1605"/>
      <c r="EQ97" s="1605"/>
      <c r="ER97" s="1605"/>
      <c r="ES97" s="1605"/>
      <c r="ET97" s="1605"/>
      <c r="EU97" s="1605"/>
      <c r="EV97" s="160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1"/>
      <c r="FK97" s="92"/>
      <c r="FL97" s="89"/>
      <c r="FM97" s="91"/>
    </row>
    <row r="98" spans="1:169" ht="3" customHeight="1">
      <c r="A98" s="92"/>
      <c r="B98" s="100"/>
      <c r="C98" s="99"/>
      <c r="D98" s="92"/>
      <c r="E98" s="92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1605"/>
      <c r="R98" s="1605"/>
      <c r="S98" s="1605"/>
      <c r="T98" s="1605"/>
      <c r="U98" s="1605"/>
      <c r="V98" s="1605"/>
      <c r="W98" s="1605"/>
      <c r="X98" s="1605"/>
      <c r="Y98" s="1605"/>
      <c r="Z98" s="1605"/>
      <c r="AA98" s="1605"/>
      <c r="AB98" s="1605"/>
      <c r="AC98" s="1605"/>
      <c r="AD98" s="1605"/>
      <c r="AE98" s="1605"/>
      <c r="AF98" s="1605"/>
      <c r="AG98" s="1605"/>
      <c r="AH98" s="1605"/>
      <c r="AI98" s="1605"/>
      <c r="AJ98" s="1605"/>
      <c r="AK98" s="1605"/>
      <c r="AL98" s="1605"/>
      <c r="AM98" s="1605"/>
      <c r="AN98" s="1605"/>
      <c r="AO98" s="1605"/>
      <c r="AP98" s="1605"/>
      <c r="AQ98" s="1605"/>
      <c r="AR98" s="1605"/>
      <c r="AS98" s="1605"/>
      <c r="AT98" s="1605"/>
      <c r="AU98" s="1605"/>
      <c r="AV98" s="1605"/>
      <c r="AW98" s="1605"/>
      <c r="AX98" s="1605"/>
      <c r="AY98" s="1605"/>
      <c r="AZ98" s="1605"/>
      <c r="BA98" s="1605"/>
      <c r="BB98" s="1605"/>
      <c r="BC98" s="1605"/>
      <c r="BD98" s="1605"/>
      <c r="BE98" s="1605"/>
      <c r="BF98" s="1605"/>
      <c r="BG98" s="1605"/>
      <c r="BH98" s="1605"/>
      <c r="BI98" s="1605"/>
      <c r="BJ98" s="1605"/>
      <c r="BK98" s="1605"/>
      <c r="BL98" s="1605"/>
      <c r="BM98" s="1605"/>
      <c r="BN98" s="1605"/>
      <c r="BO98" s="1605"/>
      <c r="BP98" s="1605"/>
      <c r="BQ98" s="1605"/>
      <c r="BR98" s="1605"/>
      <c r="BS98" s="1605"/>
      <c r="BT98" s="1605"/>
      <c r="BU98" s="1605"/>
      <c r="BV98" s="1605"/>
      <c r="BW98" s="1605"/>
      <c r="BX98" s="1605"/>
      <c r="BY98" s="1605"/>
      <c r="BZ98" s="1605"/>
      <c r="CA98" s="1605"/>
      <c r="CB98" s="1605"/>
      <c r="CC98" s="1605"/>
      <c r="CD98" s="1605"/>
      <c r="CE98" s="1605"/>
      <c r="CF98" s="1605"/>
      <c r="CG98" s="1605"/>
      <c r="CH98" s="1605"/>
      <c r="CI98" s="1605"/>
      <c r="CJ98" s="1605"/>
      <c r="CK98" s="1605"/>
      <c r="CL98" s="1605"/>
      <c r="CM98" s="1605"/>
      <c r="CN98" s="1605"/>
      <c r="CO98" s="1605"/>
      <c r="CP98" s="1605"/>
      <c r="CQ98" s="1605"/>
      <c r="CR98" s="1605"/>
      <c r="CS98" s="1605"/>
      <c r="CT98" s="1605"/>
      <c r="CU98" s="1605"/>
      <c r="CV98" s="1605"/>
      <c r="CW98" s="1605"/>
      <c r="CX98" s="1605"/>
      <c r="CY98" s="1605"/>
      <c r="CZ98" s="1605"/>
      <c r="DA98" s="1605"/>
      <c r="DB98" s="1605"/>
      <c r="DC98" s="1605"/>
      <c r="DD98" s="1605"/>
      <c r="DE98" s="1605"/>
      <c r="DF98" s="1605"/>
      <c r="DG98" s="1605"/>
      <c r="DH98" s="1605"/>
      <c r="DI98" s="1605"/>
      <c r="DJ98" s="1605"/>
      <c r="DK98" s="1605"/>
      <c r="DL98" s="1605"/>
      <c r="DM98" s="1605"/>
      <c r="DN98" s="1605"/>
      <c r="DO98" s="1605"/>
      <c r="DP98" s="1605"/>
      <c r="DQ98" s="1605"/>
      <c r="DR98" s="1605"/>
      <c r="DS98" s="1605"/>
      <c r="DT98" s="1605"/>
      <c r="DU98" s="1605"/>
      <c r="DV98" s="1605"/>
      <c r="DW98" s="1605"/>
      <c r="DX98" s="1605"/>
      <c r="DY98" s="1605"/>
      <c r="DZ98" s="1605"/>
      <c r="EA98" s="1605"/>
      <c r="EB98" s="1605"/>
      <c r="EC98" s="1605"/>
      <c r="ED98" s="1605"/>
      <c r="EE98" s="1605"/>
      <c r="EF98" s="1605"/>
      <c r="EG98" s="1605"/>
      <c r="EH98" s="1605"/>
      <c r="EI98" s="1605"/>
      <c r="EJ98" s="1605"/>
      <c r="EK98" s="1605"/>
      <c r="EL98" s="1605"/>
      <c r="EM98" s="1605"/>
      <c r="EN98" s="1605"/>
      <c r="EO98" s="1605"/>
      <c r="EP98" s="1605"/>
      <c r="EQ98" s="1605"/>
      <c r="ER98" s="1605"/>
      <c r="ES98" s="1605"/>
      <c r="ET98" s="1605"/>
      <c r="EU98" s="1605"/>
      <c r="EV98" s="160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1"/>
      <c r="FK98" s="99"/>
      <c r="FL98" s="91"/>
      <c r="FM98" s="91"/>
    </row>
    <row r="99" spans="1:169" ht="3" customHeight="1">
      <c r="A99" s="92"/>
      <c r="B99" s="92"/>
      <c r="C99" s="88"/>
      <c r="E99" s="92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1605"/>
      <c r="R99" s="1605"/>
      <c r="S99" s="1605"/>
      <c r="T99" s="1605"/>
      <c r="U99" s="1605"/>
      <c r="V99" s="1605"/>
      <c r="W99" s="1605"/>
      <c r="X99" s="1605"/>
      <c r="Y99" s="1605"/>
      <c r="Z99" s="1605"/>
      <c r="AA99" s="1605"/>
      <c r="AB99" s="1605"/>
      <c r="AC99" s="1605"/>
      <c r="AD99" s="1605"/>
      <c r="AE99" s="1605"/>
      <c r="AF99" s="1605"/>
      <c r="AG99" s="1605"/>
      <c r="AH99" s="1605"/>
      <c r="AI99" s="1605"/>
      <c r="AJ99" s="1605"/>
      <c r="AK99" s="1605"/>
      <c r="AL99" s="1605"/>
      <c r="AM99" s="1605"/>
      <c r="AN99" s="1605"/>
      <c r="AO99" s="1605"/>
      <c r="AP99" s="1605"/>
      <c r="AQ99" s="1605"/>
      <c r="AR99" s="1605"/>
      <c r="AS99" s="1605"/>
      <c r="AT99" s="1605"/>
      <c r="AU99" s="1605"/>
      <c r="AV99" s="1605"/>
      <c r="AW99" s="1605"/>
      <c r="AX99" s="1605"/>
      <c r="AY99" s="1605"/>
      <c r="AZ99" s="1605"/>
      <c r="BA99" s="1605"/>
      <c r="BB99" s="1605"/>
      <c r="BC99" s="1605"/>
      <c r="BD99" s="1605"/>
      <c r="BE99" s="1605"/>
      <c r="BF99" s="1605"/>
      <c r="BG99" s="1605"/>
      <c r="BH99" s="1605"/>
      <c r="BI99" s="1605"/>
      <c r="BJ99" s="1605"/>
      <c r="BK99" s="1605"/>
      <c r="BL99" s="1605"/>
      <c r="BM99" s="1605"/>
      <c r="BN99" s="1605"/>
      <c r="BO99" s="1605"/>
      <c r="BP99" s="1605"/>
      <c r="BQ99" s="1605"/>
      <c r="BR99" s="1605"/>
      <c r="BS99" s="1605"/>
      <c r="BT99" s="1605"/>
      <c r="BU99" s="1605"/>
      <c r="BV99" s="1605"/>
      <c r="BW99" s="1605"/>
      <c r="BX99" s="1605"/>
      <c r="BY99" s="1605"/>
      <c r="BZ99" s="1605"/>
      <c r="CA99" s="1605"/>
      <c r="CB99" s="1605"/>
      <c r="CC99" s="1605"/>
      <c r="CD99" s="1605"/>
      <c r="CE99" s="1605"/>
      <c r="CF99" s="1605"/>
      <c r="CG99" s="1605"/>
      <c r="CH99" s="1605"/>
      <c r="CI99" s="1605"/>
      <c r="CJ99" s="1605"/>
      <c r="CK99" s="1605"/>
      <c r="CL99" s="1605"/>
      <c r="CM99" s="1605"/>
      <c r="CN99" s="1605"/>
      <c r="CO99" s="1605"/>
      <c r="CP99" s="1605"/>
      <c r="CQ99" s="1605"/>
      <c r="CR99" s="1605"/>
      <c r="CS99" s="1605"/>
      <c r="CT99" s="1605"/>
      <c r="CU99" s="1605"/>
      <c r="CV99" s="1605"/>
      <c r="CW99" s="1605"/>
      <c r="CX99" s="1605"/>
      <c r="CY99" s="1605"/>
      <c r="CZ99" s="1605"/>
      <c r="DA99" s="1605"/>
      <c r="DB99" s="1605"/>
      <c r="DC99" s="1605"/>
      <c r="DD99" s="1605"/>
      <c r="DE99" s="1605"/>
      <c r="DF99" s="1605"/>
      <c r="DG99" s="1605"/>
      <c r="DH99" s="1605"/>
      <c r="DI99" s="1605"/>
      <c r="DJ99" s="1605"/>
      <c r="DK99" s="1605"/>
      <c r="DL99" s="1605"/>
      <c r="DM99" s="1605"/>
      <c r="DN99" s="1605"/>
      <c r="DO99" s="1605"/>
      <c r="DP99" s="1605"/>
      <c r="DQ99" s="1605"/>
      <c r="DR99" s="1605"/>
      <c r="DS99" s="1605"/>
      <c r="DT99" s="1605"/>
      <c r="DU99" s="1605"/>
      <c r="DV99" s="1605"/>
      <c r="DW99" s="1605"/>
      <c r="DX99" s="1605"/>
      <c r="DY99" s="1605"/>
      <c r="DZ99" s="1605"/>
      <c r="EA99" s="1605"/>
      <c r="EB99" s="1605"/>
      <c r="EC99" s="1605"/>
      <c r="ED99" s="1605"/>
      <c r="EE99" s="1605"/>
      <c r="EF99" s="1605"/>
      <c r="EG99" s="1605"/>
      <c r="EH99" s="1605"/>
      <c r="EI99" s="1605"/>
      <c r="EJ99" s="1605"/>
      <c r="EK99" s="1605"/>
      <c r="EL99" s="1605"/>
      <c r="EM99" s="1605"/>
      <c r="EN99" s="1605"/>
      <c r="EO99" s="1605"/>
      <c r="EP99" s="1605"/>
      <c r="EQ99" s="1605"/>
      <c r="ER99" s="1605"/>
      <c r="ES99" s="1605"/>
      <c r="ET99" s="1605"/>
      <c r="EU99" s="1605"/>
      <c r="EV99" s="160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1"/>
      <c r="FK99" s="89"/>
      <c r="FL99" s="91"/>
      <c r="FM99" s="91"/>
    </row>
    <row r="100" spans="1:169" ht="3" customHeight="1">
      <c r="A100" s="92"/>
      <c r="B100" s="90"/>
      <c r="C100" s="100"/>
      <c r="D100" s="92"/>
      <c r="E100" s="92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1605"/>
      <c r="R100" s="1605"/>
      <c r="S100" s="1605"/>
      <c r="T100" s="1605"/>
      <c r="U100" s="1605"/>
      <c r="V100" s="1605"/>
      <c r="W100" s="1605"/>
      <c r="X100" s="1605"/>
      <c r="Y100" s="1605"/>
      <c r="Z100" s="1605"/>
      <c r="AA100" s="1605"/>
      <c r="AB100" s="1605"/>
      <c r="AC100" s="1605"/>
      <c r="AD100" s="1605"/>
      <c r="AE100" s="1605"/>
      <c r="AF100" s="1605"/>
      <c r="AG100" s="1605"/>
      <c r="AH100" s="1605"/>
      <c r="AI100" s="1605"/>
      <c r="AJ100" s="1605"/>
      <c r="AK100" s="1605"/>
      <c r="AL100" s="1605"/>
      <c r="AM100" s="1605"/>
      <c r="AN100" s="1605"/>
      <c r="AO100" s="1605"/>
      <c r="AP100" s="1605"/>
      <c r="AQ100" s="1605"/>
      <c r="AR100" s="1605"/>
      <c r="AS100" s="1605"/>
      <c r="AT100" s="1605"/>
      <c r="AU100" s="1605"/>
      <c r="AV100" s="1605"/>
      <c r="AW100" s="1605"/>
      <c r="AX100" s="1605"/>
      <c r="AY100" s="1605"/>
      <c r="AZ100" s="1605"/>
      <c r="BA100" s="1605"/>
      <c r="BB100" s="1605"/>
      <c r="BC100" s="1605"/>
      <c r="BD100" s="1605"/>
      <c r="BE100" s="1605"/>
      <c r="BF100" s="1605"/>
      <c r="BG100" s="1605"/>
      <c r="BH100" s="1605"/>
      <c r="BI100" s="1605"/>
      <c r="BJ100" s="1605"/>
      <c r="BK100" s="1605"/>
      <c r="BL100" s="1605"/>
      <c r="BM100" s="1605"/>
      <c r="BN100" s="1605"/>
      <c r="BO100" s="1605"/>
      <c r="BP100" s="1605"/>
      <c r="BQ100" s="1605"/>
      <c r="BR100" s="1605"/>
      <c r="BS100" s="1605"/>
      <c r="BT100" s="1605"/>
      <c r="BU100" s="1605"/>
      <c r="BV100" s="1605"/>
      <c r="BW100" s="1605"/>
      <c r="BX100" s="1605"/>
      <c r="BY100" s="1605"/>
      <c r="BZ100" s="1605"/>
      <c r="CA100" s="1605"/>
      <c r="CB100" s="1605"/>
      <c r="CC100" s="1605"/>
      <c r="CD100" s="1605"/>
      <c r="CE100" s="1605"/>
      <c r="CF100" s="1605"/>
      <c r="CG100" s="1605"/>
      <c r="CH100" s="1605"/>
      <c r="CI100" s="1605"/>
      <c r="CJ100" s="1605"/>
      <c r="CK100" s="1605"/>
      <c r="CL100" s="1605"/>
      <c r="CM100" s="1605"/>
      <c r="CN100" s="1605"/>
      <c r="CO100" s="1605"/>
      <c r="CP100" s="1605"/>
      <c r="CQ100" s="1605"/>
      <c r="CR100" s="1605"/>
      <c r="CS100" s="1605"/>
      <c r="CT100" s="1605"/>
      <c r="CU100" s="1605"/>
      <c r="CV100" s="1605"/>
      <c r="CW100" s="1605"/>
      <c r="CX100" s="1605"/>
      <c r="CY100" s="1605"/>
      <c r="CZ100" s="1605"/>
      <c r="DA100" s="1605"/>
      <c r="DB100" s="1605"/>
      <c r="DC100" s="1605"/>
      <c r="DD100" s="1605"/>
      <c r="DE100" s="1605"/>
      <c r="DF100" s="1605"/>
      <c r="DG100" s="1605"/>
      <c r="DH100" s="1605"/>
      <c r="DI100" s="1605"/>
      <c r="DJ100" s="1605"/>
      <c r="DK100" s="1605"/>
      <c r="DL100" s="1605"/>
      <c r="DM100" s="1605"/>
      <c r="DN100" s="1605"/>
      <c r="DO100" s="1605"/>
      <c r="DP100" s="1605"/>
      <c r="DQ100" s="1605"/>
      <c r="DR100" s="1605"/>
      <c r="DS100" s="1605"/>
      <c r="DT100" s="1605"/>
      <c r="DU100" s="1605"/>
      <c r="DV100" s="1605"/>
      <c r="DW100" s="1605"/>
      <c r="DX100" s="1605"/>
      <c r="DY100" s="1605"/>
      <c r="DZ100" s="1605"/>
      <c r="EA100" s="1605"/>
      <c r="EB100" s="1605"/>
      <c r="EC100" s="1605"/>
      <c r="ED100" s="1605"/>
      <c r="EE100" s="1605"/>
      <c r="EF100" s="1605"/>
      <c r="EG100" s="1605"/>
      <c r="EH100" s="1605"/>
      <c r="EI100" s="1605"/>
      <c r="EJ100" s="1605"/>
      <c r="EK100" s="1605"/>
      <c r="EL100" s="1605"/>
      <c r="EM100" s="1605"/>
      <c r="EN100" s="1605"/>
      <c r="EO100" s="1605"/>
      <c r="EP100" s="1605"/>
      <c r="EQ100" s="1605"/>
      <c r="ER100" s="1605"/>
      <c r="ES100" s="1605"/>
      <c r="ET100" s="1605"/>
      <c r="EU100" s="1605"/>
      <c r="EV100" s="160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1"/>
      <c r="FK100" s="92"/>
      <c r="FL100" s="99"/>
      <c r="FM100" s="91"/>
    </row>
    <row r="101" spans="1:169" ht="3" customHeight="1">
      <c r="A101" s="92"/>
      <c r="B101" s="88"/>
      <c r="D101" s="92"/>
      <c r="E101" s="92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1605"/>
      <c r="R101" s="1605"/>
      <c r="S101" s="1605"/>
      <c r="T101" s="1605"/>
      <c r="U101" s="1605"/>
      <c r="V101" s="1605"/>
      <c r="W101" s="1605"/>
      <c r="X101" s="1605"/>
      <c r="Y101" s="1605"/>
      <c r="Z101" s="1605"/>
      <c r="AA101" s="1605"/>
      <c r="AB101" s="1605"/>
      <c r="AC101" s="1605"/>
      <c r="AD101" s="1605"/>
      <c r="AE101" s="1605"/>
      <c r="AF101" s="1605"/>
      <c r="AG101" s="1605"/>
      <c r="AH101" s="1605"/>
      <c r="AI101" s="1605"/>
      <c r="AJ101" s="1605"/>
      <c r="AK101" s="1605"/>
      <c r="AL101" s="1605"/>
      <c r="AM101" s="1605"/>
      <c r="AN101" s="1605"/>
      <c r="AO101" s="1605"/>
      <c r="AP101" s="1605"/>
      <c r="AQ101" s="1605"/>
      <c r="AR101" s="1605"/>
      <c r="AS101" s="1605"/>
      <c r="AT101" s="1605"/>
      <c r="AU101" s="1605"/>
      <c r="AV101" s="1605"/>
      <c r="AW101" s="1605"/>
      <c r="AX101" s="1605"/>
      <c r="AY101" s="1605"/>
      <c r="AZ101" s="1605"/>
      <c r="BA101" s="1605"/>
      <c r="BB101" s="1605"/>
      <c r="BC101" s="1605"/>
      <c r="BD101" s="1605"/>
      <c r="BE101" s="1605"/>
      <c r="BF101" s="1605"/>
      <c r="BG101" s="1605"/>
      <c r="BH101" s="1605"/>
      <c r="BI101" s="1605"/>
      <c r="BJ101" s="1605"/>
      <c r="BK101" s="1605"/>
      <c r="BL101" s="1605"/>
      <c r="BM101" s="1605"/>
      <c r="BN101" s="1605"/>
      <c r="BO101" s="1605"/>
      <c r="BP101" s="1605"/>
      <c r="BQ101" s="1605"/>
      <c r="BR101" s="1605"/>
      <c r="BS101" s="1605"/>
      <c r="BT101" s="1605"/>
      <c r="BU101" s="1605"/>
      <c r="BV101" s="1605"/>
      <c r="BW101" s="1605"/>
      <c r="BX101" s="1605"/>
      <c r="BY101" s="1605"/>
      <c r="BZ101" s="1605"/>
      <c r="CA101" s="1605"/>
      <c r="CB101" s="1605"/>
      <c r="CC101" s="1605"/>
      <c r="CD101" s="1605"/>
      <c r="CE101" s="1605"/>
      <c r="CF101" s="1605"/>
      <c r="CG101" s="1605"/>
      <c r="CH101" s="1605"/>
      <c r="CI101" s="1605"/>
      <c r="CJ101" s="1605"/>
      <c r="CK101" s="1605"/>
      <c r="CL101" s="1605"/>
      <c r="CM101" s="1605"/>
      <c r="CN101" s="1605"/>
      <c r="CO101" s="1605"/>
      <c r="CP101" s="1605"/>
      <c r="CQ101" s="1605"/>
      <c r="CR101" s="1605"/>
      <c r="CS101" s="1605"/>
      <c r="CT101" s="1605"/>
      <c r="CU101" s="1605"/>
      <c r="CV101" s="1605"/>
      <c r="CW101" s="1605"/>
      <c r="CX101" s="1605"/>
      <c r="CY101" s="1605"/>
      <c r="CZ101" s="1605"/>
      <c r="DA101" s="1605"/>
      <c r="DB101" s="1605"/>
      <c r="DC101" s="1605"/>
      <c r="DD101" s="1605"/>
      <c r="DE101" s="1605"/>
      <c r="DF101" s="1605"/>
      <c r="DG101" s="1605"/>
      <c r="DH101" s="1605"/>
      <c r="DI101" s="1605"/>
      <c r="DJ101" s="1605"/>
      <c r="DK101" s="1605"/>
      <c r="DL101" s="1605"/>
      <c r="DM101" s="1605"/>
      <c r="DN101" s="1605"/>
      <c r="DO101" s="1605"/>
      <c r="DP101" s="1605"/>
      <c r="DQ101" s="1605"/>
      <c r="DR101" s="1605"/>
      <c r="DS101" s="1605"/>
      <c r="DT101" s="1605"/>
      <c r="DU101" s="1605"/>
      <c r="DV101" s="1605"/>
      <c r="DW101" s="1605"/>
      <c r="DX101" s="1605"/>
      <c r="DY101" s="1605"/>
      <c r="DZ101" s="1605"/>
      <c r="EA101" s="1605"/>
      <c r="EB101" s="1605"/>
      <c r="EC101" s="1605"/>
      <c r="ED101" s="1605"/>
      <c r="EE101" s="1605"/>
      <c r="EF101" s="1605"/>
      <c r="EG101" s="1605"/>
      <c r="EH101" s="1605"/>
      <c r="EI101" s="1605"/>
      <c r="EJ101" s="1605"/>
      <c r="EK101" s="1605"/>
      <c r="EL101" s="1605"/>
      <c r="EM101" s="1605"/>
      <c r="EN101" s="1605"/>
      <c r="EO101" s="1605"/>
      <c r="EP101" s="1605"/>
      <c r="EQ101" s="1605"/>
      <c r="ER101" s="1605"/>
      <c r="ES101" s="1605"/>
      <c r="ET101" s="1605"/>
      <c r="EU101" s="1605"/>
      <c r="EV101" s="160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1"/>
      <c r="FK101" s="92"/>
      <c r="FL101" s="89"/>
      <c r="FM101" s="91"/>
    </row>
    <row r="102" spans="1:169" ht="3" customHeight="1">
      <c r="A102" s="92"/>
      <c r="B102" s="100"/>
      <c r="C102" s="99"/>
      <c r="D102" s="92"/>
      <c r="E102" s="92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1605"/>
      <c r="R102" s="1605"/>
      <c r="S102" s="1605"/>
      <c r="T102" s="1605"/>
      <c r="U102" s="1605"/>
      <c r="V102" s="1605"/>
      <c r="W102" s="1605"/>
      <c r="X102" s="1605"/>
      <c r="Y102" s="1605"/>
      <c r="Z102" s="1605"/>
      <c r="AA102" s="1605"/>
      <c r="AB102" s="1605"/>
      <c r="AC102" s="1605"/>
      <c r="AD102" s="1605"/>
      <c r="AE102" s="1605"/>
      <c r="AF102" s="1605"/>
      <c r="AG102" s="1605"/>
      <c r="AH102" s="1605"/>
      <c r="AI102" s="1605"/>
      <c r="AJ102" s="1605"/>
      <c r="AK102" s="1605"/>
      <c r="AL102" s="1605"/>
      <c r="AM102" s="1605"/>
      <c r="AN102" s="1605"/>
      <c r="AO102" s="1605"/>
      <c r="AP102" s="1605"/>
      <c r="AQ102" s="1605"/>
      <c r="AR102" s="1605"/>
      <c r="AS102" s="1605"/>
      <c r="AT102" s="1605"/>
      <c r="AU102" s="1605"/>
      <c r="AV102" s="1605"/>
      <c r="AW102" s="1605"/>
      <c r="AX102" s="1605"/>
      <c r="AY102" s="1605"/>
      <c r="AZ102" s="1605"/>
      <c r="BA102" s="1605"/>
      <c r="BB102" s="1605"/>
      <c r="BC102" s="1605"/>
      <c r="BD102" s="1605"/>
      <c r="BE102" s="1605"/>
      <c r="BF102" s="1605"/>
      <c r="BG102" s="1605"/>
      <c r="BH102" s="1605"/>
      <c r="BI102" s="1605"/>
      <c r="BJ102" s="1605"/>
      <c r="BK102" s="1605"/>
      <c r="BL102" s="1605"/>
      <c r="BM102" s="1605"/>
      <c r="BN102" s="1605"/>
      <c r="BO102" s="1605"/>
      <c r="BP102" s="1605"/>
      <c r="BQ102" s="1605"/>
      <c r="BR102" s="1605"/>
      <c r="BS102" s="1605"/>
      <c r="BT102" s="1605"/>
      <c r="BU102" s="1605"/>
      <c r="BV102" s="1605"/>
      <c r="BW102" s="1605"/>
      <c r="BX102" s="1605"/>
      <c r="BY102" s="1605"/>
      <c r="BZ102" s="1605"/>
      <c r="CA102" s="1605"/>
      <c r="CB102" s="1605"/>
      <c r="CC102" s="1605"/>
      <c r="CD102" s="1605"/>
      <c r="CE102" s="1605"/>
      <c r="CF102" s="1605"/>
      <c r="CG102" s="1605"/>
      <c r="CH102" s="1605"/>
      <c r="CI102" s="1605"/>
      <c r="CJ102" s="1605"/>
      <c r="CK102" s="1605"/>
      <c r="CL102" s="1605"/>
      <c r="CM102" s="1605"/>
      <c r="CN102" s="1605"/>
      <c r="CO102" s="1605"/>
      <c r="CP102" s="1605"/>
      <c r="CQ102" s="1605"/>
      <c r="CR102" s="1605"/>
      <c r="CS102" s="1605"/>
      <c r="CT102" s="1605"/>
      <c r="CU102" s="1605"/>
      <c r="CV102" s="1605"/>
      <c r="CW102" s="1605"/>
      <c r="CX102" s="1605"/>
      <c r="CY102" s="1605"/>
      <c r="CZ102" s="1605"/>
      <c r="DA102" s="1605"/>
      <c r="DB102" s="1605"/>
      <c r="DC102" s="1605"/>
      <c r="DD102" s="1605"/>
      <c r="DE102" s="1605"/>
      <c r="DF102" s="1605"/>
      <c r="DG102" s="1605"/>
      <c r="DH102" s="1605"/>
      <c r="DI102" s="1605"/>
      <c r="DJ102" s="1605"/>
      <c r="DK102" s="1605"/>
      <c r="DL102" s="1605"/>
      <c r="DM102" s="1605"/>
      <c r="DN102" s="1605"/>
      <c r="DO102" s="1605"/>
      <c r="DP102" s="1605"/>
      <c r="DQ102" s="1605"/>
      <c r="DR102" s="1605"/>
      <c r="DS102" s="1605"/>
      <c r="DT102" s="1605"/>
      <c r="DU102" s="1605"/>
      <c r="DV102" s="1605"/>
      <c r="DW102" s="1605"/>
      <c r="DX102" s="1605"/>
      <c r="DY102" s="1605"/>
      <c r="DZ102" s="1605"/>
      <c r="EA102" s="1605"/>
      <c r="EB102" s="1605"/>
      <c r="EC102" s="1605"/>
      <c r="ED102" s="1605"/>
      <c r="EE102" s="1605"/>
      <c r="EF102" s="1605"/>
      <c r="EG102" s="1605"/>
      <c r="EH102" s="1605"/>
      <c r="EI102" s="1605"/>
      <c r="EJ102" s="1605"/>
      <c r="EK102" s="1605"/>
      <c r="EL102" s="1605"/>
      <c r="EM102" s="1605"/>
      <c r="EN102" s="1605"/>
      <c r="EO102" s="1605"/>
      <c r="EP102" s="1605"/>
      <c r="EQ102" s="1605"/>
      <c r="ER102" s="1605"/>
      <c r="ES102" s="1605"/>
      <c r="ET102" s="1605"/>
      <c r="EU102" s="1605"/>
      <c r="EV102" s="160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1"/>
      <c r="FK102" s="99"/>
      <c r="FL102" s="91"/>
      <c r="FM102" s="91"/>
    </row>
    <row r="103" spans="1:169" ht="3" customHeight="1">
      <c r="A103" s="92"/>
      <c r="B103" s="92"/>
      <c r="C103" s="88"/>
      <c r="E103" s="92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1605"/>
      <c r="R103" s="1605"/>
      <c r="S103" s="1605"/>
      <c r="T103" s="1605"/>
      <c r="U103" s="1605"/>
      <c r="V103" s="1605"/>
      <c r="W103" s="1605"/>
      <c r="X103" s="1605"/>
      <c r="Y103" s="1605"/>
      <c r="Z103" s="1605"/>
      <c r="AA103" s="1605"/>
      <c r="AB103" s="1605"/>
      <c r="AC103" s="1605"/>
      <c r="AD103" s="1605"/>
      <c r="AE103" s="1605"/>
      <c r="AF103" s="1605"/>
      <c r="AG103" s="1605"/>
      <c r="AH103" s="1605"/>
      <c r="AI103" s="1605"/>
      <c r="AJ103" s="1605"/>
      <c r="AK103" s="1605"/>
      <c r="AL103" s="1605"/>
      <c r="AM103" s="1605"/>
      <c r="AN103" s="1605"/>
      <c r="AO103" s="1605"/>
      <c r="AP103" s="1605"/>
      <c r="AQ103" s="1605"/>
      <c r="AR103" s="1605"/>
      <c r="AS103" s="1605"/>
      <c r="AT103" s="1605"/>
      <c r="AU103" s="1605"/>
      <c r="AV103" s="1605"/>
      <c r="AW103" s="1605"/>
      <c r="AX103" s="1605"/>
      <c r="AY103" s="1605"/>
      <c r="AZ103" s="1605"/>
      <c r="BA103" s="1605"/>
      <c r="BB103" s="1605"/>
      <c r="BC103" s="1605"/>
      <c r="BD103" s="1605"/>
      <c r="BE103" s="1605"/>
      <c r="BF103" s="1605"/>
      <c r="BG103" s="1605"/>
      <c r="BH103" s="1605"/>
      <c r="BI103" s="1605"/>
      <c r="BJ103" s="1605"/>
      <c r="BK103" s="1605"/>
      <c r="BL103" s="1605"/>
      <c r="BM103" s="1605"/>
      <c r="BN103" s="1605"/>
      <c r="BO103" s="1605"/>
      <c r="BP103" s="1605"/>
      <c r="BQ103" s="1605"/>
      <c r="BR103" s="1605"/>
      <c r="BS103" s="1605"/>
      <c r="BT103" s="1605"/>
      <c r="BU103" s="1605"/>
      <c r="BV103" s="1605"/>
      <c r="BW103" s="1605"/>
      <c r="BX103" s="1605"/>
      <c r="BY103" s="1605"/>
      <c r="BZ103" s="1605"/>
      <c r="CA103" s="1605"/>
      <c r="CB103" s="1605"/>
      <c r="CC103" s="1605"/>
      <c r="CD103" s="1605"/>
      <c r="CE103" s="1605"/>
      <c r="CF103" s="1605"/>
      <c r="CG103" s="1605"/>
      <c r="CH103" s="1605"/>
      <c r="CI103" s="1605"/>
      <c r="CJ103" s="1605"/>
      <c r="CK103" s="1605"/>
      <c r="CL103" s="1605"/>
      <c r="CM103" s="1605"/>
      <c r="CN103" s="1605"/>
      <c r="CO103" s="1605"/>
      <c r="CP103" s="1605"/>
      <c r="CQ103" s="1605"/>
      <c r="CR103" s="1605"/>
      <c r="CS103" s="1605"/>
      <c r="CT103" s="1605"/>
      <c r="CU103" s="1605"/>
      <c r="CV103" s="1605"/>
      <c r="CW103" s="1605"/>
      <c r="CX103" s="1605"/>
      <c r="CY103" s="1605"/>
      <c r="CZ103" s="1605"/>
      <c r="DA103" s="1605"/>
      <c r="DB103" s="1605"/>
      <c r="DC103" s="1605"/>
      <c r="DD103" s="1605"/>
      <c r="DE103" s="1605"/>
      <c r="DF103" s="1605"/>
      <c r="DG103" s="1605"/>
      <c r="DH103" s="1605"/>
      <c r="DI103" s="1605"/>
      <c r="DJ103" s="1605"/>
      <c r="DK103" s="1605"/>
      <c r="DL103" s="1605"/>
      <c r="DM103" s="1605"/>
      <c r="DN103" s="1605"/>
      <c r="DO103" s="1605"/>
      <c r="DP103" s="1605"/>
      <c r="DQ103" s="1605"/>
      <c r="DR103" s="1605"/>
      <c r="DS103" s="1605"/>
      <c r="DT103" s="1605"/>
      <c r="DU103" s="1605"/>
      <c r="DV103" s="1605"/>
      <c r="DW103" s="1605"/>
      <c r="DX103" s="1605"/>
      <c r="DY103" s="1605"/>
      <c r="DZ103" s="1605"/>
      <c r="EA103" s="1605"/>
      <c r="EB103" s="1605"/>
      <c r="EC103" s="1605"/>
      <c r="ED103" s="1605"/>
      <c r="EE103" s="1605"/>
      <c r="EF103" s="1605"/>
      <c r="EG103" s="1605"/>
      <c r="EH103" s="1605"/>
      <c r="EI103" s="1605"/>
      <c r="EJ103" s="1605"/>
      <c r="EK103" s="1605"/>
      <c r="EL103" s="1605"/>
      <c r="EM103" s="1605"/>
      <c r="EN103" s="1605"/>
      <c r="EO103" s="1605"/>
      <c r="EP103" s="1605"/>
      <c r="EQ103" s="1605"/>
      <c r="ER103" s="1605"/>
      <c r="ES103" s="1605"/>
      <c r="ET103" s="1605"/>
      <c r="EU103" s="1605"/>
      <c r="EV103" s="160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1"/>
      <c r="FK103" s="89"/>
      <c r="FL103" s="91"/>
      <c r="FM103" s="91"/>
    </row>
    <row r="104" spans="1:169" ht="3" customHeight="1">
      <c r="A104" s="92"/>
      <c r="B104" s="99"/>
      <c r="C104" s="92"/>
      <c r="D104" s="92"/>
      <c r="E104" s="92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1605"/>
      <c r="R104" s="1605"/>
      <c r="S104" s="1605"/>
      <c r="T104" s="1605"/>
      <c r="U104" s="1605"/>
      <c r="V104" s="1605"/>
      <c r="W104" s="1605"/>
      <c r="X104" s="1605"/>
      <c r="Y104" s="1605"/>
      <c r="Z104" s="1605"/>
      <c r="AA104" s="1605"/>
      <c r="AB104" s="1605"/>
      <c r="AC104" s="1605"/>
      <c r="AD104" s="1605"/>
      <c r="AE104" s="1605"/>
      <c r="AF104" s="1605"/>
      <c r="AG104" s="1605"/>
      <c r="AH104" s="1605"/>
      <c r="AI104" s="1605"/>
      <c r="AJ104" s="1605"/>
      <c r="AK104" s="1605"/>
      <c r="AL104" s="1605"/>
      <c r="AM104" s="1605"/>
      <c r="AN104" s="1605"/>
      <c r="AO104" s="1605"/>
      <c r="AP104" s="1605"/>
      <c r="AQ104" s="1605"/>
      <c r="AR104" s="1605"/>
      <c r="AS104" s="1605"/>
      <c r="AT104" s="1605"/>
      <c r="AU104" s="1605"/>
      <c r="AV104" s="1605"/>
      <c r="AW104" s="1605"/>
      <c r="AX104" s="1605"/>
      <c r="AY104" s="1605"/>
      <c r="AZ104" s="1605"/>
      <c r="BA104" s="1605"/>
      <c r="BB104" s="1605"/>
      <c r="BC104" s="1605"/>
      <c r="BD104" s="1605"/>
      <c r="BE104" s="1605"/>
      <c r="BF104" s="1605"/>
      <c r="BG104" s="1605"/>
      <c r="BH104" s="1605"/>
      <c r="BI104" s="1605"/>
      <c r="BJ104" s="1605"/>
      <c r="BK104" s="1605"/>
      <c r="BL104" s="1605"/>
      <c r="BM104" s="1605"/>
      <c r="BN104" s="1605"/>
      <c r="BO104" s="1605"/>
      <c r="BP104" s="1605"/>
      <c r="BQ104" s="1605"/>
      <c r="BR104" s="1605"/>
      <c r="BS104" s="1605"/>
      <c r="BT104" s="1605"/>
      <c r="BU104" s="1605"/>
      <c r="BV104" s="1605"/>
      <c r="BW104" s="1605"/>
      <c r="BX104" s="1605"/>
      <c r="BY104" s="1605"/>
      <c r="BZ104" s="1605"/>
      <c r="CA104" s="1605"/>
      <c r="CB104" s="1605"/>
      <c r="CC104" s="1605"/>
      <c r="CD104" s="1605"/>
      <c r="CE104" s="1605"/>
      <c r="CF104" s="1605"/>
      <c r="CG104" s="1605"/>
      <c r="CH104" s="1605"/>
      <c r="CI104" s="1605"/>
      <c r="CJ104" s="1605"/>
      <c r="CK104" s="1605"/>
      <c r="CL104" s="1605"/>
      <c r="CM104" s="1605"/>
      <c r="CN104" s="1605"/>
      <c r="CO104" s="1605"/>
      <c r="CP104" s="1605"/>
      <c r="CQ104" s="1605"/>
      <c r="CR104" s="1605"/>
      <c r="CS104" s="1605"/>
      <c r="CT104" s="1605"/>
      <c r="CU104" s="1605"/>
      <c r="CV104" s="1605"/>
      <c r="CW104" s="1605"/>
      <c r="CX104" s="1605"/>
      <c r="CY104" s="1605"/>
      <c r="CZ104" s="1605"/>
      <c r="DA104" s="1605"/>
      <c r="DB104" s="1605"/>
      <c r="DC104" s="1605"/>
      <c r="DD104" s="1605"/>
      <c r="DE104" s="1605"/>
      <c r="DF104" s="1605"/>
      <c r="DG104" s="1605"/>
      <c r="DH104" s="1605"/>
      <c r="DI104" s="1605"/>
      <c r="DJ104" s="1605"/>
      <c r="DK104" s="1605"/>
      <c r="DL104" s="1605"/>
      <c r="DM104" s="1605"/>
      <c r="DN104" s="1605"/>
      <c r="DO104" s="1605"/>
      <c r="DP104" s="1605"/>
      <c r="DQ104" s="1605"/>
      <c r="DR104" s="1605"/>
      <c r="DS104" s="1605"/>
      <c r="DT104" s="1605"/>
      <c r="DU104" s="1605"/>
      <c r="DV104" s="1605"/>
      <c r="DW104" s="1605"/>
      <c r="DX104" s="1605"/>
      <c r="DY104" s="1605"/>
      <c r="DZ104" s="1605"/>
      <c r="EA104" s="1605"/>
      <c r="EB104" s="1605"/>
      <c r="EC104" s="1605"/>
      <c r="ED104" s="1605"/>
      <c r="EE104" s="1605"/>
      <c r="EF104" s="1605"/>
      <c r="EG104" s="1605"/>
      <c r="EH104" s="1605"/>
      <c r="EI104" s="1605"/>
      <c r="EJ104" s="1605"/>
      <c r="EK104" s="1605"/>
      <c r="EL104" s="1605"/>
      <c r="EM104" s="1605"/>
      <c r="EN104" s="1605"/>
      <c r="EO104" s="1605"/>
      <c r="EP104" s="1605"/>
      <c r="EQ104" s="1605"/>
      <c r="ER104" s="1605"/>
      <c r="ES104" s="1605"/>
      <c r="ET104" s="1605"/>
      <c r="EU104" s="1605"/>
      <c r="EV104" s="160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1"/>
      <c r="FK104" s="92"/>
      <c r="FL104" s="99"/>
      <c r="FM104" s="91"/>
    </row>
    <row r="105" spans="1:169" ht="3" customHeight="1">
      <c r="A105" s="92"/>
      <c r="B105" s="88"/>
      <c r="D105" s="92"/>
      <c r="E105" s="92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1605"/>
      <c r="R105" s="1605"/>
      <c r="S105" s="1605"/>
      <c r="T105" s="1605"/>
      <c r="U105" s="1605"/>
      <c r="V105" s="1605"/>
      <c r="W105" s="1605"/>
      <c r="X105" s="1605"/>
      <c r="Y105" s="1605"/>
      <c r="Z105" s="1605"/>
      <c r="AA105" s="1605"/>
      <c r="AB105" s="1605"/>
      <c r="AC105" s="1605"/>
      <c r="AD105" s="1605"/>
      <c r="AE105" s="1605"/>
      <c r="AF105" s="1605"/>
      <c r="AG105" s="1605"/>
      <c r="AH105" s="1605"/>
      <c r="AI105" s="1605"/>
      <c r="AJ105" s="1605"/>
      <c r="AK105" s="1605"/>
      <c r="AL105" s="1605"/>
      <c r="AM105" s="1605"/>
      <c r="AN105" s="1605"/>
      <c r="AO105" s="1605"/>
      <c r="AP105" s="1605"/>
      <c r="AQ105" s="1605"/>
      <c r="AR105" s="1605"/>
      <c r="AS105" s="1605"/>
      <c r="AT105" s="1605"/>
      <c r="AU105" s="1605"/>
      <c r="AV105" s="1605"/>
      <c r="AW105" s="1605"/>
      <c r="AX105" s="1605"/>
      <c r="AY105" s="1605"/>
      <c r="AZ105" s="1605"/>
      <c r="BA105" s="1605"/>
      <c r="BB105" s="1605"/>
      <c r="BC105" s="1605"/>
      <c r="BD105" s="1605"/>
      <c r="BE105" s="1605"/>
      <c r="BF105" s="1605"/>
      <c r="BG105" s="1605"/>
      <c r="BH105" s="1605"/>
      <c r="BI105" s="1605"/>
      <c r="BJ105" s="1605"/>
      <c r="BK105" s="1605"/>
      <c r="BL105" s="1605"/>
      <c r="BM105" s="1605"/>
      <c r="BN105" s="1605"/>
      <c r="BO105" s="1605"/>
      <c r="BP105" s="1605"/>
      <c r="BQ105" s="1605"/>
      <c r="BR105" s="1605"/>
      <c r="BS105" s="1605"/>
      <c r="BT105" s="1605"/>
      <c r="BU105" s="1605"/>
      <c r="BV105" s="1605"/>
      <c r="BW105" s="1605"/>
      <c r="BX105" s="1605"/>
      <c r="BY105" s="1605"/>
      <c r="BZ105" s="1605"/>
      <c r="CA105" s="1605"/>
      <c r="CB105" s="1605"/>
      <c r="CC105" s="1605"/>
      <c r="CD105" s="1605"/>
      <c r="CE105" s="1605"/>
      <c r="CF105" s="1605"/>
      <c r="CG105" s="1605"/>
      <c r="CH105" s="1605"/>
      <c r="CI105" s="1605"/>
      <c r="CJ105" s="1605"/>
      <c r="CK105" s="1605"/>
      <c r="CL105" s="1605"/>
      <c r="CM105" s="1605"/>
      <c r="CN105" s="1605"/>
      <c r="CO105" s="1605"/>
      <c r="CP105" s="1605"/>
      <c r="CQ105" s="1605"/>
      <c r="CR105" s="1605"/>
      <c r="CS105" s="1605"/>
      <c r="CT105" s="1605"/>
      <c r="CU105" s="1605"/>
      <c r="CV105" s="1605"/>
      <c r="CW105" s="1605"/>
      <c r="CX105" s="1605"/>
      <c r="CY105" s="1605"/>
      <c r="CZ105" s="1605"/>
      <c r="DA105" s="1605"/>
      <c r="DB105" s="1605"/>
      <c r="DC105" s="1605"/>
      <c r="DD105" s="1605"/>
      <c r="DE105" s="1605"/>
      <c r="DF105" s="1605"/>
      <c r="DG105" s="1605"/>
      <c r="DH105" s="1605"/>
      <c r="DI105" s="1605"/>
      <c r="DJ105" s="1605"/>
      <c r="DK105" s="1605"/>
      <c r="DL105" s="1605"/>
      <c r="DM105" s="1605"/>
      <c r="DN105" s="1605"/>
      <c r="DO105" s="1605"/>
      <c r="DP105" s="1605"/>
      <c r="DQ105" s="1605"/>
      <c r="DR105" s="1605"/>
      <c r="DS105" s="1605"/>
      <c r="DT105" s="1605"/>
      <c r="DU105" s="1605"/>
      <c r="DV105" s="1605"/>
      <c r="DW105" s="1605"/>
      <c r="DX105" s="1605"/>
      <c r="DY105" s="1605"/>
      <c r="DZ105" s="1605"/>
      <c r="EA105" s="1605"/>
      <c r="EB105" s="1605"/>
      <c r="EC105" s="1605"/>
      <c r="ED105" s="1605"/>
      <c r="EE105" s="1605"/>
      <c r="EF105" s="1605"/>
      <c r="EG105" s="1605"/>
      <c r="EH105" s="1605"/>
      <c r="EI105" s="1605"/>
      <c r="EJ105" s="1605"/>
      <c r="EK105" s="1605"/>
      <c r="EL105" s="1605"/>
      <c r="EM105" s="1605"/>
      <c r="EN105" s="1605"/>
      <c r="EO105" s="1605"/>
      <c r="EP105" s="1605"/>
      <c r="EQ105" s="1605"/>
      <c r="ER105" s="1605"/>
      <c r="ES105" s="1605"/>
      <c r="ET105" s="1605"/>
      <c r="EU105" s="1605"/>
      <c r="EV105" s="160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1"/>
      <c r="FK105" s="92"/>
      <c r="FL105" s="89"/>
      <c r="FM105" s="91"/>
    </row>
    <row r="106" spans="1:169" ht="3" customHeight="1">
      <c r="A106" s="92"/>
      <c r="B106" s="100"/>
      <c r="C106" s="99"/>
      <c r="D106" s="92"/>
      <c r="E106" s="92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1605"/>
      <c r="R106" s="1605"/>
      <c r="S106" s="1605"/>
      <c r="T106" s="1605"/>
      <c r="U106" s="1605"/>
      <c r="V106" s="1605"/>
      <c r="W106" s="1605"/>
      <c r="X106" s="1605"/>
      <c r="Y106" s="1605"/>
      <c r="Z106" s="1605"/>
      <c r="AA106" s="1605"/>
      <c r="AB106" s="1605"/>
      <c r="AC106" s="1605"/>
      <c r="AD106" s="1605"/>
      <c r="AE106" s="1605"/>
      <c r="AF106" s="1605"/>
      <c r="AG106" s="1605"/>
      <c r="AH106" s="1605"/>
      <c r="AI106" s="1605"/>
      <c r="AJ106" s="1605"/>
      <c r="AK106" s="1605"/>
      <c r="AL106" s="1605"/>
      <c r="AM106" s="1605"/>
      <c r="AN106" s="1605"/>
      <c r="AO106" s="1605"/>
      <c r="AP106" s="1605"/>
      <c r="AQ106" s="1605"/>
      <c r="AR106" s="1605"/>
      <c r="AS106" s="1605"/>
      <c r="AT106" s="1605"/>
      <c r="AU106" s="1605"/>
      <c r="AV106" s="1605"/>
      <c r="AW106" s="1605"/>
      <c r="AX106" s="1605"/>
      <c r="AY106" s="1605"/>
      <c r="AZ106" s="1605"/>
      <c r="BA106" s="1605"/>
      <c r="BB106" s="1605"/>
      <c r="BC106" s="1605"/>
      <c r="BD106" s="1605"/>
      <c r="BE106" s="1605"/>
      <c r="BF106" s="1605"/>
      <c r="BG106" s="1605"/>
      <c r="BH106" s="1605"/>
      <c r="BI106" s="1605"/>
      <c r="BJ106" s="1605"/>
      <c r="BK106" s="1605"/>
      <c r="BL106" s="1605"/>
      <c r="BM106" s="1605"/>
      <c r="BN106" s="1605"/>
      <c r="BO106" s="1605"/>
      <c r="BP106" s="1605"/>
      <c r="BQ106" s="1605"/>
      <c r="BR106" s="1605"/>
      <c r="BS106" s="1605"/>
      <c r="BT106" s="1605"/>
      <c r="BU106" s="1605"/>
      <c r="BV106" s="1605"/>
      <c r="BW106" s="1605"/>
      <c r="BX106" s="1605"/>
      <c r="BY106" s="1605"/>
      <c r="BZ106" s="1605"/>
      <c r="CA106" s="1605"/>
      <c r="CB106" s="1605"/>
      <c r="CC106" s="1605"/>
      <c r="CD106" s="1605"/>
      <c r="CE106" s="1605"/>
      <c r="CF106" s="1605"/>
      <c r="CG106" s="1605"/>
      <c r="CH106" s="1605"/>
      <c r="CI106" s="1605"/>
      <c r="CJ106" s="1605"/>
      <c r="CK106" s="1605"/>
      <c r="CL106" s="1605"/>
      <c r="CM106" s="1605"/>
      <c r="CN106" s="1605"/>
      <c r="CO106" s="1605"/>
      <c r="CP106" s="1605"/>
      <c r="CQ106" s="1605"/>
      <c r="CR106" s="1605"/>
      <c r="CS106" s="1605"/>
      <c r="CT106" s="1605"/>
      <c r="CU106" s="1605"/>
      <c r="CV106" s="1605"/>
      <c r="CW106" s="1605"/>
      <c r="CX106" s="1605"/>
      <c r="CY106" s="1605"/>
      <c r="CZ106" s="1605"/>
      <c r="DA106" s="1605"/>
      <c r="DB106" s="1605"/>
      <c r="DC106" s="1605"/>
      <c r="DD106" s="1605"/>
      <c r="DE106" s="1605"/>
      <c r="DF106" s="1605"/>
      <c r="DG106" s="1605"/>
      <c r="DH106" s="1605"/>
      <c r="DI106" s="1605"/>
      <c r="DJ106" s="1605"/>
      <c r="DK106" s="1605"/>
      <c r="DL106" s="1605"/>
      <c r="DM106" s="1605"/>
      <c r="DN106" s="1605"/>
      <c r="DO106" s="1605"/>
      <c r="DP106" s="1605"/>
      <c r="DQ106" s="1605"/>
      <c r="DR106" s="1605"/>
      <c r="DS106" s="1605"/>
      <c r="DT106" s="1605"/>
      <c r="DU106" s="1605"/>
      <c r="DV106" s="1605"/>
      <c r="DW106" s="1605"/>
      <c r="DX106" s="1605"/>
      <c r="DY106" s="1605"/>
      <c r="DZ106" s="1605"/>
      <c r="EA106" s="1605"/>
      <c r="EB106" s="1605"/>
      <c r="EC106" s="1605"/>
      <c r="ED106" s="1605"/>
      <c r="EE106" s="1605"/>
      <c r="EF106" s="1605"/>
      <c r="EG106" s="1605"/>
      <c r="EH106" s="1605"/>
      <c r="EI106" s="1605"/>
      <c r="EJ106" s="1605"/>
      <c r="EK106" s="1605"/>
      <c r="EL106" s="1605"/>
      <c r="EM106" s="1605"/>
      <c r="EN106" s="1605"/>
      <c r="EO106" s="1605"/>
      <c r="EP106" s="1605"/>
      <c r="EQ106" s="1605"/>
      <c r="ER106" s="1605"/>
      <c r="ES106" s="1605"/>
      <c r="ET106" s="1605"/>
      <c r="EU106" s="1605"/>
      <c r="EV106" s="160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1"/>
      <c r="FK106" s="99"/>
      <c r="FL106" s="91"/>
      <c r="FM106" s="91"/>
    </row>
    <row r="107" spans="1:169" ht="3" customHeight="1">
      <c r="A107" s="92"/>
      <c r="B107" s="92"/>
      <c r="C107" s="88"/>
      <c r="E107" s="92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1605"/>
      <c r="R107" s="1605"/>
      <c r="S107" s="1605"/>
      <c r="T107" s="1605"/>
      <c r="U107" s="1605"/>
      <c r="V107" s="1605"/>
      <c r="W107" s="1605"/>
      <c r="X107" s="1605"/>
      <c r="Y107" s="1605"/>
      <c r="Z107" s="1605"/>
      <c r="AA107" s="1605"/>
      <c r="AB107" s="1605"/>
      <c r="AC107" s="1605"/>
      <c r="AD107" s="1605"/>
      <c r="AE107" s="1605"/>
      <c r="AF107" s="1605"/>
      <c r="AG107" s="1605"/>
      <c r="AH107" s="1605"/>
      <c r="AI107" s="1605"/>
      <c r="AJ107" s="1605"/>
      <c r="AK107" s="1605"/>
      <c r="AL107" s="1605"/>
      <c r="AM107" s="1605"/>
      <c r="AN107" s="1605"/>
      <c r="AO107" s="1605"/>
      <c r="AP107" s="1605"/>
      <c r="AQ107" s="1605"/>
      <c r="AR107" s="1605"/>
      <c r="AS107" s="1605"/>
      <c r="AT107" s="1605"/>
      <c r="AU107" s="1605"/>
      <c r="AV107" s="1605"/>
      <c r="AW107" s="1605"/>
      <c r="AX107" s="1605"/>
      <c r="AY107" s="1605"/>
      <c r="AZ107" s="1605"/>
      <c r="BA107" s="1605"/>
      <c r="BB107" s="1605"/>
      <c r="BC107" s="1605"/>
      <c r="BD107" s="1605"/>
      <c r="BE107" s="1605"/>
      <c r="BF107" s="1605"/>
      <c r="BG107" s="1605"/>
      <c r="BH107" s="1605"/>
      <c r="BI107" s="1605"/>
      <c r="BJ107" s="1605"/>
      <c r="BK107" s="1605"/>
      <c r="BL107" s="1605"/>
      <c r="BM107" s="1605"/>
      <c r="BN107" s="1605"/>
      <c r="BO107" s="1605"/>
      <c r="BP107" s="1605"/>
      <c r="BQ107" s="1605"/>
      <c r="BR107" s="1605"/>
      <c r="BS107" s="1605"/>
      <c r="BT107" s="1605"/>
      <c r="BU107" s="1605"/>
      <c r="BV107" s="1605"/>
      <c r="BW107" s="1605"/>
      <c r="BX107" s="1605"/>
      <c r="BY107" s="1605"/>
      <c r="BZ107" s="1605"/>
      <c r="CA107" s="1605"/>
      <c r="CB107" s="1605"/>
      <c r="CC107" s="1605"/>
      <c r="CD107" s="1605"/>
      <c r="CE107" s="1605"/>
      <c r="CF107" s="1605"/>
      <c r="CG107" s="1605"/>
      <c r="CH107" s="1605"/>
      <c r="CI107" s="1605"/>
      <c r="CJ107" s="1605"/>
      <c r="CK107" s="1605"/>
      <c r="CL107" s="1605"/>
      <c r="CM107" s="1605"/>
      <c r="CN107" s="1605"/>
      <c r="CO107" s="1605"/>
      <c r="CP107" s="1605"/>
      <c r="CQ107" s="1605"/>
      <c r="CR107" s="1605"/>
      <c r="CS107" s="1605"/>
      <c r="CT107" s="1605"/>
      <c r="CU107" s="1605"/>
      <c r="CV107" s="1605"/>
      <c r="CW107" s="1605"/>
      <c r="CX107" s="1605"/>
      <c r="CY107" s="1605"/>
      <c r="CZ107" s="1605"/>
      <c r="DA107" s="1605"/>
      <c r="DB107" s="1605"/>
      <c r="DC107" s="1605"/>
      <c r="DD107" s="1605"/>
      <c r="DE107" s="1605"/>
      <c r="DF107" s="1605"/>
      <c r="DG107" s="1605"/>
      <c r="DH107" s="1605"/>
      <c r="DI107" s="1605"/>
      <c r="DJ107" s="1605"/>
      <c r="DK107" s="1605"/>
      <c r="DL107" s="1605"/>
      <c r="DM107" s="1605"/>
      <c r="DN107" s="1605"/>
      <c r="DO107" s="1605"/>
      <c r="DP107" s="1605"/>
      <c r="DQ107" s="1605"/>
      <c r="DR107" s="1605"/>
      <c r="DS107" s="1605"/>
      <c r="DT107" s="1605"/>
      <c r="DU107" s="1605"/>
      <c r="DV107" s="1605"/>
      <c r="DW107" s="1605"/>
      <c r="DX107" s="1605"/>
      <c r="DY107" s="1605"/>
      <c r="DZ107" s="1605"/>
      <c r="EA107" s="1605"/>
      <c r="EB107" s="1605"/>
      <c r="EC107" s="1605"/>
      <c r="ED107" s="1605"/>
      <c r="EE107" s="1605"/>
      <c r="EF107" s="1605"/>
      <c r="EG107" s="1605"/>
      <c r="EH107" s="1605"/>
      <c r="EI107" s="1605"/>
      <c r="EJ107" s="1605"/>
      <c r="EK107" s="1605"/>
      <c r="EL107" s="1605"/>
      <c r="EM107" s="1605"/>
      <c r="EN107" s="1605"/>
      <c r="EO107" s="1605"/>
      <c r="EP107" s="1605"/>
      <c r="EQ107" s="1605"/>
      <c r="ER107" s="1605"/>
      <c r="ES107" s="1605"/>
      <c r="ET107" s="1605"/>
      <c r="EU107" s="1605"/>
      <c r="EV107" s="160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1"/>
      <c r="FK107" s="89"/>
      <c r="FL107" s="91"/>
      <c r="FM107" s="91"/>
    </row>
    <row r="108" spans="1:169" ht="3" customHeight="1">
      <c r="A108" s="92"/>
      <c r="B108" s="90"/>
      <c r="C108" s="100"/>
      <c r="D108" s="92"/>
      <c r="E108" s="92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1605"/>
      <c r="R108" s="1605"/>
      <c r="S108" s="1605"/>
      <c r="T108" s="1605"/>
      <c r="U108" s="1605"/>
      <c r="V108" s="1605"/>
      <c r="W108" s="1605"/>
      <c r="X108" s="1605"/>
      <c r="Y108" s="1605"/>
      <c r="Z108" s="1605"/>
      <c r="AA108" s="1605"/>
      <c r="AB108" s="1605"/>
      <c r="AC108" s="1605"/>
      <c r="AD108" s="1605"/>
      <c r="AE108" s="1605"/>
      <c r="AF108" s="1605"/>
      <c r="AG108" s="1605"/>
      <c r="AH108" s="1605"/>
      <c r="AI108" s="1605"/>
      <c r="AJ108" s="1605"/>
      <c r="AK108" s="1605"/>
      <c r="AL108" s="1605"/>
      <c r="AM108" s="1605"/>
      <c r="AN108" s="1605"/>
      <c r="AO108" s="1605"/>
      <c r="AP108" s="1605"/>
      <c r="AQ108" s="1605"/>
      <c r="AR108" s="1605"/>
      <c r="AS108" s="1605"/>
      <c r="AT108" s="1605"/>
      <c r="AU108" s="1605"/>
      <c r="AV108" s="1605"/>
      <c r="AW108" s="1605"/>
      <c r="AX108" s="1605"/>
      <c r="AY108" s="1605"/>
      <c r="AZ108" s="1605"/>
      <c r="BA108" s="1605"/>
      <c r="BB108" s="1605"/>
      <c r="BC108" s="1605"/>
      <c r="BD108" s="1605"/>
      <c r="BE108" s="1605"/>
      <c r="BF108" s="1605"/>
      <c r="BG108" s="1605"/>
      <c r="BH108" s="1605"/>
      <c r="BI108" s="1605"/>
      <c r="BJ108" s="1605"/>
      <c r="BK108" s="1605"/>
      <c r="BL108" s="1605"/>
      <c r="BM108" s="1605"/>
      <c r="BN108" s="1605"/>
      <c r="BO108" s="1605"/>
      <c r="BP108" s="1605"/>
      <c r="BQ108" s="1605"/>
      <c r="BR108" s="1605"/>
      <c r="BS108" s="1605"/>
      <c r="BT108" s="1605"/>
      <c r="BU108" s="1605"/>
      <c r="BV108" s="1605"/>
      <c r="BW108" s="1605"/>
      <c r="BX108" s="1605"/>
      <c r="BY108" s="1605"/>
      <c r="BZ108" s="1605"/>
      <c r="CA108" s="1605"/>
      <c r="CB108" s="1605"/>
      <c r="CC108" s="1605"/>
      <c r="CD108" s="1605"/>
      <c r="CE108" s="1605"/>
      <c r="CF108" s="1605"/>
      <c r="CG108" s="1605"/>
      <c r="CH108" s="1605"/>
      <c r="CI108" s="1605"/>
      <c r="CJ108" s="1605"/>
      <c r="CK108" s="1605"/>
      <c r="CL108" s="1605"/>
      <c r="CM108" s="1605"/>
      <c r="CN108" s="1605"/>
      <c r="CO108" s="1605"/>
      <c r="CP108" s="1605"/>
      <c r="CQ108" s="1605"/>
      <c r="CR108" s="1605"/>
      <c r="CS108" s="1605"/>
      <c r="CT108" s="1605"/>
      <c r="CU108" s="1605"/>
      <c r="CV108" s="1605"/>
      <c r="CW108" s="1605"/>
      <c r="CX108" s="1605"/>
      <c r="CY108" s="1605"/>
      <c r="CZ108" s="1605"/>
      <c r="DA108" s="1605"/>
      <c r="DB108" s="1605"/>
      <c r="DC108" s="1605"/>
      <c r="DD108" s="1605"/>
      <c r="DE108" s="1605"/>
      <c r="DF108" s="1605"/>
      <c r="DG108" s="1605"/>
      <c r="DH108" s="1605"/>
      <c r="DI108" s="1605"/>
      <c r="DJ108" s="1605"/>
      <c r="DK108" s="1605"/>
      <c r="DL108" s="1605"/>
      <c r="DM108" s="1605"/>
      <c r="DN108" s="1605"/>
      <c r="DO108" s="1605"/>
      <c r="DP108" s="1605"/>
      <c r="DQ108" s="1605"/>
      <c r="DR108" s="1605"/>
      <c r="DS108" s="1605"/>
      <c r="DT108" s="1605"/>
      <c r="DU108" s="1605"/>
      <c r="DV108" s="1605"/>
      <c r="DW108" s="1605"/>
      <c r="DX108" s="1605"/>
      <c r="DY108" s="1605"/>
      <c r="DZ108" s="1605"/>
      <c r="EA108" s="1605"/>
      <c r="EB108" s="1605"/>
      <c r="EC108" s="1605"/>
      <c r="ED108" s="1605"/>
      <c r="EE108" s="1605"/>
      <c r="EF108" s="1605"/>
      <c r="EG108" s="1605"/>
      <c r="EH108" s="1605"/>
      <c r="EI108" s="1605"/>
      <c r="EJ108" s="1605"/>
      <c r="EK108" s="1605"/>
      <c r="EL108" s="1605"/>
      <c r="EM108" s="1605"/>
      <c r="EN108" s="1605"/>
      <c r="EO108" s="1605"/>
      <c r="EP108" s="1605"/>
      <c r="EQ108" s="1605"/>
      <c r="ER108" s="1605"/>
      <c r="ES108" s="1605"/>
      <c r="ET108" s="1605"/>
      <c r="EU108" s="1605"/>
      <c r="EV108" s="160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1"/>
      <c r="FK108" s="92"/>
      <c r="FL108" s="99"/>
      <c r="FM108" s="91"/>
    </row>
    <row r="109" spans="1:169" ht="3" customHeight="1">
      <c r="A109" s="92"/>
      <c r="B109" s="88"/>
      <c r="D109" s="92"/>
      <c r="E109" s="92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1605"/>
      <c r="R109" s="1605"/>
      <c r="S109" s="1605"/>
      <c r="T109" s="1605"/>
      <c r="U109" s="1605"/>
      <c r="V109" s="1605"/>
      <c r="W109" s="1605"/>
      <c r="X109" s="1605"/>
      <c r="Y109" s="1605"/>
      <c r="Z109" s="1605"/>
      <c r="AA109" s="1605"/>
      <c r="AB109" s="1605"/>
      <c r="AC109" s="1605"/>
      <c r="AD109" s="1605"/>
      <c r="AE109" s="1605"/>
      <c r="AF109" s="1605"/>
      <c r="AG109" s="1605"/>
      <c r="AH109" s="1605"/>
      <c r="AI109" s="1605"/>
      <c r="AJ109" s="1605"/>
      <c r="AK109" s="1605"/>
      <c r="AL109" s="1605"/>
      <c r="AM109" s="1605"/>
      <c r="AN109" s="1605"/>
      <c r="AO109" s="1605"/>
      <c r="AP109" s="1605"/>
      <c r="AQ109" s="1605"/>
      <c r="AR109" s="1605"/>
      <c r="AS109" s="1605"/>
      <c r="AT109" s="1605"/>
      <c r="AU109" s="1605"/>
      <c r="AV109" s="1605"/>
      <c r="AW109" s="1605"/>
      <c r="AX109" s="1605"/>
      <c r="AY109" s="1605"/>
      <c r="AZ109" s="1605"/>
      <c r="BA109" s="1605"/>
      <c r="BB109" s="1605"/>
      <c r="BC109" s="1605"/>
      <c r="BD109" s="1605"/>
      <c r="BE109" s="1605"/>
      <c r="BF109" s="1605"/>
      <c r="BG109" s="1605"/>
      <c r="BH109" s="1605"/>
      <c r="BI109" s="1605"/>
      <c r="BJ109" s="1605"/>
      <c r="BK109" s="1605"/>
      <c r="BL109" s="1605"/>
      <c r="BM109" s="1605"/>
      <c r="BN109" s="1605"/>
      <c r="BO109" s="1605"/>
      <c r="BP109" s="1605"/>
      <c r="BQ109" s="1605"/>
      <c r="BR109" s="1605"/>
      <c r="BS109" s="1605"/>
      <c r="BT109" s="1605"/>
      <c r="BU109" s="1605"/>
      <c r="BV109" s="1605"/>
      <c r="BW109" s="1605"/>
      <c r="BX109" s="1605"/>
      <c r="BY109" s="1605"/>
      <c r="BZ109" s="1605"/>
      <c r="CA109" s="1605"/>
      <c r="CB109" s="1605"/>
      <c r="CC109" s="1605"/>
      <c r="CD109" s="1605"/>
      <c r="CE109" s="1605"/>
      <c r="CF109" s="1605"/>
      <c r="CG109" s="1605"/>
      <c r="CH109" s="1605"/>
      <c r="CI109" s="1605"/>
      <c r="CJ109" s="1605"/>
      <c r="CK109" s="1605"/>
      <c r="CL109" s="1605"/>
      <c r="CM109" s="1605"/>
      <c r="CN109" s="1605"/>
      <c r="CO109" s="1605"/>
      <c r="CP109" s="1605"/>
      <c r="CQ109" s="1605"/>
      <c r="CR109" s="1605"/>
      <c r="CS109" s="1605"/>
      <c r="CT109" s="1605"/>
      <c r="CU109" s="1605"/>
      <c r="CV109" s="1605"/>
      <c r="CW109" s="1605"/>
      <c r="CX109" s="1605"/>
      <c r="CY109" s="1605"/>
      <c r="CZ109" s="1605"/>
      <c r="DA109" s="1605"/>
      <c r="DB109" s="1605"/>
      <c r="DC109" s="1605"/>
      <c r="DD109" s="1605"/>
      <c r="DE109" s="1605"/>
      <c r="DF109" s="1605"/>
      <c r="DG109" s="1605"/>
      <c r="DH109" s="1605"/>
      <c r="DI109" s="1605"/>
      <c r="DJ109" s="1605"/>
      <c r="DK109" s="1605"/>
      <c r="DL109" s="1605"/>
      <c r="DM109" s="1605"/>
      <c r="DN109" s="1605"/>
      <c r="DO109" s="1605"/>
      <c r="DP109" s="1605"/>
      <c r="DQ109" s="1605"/>
      <c r="DR109" s="1605"/>
      <c r="DS109" s="1605"/>
      <c r="DT109" s="1605"/>
      <c r="DU109" s="1605"/>
      <c r="DV109" s="1605"/>
      <c r="DW109" s="1605"/>
      <c r="DX109" s="1605"/>
      <c r="DY109" s="1605"/>
      <c r="DZ109" s="1605"/>
      <c r="EA109" s="1605"/>
      <c r="EB109" s="1605"/>
      <c r="EC109" s="1605"/>
      <c r="ED109" s="1605"/>
      <c r="EE109" s="1605"/>
      <c r="EF109" s="1605"/>
      <c r="EG109" s="1605"/>
      <c r="EH109" s="1605"/>
      <c r="EI109" s="1605"/>
      <c r="EJ109" s="1605"/>
      <c r="EK109" s="1605"/>
      <c r="EL109" s="1605"/>
      <c r="EM109" s="1605"/>
      <c r="EN109" s="1605"/>
      <c r="EO109" s="1605"/>
      <c r="EP109" s="1605"/>
      <c r="EQ109" s="1605"/>
      <c r="ER109" s="1605"/>
      <c r="ES109" s="1605"/>
      <c r="ET109" s="1605"/>
      <c r="EU109" s="1605"/>
      <c r="EV109" s="160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1"/>
      <c r="FK109" s="92"/>
      <c r="FL109" s="89"/>
      <c r="FM109" s="91"/>
    </row>
    <row r="110" spans="1:169" ht="3" customHeight="1">
      <c r="A110" s="92"/>
      <c r="B110" s="100"/>
      <c r="C110" s="99"/>
      <c r="D110" s="92"/>
      <c r="E110" s="92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1605"/>
      <c r="R110" s="1605"/>
      <c r="S110" s="1605"/>
      <c r="T110" s="1605"/>
      <c r="U110" s="1605"/>
      <c r="V110" s="1605"/>
      <c r="W110" s="1605"/>
      <c r="X110" s="1605"/>
      <c r="Y110" s="1605"/>
      <c r="Z110" s="1605"/>
      <c r="AA110" s="1605"/>
      <c r="AB110" s="1605"/>
      <c r="AC110" s="1605"/>
      <c r="AD110" s="1605"/>
      <c r="AE110" s="1605"/>
      <c r="AF110" s="1605"/>
      <c r="AG110" s="1605"/>
      <c r="AH110" s="1605"/>
      <c r="AI110" s="1605"/>
      <c r="AJ110" s="1605"/>
      <c r="AK110" s="1605"/>
      <c r="AL110" s="1605"/>
      <c r="AM110" s="1605"/>
      <c r="AN110" s="1605"/>
      <c r="AO110" s="1605"/>
      <c r="AP110" s="1605"/>
      <c r="AQ110" s="1605"/>
      <c r="AR110" s="1605"/>
      <c r="AS110" s="1605"/>
      <c r="AT110" s="1605"/>
      <c r="AU110" s="1605"/>
      <c r="AV110" s="1605"/>
      <c r="AW110" s="1605"/>
      <c r="AX110" s="1605"/>
      <c r="AY110" s="1605"/>
      <c r="AZ110" s="1605"/>
      <c r="BA110" s="1605"/>
      <c r="BB110" s="1605"/>
      <c r="BC110" s="1605"/>
      <c r="BD110" s="1605"/>
      <c r="BE110" s="1605"/>
      <c r="BF110" s="1605"/>
      <c r="BG110" s="1605"/>
      <c r="BH110" s="1605"/>
      <c r="BI110" s="1605"/>
      <c r="BJ110" s="1605"/>
      <c r="BK110" s="1605"/>
      <c r="BL110" s="1605"/>
      <c r="BM110" s="1605"/>
      <c r="BN110" s="1605"/>
      <c r="BO110" s="1605"/>
      <c r="BP110" s="1605"/>
      <c r="BQ110" s="1605"/>
      <c r="BR110" s="1605"/>
      <c r="BS110" s="1605"/>
      <c r="BT110" s="1605"/>
      <c r="BU110" s="1605"/>
      <c r="BV110" s="1605"/>
      <c r="BW110" s="1605"/>
      <c r="BX110" s="1605"/>
      <c r="BY110" s="1605"/>
      <c r="BZ110" s="1605"/>
      <c r="CA110" s="1605"/>
      <c r="CB110" s="1605"/>
      <c r="CC110" s="1605"/>
      <c r="CD110" s="1605"/>
      <c r="CE110" s="1605"/>
      <c r="CF110" s="1605"/>
      <c r="CG110" s="1605"/>
      <c r="CH110" s="1605"/>
      <c r="CI110" s="1605"/>
      <c r="CJ110" s="1605"/>
      <c r="CK110" s="1605"/>
      <c r="CL110" s="1605"/>
      <c r="CM110" s="1605"/>
      <c r="CN110" s="1605"/>
      <c r="CO110" s="1605"/>
      <c r="CP110" s="1605"/>
      <c r="CQ110" s="1605"/>
      <c r="CR110" s="1605"/>
      <c r="CS110" s="1605"/>
      <c r="CT110" s="1605"/>
      <c r="CU110" s="1605"/>
      <c r="CV110" s="1605"/>
      <c r="CW110" s="1605"/>
      <c r="CX110" s="1605"/>
      <c r="CY110" s="1605"/>
      <c r="CZ110" s="1605"/>
      <c r="DA110" s="1605"/>
      <c r="DB110" s="1605"/>
      <c r="DC110" s="1605"/>
      <c r="DD110" s="1605"/>
      <c r="DE110" s="1605"/>
      <c r="DF110" s="1605"/>
      <c r="DG110" s="1605"/>
      <c r="DH110" s="1605"/>
      <c r="DI110" s="1605"/>
      <c r="DJ110" s="1605"/>
      <c r="DK110" s="1605"/>
      <c r="DL110" s="1605"/>
      <c r="DM110" s="1605"/>
      <c r="DN110" s="1605"/>
      <c r="DO110" s="1605"/>
      <c r="DP110" s="1605"/>
      <c r="DQ110" s="1605"/>
      <c r="DR110" s="1605"/>
      <c r="DS110" s="1605"/>
      <c r="DT110" s="1605"/>
      <c r="DU110" s="1605"/>
      <c r="DV110" s="1605"/>
      <c r="DW110" s="1605"/>
      <c r="DX110" s="1605"/>
      <c r="DY110" s="1605"/>
      <c r="DZ110" s="1605"/>
      <c r="EA110" s="1605"/>
      <c r="EB110" s="1605"/>
      <c r="EC110" s="1605"/>
      <c r="ED110" s="1605"/>
      <c r="EE110" s="1605"/>
      <c r="EF110" s="1605"/>
      <c r="EG110" s="1605"/>
      <c r="EH110" s="1605"/>
      <c r="EI110" s="1605"/>
      <c r="EJ110" s="1605"/>
      <c r="EK110" s="1605"/>
      <c r="EL110" s="1605"/>
      <c r="EM110" s="1605"/>
      <c r="EN110" s="1605"/>
      <c r="EO110" s="1605"/>
      <c r="EP110" s="1605"/>
      <c r="EQ110" s="1605"/>
      <c r="ER110" s="1605"/>
      <c r="ES110" s="1605"/>
      <c r="ET110" s="1605"/>
      <c r="EU110" s="1605"/>
      <c r="EV110" s="160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1"/>
      <c r="FK110" s="99"/>
      <c r="FL110" s="91"/>
      <c r="FM110" s="91"/>
    </row>
    <row r="111" spans="1:169" ht="3" customHeight="1">
      <c r="A111" s="92"/>
      <c r="B111" s="92"/>
      <c r="C111" s="88"/>
      <c r="E111" s="92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1605"/>
      <c r="R111" s="1605"/>
      <c r="S111" s="1605"/>
      <c r="T111" s="1605"/>
      <c r="U111" s="1605"/>
      <c r="V111" s="1605"/>
      <c r="W111" s="1605"/>
      <c r="X111" s="1605"/>
      <c r="Y111" s="1605"/>
      <c r="Z111" s="1605"/>
      <c r="AA111" s="1605"/>
      <c r="AB111" s="1605"/>
      <c r="AC111" s="1605"/>
      <c r="AD111" s="1605"/>
      <c r="AE111" s="1605"/>
      <c r="AF111" s="1605"/>
      <c r="AG111" s="1605"/>
      <c r="AH111" s="1605"/>
      <c r="AI111" s="1605"/>
      <c r="AJ111" s="1605"/>
      <c r="AK111" s="1605"/>
      <c r="AL111" s="1605"/>
      <c r="AM111" s="1605"/>
      <c r="AN111" s="1605"/>
      <c r="AO111" s="1605"/>
      <c r="AP111" s="1605"/>
      <c r="AQ111" s="1605"/>
      <c r="AR111" s="1605"/>
      <c r="AS111" s="1605"/>
      <c r="AT111" s="1605"/>
      <c r="AU111" s="1605"/>
      <c r="AV111" s="1605"/>
      <c r="AW111" s="1605"/>
      <c r="AX111" s="1605"/>
      <c r="AY111" s="1605"/>
      <c r="AZ111" s="1605"/>
      <c r="BA111" s="1605"/>
      <c r="BB111" s="1605"/>
      <c r="BC111" s="1605"/>
      <c r="BD111" s="1605"/>
      <c r="BE111" s="1605"/>
      <c r="BF111" s="1605"/>
      <c r="BG111" s="1605"/>
      <c r="BH111" s="1605"/>
      <c r="BI111" s="1605"/>
      <c r="BJ111" s="1605"/>
      <c r="BK111" s="1605"/>
      <c r="BL111" s="1605"/>
      <c r="BM111" s="1605"/>
      <c r="BN111" s="1605"/>
      <c r="BO111" s="1605"/>
      <c r="BP111" s="1605"/>
      <c r="BQ111" s="1605"/>
      <c r="BR111" s="1605"/>
      <c r="BS111" s="1605"/>
      <c r="BT111" s="1605"/>
      <c r="BU111" s="1605"/>
      <c r="BV111" s="1605"/>
      <c r="BW111" s="1605"/>
      <c r="BX111" s="1605"/>
      <c r="BY111" s="1605"/>
      <c r="BZ111" s="1605"/>
      <c r="CA111" s="1605"/>
      <c r="CB111" s="1605"/>
      <c r="CC111" s="1605"/>
      <c r="CD111" s="1605"/>
      <c r="CE111" s="1605"/>
      <c r="CF111" s="1605"/>
      <c r="CG111" s="1605"/>
      <c r="CH111" s="1605"/>
      <c r="CI111" s="1605"/>
      <c r="CJ111" s="1605"/>
      <c r="CK111" s="1605"/>
      <c r="CL111" s="1605"/>
      <c r="CM111" s="1605"/>
      <c r="CN111" s="1605"/>
      <c r="CO111" s="1605"/>
      <c r="CP111" s="1605"/>
      <c r="CQ111" s="1605"/>
      <c r="CR111" s="1605"/>
      <c r="CS111" s="1605"/>
      <c r="CT111" s="1605"/>
      <c r="CU111" s="1605"/>
      <c r="CV111" s="1605"/>
      <c r="CW111" s="1605"/>
      <c r="CX111" s="1605"/>
      <c r="CY111" s="1605"/>
      <c r="CZ111" s="1605"/>
      <c r="DA111" s="1605"/>
      <c r="DB111" s="1605"/>
      <c r="DC111" s="1605"/>
      <c r="DD111" s="1605"/>
      <c r="DE111" s="1605"/>
      <c r="DF111" s="1605"/>
      <c r="DG111" s="1605"/>
      <c r="DH111" s="1605"/>
      <c r="DI111" s="1605"/>
      <c r="DJ111" s="1605"/>
      <c r="DK111" s="1605"/>
      <c r="DL111" s="1605"/>
      <c r="DM111" s="1605"/>
      <c r="DN111" s="1605"/>
      <c r="DO111" s="1605"/>
      <c r="DP111" s="1605"/>
      <c r="DQ111" s="1605"/>
      <c r="DR111" s="1605"/>
      <c r="DS111" s="1605"/>
      <c r="DT111" s="1605"/>
      <c r="DU111" s="1605"/>
      <c r="DV111" s="1605"/>
      <c r="DW111" s="1605"/>
      <c r="DX111" s="1605"/>
      <c r="DY111" s="1605"/>
      <c r="DZ111" s="1605"/>
      <c r="EA111" s="1605"/>
      <c r="EB111" s="1605"/>
      <c r="EC111" s="1605"/>
      <c r="ED111" s="1605"/>
      <c r="EE111" s="1605"/>
      <c r="EF111" s="1605"/>
      <c r="EG111" s="1605"/>
      <c r="EH111" s="1605"/>
      <c r="EI111" s="1605"/>
      <c r="EJ111" s="1605"/>
      <c r="EK111" s="1605"/>
      <c r="EL111" s="1605"/>
      <c r="EM111" s="1605"/>
      <c r="EN111" s="1605"/>
      <c r="EO111" s="1605"/>
      <c r="EP111" s="1605"/>
      <c r="EQ111" s="1605"/>
      <c r="ER111" s="1605"/>
      <c r="ES111" s="1605"/>
      <c r="ET111" s="1605"/>
      <c r="EU111" s="1605"/>
      <c r="EV111" s="160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1"/>
      <c r="FK111" s="89"/>
      <c r="FL111" s="91"/>
      <c r="FM111" s="91"/>
    </row>
    <row r="112" spans="1:169" ht="3" customHeight="1">
      <c r="A112" s="92"/>
      <c r="B112" s="99"/>
      <c r="C112" s="92"/>
      <c r="D112" s="92"/>
      <c r="E112" s="92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1605"/>
      <c r="R112" s="1605"/>
      <c r="S112" s="1605"/>
      <c r="T112" s="1605"/>
      <c r="U112" s="1605"/>
      <c r="V112" s="1605"/>
      <c r="W112" s="1605"/>
      <c r="X112" s="1605"/>
      <c r="Y112" s="1605"/>
      <c r="Z112" s="1605"/>
      <c r="AA112" s="1605"/>
      <c r="AB112" s="1605"/>
      <c r="AC112" s="1605"/>
      <c r="AD112" s="1605"/>
      <c r="AE112" s="1605"/>
      <c r="AF112" s="1605"/>
      <c r="AG112" s="1605"/>
      <c r="AH112" s="1605"/>
      <c r="AI112" s="1605"/>
      <c r="AJ112" s="1605"/>
      <c r="AK112" s="1605"/>
      <c r="AL112" s="1605"/>
      <c r="AM112" s="1605"/>
      <c r="AN112" s="1605"/>
      <c r="AO112" s="1605"/>
      <c r="AP112" s="1605"/>
      <c r="AQ112" s="1605"/>
      <c r="AR112" s="1605"/>
      <c r="AS112" s="1605"/>
      <c r="AT112" s="1605"/>
      <c r="AU112" s="1605"/>
      <c r="AV112" s="1605"/>
      <c r="AW112" s="1605"/>
      <c r="AX112" s="1605"/>
      <c r="AY112" s="1605"/>
      <c r="AZ112" s="1605"/>
      <c r="BA112" s="1605"/>
      <c r="BB112" s="1605"/>
      <c r="BC112" s="1605"/>
      <c r="BD112" s="1605"/>
      <c r="BE112" s="1605"/>
      <c r="BF112" s="1605"/>
      <c r="BG112" s="1605"/>
      <c r="BH112" s="1605"/>
      <c r="BI112" s="1605"/>
      <c r="BJ112" s="1605"/>
      <c r="BK112" s="1605"/>
      <c r="BL112" s="1605"/>
      <c r="BM112" s="1605"/>
      <c r="BN112" s="1605"/>
      <c r="BO112" s="1605"/>
      <c r="BP112" s="1605"/>
      <c r="BQ112" s="1605"/>
      <c r="BR112" s="1605"/>
      <c r="BS112" s="1605"/>
      <c r="BT112" s="1605"/>
      <c r="BU112" s="1605"/>
      <c r="BV112" s="1605"/>
      <c r="BW112" s="1605"/>
      <c r="BX112" s="1605"/>
      <c r="BY112" s="1605"/>
      <c r="BZ112" s="1605"/>
      <c r="CA112" s="1605"/>
      <c r="CB112" s="1605"/>
      <c r="CC112" s="1605"/>
      <c r="CD112" s="1605"/>
      <c r="CE112" s="1605"/>
      <c r="CF112" s="1605"/>
      <c r="CG112" s="1605"/>
      <c r="CH112" s="1605"/>
      <c r="CI112" s="1605"/>
      <c r="CJ112" s="1605"/>
      <c r="CK112" s="1605"/>
      <c r="CL112" s="1605"/>
      <c r="CM112" s="1605"/>
      <c r="CN112" s="1605"/>
      <c r="CO112" s="1605"/>
      <c r="CP112" s="1605"/>
      <c r="CQ112" s="1605"/>
      <c r="CR112" s="1605"/>
      <c r="CS112" s="1605"/>
      <c r="CT112" s="1605"/>
      <c r="CU112" s="1605"/>
      <c r="CV112" s="1605"/>
      <c r="CW112" s="1605"/>
      <c r="CX112" s="1605"/>
      <c r="CY112" s="1605"/>
      <c r="CZ112" s="1605"/>
      <c r="DA112" s="1605"/>
      <c r="DB112" s="1605"/>
      <c r="DC112" s="1605"/>
      <c r="DD112" s="1605"/>
      <c r="DE112" s="1605"/>
      <c r="DF112" s="1605"/>
      <c r="DG112" s="1605"/>
      <c r="DH112" s="1605"/>
      <c r="DI112" s="1605"/>
      <c r="DJ112" s="1605"/>
      <c r="DK112" s="1605"/>
      <c r="DL112" s="1605"/>
      <c r="DM112" s="1605"/>
      <c r="DN112" s="1605"/>
      <c r="DO112" s="1605"/>
      <c r="DP112" s="1605"/>
      <c r="DQ112" s="1605"/>
      <c r="DR112" s="1605"/>
      <c r="DS112" s="1605"/>
      <c r="DT112" s="1605"/>
      <c r="DU112" s="1605"/>
      <c r="DV112" s="1605"/>
      <c r="DW112" s="1605"/>
      <c r="DX112" s="1605"/>
      <c r="DY112" s="1605"/>
      <c r="DZ112" s="1605"/>
      <c r="EA112" s="1605"/>
      <c r="EB112" s="1605"/>
      <c r="EC112" s="1605"/>
      <c r="ED112" s="1605"/>
      <c r="EE112" s="1605"/>
      <c r="EF112" s="1605"/>
      <c r="EG112" s="1605"/>
      <c r="EH112" s="1605"/>
      <c r="EI112" s="1605"/>
      <c r="EJ112" s="1605"/>
      <c r="EK112" s="1605"/>
      <c r="EL112" s="1605"/>
      <c r="EM112" s="1605"/>
      <c r="EN112" s="1605"/>
      <c r="EO112" s="1605"/>
      <c r="EP112" s="1605"/>
      <c r="EQ112" s="1605"/>
      <c r="ER112" s="1605"/>
      <c r="ES112" s="1605"/>
      <c r="ET112" s="1605"/>
      <c r="EU112" s="1605"/>
      <c r="EV112" s="160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1"/>
      <c r="FK112" s="92"/>
      <c r="FL112" s="99"/>
      <c r="FM112" s="91"/>
    </row>
    <row r="113" spans="1:169" ht="3" customHeight="1">
      <c r="A113" s="92"/>
      <c r="B113" s="88"/>
      <c r="D113" s="92"/>
      <c r="E113" s="92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1"/>
      <c r="FK113" s="92"/>
      <c r="FL113" s="89"/>
      <c r="FM113" s="91"/>
    </row>
    <row r="114" spans="1:169" ht="3" customHeight="1">
      <c r="A114" s="92"/>
      <c r="B114" s="100"/>
      <c r="C114" s="99"/>
      <c r="D114" s="92"/>
      <c r="E114" s="92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1"/>
      <c r="FK114" s="99"/>
      <c r="FL114" s="91"/>
      <c r="FM114" s="91"/>
    </row>
    <row r="115" spans="1:169" ht="3" customHeight="1">
      <c r="A115" s="92"/>
      <c r="B115" s="92"/>
      <c r="C115" s="88"/>
      <c r="E115" s="92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1"/>
      <c r="FK115" s="89"/>
      <c r="FL115" s="91"/>
      <c r="FM115" s="91"/>
    </row>
    <row r="116" spans="1:169" ht="3" customHeight="1">
      <c r="A116" s="92"/>
      <c r="B116" s="90"/>
      <c r="C116" s="100"/>
      <c r="D116" s="92"/>
      <c r="E116" s="92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1606"/>
      <c r="AN116" s="1606"/>
      <c r="AO116" s="1606"/>
      <c r="AP116" s="1606"/>
      <c r="AQ116" s="1606"/>
      <c r="AR116" s="1606"/>
      <c r="AS116" s="1606"/>
      <c r="AT116" s="1606"/>
      <c r="AU116" s="1606"/>
      <c r="AV116" s="1606"/>
      <c r="AW116" s="1606"/>
      <c r="AX116" s="1606"/>
      <c r="AY116" s="1606"/>
      <c r="AZ116" s="1606"/>
      <c r="BA116" s="1606"/>
      <c r="BB116" s="1606"/>
      <c r="BC116" s="1606"/>
      <c r="BD116" s="1606"/>
      <c r="BE116" s="1606"/>
      <c r="BF116" s="1606"/>
      <c r="BG116" s="1606"/>
      <c r="BH116" s="1606"/>
      <c r="BI116" s="1606"/>
      <c r="BJ116" s="1606"/>
      <c r="BK116" s="1606"/>
      <c r="BL116" s="1606"/>
      <c r="BM116" s="1606"/>
      <c r="BN116" s="1606"/>
      <c r="BO116" s="1606"/>
      <c r="BP116" s="1606"/>
      <c r="BQ116" s="1606"/>
      <c r="BR116" s="1606"/>
      <c r="BS116" s="1606"/>
      <c r="BT116" s="1606"/>
      <c r="BU116" s="1606"/>
      <c r="BV116" s="1606"/>
      <c r="BW116" s="1606"/>
      <c r="BX116" s="1606"/>
      <c r="BY116" s="1606"/>
      <c r="BZ116" s="1606"/>
      <c r="CA116" s="1606"/>
      <c r="CB116" s="1606"/>
      <c r="CC116" s="1606"/>
      <c r="CD116" s="1606"/>
      <c r="CE116" s="1606"/>
      <c r="CF116" s="1606"/>
      <c r="CG116" s="1606"/>
      <c r="CH116" s="1606"/>
      <c r="CI116" s="1606"/>
      <c r="CJ116" s="1606"/>
      <c r="CK116" s="1606"/>
      <c r="CL116" s="1606"/>
      <c r="CM116" s="1606"/>
      <c r="CN116" s="1606"/>
      <c r="CO116" s="1606"/>
      <c r="CP116" s="1606"/>
      <c r="CQ116" s="1606"/>
      <c r="CR116" s="1606"/>
      <c r="CS116" s="1606"/>
      <c r="CT116" s="1606"/>
      <c r="CU116" s="1606"/>
      <c r="CV116" s="1606"/>
      <c r="CW116" s="1606"/>
      <c r="CX116" s="1606"/>
      <c r="CY116" s="1606"/>
      <c r="CZ116" s="1606"/>
      <c r="DA116" s="1606"/>
      <c r="DB116" s="1606"/>
      <c r="DC116" s="1606"/>
      <c r="DD116" s="1606"/>
      <c r="DE116" s="1606"/>
      <c r="DF116" s="1606"/>
      <c r="DG116" s="1606"/>
      <c r="DH116" s="1606"/>
      <c r="DI116" s="1606"/>
      <c r="DJ116" s="1606"/>
      <c r="DK116" s="1606"/>
      <c r="DL116" s="1606"/>
      <c r="DM116" s="1606"/>
      <c r="DN116" s="1606"/>
      <c r="DO116" s="1606"/>
      <c r="DP116" s="1606"/>
      <c r="DQ116" s="1606"/>
      <c r="DR116" s="1606"/>
      <c r="DS116" s="1606"/>
      <c r="DT116" s="1606"/>
      <c r="DU116" s="1606"/>
      <c r="DV116" s="1606"/>
      <c r="DW116" s="1606"/>
      <c r="DX116" s="1606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1"/>
      <c r="FK116" s="92"/>
      <c r="FL116" s="99"/>
      <c r="FM116" s="91"/>
    </row>
    <row r="117" spans="1:169" ht="3" customHeight="1">
      <c r="A117" s="92"/>
      <c r="B117" s="88"/>
      <c r="D117" s="92"/>
      <c r="E117" s="92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1606"/>
      <c r="AN117" s="1606"/>
      <c r="AO117" s="1606"/>
      <c r="AP117" s="1606"/>
      <c r="AQ117" s="1606"/>
      <c r="AR117" s="1606"/>
      <c r="AS117" s="1606"/>
      <c r="AT117" s="1606"/>
      <c r="AU117" s="1606"/>
      <c r="AV117" s="1606"/>
      <c r="AW117" s="1606"/>
      <c r="AX117" s="1606"/>
      <c r="AY117" s="1606"/>
      <c r="AZ117" s="1606"/>
      <c r="BA117" s="1606"/>
      <c r="BB117" s="1606"/>
      <c r="BC117" s="1606"/>
      <c r="BD117" s="1606"/>
      <c r="BE117" s="1606"/>
      <c r="BF117" s="1606"/>
      <c r="BG117" s="1606"/>
      <c r="BH117" s="1606"/>
      <c r="BI117" s="1606"/>
      <c r="BJ117" s="1606"/>
      <c r="BK117" s="1606"/>
      <c r="BL117" s="1606"/>
      <c r="BM117" s="1606"/>
      <c r="BN117" s="1606"/>
      <c r="BO117" s="1606"/>
      <c r="BP117" s="1606"/>
      <c r="BQ117" s="1606"/>
      <c r="BR117" s="1606"/>
      <c r="BS117" s="1606"/>
      <c r="BT117" s="1606"/>
      <c r="BU117" s="1606"/>
      <c r="BV117" s="1606"/>
      <c r="BW117" s="1606"/>
      <c r="BX117" s="1606"/>
      <c r="BY117" s="1606"/>
      <c r="BZ117" s="1606"/>
      <c r="CA117" s="1606"/>
      <c r="CB117" s="1606"/>
      <c r="CC117" s="1606"/>
      <c r="CD117" s="1606"/>
      <c r="CE117" s="1606"/>
      <c r="CF117" s="1606"/>
      <c r="CG117" s="1606"/>
      <c r="CH117" s="1606"/>
      <c r="CI117" s="1606"/>
      <c r="CJ117" s="1606"/>
      <c r="CK117" s="1606"/>
      <c r="CL117" s="1606"/>
      <c r="CM117" s="1606"/>
      <c r="CN117" s="1606"/>
      <c r="CO117" s="1606"/>
      <c r="CP117" s="1606"/>
      <c r="CQ117" s="1606"/>
      <c r="CR117" s="1606"/>
      <c r="CS117" s="1606"/>
      <c r="CT117" s="1606"/>
      <c r="CU117" s="1606"/>
      <c r="CV117" s="1606"/>
      <c r="CW117" s="1606"/>
      <c r="CX117" s="1606"/>
      <c r="CY117" s="1606"/>
      <c r="CZ117" s="1606"/>
      <c r="DA117" s="1606"/>
      <c r="DB117" s="1606"/>
      <c r="DC117" s="1606"/>
      <c r="DD117" s="1606"/>
      <c r="DE117" s="1606"/>
      <c r="DF117" s="1606"/>
      <c r="DG117" s="1606"/>
      <c r="DH117" s="1606"/>
      <c r="DI117" s="1606"/>
      <c r="DJ117" s="1606"/>
      <c r="DK117" s="1606"/>
      <c r="DL117" s="1606"/>
      <c r="DM117" s="1606"/>
      <c r="DN117" s="1606"/>
      <c r="DO117" s="1606"/>
      <c r="DP117" s="1606"/>
      <c r="DQ117" s="1606"/>
      <c r="DR117" s="1606"/>
      <c r="DS117" s="1606"/>
      <c r="DT117" s="1606"/>
      <c r="DU117" s="1606"/>
      <c r="DV117" s="1606"/>
      <c r="DW117" s="1606"/>
      <c r="DX117" s="1606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1"/>
      <c r="FK117" s="92"/>
      <c r="FL117" s="89"/>
      <c r="FM117" s="91"/>
    </row>
    <row r="118" spans="1:169" ht="3" customHeight="1">
      <c r="A118" s="92"/>
      <c r="B118" s="100"/>
      <c r="C118" s="99"/>
      <c r="D118" s="92"/>
      <c r="E118" s="92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1606"/>
      <c r="AN118" s="1606"/>
      <c r="AO118" s="1606"/>
      <c r="AP118" s="1606"/>
      <c r="AQ118" s="1606"/>
      <c r="AR118" s="1606"/>
      <c r="AS118" s="1606"/>
      <c r="AT118" s="1606"/>
      <c r="AU118" s="1606"/>
      <c r="AV118" s="1606"/>
      <c r="AW118" s="1606"/>
      <c r="AX118" s="1606"/>
      <c r="AY118" s="1606"/>
      <c r="AZ118" s="1606"/>
      <c r="BA118" s="1606"/>
      <c r="BB118" s="1606"/>
      <c r="BC118" s="1606"/>
      <c r="BD118" s="1606"/>
      <c r="BE118" s="1606"/>
      <c r="BF118" s="1606"/>
      <c r="BG118" s="1606"/>
      <c r="BH118" s="1606"/>
      <c r="BI118" s="1606"/>
      <c r="BJ118" s="1606"/>
      <c r="BK118" s="1606"/>
      <c r="BL118" s="1606"/>
      <c r="BM118" s="1606"/>
      <c r="BN118" s="1606"/>
      <c r="BO118" s="1606"/>
      <c r="BP118" s="1606"/>
      <c r="BQ118" s="1606"/>
      <c r="BR118" s="1606"/>
      <c r="BS118" s="1606"/>
      <c r="BT118" s="1606"/>
      <c r="BU118" s="1606"/>
      <c r="BV118" s="1606"/>
      <c r="BW118" s="1606"/>
      <c r="BX118" s="1606"/>
      <c r="BY118" s="1606"/>
      <c r="BZ118" s="1606"/>
      <c r="CA118" s="1606"/>
      <c r="CB118" s="1606"/>
      <c r="CC118" s="1606"/>
      <c r="CD118" s="1606"/>
      <c r="CE118" s="1606"/>
      <c r="CF118" s="1606"/>
      <c r="CG118" s="1606"/>
      <c r="CH118" s="1606"/>
      <c r="CI118" s="1606"/>
      <c r="CJ118" s="1606"/>
      <c r="CK118" s="1606"/>
      <c r="CL118" s="1606"/>
      <c r="CM118" s="1606"/>
      <c r="CN118" s="1606"/>
      <c r="CO118" s="1606"/>
      <c r="CP118" s="1606"/>
      <c r="CQ118" s="1606"/>
      <c r="CR118" s="1606"/>
      <c r="CS118" s="1606"/>
      <c r="CT118" s="1606"/>
      <c r="CU118" s="1606"/>
      <c r="CV118" s="1606"/>
      <c r="CW118" s="1606"/>
      <c r="CX118" s="1606"/>
      <c r="CY118" s="1606"/>
      <c r="CZ118" s="1606"/>
      <c r="DA118" s="1606"/>
      <c r="DB118" s="1606"/>
      <c r="DC118" s="1606"/>
      <c r="DD118" s="1606"/>
      <c r="DE118" s="1606"/>
      <c r="DF118" s="1606"/>
      <c r="DG118" s="1606"/>
      <c r="DH118" s="1606"/>
      <c r="DI118" s="1606"/>
      <c r="DJ118" s="1606"/>
      <c r="DK118" s="1606"/>
      <c r="DL118" s="1606"/>
      <c r="DM118" s="1606"/>
      <c r="DN118" s="1606"/>
      <c r="DO118" s="1606"/>
      <c r="DP118" s="1606"/>
      <c r="DQ118" s="1606"/>
      <c r="DR118" s="1606"/>
      <c r="DS118" s="1606"/>
      <c r="DT118" s="1606"/>
      <c r="DU118" s="1606"/>
      <c r="DV118" s="1606"/>
      <c r="DW118" s="1606"/>
      <c r="DX118" s="1606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1"/>
      <c r="FK118" s="99"/>
      <c r="FL118" s="91"/>
      <c r="FM118" s="91"/>
    </row>
    <row r="119" spans="1:169" ht="3" customHeight="1">
      <c r="A119" s="92"/>
      <c r="B119" s="92"/>
      <c r="C119" s="88"/>
      <c r="E119" s="92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1606"/>
      <c r="AN119" s="1606"/>
      <c r="AO119" s="1606"/>
      <c r="AP119" s="1606"/>
      <c r="AQ119" s="1606"/>
      <c r="AR119" s="1606"/>
      <c r="AS119" s="1606"/>
      <c r="AT119" s="1606"/>
      <c r="AU119" s="1606"/>
      <c r="AV119" s="1606"/>
      <c r="AW119" s="1606"/>
      <c r="AX119" s="1606"/>
      <c r="AY119" s="1606"/>
      <c r="AZ119" s="1606"/>
      <c r="BA119" s="1606"/>
      <c r="BB119" s="1606"/>
      <c r="BC119" s="1606"/>
      <c r="BD119" s="1606"/>
      <c r="BE119" s="1606"/>
      <c r="BF119" s="1606"/>
      <c r="BG119" s="1606"/>
      <c r="BH119" s="1606"/>
      <c r="BI119" s="1606"/>
      <c r="BJ119" s="1606"/>
      <c r="BK119" s="1606"/>
      <c r="BL119" s="1606"/>
      <c r="BM119" s="1606"/>
      <c r="BN119" s="1606"/>
      <c r="BO119" s="1606"/>
      <c r="BP119" s="1606"/>
      <c r="BQ119" s="1606"/>
      <c r="BR119" s="1606"/>
      <c r="BS119" s="1606"/>
      <c r="BT119" s="1606"/>
      <c r="BU119" s="1606"/>
      <c r="BV119" s="1606"/>
      <c r="BW119" s="1606"/>
      <c r="BX119" s="1606"/>
      <c r="BY119" s="1606"/>
      <c r="BZ119" s="1606"/>
      <c r="CA119" s="1606"/>
      <c r="CB119" s="1606"/>
      <c r="CC119" s="1606"/>
      <c r="CD119" s="1606"/>
      <c r="CE119" s="1606"/>
      <c r="CF119" s="1606"/>
      <c r="CG119" s="1606"/>
      <c r="CH119" s="1606"/>
      <c r="CI119" s="1606"/>
      <c r="CJ119" s="1606"/>
      <c r="CK119" s="1606"/>
      <c r="CL119" s="1606"/>
      <c r="CM119" s="1606"/>
      <c r="CN119" s="1606"/>
      <c r="CO119" s="1606"/>
      <c r="CP119" s="1606"/>
      <c r="CQ119" s="1606"/>
      <c r="CR119" s="1606"/>
      <c r="CS119" s="1606"/>
      <c r="CT119" s="1606"/>
      <c r="CU119" s="1606"/>
      <c r="CV119" s="1606"/>
      <c r="CW119" s="1606"/>
      <c r="CX119" s="1606"/>
      <c r="CY119" s="1606"/>
      <c r="CZ119" s="1606"/>
      <c r="DA119" s="1606"/>
      <c r="DB119" s="1606"/>
      <c r="DC119" s="1606"/>
      <c r="DD119" s="1606"/>
      <c r="DE119" s="1606"/>
      <c r="DF119" s="1606"/>
      <c r="DG119" s="1606"/>
      <c r="DH119" s="1606"/>
      <c r="DI119" s="1606"/>
      <c r="DJ119" s="1606"/>
      <c r="DK119" s="1606"/>
      <c r="DL119" s="1606"/>
      <c r="DM119" s="1606"/>
      <c r="DN119" s="1606"/>
      <c r="DO119" s="1606"/>
      <c r="DP119" s="1606"/>
      <c r="DQ119" s="1606"/>
      <c r="DR119" s="1606"/>
      <c r="DS119" s="1606"/>
      <c r="DT119" s="1606"/>
      <c r="DU119" s="1606"/>
      <c r="DV119" s="1606"/>
      <c r="DW119" s="1606"/>
      <c r="DX119" s="1606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1"/>
      <c r="FK119" s="89"/>
      <c r="FL119" s="91"/>
      <c r="FM119" s="91"/>
    </row>
    <row r="120" spans="1:169" ht="3" customHeight="1">
      <c r="A120" s="92"/>
      <c r="B120" s="99"/>
      <c r="C120" s="92"/>
      <c r="D120" s="92"/>
      <c r="E120" s="92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1606"/>
      <c r="AN120" s="1606"/>
      <c r="AO120" s="1606"/>
      <c r="AP120" s="1606"/>
      <c r="AQ120" s="1606"/>
      <c r="AR120" s="1606"/>
      <c r="AS120" s="1606"/>
      <c r="AT120" s="1606"/>
      <c r="AU120" s="1606"/>
      <c r="AV120" s="1606"/>
      <c r="AW120" s="1606"/>
      <c r="AX120" s="1606"/>
      <c r="AY120" s="1606"/>
      <c r="AZ120" s="1606"/>
      <c r="BA120" s="1606"/>
      <c r="BB120" s="1606"/>
      <c r="BC120" s="1606"/>
      <c r="BD120" s="1606"/>
      <c r="BE120" s="1606"/>
      <c r="BF120" s="1606"/>
      <c r="BG120" s="1606"/>
      <c r="BH120" s="1606"/>
      <c r="BI120" s="1606"/>
      <c r="BJ120" s="1606"/>
      <c r="BK120" s="1606"/>
      <c r="BL120" s="1606"/>
      <c r="BM120" s="1606"/>
      <c r="BN120" s="1606"/>
      <c r="BO120" s="1606"/>
      <c r="BP120" s="1606"/>
      <c r="BQ120" s="1606"/>
      <c r="BR120" s="1606"/>
      <c r="BS120" s="1606"/>
      <c r="BT120" s="1606"/>
      <c r="BU120" s="1606"/>
      <c r="BV120" s="1606"/>
      <c r="BW120" s="1606"/>
      <c r="BX120" s="1606"/>
      <c r="BY120" s="1606"/>
      <c r="BZ120" s="1606"/>
      <c r="CA120" s="1606"/>
      <c r="CB120" s="1606"/>
      <c r="CC120" s="1606"/>
      <c r="CD120" s="1606"/>
      <c r="CE120" s="1606"/>
      <c r="CF120" s="1606"/>
      <c r="CG120" s="1606"/>
      <c r="CH120" s="1606"/>
      <c r="CI120" s="1606"/>
      <c r="CJ120" s="1606"/>
      <c r="CK120" s="1606"/>
      <c r="CL120" s="1606"/>
      <c r="CM120" s="1606"/>
      <c r="CN120" s="1606"/>
      <c r="CO120" s="1606"/>
      <c r="CP120" s="1606"/>
      <c r="CQ120" s="1606"/>
      <c r="CR120" s="1606"/>
      <c r="CS120" s="1606"/>
      <c r="CT120" s="1606"/>
      <c r="CU120" s="1606"/>
      <c r="CV120" s="1606"/>
      <c r="CW120" s="1606"/>
      <c r="CX120" s="1606"/>
      <c r="CY120" s="1606"/>
      <c r="CZ120" s="1606"/>
      <c r="DA120" s="1606"/>
      <c r="DB120" s="1606"/>
      <c r="DC120" s="1606"/>
      <c r="DD120" s="1606"/>
      <c r="DE120" s="1606"/>
      <c r="DF120" s="1606"/>
      <c r="DG120" s="1606"/>
      <c r="DH120" s="1606"/>
      <c r="DI120" s="1606"/>
      <c r="DJ120" s="1606"/>
      <c r="DK120" s="1606"/>
      <c r="DL120" s="1606"/>
      <c r="DM120" s="1606"/>
      <c r="DN120" s="1606"/>
      <c r="DO120" s="1606"/>
      <c r="DP120" s="1606"/>
      <c r="DQ120" s="1606"/>
      <c r="DR120" s="1606"/>
      <c r="DS120" s="1606"/>
      <c r="DT120" s="1606"/>
      <c r="DU120" s="1606"/>
      <c r="DV120" s="1606"/>
      <c r="DW120" s="1606"/>
      <c r="DX120" s="1606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1"/>
      <c r="FK120" s="92"/>
      <c r="FL120" s="99"/>
      <c r="FM120" s="91"/>
    </row>
    <row r="121" spans="1:169" ht="3" customHeight="1">
      <c r="A121" s="92"/>
      <c r="B121" s="88"/>
      <c r="D121" s="92"/>
      <c r="E121" s="92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1606"/>
      <c r="AN121" s="1606"/>
      <c r="AO121" s="1606"/>
      <c r="AP121" s="1606"/>
      <c r="AQ121" s="1606"/>
      <c r="AR121" s="1606"/>
      <c r="AS121" s="1606"/>
      <c r="AT121" s="1606"/>
      <c r="AU121" s="1606"/>
      <c r="AV121" s="1606"/>
      <c r="AW121" s="1606"/>
      <c r="AX121" s="1606"/>
      <c r="AY121" s="1606"/>
      <c r="AZ121" s="1606"/>
      <c r="BA121" s="1606"/>
      <c r="BB121" s="1606"/>
      <c r="BC121" s="1606"/>
      <c r="BD121" s="1606"/>
      <c r="BE121" s="1606"/>
      <c r="BF121" s="1606"/>
      <c r="BG121" s="1606"/>
      <c r="BH121" s="1606"/>
      <c r="BI121" s="1606"/>
      <c r="BJ121" s="1606"/>
      <c r="BK121" s="1606"/>
      <c r="BL121" s="1606"/>
      <c r="BM121" s="1606"/>
      <c r="BN121" s="1606"/>
      <c r="BO121" s="1606"/>
      <c r="BP121" s="1606"/>
      <c r="BQ121" s="1606"/>
      <c r="BR121" s="1606"/>
      <c r="BS121" s="1606"/>
      <c r="BT121" s="1606"/>
      <c r="BU121" s="1606"/>
      <c r="BV121" s="1606"/>
      <c r="BW121" s="1606"/>
      <c r="BX121" s="1606"/>
      <c r="BY121" s="1606"/>
      <c r="BZ121" s="1606"/>
      <c r="CA121" s="1606"/>
      <c r="CB121" s="1606"/>
      <c r="CC121" s="1606"/>
      <c r="CD121" s="1606"/>
      <c r="CE121" s="1606"/>
      <c r="CF121" s="1606"/>
      <c r="CG121" s="1606"/>
      <c r="CH121" s="1606"/>
      <c r="CI121" s="1606"/>
      <c r="CJ121" s="1606"/>
      <c r="CK121" s="1606"/>
      <c r="CL121" s="1606"/>
      <c r="CM121" s="1606"/>
      <c r="CN121" s="1606"/>
      <c r="CO121" s="1606"/>
      <c r="CP121" s="1606"/>
      <c r="CQ121" s="1606"/>
      <c r="CR121" s="1606"/>
      <c r="CS121" s="1606"/>
      <c r="CT121" s="1606"/>
      <c r="CU121" s="1606"/>
      <c r="CV121" s="1606"/>
      <c r="CW121" s="1606"/>
      <c r="CX121" s="1606"/>
      <c r="CY121" s="1606"/>
      <c r="CZ121" s="1606"/>
      <c r="DA121" s="1606"/>
      <c r="DB121" s="1606"/>
      <c r="DC121" s="1606"/>
      <c r="DD121" s="1606"/>
      <c r="DE121" s="1606"/>
      <c r="DF121" s="1606"/>
      <c r="DG121" s="1606"/>
      <c r="DH121" s="1606"/>
      <c r="DI121" s="1606"/>
      <c r="DJ121" s="1606"/>
      <c r="DK121" s="1606"/>
      <c r="DL121" s="1606"/>
      <c r="DM121" s="1606"/>
      <c r="DN121" s="1606"/>
      <c r="DO121" s="1606"/>
      <c r="DP121" s="1606"/>
      <c r="DQ121" s="1606"/>
      <c r="DR121" s="1606"/>
      <c r="DS121" s="1606"/>
      <c r="DT121" s="1606"/>
      <c r="DU121" s="1606"/>
      <c r="DV121" s="1606"/>
      <c r="DW121" s="1606"/>
      <c r="DX121" s="1606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1"/>
      <c r="FK121" s="92"/>
      <c r="FL121" s="89"/>
      <c r="FM121" s="91"/>
    </row>
    <row r="122" spans="1:169" ht="3" customHeight="1">
      <c r="A122" s="92"/>
      <c r="B122" s="100"/>
      <c r="C122" s="99"/>
      <c r="D122" s="92"/>
      <c r="E122" s="92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1606"/>
      <c r="AN122" s="1606"/>
      <c r="AO122" s="1606"/>
      <c r="AP122" s="1606"/>
      <c r="AQ122" s="1606"/>
      <c r="AR122" s="1606"/>
      <c r="AS122" s="1606"/>
      <c r="AT122" s="1606"/>
      <c r="AU122" s="1606"/>
      <c r="AV122" s="1606"/>
      <c r="AW122" s="1606"/>
      <c r="AX122" s="1606"/>
      <c r="AY122" s="1606"/>
      <c r="AZ122" s="1606"/>
      <c r="BA122" s="1606"/>
      <c r="BB122" s="1606"/>
      <c r="BC122" s="1606"/>
      <c r="BD122" s="1606"/>
      <c r="BE122" s="1606"/>
      <c r="BF122" s="1606"/>
      <c r="BG122" s="1606"/>
      <c r="BH122" s="1606"/>
      <c r="BI122" s="1606"/>
      <c r="BJ122" s="1606"/>
      <c r="BK122" s="1606"/>
      <c r="BL122" s="1606"/>
      <c r="BM122" s="1606"/>
      <c r="BN122" s="1606"/>
      <c r="BO122" s="1606"/>
      <c r="BP122" s="1606"/>
      <c r="BQ122" s="1606"/>
      <c r="BR122" s="1606"/>
      <c r="BS122" s="1606"/>
      <c r="BT122" s="1606"/>
      <c r="BU122" s="1606"/>
      <c r="BV122" s="1606"/>
      <c r="BW122" s="1606"/>
      <c r="BX122" s="1606"/>
      <c r="BY122" s="1606"/>
      <c r="BZ122" s="1606"/>
      <c r="CA122" s="1606"/>
      <c r="CB122" s="1606"/>
      <c r="CC122" s="1606"/>
      <c r="CD122" s="1606"/>
      <c r="CE122" s="1606"/>
      <c r="CF122" s="1606"/>
      <c r="CG122" s="1606"/>
      <c r="CH122" s="1606"/>
      <c r="CI122" s="1606"/>
      <c r="CJ122" s="1606"/>
      <c r="CK122" s="1606"/>
      <c r="CL122" s="1606"/>
      <c r="CM122" s="1606"/>
      <c r="CN122" s="1606"/>
      <c r="CO122" s="1606"/>
      <c r="CP122" s="1606"/>
      <c r="CQ122" s="1606"/>
      <c r="CR122" s="1606"/>
      <c r="CS122" s="1606"/>
      <c r="CT122" s="1606"/>
      <c r="CU122" s="1606"/>
      <c r="CV122" s="1606"/>
      <c r="CW122" s="1606"/>
      <c r="CX122" s="1606"/>
      <c r="CY122" s="1606"/>
      <c r="CZ122" s="1606"/>
      <c r="DA122" s="1606"/>
      <c r="DB122" s="1606"/>
      <c r="DC122" s="1606"/>
      <c r="DD122" s="1606"/>
      <c r="DE122" s="1606"/>
      <c r="DF122" s="1606"/>
      <c r="DG122" s="1606"/>
      <c r="DH122" s="1606"/>
      <c r="DI122" s="1606"/>
      <c r="DJ122" s="1606"/>
      <c r="DK122" s="1606"/>
      <c r="DL122" s="1606"/>
      <c r="DM122" s="1606"/>
      <c r="DN122" s="1606"/>
      <c r="DO122" s="1606"/>
      <c r="DP122" s="1606"/>
      <c r="DQ122" s="1606"/>
      <c r="DR122" s="1606"/>
      <c r="DS122" s="1606"/>
      <c r="DT122" s="1606"/>
      <c r="DU122" s="1606"/>
      <c r="DV122" s="1606"/>
      <c r="DW122" s="1606"/>
      <c r="DX122" s="1606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1"/>
      <c r="FK122" s="99"/>
      <c r="FL122" s="91"/>
      <c r="FM122" s="91"/>
    </row>
    <row r="123" spans="1:169" ht="3" customHeight="1">
      <c r="A123" s="92"/>
      <c r="B123" s="92"/>
      <c r="C123" s="88"/>
      <c r="E123" s="92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1606"/>
      <c r="AN123" s="1606"/>
      <c r="AO123" s="1606"/>
      <c r="AP123" s="1606"/>
      <c r="AQ123" s="1606"/>
      <c r="AR123" s="1606"/>
      <c r="AS123" s="1606"/>
      <c r="AT123" s="1606"/>
      <c r="AU123" s="1606"/>
      <c r="AV123" s="1606"/>
      <c r="AW123" s="1606"/>
      <c r="AX123" s="1606"/>
      <c r="AY123" s="1606"/>
      <c r="AZ123" s="1606"/>
      <c r="BA123" s="1606"/>
      <c r="BB123" s="1606"/>
      <c r="BC123" s="1606"/>
      <c r="BD123" s="1606"/>
      <c r="BE123" s="1606"/>
      <c r="BF123" s="1606"/>
      <c r="BG123" s="1606"/>
      <c r="BH123" s="1606"/>
      <c r="BI123" s="1606"/>
      <c r="BJ123" s="1606"/>
      <c r="BK123" s="1606"/>
      <c r="BL123" s="1606"/>
      <c r="BM123" s="1606"/>
      <c r="BN123" s="1606"/>
      <c r="BO123" s="1606"/>
      <c r="BP123" s="1606"/>
      <c r="BQ123" s="1606"/>
      <c r="BR123" s="1606"/>
      <c r="BS123" s="1606"/>
      <c r="BT123" s="1606"/>
      <c r="BU123" s="1606"/>
      <c r="BV123" s="1606"/>
      <c r="BW123" s="1606"/>
      <c r="BX123" s="1606"/>
      <c r="BY123" s="1606"/>
      <c r="BZ123" s="1606"/>
      <c r="CA123" s="1606"/>
      <c r="CB123" s="1606"/>
      <c r="CC123" s="1606"/>
      <c r="CD123" s="1606"/>
      <c r="CE123" s="1606"/>
      <c r="CF123" s="1606"/>
      <c r="CG123" s="1606"/>
      <c r="CH123" s="1606"/>
      <c r="CI123" s="1606"/>
      <c r="CJ123" s="1606"/>
      <c r="CK123" s="1606"/>
      <c r="CL123" s="1606"/>
      <c r="CM123" s="1606"/>
      <c r="CN123" s="1606"/>
      <c r="CO123" s="1606"/>
      <c r="CP123" s="1606"/>
      <c r="CQ123" s="1606"/>
      <c r="CR123" s="1606"/>
      <c r="CS123" s="1606"/>
      <c r="CT123" s="1606"/>
      <c r="CU123" s="1606"/>
      <c r="CV123" s="1606"/>
      <c r="CW123" s="1606"/>
      <c r="CX123" s="1606"/>
      <c r="CY123" s="1606"/>
      <c r="CZ123" s="1606"/>
      <c r="DA123" s="1606"/>
      <c r="DB123" s="1606"/>
      <c r="DC123" s="1606"/>
      <c r="DD123" s="1606"/>
      <c r="DE123" s="1606"/>
      <c r="DF123" s="1606"/>
      <c r="DG123" s="1606"/>
      <c r="DH123" s="1606"/>
      <c r="DI123" s="1606"/>
      <c r="DJ123" s="1606"/>
      <c r="DK123" s="1606"/>
      <c r="DL123" s="1606"/>
      <c r="DM123" s="1606"/>
      <c r="DN123" s="1606"/>
      <c r="DO123" s="1606"/>
      <c r="DP123" s="1606"/>
      <c r="DQ123" s="1606"/>
      <c r="DR123" s="1606"/>
      <c r="DS123" s="1606"/>
      <c r="DT123" s="1606"/>
      <c r="DU123" s="1606"/>
      <c r="DV123" s="1606"/>
      <c r="DW123" s="1606"/>
      <c r="DX123" s="1606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1"/>
      <c r="FK123" s="89"/>
      <c r="FL123" s="91"/>
      <c r="FM123" s="91"/>
    </row>
    <row r="124" spans="1:169" ht="3" customHeight="1">
      <c r="A124" s="92"/>
      <c r="B124" s="90"/>
      <c r="C124" s="100"/>
      <c r="D124" s="92"/>
      <c r="E124" s="92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1606"/>
      <c r="AN124" s="1606"/>
      <c r="AO124" s="1606"/>
      <c r="AP124" s="1606"/>
      <c r="AQ124" s="1606"/>
      <c r="AR124" s="1606"/>
      <c r="AS124" s="1606"/>
      <c r="AT124" s="1606"/>
      <c r="AU124" s="1606"/>
      <c r="AV124" s="1606"/>
      <c r="AW124" s="1606"/>
      <c r="AX124" s="1606"/>
      <c r="AY124" s="1606"/>
      <c r="AZ124" s="1606"/>
      <c r="BA124" s="1606"/>
      <c r="BB124" s="1606"/>
      <c r="BC124" s="1606"/>
      <c r="BD124" s="1606"/>
      <c r="BE124" s="1606"/>
      <c r="BF124" s="1606"/>
      <c r="BG124" s="1606"/>
      <c r="BH124" s="1606"/>
      <c r="BI124" s="1606"/>
      <c r="BJ124" s="1606"/>
      <c r="BK124" s="1606"/>
      <c r="BL124" s="1606"/>
      <c r="BM124" s="1606"/>
      <c r="BN124" s="1606"/>
      <c r="BO124" s="1606"/>
      <c r="BP124" s="1606"/>
      <c r="BQ124" s="1606"/>
      <c r="BR124" s="1606"/>
      <c r="BS124" s="1606"/>
      <c r="BT124" s="1606"/>
      <c r="BU124" s="1606"/>
      <c r="BV124" s="1606"/>
      <c r="BW124" s="1606"/>
      <c r="BX124" s="1606"/>
      <c r="BY124" s="1606"/>
      <c r="BZ124" s="1606"/>
      <c r="CA124" s="1606"/>
      <c r="CB124" s="1606"/>
      <c r="CC124" s="1606"/>
      <c r="CD124" s="1606"/>
      <c r="CE124" s="1606"/>
      <c r="CF124" s="1606"/>
      <c r="CG124" s="1606"/>
      <c r="CH124" s="1606"/>
      <c r="CI124" s="1606"/>
      <c r="CJ124" s="1606"/>
      <c r="CK124" s="1606"/>
      <c r="CL124" s="1606"/>
      <c r="CM124" s="1606"/>
      <c r="CN124" s="1606"/>
      <c r="CO124" s="1606"/>
      <c r="CP124" s="1606"/>
      <c r="CQ124" s="1606"/>
      <c r="CR124" s="1606"/>
      <c r="CS124" s="1606"/>
      <c r="CT124" s="1606"/>
      <c r="CU124" s="1606"/>
      <c r="CV124" s="1606"/>
      <c r="CW124" s="1606"/>
      <c r="CX124" s="1606"/>
      <c r="CY124" s="1606"/>
      <c r="CZ124" s="1606"/>
      <c r="DA124" s="1606"/>
      <c r="DB124" s="1606"/>
      <c r="DC124" s="1606"/>
      <c r="DD124" s="1606"/>
      <c r="DE124" s="1606"/>
      <c r="DF124" s="1606"/>
      <c r="DG124" s="1606"/>
      <c r="DH124" s="1606"/>
      <c r="DI124" s="1606"/>
      <c r="DJ124" s="1606"/>
      <c r="DK124" s="1606"/>
      <c r="DL124" s="1606"/>
      <c r="DM124" s="1606"/>
      <c r="DN124" s="1606"/>
      <c r="DO124" s="1606"/>
      <c r="DP124" s="1606"/>
      <c r="DQ124" s="1606"/>
      <c r="DR124" s="1606"/>
      <c r="DS124" s="1606"/>
      <c r="DT124" s="1606"/>
      <c r="DU124" s="1606"/>
      <c r="DV124" s="1606"/>
      <c r="DW124" s="1606"/>
      <c r="DX124" s="1606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1"/>
      <c r="FK124" s="92"/>
      <c r="FL124" s="99"/>
      <c r="FM124" s="91"/>
    </row>
    <row r="125" spans="1:169" ht="3" customHeight="1">
      <c r="A125" s="92"/>
      <c r="B125" s="88"/>
      <c r="D125" s="92"/>
      <c r="E125" s="92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1606"/>
      <c r="AN125" s="1606"/>
      <c r="AO125" s="1606"/>
      <c r="AP125" s="1606"/>
      <c r="AQ125" s="1606"/>
      <c r="AR125" s="1606"/>
      <c r="AS125" s="1606"/>
      <c r="AT125" s="1606"/>
      <c r="AU125" s="1606"/>
      <c r="AV125" s="1606"/>
      <c r="AW125" s="1606"/>
      <c r="AX125" s="1606"/>
      <c r="AY125" s="1606"/>
      <c r="AZ125" s="1606"/>
      <c r="BA125" s="1606"/>
      <c r="BB125" s="1606"/>
      <c r="BC125" s="1606"/>
      <c r="BD125" s="1606"/>
      <c r="BE125" s="1606"/>
      <c r="BF125" s="1606"/>
      <c r="BG125" s="1606"/>
      <c r="BH125" s="1606"/>
      <c r="BI125" s="1606"/>
      <c r="BJ125" s="1606"/>
      <c r="BK125" s="1606"/>
      <c r="BL125" s="1606"/>
      <c r="BM125" s="1606"/>
      <c r="BN125" s="1606"/>
      <c r="BO125" s="1606"/>
      <c r="BP125" s="1606"/>
      <c r="BQ125" s="1606"/>
      <c r="BR125" s="1606"/>
      <c r="BS125" s="1606"/>
      <c r="BT125" s="1606"/>
      <c r="BU125" s="1606"/>
      <c r="BV125" s="1606"/>
      <c r="BW125" s="1606"/>
      <c r="BX125" s="1606"/>
      <c r="BY125" s="1606"/>
      <c r="BZ125" s="1606"/>
      <c r="CA125" s="1606"/>
      <c r="CB125" s="1606"/>
      <c r="CC125" s="1606"/>
      <c r="CD125" s="1606"/>
      <c r="CE125" s="1606"/>
      <c r="CF125" s="1606"/>
      <c r="CG125" s="1606"/>
      <c r="CH125" s="1606"/>
      <c r="CI125" s="1606"/>
      <c r="CJ125" s="1606"/>
      <c r="CK125" s="1606"/>
      <c r="CL125" s="1606"/>
      <c r="CM125" s="1606"/>
      <c r="CN125" s="1606"/>
      <c r="CO125" s="1606"/>
      <c r="CP125" s="1606"/>
      <c r="CQ125" s="1606"/>
      <c r="CR125" s="1606"/>
      <c r="CS125" s="1606"/>
      <c r="CT125" s="1606"/>
      <c r="CU125" s="1606"/>
      <c r="CV125" s="1606"/>
      <c r="CW125" s="1606"/>
      <c r="CX125" s="1606"/>
      <c r="CY125" s="1606"/>
      <c r="CZ125" s="1606"/>
      <c r="DA125" s="1606"/>
      <c r="DB125" s="1606"/>
      <c r="DC125" s="1606"/>
      <c r="DD125" s="1606"/>
      <c r="DE125" s="1606"/>
      <c r="DF125" s="1606"/>
      <c r="DG125" s="1606"/>
      <c r="DH125" s="1606"/>
      <c r="DI125" s="1606"/>
      <c r="DJ125" s="1606"/>
      <c r="DK125" s="1606"/>
      <c r="DL125" s="1606"/>
      <c r="DM125" s="1606"/>
      <c r="DN125" s="1606"/>
      <c r="DO125" s="1606"/>
      <c r="DP125" s="1606"/>
      <c r="DQ125" s="1606"/>
      <c r="DR125" s="1606"/>
      <c r="DS125" s="1606"/>
      <c r="DT125" s="1606"/>
      <c r="DU125" s="1606"/>
      <c r="DV125" s="1606"/>
      <c r="DW125" s="1606"/>
      <c r="DX125" s="1606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1"/>
      <c r="FK125" s="92"/>
      <c r="FL125" s="89"/>
      <c r="FM125" s="91"/>
    </row>
    <row r="126" spans="1:169" ht="3" customHeight="1">
      <c r="A126" s="92"/>
      <c r="B126" s="100"/>
      <c r="C126" s="99"/>
      <c r="D126" s="92"/>
      <c r="E126" s="92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1606"/>
      <c r="AN126" s="1606"/>
      <c r="AO126" s="1606"/>
      <c r="AP126" s="1606"/>
      <c r="AQ126" s="1606"/>
      <c r="AR126" s="1606"/>
      <c r="AS126" s="1606"/>
      <c r="AT126" s="1606"/>
      <c r="AU126" s="1606"/>
      <c r="AV126" s="1606"/>
      <c r="AW126" s="1606"/>
      <c r="AX126" s="1606"/>
      <c r="AY126" s="1606"/>
      <c r="AZ126" s="1606"/>
      <c r="BA126" s="1606"/>
      <c r="BB126" s="1606"/>
      <c r="BC126" s="1606"/>
      <c r="BD126" s="1606"/>
      <c r="BE126" s="1606"/>
      <c r="BF126" s="1606"/>
      <c r="BG126" s="1606"/>
      <c r="BH126" s="1606"/>
      <c r="BI126" s="1606"/>
      <c r="BJ126" s="1606"/>
      <c r="BK126" s="1606"/>
      <c r="BL126" s="1606"/>
      <c r="BM126" s="1606"/>
      <c r="BN126" s="1606"/>
      <c r="BO126" s="1606"/>
      <c r="BP126" s="1606"/>
      <c r="BQ126" s="1606"/>
      <c r="BR126" s="1606"/>
      <c r="BS126" s="1606"/>
      <c r="BT126" s="1606"/>
      <c r="BU126" s="1606"/>
      <c r="BV126" s="1606"/>
      <c r="BW126" s="1606"/>
      <c r="BX126" s="1606"/>
      <c r="BY126" s="1606"/>
      <c r="BZ126" s="1606"/>
      <c r="CA126" s="1606"/>
      <c r="CB126" s="1606"/>
      <c r="CC126" s="1606"/>
      <c r="CD126" s="1606"/>
      <c r="CE126" s="1606"/>
      <c r="CF126" s="1606"/>
      <c r="CG126" s="1606"/>
      <c r="CH126" s="1606"/>
      <c r="CI126" s="1606"/>
      <c r="CJ126" s="1606"/>
      <c r="CK126" s="1606"/>
      <c r="CL126" s="1606"/>
      <c r="CM126" s="1606"/>
      <c r="CN126" s="1606"/>
      <c r="CO126" s="1606"/>
      <c r="CP126" s="1606"/>
      <c r="CQ126" s="1606"/>
      <c r="CR126" s="1606"/>
      <c r="CS126" s="1606"/>
      <c r="CT126" s="1606"/>
      <c r="CU126" s="1606"/>
      <c r="CV126" s="1606"/>
      <c r="CW126" s="1606"/>
      <c r="CX126" s="1606"/>
      <c r="CY126" s="1606"/>
      <c r="CZ126" s="1606"/>
      <c r="DA126" s="1606"/>
      <c r="DB126" s="1606"/>
      <c r="DC126" s="1606"/>
      <c r="DD126" s="1606"/>
      <c r="DE126" s="1606"/>
      <c r="DF126" s="1606"/>
      <c r="DG126" s="1606"/>
      <c r="DH126" s="1606"/>
      <c r="DI126" s="1606"/>
      <c r="DJ126" s="1606"/>
      <c r="DK126" s="1606"/>
      <c r="DL126" s="1606"/>
      <c r="DM126" s="1606"/>
      <c r="DN126" s="1606"/>
      <c r="DO126" s="1606"/>
      <c r="DP126" s="1606"/>
      <c r="DQ126" s="1606"/>
      <c r="DR126" s="1606"/>
      <c r="DS126" s="1606"/>
      <c r="DT126" s="1606"/>
      <c r="DU126" s="1606"/>
      <c r="DV126" s="1606"/>
      <c r="DW126" s="1606"/>
      <c r="DX126" s="1606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1"/>
      <c r="FK126" s="99"/>
      <c r="FL126" s="91"/>
      <c r="FM126" s="91"/>
    </row>
    <row r="127" spans="1:169" ht="3" customHeight="1">
      <c r="A127" s="92"/>
      <c r="B127" s="92"/>
      <c r="C127" s="88"/>
      <c r="E127" s="92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1606"/>
      <c r="AN127" s="1606"/>
      <c r="AO127" s="1606"/>
      <c r="AP127" s="1606"/>
      <c r="AQ127" s="1606"/>
      <c r="AR127" s="1606"/>
      <c r="AS127" s="1606"/>
      <c r="AT127" s="1606"/>
      <c r="AU127" s="1606"/>
      <c r="AV127" s="1606"/>
      <c r="AW127" s="1606"/>
      <c r="AX127" s="1606"/>
      <c r="AY127" s="1606"/>
      <c r="AZ127" s="1606"/>
      <c r="BA127" s="1606"/>
      <c r="BB127" s="1606"/>
      <c r="BC127" s="1606"/>
      <c r="BD127" s="1606"/>
      <c r="BE127" s="1606"/>
      <c r="BF127" s="1606"/>
      <c r="BG127" s="1606"/>
      <c r="BH127" s="1606"/>
      <c r="BI127" s="1606"/>
      <c r="BJ127" s="1606"/>
      <c r="BK127" s="1606"/>
      <c r="BL127" s="1606"/>
      <c r="BM127" s="1606"/>
      <c r="BN127" s="1606"/>
      <c r="BO127" s="1606"/>
      <c r="BP127" s="1606"/>
      <c r="BQ127" s="1606"/>
      <c r="BR127" s="1606"/>
      <c r="BS127" s="1606"/>
      <c r="BT127" s="1606"/>
      <c r="BU127" s="1606"/>
      <c r="BV127" s="1606"/>
      <c r="BW127" s="1606"/>
      <c r="BX127" s="1606"/>
      <c r="BY127" s="1606"/>
      <c r="BZ127" s="1606"/>
      <c r="CA127" s="1606"/>
      <c r="CB127" s="1606"/>
      <c r="CC127" s="1606"/>
      <c r="CD127" s="1606"/>
      <c r="CE127" s="1606"/>
      <c r="CF127" s="1606"/>
      <c r="CG127" s="1606"/>
      <c r="CH127" s="1606"/>
      <c r="CI127" s="1606"/>
      <c r="CJ127" s="1606"/>
      <c r="CK127" s="1606"/>
      <c r="CL127" s="1606"/>
      <c r="CM127" s="1606"/>
      <c r="CN127" s="1606"/>
      <c r="CO127" s="1606"/>
      <c r="CP127" s="1606"/>
      <c r="CQ127" s="1606"/>
      <c r="CR127" s="1606"/>
      <c r="CS127" s="1606"/>
      <c r="CT127" s="1606"/>
      <c r="CU127" s="1606"/>
      <c r="CV127" s="1606"/>
      <c r="CW127" s="1606"/>
      <c r="CX127" s="1606"/>
      <c r="CY127" s="1606"/>
      <c r="CZ127" s="1606"/>
      <c r="DA127" s="1606"/>
      <c r="DB127" s="1606"/>
      <c r="DC127" s="1606"/>
      <c r="DD127" s="1606"/>
      <c r="DE127" s="1606"/>
      <c r="DF127" s="1606"/>
      <c r="DG127" s="1606"/>
      <c r="DH127" s="1606"/>
      <c r="DI127" s="1606"/>
      <c r="DJ127" s="1606"/>
      <c r="DK127" s="1606"/>
      <c r="DL127" s="1606"/>
      <c r="DM127" s="1606"/>
      <c r="DN127" s="1606"/>
      <c r="DO127" s="1606"/>
      <c r="DP127" s="1606"/>
      <c r="DQ127" s="1606"/>
      <c r="DR127" s="1606"/>
      <c r="DS127" s="1606"/>
      <c r="DT127" s="1606"/>
      <c r="DU127" s="1606"/>
      <c r="DV127" s="1606"/>
      <c r="DW127" s="1606"/>
      <c r="DX127" s="1606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1"/>
      <c r="FK127" s="89"/>
      <c r="FL127" s="91"/>
      <c r="FM127" s="91"/>
    </row>
    <row r="128" spans="1:169" ht="3" customHeight="1">
      <c r="A128" s="92"/>
      <c r="B128" s="99"/>
      <c r="C128" s="92"/>
      <c r="D128" s="92"/>
      <c r="E128" s="92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1606"/>
      <c r="AN128" s="1606"/>
      <c r="AO128" s="1606"/>
      <c r="AP128" s="1606"/>
      <c r="AQ128" s="1606"/>
      <c r="AR128" s="1606"/>
      <c r="AS128" s="1606"/>
      <c r="AT128" s="1606"/>
      <c r="AU128" s="1606"/>
      <c r="AV128" s="1606"/>
      <c r="AW128" s="1606"/>
      <c r="AX128" s="1606"/>
      <c r="AY128" s="1606"/>
      <c r="AZ128" s="1606"/>
      <c r="BA128" s="1606"/>
      <c r="BB128" s="1606"/>
      <c r="BC128" s="1606"/>
      <c r="BD128" s="1606"/>
      <c r="BE128" s="1606"/>
      <c r="BF128" s="1606"/>
      <c r="BG128" s="1606"/>
      <c r="BH128" s="1606"/>
      <c r="BI128" s="1606"/>
      <c r="BJ128" s="1606"/>
      <c r="BK128" s="1606"/>
      <c r="BL128" s="1606"/>
      <c r="BM128" s="1606"/>
      <c r="BN128" s="1606"/>
      <c r="BO128" s="1606"/>
      <c r="BP128" s="1606"/>
      <c r="BQ128" s="1606"/>
      <c r="BR128" s="1606"/>
      <c r="BS128" s="1606"/>
      <c r="BT128" s="1606"/>
      <c r="BU128" s="1606"/>
      <c r="BV128" s="1606"/>
      <c r="BW128" s="1606"/>
      <c r="BX128" s="1606"/>
      <c r="BY128" s="1606"/>
      <c r="BZ128" s="1606"/>
      <c r="CA128" s="1606"/>
      <c r="CB128" s="1606"/>
      <c r="CC128" s="1606"/>
      <c r="CD128" s="1606"/>
      <c r="CE128" s="1606"/>
      <c r="CF128" s="1606"/>
      <c r="CG128" s="1606"/>
      <c r="CH128" s="1606"/>
      <c r="CI128" s="1606"/>
      <c r="CJ128" s="1606"/>
      <c r="CK128" s="1606"/>
      <c r="CL128" s="1606"/>
      <c r="CM128" s="1606"/>
      <c r="CN128" s="1606"/>
      <c r="CO128" s="1606"/>
      <c r="CP128" s="1606"/>
      <c r="CQ128" s="1606"/>
      <c r="CR128" s="1606"/>
      <c r="CS128" s="1606"/>
      <c r="CT128" s="1606"/>
      <c r="CU128" s="1606"/>
      <c r="CV128" s="1606"/>
      <c r="CW128" s="1606"/>
      <c r="CX128" s="1606"/>
      <c r="CY128" s="1606"/>
      <c r="CZ128" s="1606"/>
      <c r="DA128" s="1606"/>
      <c r="DB128" s="1606"/>
      <c r="DC128" s="1606"/>
      <c r="DD128" s="1606"/>
      <c r="DE128" s="1606"/>
      <c r="DF128" s="1606"/>
      <c r="DG128" s="1606"/>
      <c r="DH128" s="1606"/>
      <c r="DI128" s="1606"/>
      <c r="DJ128" s="1606"/>
      <c r="DK128" s="1606"/>
      <c r="DL128" s="1606"/>
      <c r="DM128" s="1606"/>
      <c r="DN128" s="1606"/>
      <c r="DO128" s="1606"/>
      <c r="DP128" s="1606"/>
      <c r="DQ128" s="1606"/>
      <c r="DR128" s="1606"/>
      <c r="DS128" s="1606"/>
      <c r="DT128" s="1606"/>
      <c r="DU128" s="1606"/>
      <c r="DV128" s="1606"/>
      <c r="DW128" s="1606"/>
      <c r="DX128" s="1606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1"/>
      <c r="FK128" s="92"/>
      <c r="FL128" s="99"/>
      <c r="FM128" s="91"/>
    </row>
    <row r="129" spans="1:169" ht="3" customHeight="1">
      <c r="A129" s="92"/>
      <c r="B129" s="88"/>
      <c r="D129" s="92"/>
      <c r="E129" s="92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1606"/>
      <c r="AN129" s="1606"/>
      <c r="AO129" s="1606"/>
      <c r="AP129" s="1606"/>
      <c r="AQ129" s="1606"/>
      <c r="AR129" s="1606"/>
      <c r="AS129" s="1606"/>
      <c r="AT129" s="1606"/>
      <c r="AU129" s="1606"/>
      <c r="AV129" s="1606"/>
      <c r="AW129" s="1606"/>
      <c r="AX129" s="1606"/>
      <c r="AY129" s="1606"/>
      <c r="AZ129" s="1606"/>
      <c r="BA129" s="1606"/>
      <c r="BB129" s="1606"/>
      <c r="BC129" s="1606"/>
      <c r="BD129" s="1606"/>
      <c r="BE129" s="1606"/>
      <c r="BF129" s="1606"/>
      <c r="BG129" s="1606"/>
      <c r="BH129" s="1606"/>
      <c r="BI129" s="1606"/>
      <c r="BJ129" s="1606"/>
      <c r="BK129" s="1606"/>
      <c r="BL129" s="1606"/>
      <c r="BM129" s="1606"/>
      <c r="BN129" s="1606"/>
      <c r="BO129" s="1606"/>
      <c r="BP129" s="1606"/>
      <c r="BQ129" s="1606"/>
      <c r="BR129" s="1606"/>
      <c r="BS129" s="1606"/>
      <c r="BT129" s="1606"/>
      <c r="BU129" s="1606"/>
      <c r="BV129" s="1606"/>
      <c r="BW129" s="1606"/>
      <c r="BX129" s="1606"/>
      <c r="BY129" s="1606"/>
      <c r="BZ129" s="1606"/>
      <c r="CA129" s="1606"/>
      <c r="CB129" s="1606"/>
      <c r="CC129" s="1606"/>
      <c r="CD129" s="1606"/>
      <c r="CE129" s="1606"/>
      <c r="CF129" s="1606"/>
      <c r="CG129" s="1606"/>
      <c r="CH129" s="1606"/>
      <c r="CI129" s="1606"/>
      <c r="CJ129" s="1606"/>
      <c r="CK129" s="1606"/>
      <c r="CL129" s="1606"/>
      <c r="CM129" s="1606"/>
      <c r="CN129" s="1606"/>
      <c r="CO129" s="1606"/>
      <c r="CP129" s="1606"/>
      <c r="CQ129" s="1606"/>
      <c r="CR129" s="1606"/>
      <c r="CS129" s="1606"/>
      <c r="CT129" s="1606"/>
      <c r="CU129" s="1606"/>
      <c r="CV129" s="1606"/>
      <c r="CW129" s="1606"/>
      <c r="CX129" s="1606"/>
      <c r="CY129" s="1606"/>
      <c r="CZ129" s="1606"/>
      <c r="DA129" s="1606"/>
      <c r="DB129" s="1606"/>
      <c r="DC129" s="1606"/>
      <c r="DD129" s="1606"/>
      <c r="DE129" s="1606"/>
      <c r="DF129" s="1606"/>
      <c r="DG129" s="1606"/>
      <c r="DH129" s="1606"/>
      <c r="DI129" s="1606"/>
      <c r="DJ129" s="1606"/>
      <c r="DK129" s="1606"/>
      <c r="DL129" s="1606"/>
      <c r="DM129" s="1606"/>
      <c r="DN129" s="1606"/>
      <c r="DO129" s="1606"/>
      <c r="DP129" s="1606"/>
      <c r="DQ129" s="1606"/>
      <c r="DR129" s="1606"/>
      <c r="DS129" s="1606"/>
      <c r="DT129" s="1606"/>
      <c r="DU129" s="1606"/>
      <c r="DV129" s="1606"/>
      <c r="DW129" s="1606"/>
      <c r="DX129" s="1606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1"/>
      <c r="FK129" s="92"/>
      <c r="FL129" s="89"/>
      <c r="FM129" s="91"/>
    </row>
    <row r="130" spans="1:169" ht="3" customHeight="1">
      <c r="A130" s="92"/>
      <c r="B130" s="100"/>
      <c r="C130" s="99"/>
      <c r="D130" s="92"/>
      <c r="E130" s="92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1606"/>
      <c r="AN130" s="1606"/>
      <c r="AO130" s="1606"/>
      <c r="AP130" s="1606"/>
      <c r="AQ130" s="1606"/>
      <c r="AR130" s="1606"/>
      <c r="AS130" s="1606"/>
      <c r="AT130" s="1606"/>
      <c r="AU130" s="1606"/>
      <c r="AV130" s="1606"/>
      <c r="AW130" s="1606"/>
      <c r="AX130" s="1606"/>
      <c r="AY130" s="1606"/>
      <c r="AZ130" s="1606"/>
      <c r="BA130" s="1606"/>
      <c r="BB130" s="1606"/>
      <c r="BC130" s="1606"/>
      <c r="BD130" s="1606"/>
      <c r="BE130" s="1606"/>
      <c r="BF130" s="1606"/>
      <c r="BG130" s="1606"/>
      <c r="BH130" s="1606"/>
      <c r="BI130" s="1606"/>
      <c r="BJ130" s="1606"/>
      <c r="BK130" s="1606"/>
      <c r="BL130" s="1606"/>
      <c r="BM130" s="1606"/>
      <c r="BN130" s="1606"/>
      <c r="BO130" s="1606"/>
      <c r="BP130" s="1606"/>
      <c r="BQ130" s="1606"/>
      <c r="BR130" s="1606"/>
      <c r="BS130" s="1606"/>
      <c r="BT130" s="1606"/>
      <c r="BU130" s="1606"/>
      <c r="BV130" s="1606"/>
      <c r="BW130" s="1606"/>
      <c r="BX130" s="1606"/>
      <c r="BY130" s="1606"/>
      <c r="BZ130" s="1606"/>
      <c r="CA130" s="1606"/>
      <c r="CB130" s="1606"/>
      <c r="CC130" s="1606"/>
      <c r="CD130" s="1606"/>
      <c r="CE130" s="1606"/>
      <c r="CF130" s="1606"/>
      <c r="CG130" s="1606"/>
      <c r="CH130" s="1606"/>
      <c r="CI130" s="1606"/>
      <c r="CJ130" s="1606"/>
      <c r="CK130" s="1606"/>
      <c r="CL130" s="1606"/>
      <c r="CM130" s="1606"/>
      <c r="CN130" s="1606"/>
      <c r="CO130" s="1606"/>
      <c r="CP130" s="1606"/>
      <c r="CQ130" s="1606"/>
      <c r="CR130" s="1606"/>
      <c r="CS130" s="1606"/>
      <c r="CT130" s="1606"/>
      <c r="CU130" s="1606"/>
      <c r="CV130" s="1606"/>
      <c r="CW130" s="1606"/>
      <c r="CX130" s="1606"/>
      <c r="CY130" s="1606"/>
      <c r="CZ130" s="1606"/>
      <c r="DA130" s="1606"/>
      <c r="DB130" s="1606"/>
      <c r="DC130" s="1606"/>
      <c r="DD130" s="1606"/>
      <c r="DE130" s="1606"/>
      <c r="DF130" s="1606"/>
      <c r="DG130" s="1606"/>
      <c r="DH130" s="1606"/>
      <c r="DI130" s="1606"/>
      <c r="DJ130" s="1606"/>
      <c r="DK130" s="1606"/>
      <c r="DL130" s="1606"/>
      <c r="DM130" s="1606"/>
      <c r="DN130" s="1606"/>
      <c r="DO130" s="1606"/>
      <c r="DP130" s="1606"/>
      <c r="DQ130" s="1606"/>
      <c r="DR130" s="1606"/>
      <c r="DS130" s="1606"/>
      <c r="DT130" s="1606"/>
      <c r="DU130" s="1606"/>
      <c r="DV130" s="1606"/>
      <c r="DW130" s="1606"/>
      <c r="DX130" s="1606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1"/>
      <c r="FK130" s="99"/>
      <c r="FL130" s="91"/>
      <c r="FM130" s="91"/>
    </row>
    <row r="131" spans="1:169" ht="3" customHeight="1">
      <c r="A131" s="92"/>
      <c r="B131" s="92"/>
      <c r="C131" s="88"/>
      <c r="E131" s="92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1606"/>
      <c r="AN131" s="1606"/>
      <c r="AO131" s="1606"/>
      <c r="AP131" s="1606"/>
      <c r="AQ131" s="1606"/>
      <c r="AR131" s="1606"/>
      <c r="AS131" s="1606"/>
      <c r="AT131" s="1606"/>
      <c r="AU131" s="1606"/>
      <c r="AV131" s="1606"/>
      <c r="AW131" s="1606"/>
      <c r="AX131" s="1606"/>
      <c r="AY131" s="1606"/>
      <c r="AZ131" s="1606"/>
      <c r="BA131" s="1606"/>
      <c r="BB131" s="1606"/>
      <c r="BC131" s="1606"/>
      <c r="BD131" s="1606"/>
      <c r="BE131" s="1606"/>
      <c r="BF131" s="1606"/>
      <c r="BG131" s="1606"/>
      <c r="BH131" s="1606"/>
      <c r="BI131" s="1606"/>
      <c r="BJ131" s="1606"/>
      <c r="BK131" s="1606"/>
      <c r="BL131" s="1606"/>
      <c r="BM131" s="1606"/>
      <c r="BN131" s="1606"/>
      <c r="BO131" s="1606"/>
      <c r="BP131" s="1606"/>
      <c r="BQ131" s="1606"/>
      <c r="BR131" s="1606"/>
      <c r="BS131" s="1606"/>
      <c r="BT131" s="1606"/>
      <c r="BU131" s="1606"/>
      <c r="BV131" s="1606"/>
      <c r="BW131" s="1606"/>
      <c r="BX131" s="1606"/>
      <c r="BY131" s="1606"/>
      <c r="BZ131" s="1606"/>
      <c r="CA131" s="1606"/>
      <c r="CB131" s="1606"/>
      <c r="CC131" s="1606"/>
      <c r="CD131" s="1606"/>
      <c r="CE131" s="1606"/>
      <c r="CF131" s="1606"/>
      <c r="CG131" s="1606"/>
      <c r="CH131" s="1606"/>
      <c r="CI131" s="1606"/>
      <c r="CJ131" s="1606"/>
      <c r="CK131" s="1606"/>
      <c r="CL131" s="1606"/>
      <c r="CM131" s="1606"/>
      <c r="CN131" s="1606"/>
      <c r="CO131" s="1606"/>
      <c r="CP131" s="1606"/>
      <c r="CQ131" s="1606"/>
      <c r="CR131" s="1606"/>
      <c r="CS131" s="1606"/>
      <c r="CT131" s="1606"/>
      <c r="CU131" s="1606"/>
      <c r="CV131" s="1606"/>
      <c r="CW131" s="1606"/>
      <c r="CX131" s="1606"/>
      <c r="CY131" s="1606"/>
      <c r="CZ131" s="1606"/>
      <c r="DA131" s="1606"/>
      <c r="DB131" s="1606"/>
      <c r="DC131" s="1606"/>
      <c r="DD131" s="1606"/>
      <c r="DE131" s="1606"/>
      <c r="DF131" s="1606"/>
      <c r="DG131" s="1606"/>
      <c r="DH131" s="1606"/>
      <c r="DI131" s="1606"/>
      <c r="DJ131" s="1606"/>
      <c r="DK131" s="1606"/>
      <c r="DL131" s="1606"/>
      <c r="DM131" s="1606"/>
      <c r="DN131" s="1606"/>
      <c r="DO131" s="1606"/>
      <c r="DP131" s="1606"/>
      <c r="DQ131" s="1606"/>
      <c r="DR131" s="1606"/>
      <c r="DS131" s="1606"/>
      <c r="DT131" s="1606"/>
      <c r="DU131" s="1606"/>
      <c r="DV131" s="1606"/>
      <c r="DW131" s="1606"/>
      <c r="DX131" s="1606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1"/>
      <c r="FK131" s="89"/>
      <c r="FL131" s="91"/>
      <c r="FM131" s="91"/>
    </row>
    <row r="132" spans="1:169" ht="3" customHeight="1">
      <c r="A132" s="92"/>
      <c r="B132" s="90"/>
      <c r="C132" s="100"/>
      <c r="D132" s="92"/>
      <c r="E132" s="92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1606"/>
      <c r="AN132" s="1606"/>
      <c r="AO132" s="1606"/>
      <c r="AP132" s="1606"/>
      <c r="AQ132" s="1606"/>
      <c r="AR132" s="1606"/>
      <c r="AS132" s="1606"/>
      <c r="AT132" s="1606"/>
      <c r="AU132" s="1606"/>
      <c r="AV132" s="1606"/>
      <c r="AW132" s="1606"/>
      <c r="AX132" s="1606"/>
      <c r="AY132" s="1606"/>
      <c r="AZ132" s="1606"/>
      <c r="BA132" s="1606"/>
      <c r="BB132" s="1606"/>
      <c r="BC132" s="1606"/>
      <c r="BD132" s="1606"/>
      <c r="BE132" s="1606"/>
      <c r="BF132" s="1606"/>
      <c r="BG132" s="1606"/>
      <c r="BH132" s="1606"/>
      <c r="BI132" s="1606"/>
      <c r="BJ132" s="1606"/>
      <c r="BK132" s="1606"/>
      <c r="BL132" s="1606"/>
      <c r="BM132" s="1606"/>
      <c r="BN132" s="1606"/>
      <c r="BO132" s="1606"/>
      <c r="BP132" s="1606"/>
      <c r="BQ132" s="1606"/>
      <c r="BR132" s="1606"/>
      <c r="BS132" s="1606"/>
      <c r="BT132" s="1606"/>
      <c r="BU132" s="1606"/>
      <c r="BV132" s="1606"/>
      <c r="BW132" s="1606"/>
      <c r="BX132" s="1606"/>
      <c r="BY132" s="1606"/>
      <c r="BZ132" s="1606"/>
      <c r="CA132" s="1606"/>
      <c r="CB132" s="1606"/>
      <c r="CC132" s="1606"/>
      <c r="CD132" s="1606"/>
      <c r="CE132" s="1606"/>
      <c r="CF132" s="1606"/>
      <c r="CG132" s="1606"/>
      <c r="CH132" s="1606"/>
      <c r="CI132" s="1606"/>
      <c r="CJ132" s="1606"/>
      <c r="CK132" s="1606"/>
      <c r="CL132" s="1606"/>
      <c r="CM132" s="1606"/>
      <c r="CN132" s="1606"/>
      <c r="CO132" s="1606"/>
      <c r="CP132" s="1606"/>
      <c r="CQ132" s="1606"/>
      <c r="CR132" s="1606"/>
      <c r="CS132" s="1606"/>
      <c r="CT132" s="1606"/>
      <c r="CU132" s="1606"/>
      <c r="CV132" s="1606"/>
      <c r="CW132" s="1606"/>
      <c r="CX132" s="1606"/>
      <c r="CY132" s="1606"/>
      <c r="CZ132" s="1606"/>
      <c r="DA132" s="1606"/>
      <c r="DB132" s="1606"/>
      <c r="DC132" s="1606"/>
      <c r="DD132" s="1606"/>
      <c r="DE132" s="1606"/>
      <c r="DF132" s="1606"/>
      <c r="DG132" s="1606"/>
      <c r="DH132" s="1606"/>
      <c r="DI132" s="1606"/>
      <c r="DJ132" s="1606"/>
      <c r="DK132" s="1606"/>
      <c r="DL132" s="1606"/>
      <c r="DM132" s="1606"/>
      <c r="DN132" s="1606"/>
      <c r="DO132" s="1606"/>
      <c r="DP132" s="1606"/>
      <c r="DQ132" s="1606"/>
      <c r="DR132" s="1606"/>
      <c r="DS132" s="1606"/>
      <c r="DT132" s="1606"/>
      <c r="DU132" s="1606"/>
      <c r="DV132" s="1606"/>
      <c r="DW132" s="1606"/>
      <c r="DX132" s="1606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1"/>
      <c r="FK132" s="92"/>
      <c r="FL132" s="99"/>
      <c r="FM132" s="91"/>
    </row>
    <row r="133" spans="1:169" ht="3" customHeight="1">
      <c r="A133" s="92"/>
      <c r="B133" s="88"/>
      <c r="D133" s="92"/>
      <c r="E133" s="92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1606"/>
      <c r="AN133" s="1606"/>
      <c r="AO133" s="1606"/>
      <c r="AP133" s="1606"/>
      <c r="AQ133" s="1606"/>
      <c r="AR133" s="1606"/>
      <c r="AS133" s="1606"/>
      <c r="AT133" s="1606"/>
      <c r="AU133" s="1606"/>
      <c r="AV133" s="1606"/>
      <c r="AW133" s="1606"/>
      <c r="AX133" s="1606"/>
      <c r="AY133" s="1606"/>
      <c r="AZ133" s="1606"/>
      <c r="BA133" s="1606"/>
      <c r="BB133" s="1606"/>
      <c r="BC133" s="1606"/>
      <c r="BD133" s="1606"/>
      <c r="BE133" s="1606"/>
      <c r="BF133" s="1606"/>
      <c r="BG133" s="1606"/>
      <c r="BH133" s="1606"/>
      <c r="BI133" s="1606"/>
      <c r="BJ133" s="1606"/>
      <c r="BK133" s="1606"/>
      <c r="BL133" s="1606"/>
      <c r="BM133" s="1606"/>
      <c r="BN133" s="1606"/>
      <c r="BO133" s="1606"/>
      <c r="BP133" s="1606"/>
      <c r="BQ133" s="1606"/>
      <c r="BR133" s="1606"/>
      <c r="BS133" s="1606"/>
      <c r="BT133" s="1606"/>
      <c r="BU133" s="1606"/>
      <c r="BV133" s="1606"/>
      <c r="BW133" s="1606"/>
      <c r="BX133" s="1606"/>
      <c r="BY133" s="1606"/>
      <c r="BZ133" s="1606"/>
      <c r="CA133" s="1606"/>
      <c r="CB133" s="1606"/>
      <c r="CC133" s="1606"/>
      <c r="CD133" s="1606"/>
      <c r="CE133" s="1606"/>
      <c r="CF133" s="1606"/>
      <c r="CG133" s="1606"/>
      <c r="CH133" s="1606"/>
      <c r="CI133" s="1606"/>
      <c r="CJ133" s="1606"/>
      <c r="CK133" s="1606"/>
      <c r="CL133" s="1606"/>
      <c r="CM133" s="1606"/>
      <c r="CN133" s="1606"/>
      <c r="CO133" s="1606"/>
      <c r="CP133" s="1606"/>
      <c r="CQ133" s="1606"/>
      <c r="CR133" s="1606"/>
      <c r="CS133" s="1606"/>
      <c r="CT133" s="1606"/>
      <c r="CU133" s="1606"/>
      <c r="CV133" s="1606"/>
      <c r="CW133" s="1606"/>
      <c r="CX133" s="1606"/>
      <c r="CY133" s="1606"/>
      <c r="CZ133" s="1606"/>
      <c r="DA133" s="1606"/>
      <c r="DB133" s="1606"/>
      <c r="DC133" s="1606"/>
      <c r="DD133" s="1606"/>
      <c r="DE133" s="1606"/>
      <c r="DF133" s="1606"/>
      <c r="DG133" s="1606"/>
      <c r="DH133" s="1606"/>
      <c r="DI133" s="1606"/>
      <c r="DJ133" s="1606"/>
      <c r="DK133" s="1606"/>
      <c r="DL133" s="1606"/>
      <c r="DM133" s="1606"/>
      <c r="DN133" s="1606"/>
      <c r="DO133" s="1606"/>
      <c r="DP133" s="1606"/>
      <c r="DQ133" s="1606"/>
      <c r="DR133" s="1606"/>
      <c r="DS133" s="1606"/>
      <c r="DT133" s="1606"/>
      <c r="DU133" s="1606"/>
      <c r="DV133" s="1606"/>
      <c r="DW133" s="1606"/>
      <c r="DX133" s="1606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1"/>
      <c r="FK133" s="92"/>
      <c r="FL133" s="89"/>
      <c r="FM133" s="91"/>
    </row>
    <row r="134" spans="1:169" ht="3" customHeight="1">
      <c r="A134" s="92"/>
      <c r="B134" s="100"/>
      <c r="C134" s="99"/>
      <c r="D134" s="92"/>
      <c r="E134" s="92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1606"/>
      <c r="AN134" s="1606"/>
      <c r="AO134" s="1606"/>
      <c r="AP134" s="1606"/>
      <c r="AQ134" s="1606"/>
      <c r="AR134" s="1606"/>
      <c r="AS134" s="1606"/>
      <c r="AT134" s="1606"/>
      <c r="AU134" s="1606"/>
      <c r="AV134" s="1606"/>
      <c r="AW134" s="1606"/>
      <c r="AX134" s="1606"/>
      <c r="AY134" s="1606"/>
      <c r="AZ134" s="1606"/>
      <c r="BA134" s="1606"/>
      <c r="BB134" s="1606"/>
      <c r="BC134" s="1606"/>
      <c r="BD134" s="1606"/>
      <c r="BE134" s="1606"/>
      <c r="BF134" s="1606"/>
      <c r="BG134" s="1606"/>
      <c r="BH134" s="1606"/>
      <c r="BI134" s="1606"/>
      <c r="BJ134" s="1606"/>
      <c r="BK134" s="1606"/>
      <c r="BL134" s="1606"/>
      <c r="BM134" s="1606"/>
      <c r="BN134" s="1606"/>
      <c r="BO134" s="1606"/>
      <c r="BP134" s="1606"/>
      <c r="BQ134" s="1606"/>
      <c r="BR134" s="1606"/>
      <c r="BS134" s="1606"/>
      <c r="BT134" s="1606"/>
      <c r="BU134" s="1606"/>
      <c r="BV134" s="1606"/>
      <c r="BW134" s="1606"/>
      <c r="BX134" s="1606"/>
      <c r="BY134" s="1606"/>
      <c r="BZ134" s="1606"/>
      <c r="CA134" s="1606"/>
      <c r="CB134" s="1606"/>
      <c r="CC134" s="1606"/>
      <c r="CD134" s="1606"/>
      <c r="CE134" s="1606"/>
      <c r="CF134" s="1606"/>
      <c r="CG134" s="1606"/>
      <c r="CH134" s="1606"/>
      <c r="CI134" s="1606"/>
      <c r="CJ134" s="1606"/>
      <c r="CK134" s="1606"/>
      <c r="CL134" s="1606"/>
      <c r="CM134" s="1606"/>
      <c r="CN134" s="1606"/>
      <c r="CO134" s="1606"/>
      <c r="CP134" s="1606"/>
      <c r="CQ134" s="1606"/>
      <c r="CR134" s="1606"/>
      <c r="CS134" s="1606"/>
      <c r="CT134" s="1606"/>
      <c r="CU134" s="1606"/>
      <c r="CV134" s="1606"/>
      <c r="CW134" s="1606"/>
      <c r="CX134" s="1606"/>
      <c r="CY134" s="1606"/>
      <c r="CZ134" s="1606"/>
      <c r="DA134" s="1606"/>
      <c r="DB134" s="1606"/>
      <c r="DC134" s="1606"/>
      <c r="DD134" s="1606"/>
      <c r="DE134" s="1606"/>
      <c r="DF134" s="1606"/>
      <c r="DG134" s="1606"/>
      <c r="DH134" s="1606"/>
      <c r="DI134" s="1606"/>
      <c r="DJ134" s="1606"/>
      <c r="DK134" s="1606"/>
      <c r="DL134" s="1606"/>
      <c r="DM134" s="1606"/>
      <c r="DN134" s="1606"/>
      <c r="DO134" s="1606"/>
      <c r="DP134" s="1606"/>
      <c r="DQ134" s="1606"/>
      <c r="DR134" s="1606"/>
      <c r="DS134" s="1606"/>
      <c r="DT134" s="1606"/>
      <c r="DU134" s="1606"/>
      <c r="DV134" s="1606"/>
      <c r="DW134" s="1606"/>
      <c r="DX134" s="1606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1"/>
      <c r="FK134" s="99"/>
      <c r="FL134" s="91"/>
      <c r="FM134" s="91"/>
    </row>
    <row r="135" spans="1:169" ht="3" customHeight="1">
      <c r="A135" s="92"/>
      <c r="B135" s="92"/>
      <c r="C135" s="88"/>
      <c r="E135" s="92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1606"/>
      <c r="AN135" s="1606"/>
      <c r="AO135" s="1606"/>
      <c r="AP135" s="1606"/>
      <c r="AQ135" s="1606"/>
      <c r="AR135" s="1606"/>
      <c r="AS135" s="1606"/>
      <c r="AT135" s="1606"/>
      <c r="AU135" s="1606"/>
      <c r="AV135" s="1606"/>
      <c r="AW135" s="1606"/>
      <c r="AX135" s="1606"/>
      <c r="AY135" s="1606"/>
      <c r="AZ135" s="1606"/>
      <c r="BA135" s="1606"/>
      <c r="BB135" s="1606"/>
      <c r="BC135" s="1606"/>
      <c r="BD135" s="1606"/>
      <c r="BE135" s="1606"/>
      <c r="BF135" s="1606"/>
      <c r="BG135" s="1606"/>
      <c r="BH135" s="1606"/>
      <c r="BI135" s="1606"/>
      <c r="BJ135" s="1606"/>
      <c r="BK135" s="1606"/>
      <c r="BL135" s="1606"/>
      <c r="BM135" s="1606"/>
      <c r="BN135" s="1606"/>
      <c r="BO135" s="1606"/>
      <c r="BP135" s="1606"/>
      <c r="BQ135" s="1606"/>
      <c r="BR135" s="1606"/>
      <c r="BS135" s="1606"/>
      <c r="BT135" s="1606"/>
      <c r="BU135" s="1606"/>
      <c r="BV135" s="1606"/>
      <c r="BW135" s="1606"/>
      <c r="BX135" s="1606"/>
      <c r="BY135" s="1606"/>
      <c r="BZ135" s="1606"/>
      <c r="CA135" s="1606"/>
      <c r="CB135" s="1606"/>
      <c r="CC135" s="1606"/>
      <c r="CD135" s="1606"/>
      <c r="CE135" s="1606"/>
      <c r="CF135" s="1606"/>
      <c r="CG135" s="1606"/>
      <c r="CH135" s="1606"/>
      <c r="CI135" s="1606"/>
      <c r="CJ135" s="1606"/>
      <c r="CK135" s="1606"/>
      <c r="CL135" s="1606"/>
      <c r="CM135" s="1606"/>
      <c r="CN135" s="1606"/>
      <c r="CO135" s="1606"/>
      <c r="CP135" s="1606"/>
      <c r="CQ135" s="1606"/>
      <c r="CR135" s="1606"/>
      <c r="CS135" s="1606"/>
      <c r="CT135" s="1606"/>
      <c r="CU135" s="1606"/>
      <c r="CV135" s="1606"/>
      <c r="CW135" s="1606"/>
      <c r="CX135" s="1606"/>
      <c r="CY135" s="1606"/>
      <c r="CZ135" s="1606"/>
      <c r="DA135" s="1606"/>
      <c r="DB135" s="1606"/>
      <c r="DC135" s="1606"/>
      <c r="DD135" s="1606"/>
      <c r="DE135" s="1606"/>
      <c r="DF135" s="1606"/>
      <c r="DG135" s="1606"/>
      <c r="DH135" s="1606"/>
      <c r="DI135" s="1606"/>
      <c r="DJ135" s="1606"/>
      <c r="DK135" s="1606"/>
      <c r="DL135" s="1606"/>
      <c r="DM135" s="1606"/>
      <c r="DN135" s="1606"/>
      <c r="DO135" s="1606"/>
      <c r="DP135" s="1606"/>
      <c r="DQ135" s="1606"/>
      <c r="DR135" s="1606"/>
      <c r="DS135" s="1606"/>
      <c r="DT135" s="1606"/>
      <c r="DU135" s="1606"/>
      <c r="DV135" s="1606"/>
      <c r="DW135" s="1606"/>
      <c r="DX135" s="1606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1"/>
      <c r="FK135" s="89"/>
      <c r="FL135" s="91"/>
      <c r="FM135" s="91"/>
    </row>
    <row r="136" spans="1:169" ht="3" customHeight="1">
      <c r="A136" s="92"/>
      <c r="B136" s="99"/>
      <c r="C136" s="92"/>
      <c r="D136" s="92"/>
      <c r="E136" s="92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1606"/>
      <c r="AN136" s="1606"/>
      <c r="AO136" s="1606"/>
      <c r="AP136" s="1606"/>
      <c r="AQ136" s="1606"/>
      <c r="AR136" s="1606"/>
      <c r="AS136" s="1606"/>
      <c r="AT136" s="1606"/>
      <c r="AU136" s="1606"/>
      <c r="AV136" s="1606"/>
      <c r="AW136" s="1606"/>
      <c r="AX136" s="1606"/>
      <c r="AY136" s="1606"/>
      <c r="AZ136" s="1606"/>
      <c r="BA136" s="1606"/>
      <c r="BB136" s="1606"/>
      <c r="BC136" s="1606"/>
      <c r="BD136" s="1606"/>
      <c r="BE136" s="1606"/>
      <c r="BF136" s="1606"/>
      <c r="BG136" s="1606"/>
      <c r="BH136" s="1606"/>
      <c r="BI136" s="1606"/>
      <c r="BJ136" s="1606"/>
      <c r="BK136" s="1606"/>
      <c r="BL136" s="1606"/>
      <c r="BM136" s="1606"/>
      <c r="BN136" s="1606"/>
      <c r="BO136" s="1606"/>
      <c r="BP136" s="1606"/>
      <c r="BQ136" s="1606"/>
      <c r="BR136" s="1606"/>
      <c r="BS136" s="1606"/>
      <c r="BT136" s="1606"/>
      <c r="BU136" s="1606"/>
      <c r="BV136" s="1606"/>
      <c r="BW136" s="1606"/>
      <c r="BX136" s="1606"/>
      <c r="BY136" s="1606"/>
      <c r="BZ136" s="1606"/>
      <c r="CA136" s="1606"/>
      <c r="CB136" s="1606"/>
      <c r="CC136" s="1606"/>
      <c r="CD136" s="1606"/>
      <c r="CE136" s="1606"/>
      <c r="CF136" s="1606"/>
      <c r="CG136" s="1606"/>
      <c r="CH136" s="1606"/>
      <c r="CI136" s="1606"/>
      <c r="CJ136" s="1606"/>
      <c r="CK136" s="1606"/>
      <c r="CL136" s="1606"/>
      <c r="CM136" s="1606"/>
      <c r="CN136" s="1606"/>
      <c r="CO136" s="1606"/>
      <c r="CP136" s="1606"/>
      <c r="CQ136" s="1606"/>
      <c r="CR136" s="1606"/>
      <c r="CS136" s="1606"/>
      <c r="CT136" s="1606"/>
      <c r="CU136" s="1606"/>
      <c r="CV136" s="1606"/>
      <c r="CW136" s="1606"/>
      <c r="CX136" s="1606"/>
      <c r="CY136" s="1606"/>
      <c r="CZ136" s="1606"/>
      <c r="DA136" s="1606"/>
      <c r="DB136" s="1606"/>
      <c r="DC136" s="1606"/>
      <c r="DD136" s="1606"/>
      <c r="DE136" s="1606"/>
      <c r="DF136" s="1606"/>
      <c r="DG136" s="1606"/>
      <c r="DH136" s="1606"/>
      <c r="DI136" s="1606"/>
      <c r="DJ136" s="1606"/>
      <c r="DK136" s="1606"/>
      <c r="DL136" s="1606"/>
      <c r="DM136" s="1606"/>
      <c r="DN136" s="1606"/>
      <c r="DO136" s="1606"/>
      <c r="DP136" s="1606"/>
      <c r="DQ136" s="1606"/>
      <c r="DR136" s="1606"/>
      <c r="DS136" s="1606"/>
      <c r="DT136" s="1606"/>
      <c r="DU136" s="1606"/>
      <c r="DV136" s="1606"/>
      <c r="DW136" s="1606"/>
      <c r="DX136" s="1606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1"/>
      <c r="FK136" s="92"/>
      <c r="FL136" s="99"/>
      <c r="FM136" s="91"/>
    </row>
    <row r="137" spans="1:169" ht="3" customHeight="1">
      <c r="A137" s="92"/>
      <c r="B137" s="88"/>
      <c r="D137" s="92"/>
      <c r="E137" s="92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1"/>
      <c r="FK137" s="92"/>
      <c r="FL137" s="89"/>
      <c r="FM137" s="91"/>
    </row>
    <row r="138" spans="1:169" ht="3" customHeight="1">
      <c r="A138" s="92"/>
      <c r="B138" s="100"/>
      <c r="C138" s="99"/>
      <c r="D138" s="92"/>
      <c r="E138" s="92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1"/>
      <c r="FK138" s="99"/>
      <c r="FL138" s="91"/>
      <c r="FM138" s="91"/>
    </row>
    <row r="139" spans="1:169" ht="3" customHeight="1">
      <c r="A139" s="92"/>
      <c r="B139" s="92"/>
      <c r="C139" s="88"/>
      <c r="E139" s="92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1"/>
      <c r="FK139" s="89"/>
      <c r="FL139" s="91"/>
      <c r="FM139" s="91"/>
    </row>
    <row r="140" spans="1:169" ht="3" customHeight="1">
      <c r="A140" s="92"/>
      <c r="B140" s="90"/>
      <c r="C140" s="100"/>
      <c r="D140" s="92"/>
      <c r="E140" s="92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1"/>
      <c r="FK140" s="92"/>
      <c r="FL140" s="99"/>
      <c r="FM140" s="91"/>
    </row>
    <row r="141" spans="1:169" ht="3" customHeight="1">
      <c r="A141" s="92"/>
      <c r="B141" s="88"/>
      <c r="D141" s="92"/>
      <c r="E141" s="92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1"/>
      <c r="FK141" s="92"/>
      <c r="FL141" s="89"/>
      <c r="FM141" s="91"/>
    </row>
    <row r="142" spans="1:169" ht="3" customHeight="1">
      <c r="A142" s="92"/>
      <c r="B142" s="100"/>
      <c r="C142" s="99"/>
      <c r="D142" s="92"/>
      <c r="E142" s="92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1"/>
      <c r="FK142" s="99"/>
      <c r="FL142" s="91"/>
      <c r="FM142" s="91"/>
    </row>
    <row r="143" spans="1:169" ht="3" customHeight="1">
      <c r="A143" s="92"/>
      <c r="B143" s="92"/>
      <c r="C143" s="88"/>
      <c r="E143" s="92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1"/>
      <c r="FK143" s="89"/>
      <c r="FL143" s="91"/>
      <c r="FM143" s="91"/>
    </row>
    <row r="144" spans="1:169" ht="3" customHeight="1">
      <c r="A144" s="92"/>
      <c r="B144" s="99"/>
      <c r="C144" s="92"/>
      <c r="D144" s="92"/>
      <c r="E144" s="92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1"/>
      <c r="FK144" s="92"/>
      <c r="FL144" s="99"/>
      <c r="FM144" s="91"/>
    </row>
    <row r="145" spans="1:169" ht="3" customHeight="1">
      <c r="A145" s="92"/>
      <c r="B145" s="88"/>
      <c r="D145" s="92"/>
      <c r="E145" s="92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1"/>
      <c r="FK145" s="92"/>
      <c r="FL145" s="89"/>
      <c r="FM145" s="91"/>
    </row>
    <row r="146" spans="1:169" ht="3" customHeight="1">
      <c r="A146" s="92"/>
      <c r="B146" s="100"/>
      <c r="C146" s="99"/>
      <c r="D146" s="92"/>
      <c r="E146" s="92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1606"/>
      <c r="AV146" s="1606"/>
      <c r="AW146" s="1606"/>
      <c r="AX146" s="1606"/>
      <c r="AY146" s="1606"/>
      <c r="AZ146" s="1606"/>
      <c r="BA146" s="1606"/>
      <c r="BB146" s="1606"/>
      <c r="BC146" s="1606"/>
      <c r="BD146" s="1606"/>
      <c r="BE146" s="1606"/>
      <c r="BF146" s="1606"/>
      <c r="BG146" s="1606"/>
      <c r="BH146" s="1606"/>
      <c r="BI146" s="1606"/>
      <c r="BJ146" s="1606"/>
      <c r="BK146" s="1606"/>
      <c r="BL146" s="1606"/>
      <c r="BM146" s="1606"/>
      <c r="BN146" s="1606"/>
      <c r="BO146" s="1606"/>
      <c r="BP146" s="1606"/>
      <c r="BQ146" s="1606"/>
      <c r="BR146" s="1606"/>
      <c r="BS146" s="1606"/>
      <c r="BT146" s="1606"/>
      <c r="BU146" s="1606"/>
      <c r="BV146" s="1606"/>
      <c r="BW146" s="1606"/>
      <c r="BX146" s="1606"/>
      <c r="BY146" s="1606"/>
      <c r="BZ146" s="1606"/>
      <c r="CA146" s="1606"/>
      <c r="CB146" s="1606"/>
      <c r="CC146" s="1606"/>
      <c r="CD146" s="1606"/>
      <c r="CE146" s="1606"/>
      <c r="CF146" s="1606"/>
      <c r="CG146" s="1606"/>
      <c r="CH146" s="1606"/>
      <c r="CI146" s="1606"/>
      <c r="CJ146" s="1606"/>
      <c r="CK146" s="1606"/>
      <c r="CL146" s="1606"/>
      <c r="CM146" s="1606"/>
      <c r="CN146" s="1606"/>
      <c r="CO146" s="1606"/>
      <c r="CP146" s="1606"/>
      <c r="CQ146" s="1606"/>
      <c r="CR146" s="1606"/>
      <c r="CS146" s="1606"/>
      <c r="CT146" s="1606"/>
      <c r="CU146" s="1606"/>
      <c r="CV146" s="1606"/>
      <c r="CW146" s="1606"/>
      <c r="CX146" s="1606"/>
      <c r="CY146" s="1606"/>
      <c r="CZ146" s="1606"/>
      <c r="DA146" s="1606"/>
      <c r="DB146" s="1606"/>
      <c r="DC146" s="1606"/>
      <c r="DD146" s="1606"/>
      <c r="DE146" s="1606"/>
      <c r="DF146" s="1606"/>
      <c r="DG146" s="1606"/>
      <c r="DH146" s="1606"/>
      <c r="DI146" s="1606"/>
      <c r="DJ146" s="1606"/>
      <c r="DK146" s="1606"/>
      <c r="DL146" s="1606"/>
      <c r="DM146" s="1606"/>
      <c r="DN146" s="1606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1"/>
      <c r="FK146" s="99"/>
      <c r="FL146" s="91"/>
      <c r="FM146" s="91"/>
    </row>
    <row r="147" spans="1:169" ht="3" customHeight="1">
      <c r="A147" s="92"/>
      <c r="B147" s="92"/>
      <c r="C147" s="88"/>
      <c r="E147" s="92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1606"/>
      <c r="AV147" s="1606"/>
      <c r="AW147" s="1606"/>
      <c r="AX147" s="1606"/>
      <c r="AY147" s="1606"/>
      <c r="AZ147" s="1606"/>
      <c r="BA147" s="1606"/>
      <c r="BB147" s="1606"/>
      <c r="BC147" s="1606"/>
      <c r="BD147" s="1606"/>
      <c r="BE147" s="1606"/>
      <c r="BF147" s="1606"/>
      <c r="BG147" s="1606"/>
      <c r="BH147" s="1606"/>
      <c r="BI147" s="1606"/>
      <c r="BJ147" s="1606"/>
      <c r="BK147" s="1606"/>
      <c r="BL147" s="1606"/>
      <c r="BM147" s="1606"/>
      <c r="BN147" s="1606"/>
      <c r="BO147" s="1606"/>
      <c r="BP147" s="1606"/>
      <c r="BQ147" s="1606"/>
      <c r="BR147" s="1606"/>
      <c r="BS147" s="1606"/>
      <c r="BT147" s="1606"/>
      <c r="BU147" s="1606"/>
      <c r="BV147" s="1606"/>
      <c r="BW147" s="1606"/>
      <c r="BX147" s="1606"/>
      <c r="BY147" s="1606"/>
      <c r="BZ147" s="1606"/>
      <c r="CA147" s="1606"/>
      <c r="CB147" s="1606"/>
      <c r="CC147" s="1606"/>
      <c r="CD147" s="1606"/>
      <c r="CE147" s="1606"/>
      <c r="CF147" s="1606"/>
      <c r="CG147" s="1606"/>
      <c r="CH147" s="1606"/>
      <c r="CI147" s="1606"/>
      <c r="CJ147" s="1606"/>
      <c r="CK147" s="1606"/>
      <c r="CL147" s="1606"/>
      <c r="CM147" s="1606"/>
      <c r="CN147" s="1606"/>
      <c r="CO147" s="1606"/>
      <c r="CP147" s="1606"/>
      <c r="CQ147" s="1606"/>
      <c r="CR147" s="1606"/>
      <c r="CS147" s="1606"/>
      <c r="CT147" s="1606"/>
      <c r="CU147" s="1606"/>
      <c r="CV147" s="1606"/>
      <c r="CW147" s="1606"/>
      <c r="CX147" s="1606"/>
      <c r="CY147" s="1606"/>
      <c r="CZ147" s="1606"/>
      <c r="DA147" s="1606"/>
      <c r="DB147" s="1606"/>
      <c r="DC147" s="1606"/>
      <c r="DD147" s="1606"/>
      <c r="DE147" s="1606"/>
      <c r="DF147" s="1606"/>
      <c r="DG147" s="1606"/>
      <c r="DH147" s="1606"/>
      <c r="DI147" s="1606"/>
      <c r="DJ147" s="1606"/>
      <c r="DK147" s="1606"/>
      <c r="DL147" s="1606"/>
      <c r="DM147" s="1606"/>
      <c r="DN147" s="1606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1"/>
      <c r="FK147" s="89"/>
      <c r="FL147" s="91"/>
      <c r="FM147" s="91"/>
    </row>
    <row r="148" spans="1:169" ht="3" customHeight="1">
      <c r="A148" s="92"/>
      <c r="B148" s="90"/>
      <c r="C148" s="100"/>
      <c r="D148" s="92"/>
      <c r="E148" s="92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1606"/>
      <c r="AV148" s="1606"/>
      <c r="AW148" s="1606"/>
      <c r="AX148" s="1606"/>
      <c r="AY148" s="1606"/>
      <c r="AZ148" s="1606"/>
      <c r="BA148" s="1606"/>
      <c r="BB148" s="1606"/>
      <c r="BC148" s="1606"/>
      <c r="BD148" s="1606"/>
      <c r="BE148" s="1606"/>
      <c r="BF148" s="1606"/>
      <c r="BG148" s="1606"/>
      <c r="BH148" s="1606"/>
      <c r="BI148" s="1606"/>
      <c r="BJ148" s="1606"/>
      <c r="BK148" s="1606"/>
      <c r="BL148" s="1606"/>
      <c r="BM148" s="1606"/>
      <c r="BN148" s="1606"/>
      <c r="BO148" s="1606"/>
      <c r="BP148" s="1606"/>
      <c r="BQ148" s="1606"/>
      <c r="BR148" s="1606"/>
      <c r="BS148" s="1606"/>
      <c r="BT148" s="1606"/>
      <c r="BU148" s="1606"/>
      <c r="BV148" s="1606"/>
      <c r="BW148" s="1606"/>
      <c r="BX148" s="1606"/>
      <c r="BY148" s="1606"/>
      <c r="BZ148" s="1606"/>
      <c r="CA148" s="1606"/>
      <c r="CB148" s="1606"/>
      <c r="CC148" s="1606"/>
      <c r="CD148" s="1606"/>
      <c r="CE148" s="1606"/>
      <c r="CF148" s="1606"/>
      <c r="CG148" s="1606"/>
      <c r="CH148" s="1606"/>
      <c r="CI148" s="1606"/>
      <c r="CJ148" s="1606"/>
      <c r="CK148" s="1606"/>
      <c r="CL148" s="1606"/>
      <c r="CM148" s="1606"/>
      <c r="CN148" s="1606"/>
      <c r="CO148" s="1606"/>
      <c r="CP148" s="1606"/>
      <c r="CQ148" s="1606"/>
      <c r="CR148" s="1606"/>
      <c r="CS148" s="1606"/>
      <c r="CT148" s="1606"/>
      <c r="CU148" s="1606"/>
      <c r="CV148" s="1606"/>
      <c r="CW148" s="1606"/>
      <c r="CX148" s="1606"/>
      <c r="CY148" s="1606"/>
      <c r="CZ148" s="1606"/>
      <c r="DA148" s="1606"/>
      <c r="DB148" s="1606"/>
      <c r="DC148" s="1606"/>
      <c r="DD148" s="1606"/>
      <c r="DE148" s="1606"/>
      <c r="DF148" s="1606"/>
      <c r="DG148" s="1606"/>
      <c r="DH148" s="1606"/>
      <c r="DI148" s="1606"/>
      <c r="DJ148" s="1606"/>
      <c r="DK148" s="1606"/>
      <c r="DL148" s="1606"/>
      <c r="DM148" s="1606"/>
      <c r="DN148" s="1606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1"/>
      <c r="FK148" s="92"/>
      <c r="FL148" s="99"/>
      <c r="FM148" s="91"/>
    </row>
    <row r="149" spans="1:169" ht="3" customHeight="1">
      <c r="A149" s="92"/>
      <c r="B149" s="88"/>
      <c r="D149" s="92"/>
      <c r="E149" s="92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1606"/>
      <c r="AV149" s="1606"/>
      <c r="AW149" s="1606"/>
      <c r="AX149" s="1606"/>
      <c r="AY149" s="1606"/>
      <c r="AZ149" s="1606"/>
      <c r="BA149" s="1606"/>
      <c r="BB149" s="1606"/>
      <c r="BC149" s="1606"/>
      <c r="BD149" s="1606"/>
      <c r="BE149" s="1606"/>
      <c r="BF149" s="1606"/>
      <c r="BG149" s="1606"/>
      <c r="BH149" s="1606"/>
      <c r="BI149" s="1606"/>
      <c r="BJ149" s="1606"/>
      <c r="BK149" s="1606"/>
      <c r="BL149" s="1606"/>
      <c r="BM149" s="1606"/>
      <c r="BN149" s="1606"/>
      <c r="BO149" s="1606"/>
      <c r="BP149" s="1606"/>
      <c r="BQ149" s="1606"/>
      <c r="BR149" s="1606"/>
      <c r="BS149" s="1606"/>
      <c r="BT149" s="1606"/>
      <c r="BU149" s="1606"/>
      <c r="BV149" s="1606"/>
      <c r="BW149" s="1606"/>
      <c r="BX149" s="1606"/>
      <c r="BY149" s="1606"/>
      <c r="BZ149" s="1606"/>
      <c r="CA149" s="1606"/>
      <c r="CB149" s="1606"/>
      <c r="CC149" s="1606"/>
      <c r="CD149" s="1606"/>
      <c r="CE149" s="1606"/>
      <c r="CF149" s="1606"/>
      <c r="CG149" s="1606"/>
      <c r="CH149" s="1606"/>
      <c r="CI149" s="1606"/>
      <c r="CJ149" s="1606"/>
      <c r="CK149" s="1606"/>
      <c r="CL149" s="1606"/>
      <c r="CM149" s="1606"/>
      <c r="CN149" s="1606"/>
      <c r="CO149" s="1606"/>
      <c r="CP149" s="1606"/>
      <c r="CQ149" s="1606"/>
      <c r="CR149" s="1606"/>
      <c r="CS149" s="1606"/>
      <c r="CT149" s="1606"/>
      <c r="CU149" s="1606"/>
      <c r="CV149" s="1606"/>
      <c r="CW149" s="1606"/>
      <c r="CX149" s="1606"/>
      <c r="CY149" s="1606"/>
      <c r="CZ149" s="1606"/>
      <c r="DA149" s="1606"/>
      <c r="DB149" s="1606"/>
      <c r="DC149" s="1606"/>
      <c r="DD149" s="1606"/>
      <c r="DE149" s="1606"/>
      <c r="DF149" s="1606"/>
      <c r="DG149" s="1606"/>
      <c r="DH149" s="1606"/>
      <c r="DI149" s="1606"/>
      <c r="DJ149" s="1606"/>
      <c r="DK149" s="1606"/>
      <c r="DL149" s="1606"/>
      <c r="DM149" s="1606"/>
      <c r="DN149" s="1606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1"/>
      <c r="FK149" s="92"/>
      <c r="FL149" s="89"/>
      <c r="FM149" s="91"/>
    </row>
    <row r="150" spans="1:169" ht="3" customHeight="1">
      <c r="A150" s="92"/>
      <c r="B150" s="100"/>
      <c r="C150" s="99"/>
      <c r="D150" s="92"/>
      <c r="E150" s="92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1"/>
      <c r="FK150" s="99"/>
      <c r="FL150" s="91"/>
      <c r="FM150" s="91"/>
    </row>
    <row r="151" spans="1:169" ht="3" customHeight="1">
      <c r="A151" s="92"/>
      <c r="B151" s="92"/>
      <c r="C151" s="88"/>
      <c r="E151" s="92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1"/>
      <c r="FK151" s="89"/>
      <c r="FL151" s="91"/>
      <c r="FM151" s="91"/>
    </row>
    <row r="152" spans="1:169" ht="3" customHeight="1">
      <c r="A152" s="92"/>
      <c r="B152" s="99"/>
      <c r="C152" s="92"/>
      <c r="D152" s="92"/>
      <c r="E152" s="92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1"/>
      <c r="FK152" s="92"/>
      <c r="FL152" s="99"/>
      <c r="FM152" s="91"/>
    </row>
    <row r="153" spans="1:169" ht="3" customHeight="1">
      <c r="A153" s="92"/>
      <c r="B153" s="88"/>
      <c r="D153" s="92"/>
      <c r="E153" s="92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1"/>
      <c r="FK153" s="92"/>
      <c r="FL153" s="89"/>
      <c r="FM153" s="91"/>
    </row>
    <row r="154" spans="1:169" ht="3" customHeight="1">
      <c r="A154" s="92"/>
      <c r="B154" s="100"/>
      <c r="C154" s="99"/>
      <c r="D154" s="92"/>
      <c r="E154" s="92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1"/>
      <c r="FK154" s="99"/>
      <c r="FL154" s="91"/>
      <c r="FM154" s="91"/>
    </row>
    <row r="155" spans="1:169" ht="3" customHeight="1">
      <c r="A155" s="92"/>
      <c r="B155" s="92"/>
      <c r="C155" s="88"/>
      <c r="E155" s="92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1"/>
      <c r="FK155" s="89"/>
      <c r="FL155" s="91"/>
      <c r="FM155" s="91"/>
    </row>
    <row r="156" spans="1:169" ht="3" customHeight="1">
      <c r="A156" s="92"/>
      <c r="B156" s="90"/>
      <c r="C156" s="100"/>
      <c r="D156" s="92"/>
      <c r="E156" s="92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1"/>
      <c r="FK156" s="92"/>
      <c r="FL156" s="99"/>
      <c r="FM156" s="91"/>
    </row>
    <row r="157" spans="1:169" ht="3" customHeight="1">
      <c r="A157" s="92"/>
      <c r="B157" s="88"/>
      <c r="D157" s="92"/>
      <c r="E157" s="92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1"/>
      <c r="FK157" s="92"/>
      <c r="FL157" s="89"/>
      <c r="FM157" s="91"/>
    </row>
    <row r="158" spans="1:169" ht="3" customHeight="1">
      <c r="A158" s="92"/>
      <c r="B158" s="100"/>
      <c r="C158" s="99"/>
      <c r="D158" s="92"/>
      <c r="E158" s="92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1"/>
      <c r="FK158" s="99"/>
      <c r="FL158" s="91"/>
      <c r="FM158" s="91"/>
    </row>
    <row r="159" spans="1:169" ht="3" customHeight="1">
      <c r="A159" s="92"/>
      <c r="B159" s="92"/>
      <c r="C159" s="88"/>
      <c r="E159" s="92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1"/>
      <c r="FK159" s="89"/>
      <c r="FL159" s="91"/>
      <c r="FM159" s="91"/>
    </row>
    <row r="160" spans="1:169" ht="3" customHeight="1">
      <c r="A160" s="92"/>
      <c r="B160" s="99"/>
      <c r="C160" s="92"/>
      <c r="D160" s="92"/>
      <c r="E160" s="92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1"/>
      <c r="FK160" s="92"/>
      <c r="FL160" s="99"/>
      <c r="FM160" s="91"/>
    </row>
    <row r="161" spans="1:178" ht="3" customHeight="1">
      <c r="A161" s="92"/>
      <c r="B161" s="88"/>
      <c r="D161" s="92"/>
      <c r="E161" s="92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1"/>
      <c r="FK161" s="92"/>
      <c r="FL161" s="89"/>
      <c r="FM161" s="91"/>
    </row>
    <row r="162" spans="1:178" ht="3" customHeight="1">
      <c r="A162" s="92"/>
      <c r="B162" s="100"/>
      <c r="C162" s="99"/>
      <c r="D162" s="92"/>
      <c r="E162" s="92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1607" t="s">
        <v>2314</v>
      </c>
      <c r="AG162" s="1607"/>
      <c r="AH162" s="1607"/>
      <c r="AI162" s="1607"/>
      <c r="AJ162" s="1607"/>
      <c r="AK162" s="1607"/>
      <c r="AL162" s="1607"/>
      <c r="AM162" s="1607"/>
      <c r="AN162" s="1607"/>
      <c r="AO162" s="1607"/>
      <c r="AP162" s="1607"/>
      <c r="AQ162" s="1607"/>
      <c r="AR162" s="1607"/>
      <c r="AS162" s="1607"/>
      <c r="AT162" s="1607"/>
      <c r="AU162" s="1607"/>
      <c r="AV162" s="1607"/>
      <c r="AW162" s="1607"/>
      <c r="AX162" s="1607"/>
      <c r="AY162" s="1607"/>
      <c r="AZ162" s="1607"/>
      <c r="BA162" s="1607"/>
      <c r="BB162" s="1607"/>
      <c r="BC162" s="1607"/>
      <c r="BD162" s="1607"/>
      <c r="BE162" s="1607"/>
      <c r="BF162" s="1607"/>
      <c r="BG162" s="1607"/>
      <c r="BH162" s="1607"/>
      <c r="BI162" s="1607"/>
      <c r="BJ162" s="1607"/>
      <c r="BK162" s="1607"/>
      <c r="BL162" s="1607"/>
      <c r="BM162" s="1607"/>
      <c r="BN162" s="1607"/>
      <c r="BO162" s="1607"/>
      <c r="BP162" s="1607"/>
      <c r="BQ162" s="1607"/>
      <c r="BR162" s="1607"/>
      <c r="BS162" s="1607"/>
      <c r="BT162" s="1607"/>
      <c r="BU162" s="1607"/>
      <c r="BV162" s="1607"/>
      <c r="BW162" s="1607"/>
      <c r="BX162" s="1607"/>
      <c r="BY162" s="1607"/>
      <c r="BZ162" s="1607"/>
      <c r="CA162" s="1607"/>
      <c r="CB162" s="1607"/>
      <c r="CC162" s="1607"/>
      <c r="CD162" s="1607"/>
      <c r="CE162" s="1607"/>
      <c r="CF162" s="1607"/>
      <c r="CG162" s="1607"/>
      <c r="CH162" s="1607"/>
      <c r="CI162" s="1607"/>
      <c r="CJ162" s="1607"/>
      <c r="CK162" s="1607"/>
      <c r="CL162" s="1607"/>
      <c r="CM162" s="1607"/>
      <c r="CN162" s="1607"/>
      <c r="CO162" s="1607"/>
      <c r="CP162" s="1607"/>
      <c r="CQ162" s="1607"/>
      <c r="CR162" s="1607"/>
      <c r="CS162" s="1607"/>
      <c r="CT162" s="1607"/>
      <c r="CU162" s="1607"/>
      <c r="CV162" s="1607"/>
      <c r="CW162" s="1607"/>
      <c r="CX162" s="1607"/>
      <c r="CY162" s="1607"/>
      <c r="CZ162" s="1607"/>
      <c r="DA162" s="1607"/>
      <c r="DB162" s="1607"/>
      <c r="DC162" s="1607"/>
      <c r="DD162" s="1607"/>
      <c r="DE162" s="1607"/>
      <c r="DF162" s="1607"/>
      <c r="DG162" s="1607"/>
      <c r="DH162" s="1607"/>
      <c r="DI162" s="1607"/>
      <c r="DJ162" s="1607"/>
      <c r="DK162" s="1607"/>
      <c r="DL162" s="1607"/>
      <c r="DM162" s="1607"/>
      <c r="DN162" s="1607"/>
      <c r="DO162" s="1607"/>
      <c r="DP162" s="1607"/>
      <c r="DQ162" s="1607"/>
      <c r="DR162" s="1607"/>
      <c r="DS162" s="1607"/>
      <c r="DT162" s="1607"/>
      <c r="DU162" s="1607"/>
      <c r="DV162" s="1607"/>
      <c r="DW162" s="1607"/>
      <c r="DX162" s="1607"/>
      <c r="DY162" s="1607"/>
      <c r="DZ162" s="1607"/>
      <c r="EA162" s="1607"/>
      <c r="EB162" s="1607"/>
      <c r="EC162" s="1607"/>
      <c r="ED162" s="1607"/>
      <c r="EE162" s="1607"/>
      <c r="EF162" s="1607"/>
      <c r="EG162" s="1607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1"/>
      <c r="FK162" s="99"/>
      <c r="FL162" s="91"/>
      <c r="FM162" s="91"/>
    </row>
    <row r="163" spans="1:178" ht="3" customHeight="1">
      <c r="A163" s="92"/>
      <c r="B163" s="92"/>
      <c r="C163" s="88"/>
      <c r="E163" s="92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1607"/>
      <c r="AG163" s="1607"/>
      <c r="AH163" s="1607"/>
      <c r="AI163" s="1607"/>
      <c r="AJ163" s="1607"/>
      <c r="AK163" s="1607"/>
      <c r="AL163" s="1607"/>
      <c r="AM163" s="1607"/>
      <c r="AN163" s="1607"/>
      <c r="AO163" s="1607"/>
      <c r="AP163" s="1607"/>
      <c r="AQ163" s="1607"/>
      <c r="AR163" s="1607"/>
      <c r="AS163" s="1607"/>
      <c r="AT163" s="1607"/>
      <c r="AU163" s="1607"/>
      <c r="AV163" s="1607"/>
      <c r="AW163" s="1607"/>
      <c r="AX163" s="1607"/>
      <c r="AY163" s="1607"/>
      <c r="AZ163" s="1607"/>
      <c r="BA163" s="1607"/>
      <c r="BB163" s="1607"/>
      <c r="BC163" s="1607"/>
      <c r="BD163" s="1607"/>
      <c r="BE163" s="1607"/>
      <c r="BF163" s="1607"/>
      <c r="BG163" s="1607"/>
      <c r="BH163" s="1607"/>
      <c r="BI163" s="1607"/>
      <c r="BJ163" s="1607"/>
      <c r="BK163" s="1607"/>
      <c r="BL163" s="1607"/>
      <c r="BM163" s="1607"/>
      <c r="BN163" s="1607"/>
      <c r="BO163" s="1607"/>
      <c r="BP163" s="1607"/>
      <c r="BQ163" s="1607"/>
      <c r="BR163" s="1607"/>
      <c r="BS163" s="1607"/>
      <c r="BT163" s="1607"/>
      <c r="BU163" s="1607"/>
      <c r="BV163" s="1607"/>
      <c r="BW163" s="1607"/>
      <c r="BX163" s="1607"/>
      <c r="BY163" s="1607"/>
      <c r="BZ163" s="1607"/>
      <c r="CA163" s="1607"/>
      <c r="CB163" s="1607"/>
      <c r="CC163" s="1607"/>
      <c r="CD163" s="1607"/>
      <c r="CE163" s="1607"/>
      <c r="CF163" s="1607"/>
      <c r="CG163" s="1607"/>
      <c r="CH163" s="1607"/>
      <c r="CI163" s="1607"/>
      <c r="CJ163" s="1607"/>
      <c r="CK163" s="1607"/>
      <c r="CL163" s="1607"/>
      <c r="CM163" s="1607"/>
      <c r="CN163" s="1607"/>
      <c r="CO163" s="1607"/>
      <c r="CP163" s="1607"/>
      <c r="CQ163" s="1607"/>
      <c r="CR163" s="1607"/>
      <c r="CS163" s="1607"/>
      <c r="CT163" s="1607"/>
      <c r="CU163" s="1607"/>
      <c r="CV163" s="1607"/>
      <c r="CW163" s="1607"/>
      <c r="CX163" s="1607"/>
      <c r="CY163" s="1607"/>
      <c r="CZ163" s="1607"/>
      <c r="DA163" s="1607"/>
      <c r="DB163" s="1607"/>
      <c r="DC163" s="1607"/>
      <c r="DD163" s="1607"/>
      <c r="DE163" s="1607"/>
      <c r="DF163" s="1607"/>
      <c r="DG163" s="1607"/>
      <c r="DH163" s="1607"/>
      <c r="DI163" s="1607"/>
      <c r="DJ163" s="1607"/>
      <c r="DK163" s="1607"/>
      <c r="DL163" s="1607"/>
      <c r="DM163" s="1607"/>
      <c r="DN163" s="1607"/>
      <c r="DO163" s="1607"/>
      <c r="DP163" s="1607"/>
      <c r="DQ163" s="1607"/>
      <c r="DR163" s="1607"/>
      <c r="DS163" s="1607"/>
      <c r="DT163" s="1607"/>
      <c r="DU163" s="1607"/>
      <c r="DV163" s="1607"/>
      <c r="DW163" s="1607"/>
      <c r="DX163" s="1607"/>
      <c r="DY163" s="1607"/>
      <c r="DZ163" s="1607"/>
      <c r="EA163" s="1607"/>
      <c r="EB163" s="1607"/>
      <c r="EC163" s="1607"/>
      <c r="ED163" s="1607"/>
      <c r="EE163" s="1607"/>
      <c r="EF163" s="1607"/>
      <c r="EG163" s="1607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1"/>
      <c r="FK163" s="89"/>
      <c r="FL163" s="91"/>
      <c r="FM163" s="91"/>
    </row>
    <row r="164" spans="1:178" ht="3" customHeight="1">
      <c r="A164" s="92"/>
      <c r="B164" s="90"/>
      <c r="C164" s="100"/>
      <c r="D164" s="92"/>
      <c r="E164" s="92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1607"/>
      <c r="AG164" s="1607"/>
      <c r="AH164" s="1607"/>
      <c r="AI164" s="1607"/>
      <c r="AJ164" s="1607"/>
      <c r="AK164" s="1607"/>
      <c r="AL164" s="1607"/>
      <c r="AM164" s="1607"/>
      <c r="AN164" s="1607"/>
      <c r="AO164" s="1607"/>
      <c r="AP164" s="1607"/>
      <c r="AQ164" s="1607"/>
      <c r="AR164" s="1607"/>
      <c r="AS164" s="1607"/>
      <c r="AT164" s="1607"/>
      <c r="AU164" s="1607"/>
      <c r="AV164" s="1607"/>
      <c r="AW164" s="1607"/>
      <c r="AX164" s="1607"/>
      <c r="AY164" s="1607"/>
      <c r="AZ164" s="1607"/>
      <c r="BA164" s="1607"/>
      <c r="BB164" s="1607"/>
      <c r="BC164" s="1607"/>
      <c r="BD164" s="1607"/>
      <c r="BE164" s="1607"/>
      <c r="BF164" s="1607"/>
      <c r="BG164" s="1607"/>
      <c r="BH164" s="1607"/>
      <c r="BI164" s="1607"/>
      <c r="BJ164" s="1607"/>
      <c r="BK164" s="1607"/>
      <c r="BL164" s="1607"/>
      <c r="BM164" s="1607"/>
      <c r="BN164" s="1607"/>
      <c r="BO164" s="1607"/>
      <c r="BP164" s="1607"/>
      <c r="BQ164" s="1607"/>
      <c r="BR164" s="1607"/>
      <c r="BS164" s="1607"/>
      <c r="BT164" s="1607"/>
      <c r="BU164" s="1607"/>
      <c r="BV164" s="1607"/>
      <c r="BW164" s="1607"/>
      <c r="BX164" s="1607"/>
      <c r="BY164" s="1607"/>
      <c r="BZ164" s="1607"/>
      <c r="CA164" s="1607"/>
      <c r="CB164" s="1607"/>
      <c r="CC164" s="1607"/>
      <c r="CD164" s="1607"/>
      <c r="CE164" s="1607"/>
      <c r="CF164" s="1607"/>
      <c r="CG164" s="1607"/>
      <c r="CH164" s="1607"/>
      <c r="CI164" s="1607"/>
      <c r="CJ164" s="1607"/>
      <c r="CK164" s="1607"/>
      <c r="CL164" s="1607"/>
      <c r="CM164" s="1607"/>
      <c r="CN164" s="1607"/>
      <c r="CO164" s="1607"/>
      <c r="CP164" s="1607"/>
      <c r="CQ164" s="1607"/>
      <c r="CR164" s="1607"/>
      <c r="CS164" s="1607"/>
      <c r="CT164" s="1607"/>
      <c r="CU164" s="1607"/>
      <c r="CV164" s="1607"/>
      <c r="CW164" s="1607"/>
      <c r="CX164" s="1607"/>
      <c r="CY164" s="1607"/>
      <c r="CZ164" s="1607"/>
      <c r="DA164" s="1607"/>
      <c r="DB164" s="1607"/>
      <c r="DC164" s="1607"/>
      <c r="DD164" s="1607"/>
      <c r="DE164" s="1607"/>
      <c r="DF164" s="1607"/>
      <c r="DG164" s="1607"/>
      <c r="DH164" s="1607"/>
      <c r="DI164" s="1607"/>
      <c r="DJ164" s="1607"/>
      <c r="DK164" s="1607"/>
      <c r="DL164" s="1607"/>
      <c r="DM164" s="1607"/>
      <c r="DN164" s="1607"/>
      <c r="DO164" s="1607"/>
      <c r="DP164" s="1607"/>
      <c r="DQ164" s="1607"/>
      <c r="DR164" s="1607"/>
      <c r="DS164" s="1607"/>
      <c r="DT164" s="1607"/>
      <c r="DU164" s="1607"/>
      <c r="DV164" s="1607"/>
      <c r="DW164" s="1607"/>
      <c r="DX164" s="1607"/>
      <c r="DY164" s="1607"/>
      <c r="DZ164" s="1607"/>
      <c r="EA164" s="1607"/>
      <c r="EB164" s="1607"/>
      <c r="EC164" s="1607"/>
      <c r="ED164" s="1607"/>
      <c r="EE164" s="1607"/>
      <c r="EF164" s="1607"/>
      <c r="EG164" s="1607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1"/>
      <c r="FK164" s="92"/>
      <c r="FL164" s="99"/>
      <c r="FM164" s="91"/>
    </row>
    <row r="165" spans="1:178" ht="3" customHeight="1">
      <c r="A165" s="92"/>
      <c r="B165" s="88"/>
      <c r="D165" s="92"/>
      <c r="E165" s="92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1607"/>
      <c r="AG165" s="1607"/>
      <c r="AH165" s="1607"/>
      <c r="AI165" s="1607"/>
      <c r="AJ165" s="1607"/>
      <c r="AK165" s="1607"/>
      <c r="AL165" s="1607"/>
      <c r="AM165" s="1607"/>
      <c r="AN165" s="1607"/>
      <c r="AO165" s="1607"/>
      <c r="AP165" s="1607"/>
      <c r="AQ165" s="1607"/>
      <c r="AR165" s="1607"/>
      <c r="AS165" s="1607"/>
      <c r="AT165" s="1607"/>
      <c r="AU165" s="1607"/>
      <c r="AV165" s="1607"/>
      <c r="AW165" s="1607"/>
      <c r="AX165" s="1607"/>
      <c r="AY165" s="1607"/>
      <c r="AZ165" s="1607"/>
      <c r="BA165" s="1607"/>
      <c r="BB165" s="1607"/>
      <c r="BC165" s="1607"/>
      <c r="BD165" s="1607"/>
      <c r="BE165" s="1607"/>
      <c r="BF165" s="1607"/>
      <c r="BG165" s="1607"/>
      <c r="BH165" s="1607"/>
      <c r="BI165" s="1607"/>
      <c r="BJ165" s="1607"/>
      <c r="BK165" s="1607"/>
      <c r="BL165" s="1607"/>
      <c r="BM165" s="1607"/>
      <c r="BN165" s="1607"/>
      <c r="BO165" s="1607"/>
      <c r="BP165" s="1607"/>
      <c r="BQ165" s="1607"/>
      <c r="BR165" s="1607"/>
      <c r="BS165" s="1607"/>
      <c r="BT165" s="1607"/>
      <c r="BU165" s="1607"/>
      <c r="BV165" s="1607"/>
      <c r="BW165" s="1607"/>
      <c r="BX165" s="1607"/>
      <c r="BY165" s="1607"/>
      <c r="BZ165" s="1607"/>
      <c r="CA165" s="1607"/>
      <c r="CB165" s="1607"/>
      <c r="CC165" s="1607"/>
      <c r="CD165" s="1607"/>
      <c r="CE165" s="1607"/>
      <c r="CF165" s="1607"/>
      <c r="CG165" s="1607"/>
      <c r="CH165" s="1607"/>
      <c r="CI165" s="1607"/>
      <c r="CJ165" s="1607"/>
      <c r="CK165" s="1607"/>
      <c r="CL165" s="1607"/>
      <c r="CM165" s="1607"/>
      <c r="CN165" s="1607"/>
      <c r="CO165" s="1607"/>
      <c r="CP165" s="1607"/>
      <c r="CQ165" s="1607"/>
      <c r="CR165" s="1607"/>
      <c r="CS165" s="1607"/>
      <c r="CT165" s="1607"/>
      <c r="CU165" s="1607"/>
      <c r="CV165" s="1607"/>
      <c r="CW165" s="1607"/>
      <c r="CX165" s="1607"/>
      <c r="CY165" s="1607"/>
      <c r="CZ165" s="1607"/>
      <c r="DA165" s="1607"/>
      <c r="DB165" s="1607"/>
      <c r="DC165" s="1607"/>
      <c r="DD165" s="1607"/>
      <c r="DE165" s="1607"/>
      <c r="DF165" s="1607"/>
      <c r="DG165" s="1607"/>
      <c r="DH165" s="1607"/>
      <c r="DI165" s="1607"/>
      <c r="DJ165" s="1607"/>
      <c r="DK165" s="1607"/>
      <c r="DL165" s="1607"/>
      <c r="DM165" s="1607"/>
      <c r="DN165" s="1607"/>
      <c r="DO165" s="1607"/>
      <c r="DP165" s="1607"/>
      <c r="DQ165" s="1607"/>
      <c r="DR165" s="1607"/>
      <c r="DS165" s="1607"/>
      <c r="DT165" s="1607"/>
      <c r="DU165" s="1607"/>
      <c r="DV165" s="1607"/>
      <c r="DW165" s="1607"/>
      <c r="DX165" s="1607"/>
      <c r="DY165" s="1607"/>
      <c r="DZ165" s="1607"/>
      <c r="EA165" s="1607"/>
      <c r="EB165" s="1607"/>
      <c r="EC165" s="1607"/>
      <c r="ED165" s="1607"/>
      <c r="EE165" s="1607"/>
      <c r="EF165" s="1607"/>
      <c r="EG165" s="1607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1"/>
      <c r="FK165" s="92"/>
      <c r="FL165" s="89"/>
      <c r="FM165" s="91"/>
    </row>
    <row r="166" spans="1:178" ht="3" customHeight="1">
      <c r="A166" s="92"/>
      <c r="B166" s="100"/>
      <c r="C166" s="99"/>
      <c r="D166" s="92"/>
      <c r="E166" s="92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1607"/>
      <c r="AG166" s="1607"/>
      <c r="AH166" s="1607"/>
      <c r="AI166" s="1607"/>
      <c r="AJ166" s="1607"/>
      <c r="AK166" s="1607"/>
      <c r="AL166" s="1607"/>
      <c r="AM166" s="1607"/>
      <c r="AN166" s="1607"/>
      <c r="AO166" s="1607"/>
      <c r="AP166" s="1607"/>
      <c r="AQ166" s="1607"/>
      <c r="AR166" s="1607"/>
      <c r="AS166" s="1607"/>
      <c r="AT166" s="1607"/>
      <c r="AU166" s="1607"/>
      <c r="AV166" s="1607"/>
      <c r="AW166" s="1607"/>
      <c r="AX166" s="1607"/>
      <c r="AY166" s="1607"/>
      <c r="AZ166" s="1607"/>
      <c r="BA166" s="1607"/>
      <c r="BB166" s="1607"/>
      <c r="BC166" s="1607"/>
      <c r="BD166" s="1607"/>
      <c r="BE166" s="1607"/>
      <c r="BF166" s="1607"/>
      <c r="BG166" s="1607"/>
      <c r="BH166" s="1607"/>
      <c r="BI166" s="1607"/>
      <c r="BJ166" s="1607"/>
      <c r="BK166" s="1607"/>
      <c r="BL166" s="1607"/>
      <c r="BM166" s="1607"/>
      <c r="BN166" s="1607"/>
      <c r="BO166" s="1607"/>
      <c r="BP166" s="1607"/>
      <c r="BQ166" s="1607"/>
      <c r="BR166" s="1607"/>
      <c r="BS166" s="1607"/>
      <c r="BT166" s="1607"/>
      <c r="BU166" s="1607"/>
      <c r="BV166" s="1607"/>
      <c r="BW166" s="1607"/>
      <c r="BX166" s="1607"/>
      <c r="BY166" s="1607"/>
      <c r="BZ166" s="1607"/>
      <c r="CA166" s="1607"/>
      <c r="CB166" s="1607"/>
      <c r="CC166" s="1607"/>
      <c r="CD166" s="1607"/>
      <c r="CE166" s="1607"/>
      <c r="CF166" s="1607"/>
      <c r="CG166" s="1607"/>
      <c r="CH166" s="1607"/>
      <c r="CI166" s="1607"/>
      <c r="CJ166" s="1607"/>
      <c r="CK166" s="1607"/>
      <c r="CL166" s="1607"/>
      <c r="CM166" s="1607"/>
      <c r="CN166" s="1607"/>
      <c r="CO166" s="1607"/>
      <c r="CP166" s="1607"/>
      <c r="CQ166" s="1607"/>
      <c r="CR166" s="1607"/>
      <c r="CS166" s="1607"/>
      <c r="CT166" s="1607"/>
      <c r="CU166" s="1607"/>
      <c r="CV166" s="1607"/>
      <c r="CW166" s="1607"/>
      <c r="CX166" s="1607"/>
      <c r="CY166" s="1607"/>
      <c r="CZ166" s="1607"/>
      <c r="DA166" s="1607"/>
      <c r="DB166" s="1607"/>
      <c r="DC166" s="1607"/>
      <c r="DD166" s="1607"/>
      <c r="DE166" s="1607"/>
      <c r="DF166" s="1607"/>
      <c r="DG166" s="1607"/>
      <c r="DH166" s="1607"/>
      <c r="DI166" s="1607"/>
      <c r="DJ166" s="1607"/>
      <c r="DK166" s="1607"/>
      <c r="DL166" s="1607"/>
      <c r="DM166" s="1607"/>
      <c r="DN166" s="1607"/>
      <c r="DO166" s="1607"/>
      <c r="DP166" s="1607"/>
      <c r="DQ166" s="1607"/>
      <c r="DR166" s="1607"/>
      <c r="DS166" s="1607"/>
      <c r="DT166" s="1607"/>
      <c r="DU166" s="1607"/>
      <c r="DV166" s="1607"/>
      <c r="DW166" s="1607"/>
      <c r="DX166" s="1607"/>
      <c r="DY166" s="1607"/>
      <c r="DZ166" s="1607"/>
      <c r="EA166" s="1607"/>
      <c r="EB166" s="1607"/>
      <c r="EC166" s="1607"/>
      <c r="ED166" s="1607"/>
      <c r="EE166" s="1607"/>
      <c r="EF166" s="1607"/>
      <c r="EG166" s="1607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1"/>
      <c r="FK166" s="99"/>
      <c r="FL166" s="91"/>
      <c r="FM166" s="91"/>
    </row>
    <row r="167" spans="1:178" ht="3" customHeight="1">
      <c r="A167" s="92"/>
      <c r="B167" s="92"/>
      <c r="C167" s="88"/>
      <c r="E167" s="92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1"/>
      <c r="FK167" s="89"/>
      <c r="FL167" s="91"/>
      <c r="FM167" s="91"/>
    </row>
    <row r="168" spans="1:178" ht="3" customHeight="1">
      <c r="A168" s="92"/>
      <c r="B168" s="99"/>
      <c r="C168" s="92"/>
      <c r="D168" s="92"/>
      <c r="E168" s="92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1"/>
      <c r="FK168" s="92"/>
      <c r="FL168" s="99"/>
      <c r="FM168" s="91"/>
    </row>
    <row r="169" spans="1:178" ht="3" customHeight="1">
      <c r="A169" s="92"/>
      <c r="B169" s="88"/>
      <c r="D169" s="92"/>
      <c r="E169" s="92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1"/>
      <c r="FK169" s="92"/>
      <c r="FL169" s="89"/>
      <c r="FM169" s="91"/>
    </row>
    <row r="170" spans="1:178" ht="3" customHeight="1">
      <c r="A170" s="92"/>
      <c r="B170" s="100"/>
      <c r="C170" s="99"/>
      <c r="D170" s="92"/>
      <c r="E170" s="92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1"/>
      <c r="FK170" s="99"/>
      <c r="FL170" s="91"/>
      <c r="FM170" s="91"/>
      <c r="FV170" s="86" t="s">
        <v>40</v>
      </c>
    </row>
    <row r="171" spans="1:178" ht="3" customHeight="1">
      <c r="A171" s="92"/>
      <c r="B171" s="92"/>
      <c r="C171" s="88"/>
      <c r="E171" s="92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1"/>
      <c r="FK171" s="89"/>
      <c r="FL171" s="91"/>
      <c r="FM171" s="91"/>
    </row>
    <row r="172" spans="1:178" ht="3" customHeight="1">
      <c r="A172" s="92"/>
      <c r="B172" s="90"/>
      <c r="C172" s="100"/>
      <c r="D172" s="92"/>
      <c r="E172" s="92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1"/>
      <c r="FK172" s="92"/>
      <c r="FL172" s="99"/>
      <c r="FM172" s="91"/>
    </row>
    <row r="173" spans="1:178" ht="3" customHeight="1">
      <c r="A173" s="92"/>
      <c r="B173" s="88"/>
      <c r="D173" s="92"/>
      <c r="E173" s="92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1"/>
      <c r="FK173" s="92"/>
      <c r="FL173" s="89"/>
      <c r="FM173" s="91"/>
    </row>
    <row r="174" spans="1:178" ht="3" customHeight="1">
      <c r="A174" s="92"/>
      <c r="B174" s="100"/>
      <c r="C174" s="99"/>
      <c r="D174" s="92"/>
      <c r="E174" s="92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1"/>
      <c r="FK174" s="99"/>
      <c r="FL174" s="91"/>
      <c r="FM174" s="91"/>
    </row>
    <row r="175" spans="1:178" ht="3" customHeight="1">
      <c r="A175" s="92"/>
      <c r="B175" s="92"/>
      <c r="C175" s="88"/>
      <c r="E175" s="92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1"/>
      <c r="FK175" s="89"/>
      <c r="FL175" s="91"/>
      <c r="FM175" s="91"/>
    </row>
    <row r="176" spans="1:178" ht="3" customHeight="1">
      <c r="A176" s="92"/>
      <c r="B176" s="99"/>
      <c r="C176" s="92"/>
      <c r="D176" s="92"/>
      <c r="E176" s="92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1"/>
      <c r="FK176" s="92"/>
      <c r="FL176" s="99"/>
      <c r="FM176" s="91"/>
    </row>
    <row r="177" spans="1:169" ht="3" customHeight="1">
      <c r="A177" s="92"/>
      <c r="B177" s="88"/>
      <c r="D177" s="92"/>
      <c r="E177" s="92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1"/>
      <c r="FK177" s="92"/>
      <c r="FL177" s="89"/>
      <c r="FM177" s="91"/>
    </row>
    <row r="178" spans="1:169" ht="3" customHeight="1">
      <c r="A178" s="92"/>
      <c r="B178" s="100"/>
      <c r="C178" s="99"/>
      <c r="D178" s="92"/>
      <c r="E178" s="92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1"/>
      <c r="FK178" s="99"/>
      <c r="FL178" s="91"/>
      <c r="FM178" s="91"/>
    </row>
    <row r="179" spans="1:169" ht="3" customHeight="1">
      <c r="A179" s="92"/>
      <c r="B179" s="92"/>
      <c r="C179" s="88"/>
      <c r="E179" s="92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1"/>
      <c r="FK179" s="89"/>
      <c r="FL179" s="91"/>
      <c r="FM179" s="91"/>
    </row>
    <row r="180" spans="1:169" ht="3" customHeight="1">
      <c r="A180" s="92"/>
      <c r="B180" s="90"/>
      <c r="C180" s="100"/>
      <c r="D180" s="92"/>
      <c r="E180" s="92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1"/>
      <c r="FK180" s="92"/>
      <c r="FL180" s="99"/>
      <c r="FM180" s="91"/>
    </row>
    <row r="181" spans="1:169" ht="3" customHeight="1">
      <c r="A181" s="92"/>
      <c r="B181" s="88"/>
      <c r="D181" s="92"/>
      <c r="E181" s="92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1"/>
      <c r="FK181" s="92"/>
      <c r="FL181" s="89"/>
      <c r="FM181" s="91"/>
    </row>
    <row r="182" spans="1:169" ht="3" customHeight="1">
      <c r="A182" s="92"/>
      <c r="B182" s="100"/>
      <c r="C182" s="99"/>
      <c r="D182" s="92"/>
      <c r="E182" s="92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1"/>
      <c r="FK182" s="99"/>
      <c r="FL182" s="91"/>
      <c r="FM182" s="91"/>
    </row>
    <row r="183" spans="1:169" ht="3" customHeight="1">
      <c r="A183" s="92"/>
      <c r="B183" s="92"/>
      <c r="C183" s="88"/>
      <c r="E183" s="92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1"/>
      <c r="FK183" s="89"/>
      <c r="FL183" s="91"/>
      <c r="FM183" s="91"/>
    </row>
    <row r="184" spans="1:169" ht="3" customHeight="1">
      <c r="A184" s="92"/>
      <c r="B184" s="99"/>
      <c r="C184" s="92"/>
      <c r="D184" s="92"/>
      <c r="E184" s="92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1"/>
      <c r="FK184" s="92"/>
      <c r="FL184" s="99"/>
      <c r="FM184" s="91"/>
    </row>
    <row r="185" spans="1:169" ht="3" customHeight="1">
      <c r="A185" s="92"/>
      <c r="B185" s="88"/>
      <c r="D185" s="92"/>
      <c r="E185" s="92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1"/>
      <c r="FK185" s="92"/>
      <c r="FL185" s="89"/>
      <c r="FM185" s="91"/>
    </row>
    <row r="186" spans="1:169" ht="3" customHeight="1">
      <c r="A186" s="92"/>
      <c r="B186" s="100"/>
      <c r="C186" s="99"/>
      <c r="D186" s="92"/>
      <c r="E186" s="92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1"/>
      <c r="FK186" s="99"/>
      <c r="FM186" s="94"/>
    </row>
    <row r="187" spans="1:169" ht="3" customHeight="1">
      <c r="A187" s="92"/>
      <c r="B187" s="92"/>
      <c r="C187" s="88"/>
      <c r="E187" s="92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1"/>
      <c r="FK187" s="89"/>
      <c r="FM187" s="94"/>
    </row>
    <row r="188" spans="1:169" ht="3" customHeight="1">
      <c r="A188" s="92"/>
      <c r="B188" s="90"/>
      <c r="C188" s="100"/>
      <c r="D188" s="92"/>
      <c r="E188" s="92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1"/>
      <c r="FK188" s="92"/>
      <c r="FL188" s="90"/>
      <c r="FM188" s="94"/>
    </row>
    <row r="189" spans="1:169" ht="3" customHeight="1">
      <c r="A189" s="92"/>
      <c r="B189" s="88"/>
      <c r="D189" s="92"/>
      <c r="E189" s="92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1"/>
      <c r="FK189" s="92"/>
      <c r="FL189" s="89"/>
      <c r="FM189" s="91"/>
    </row>
    <row r="190" spans="1:169" ht="3" customHeight="1">
      <c r="A190" s="92"/>
      <c r="B190" s="100"/>
      <c r="C190" s="99"/>
      <c r="D190" s="92"/>
      <c r="E190" s="92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1"/>
      <c r="FK190" s="99"/>
      <c r="FM190" s="94"/>
    </row>
    <row r="191" spans="1:169" ht="3" customHeight="1">
      <c r="A191" s="92"/>
      <c r="B191" s="92"/>
      <c r="C191" s="88"/>
      <c r="E191" s="92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1"/>
      <c r="FK191" s="89"/>
      <c r="FM191" s="94"/>
    </row>
    <row r="192" spans="1:169" ht="3" customHeight="1">
      <c r="A192" s="92"/>
      <c r="B192" s="99"/>
      <c r="C192" s="92"/>
      <c r="D192" s="92"/>
      <c r="E192" s="92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1"/>
      <c r="FK192" s="92"/>
      <c r="FL192" s="90"/>
      <c r="FM192" s="94"/>
    </row>
    <row r="193" spans="1:169" ht="3" customHeight="1">
      <c r="A193" s="92"/>
      <c r="B193" s="88"/>
      <c r="D193" s="92"/>
      <c r="E193" s="92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1"/>
      <c r="FK193" s="92"/>
      <c r="FL193" s="89"/>
      <c r="FM193" s="91"/>
    </row>
    <row r="194" spans="1:169" ht="3" customHeight="1">
      <c r="A194" s="92"/>
      <c r="B194" s="100"/>
      <c r="C194" s="99"/>
      <c r="D194" s="92"/>
      <c r="E194" s="92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1"/>
      <c r="FK194" s="99"/>
      <c r="FM194" s="94"/>
    </row>
    <row r="195" spans="1:169" ht="3" customHeight="1">
      <c r="A195" s="92"/>
      <c r="B195" s="92"/>
      <c r="C195" s="88"/>
      <c r="E195" s="92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1"/>
      <c r="FK195" s="89"/>
      <c r="FM195" s="94"/>
    </row>
    <row r="196" spans="1:169" ht="3" customHeight="1">
      <c r="A196" s="92"/>
      <c r="B196" s="90"/>
      <c r="C196" s="100"/>
      <c r="D196" s="92"/>
      <c r="E196" s="92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1"/>
      <c r="FK196" s="92"/>
      <c r="FL196" s="99"/>
      <c r="FM196" s="94"/>
    </row>
    <row r="197" spans="1:169" ht="3" customHeight="1">
      <c r="A197" s="92"/>
      <c r="B197" s="88"/>
      <c r="D197" s="92"/>
      <c r="E197" s="92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1"/>
      <c r="FK197" s="92"/>
      <c r="FL197" s="89"/>
      <c r="FM197" s="91"/>
    </row>
    <row r="198" spans="1:169" ht="3" customHeight="1">
      <c r="A198" s="92"/>
      <c r="B198" s="100"/>
      <c r="C198" s="99"/>
      <c r="D198" s="92"/>
      <c r="E198" s="92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1"/>
      <c r="FK198" s="99"/>
      <c r="FM198" s="94"/>
    </row>
    <row r="199" spans="1:169" ht="3" customHeight="1">
      <c r="A199" s="92"/>
      <c r="B199" s="92"/>
      <c r="C199" s="88"/>
      <c r="E199" s="92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1"/>
      <c r="FK199" s="89"/>
      <c r="FM199" s="94"/>
    </row>
    <row r="200" spans="1:169" ht="3" customHeight="1">
      <c r="A200" s="92"/>
      <c r="B200" s="99"/>
      <c r="C200" s="92"/>
      <c r="D200" s="92"/>
      <c r="E200" s="92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1"/>
      <c r="FK200" s="92"/>
      <c r="FL200" s="90"/>
      <c r="FM200" s="94"/>
    </row>
    <row r="201" spans="1:169" ht="3" customHeight="1">
      <c r="A201" s="92"/>
      <c r="B201" s="88"/>
      <c r="D201" s="92"/>
      <c r="E201" s="92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1"/>
      <c r="FK201" s="92"/>
      <c r="FL201" s="89"/>
      <c r="FM201" s="91"/>
    </row>
    <row r="202" spans="1:169" ht="3" customHeight="1">
      <c r="A202" s="92"/>
      <c r="B202" s="100"/>
      <c r="C202" s="99"/>
      <c r="D202" s="92"/>
      <c r="E202" s="92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1"/>
      <c r="FK202" s="99"/>
      <c r="FM202" s="94"/>
    </row>
    <row r="203" spans="1:169" ht="3" customHeight="1">
      <c r="A203" s="92"/>
      <c r="B203" s="92"/>
      <c r="C203" s="88"/>
      <c r="E203" s="92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1"/>
      <c r="FK203" s="89"/>
      <c r="FM203" s="94"/>
    </row>
    <row r="204" spans="1:169" ht="3" customHeight="1">
      <c r="A204" s="92"/>
      <c r="B204" s="90"/>
      <c r="C204" s="100"/>
      <c r="D204" s="92"/>
      <c r="E204" s="92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1"/>
      <c r="FK204" s="92"/>
      <c r="FL204" s="90"/>
      <c r="FM204" s="94"/>
    </row>
    <row r="205" spans="1:169" ht="3" customHeight="1">
      <c r="A205" s="92"/>
      <c r="B205" s="88"/>
      <c r="D205" s="92"/>
      <c r="E205" s="92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1"/>
      <c r="FK205" s="92"/>
      <c r="FL205" s="89"/>
      <c r="FM205" s="91"/>
    </row>
    <row r="206" spans="1:169" ht="3" customHeight="1">
      <c r="A206" s="92"/>
      <c r="B206" s="100"/>
      <c r="C206" s="99"/>
      <c r="D206" s="92"/>
      <c r="E206" s="92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1"/>
      <c r="FK206" s="99"/>
      <c r="FM206" s="94"/>
    </row>
    <row r="207" spans="1:169" ht="3" customHeight="1">
      <c r="A207" s="92"/>
      <c r="B207" s="92"/>
      <c r="C207" s="88"/>
      <c r="E207" s="92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1"/>
      <c r="FK207" s="89"/>
      <c r="FM207" s="94"/>
    </row>
    <row r="208" spans="1:169" ht="3" customHeight="1">
      <c r="A208" s="92"/>
      <c r="B208" s="99"/>
      <c r="C208" s="92"/>
      <c r="D208" s="92"/>
      <c r="E208" s="92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1"/>
      <c r="FK208" s="92"/>
      <c r="FL208" s="90"/>
      <c r="FM208" s="94"/>
    </row>
    <row r="209" spans="1:169" ht="3" customHeight="1">
      <c r="A209" s="92"/>
      <c r="B209" s="88"/>
      <c r="D209" s="92"/>
      <c r="E209" s="92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1"/>
      <c r="FK209" s="92"/>
      <c r="FL209" s="89"/>
      <c r="FM209" s="91"/>
    </row>
    <row r="210" spans="1:169" ht="3" customHeight="1">
      <c r="A210" s="92"/>
      <c r="B210" s="100"/>
      <c r="C210" s="99"/>
      <c r="D210" s="92"/>
      <c r="E210" s="92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1"/>
      <c r="FK210" s="90"/>
      <c r="FL210" s="98"/>
      <c r="FM210" s="94"/>
    </row>
    <row r="211" spans="1:169" ht="3" customHeight="1">
      <c r="A211" s="92"/>
      <c r="B211" s="92"/>
      <c r="C211" s="88"/>
      <c r="E211" s="92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1"/>
      <c r="FK211" s="89"/>
      <c r="FM211" s="94"/>
    </row>
    <row r="212" spans="1:169" ht="3" customHeight="1">
      <c r="A212" s="92"/>
      <c r="B212" s="90"/>
      <c r="C212" s="100"/>
      <c r="D212" s="92"/>
      <c r="E212" s="92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1"/>
      <c r="FK212" s="92"/>
      <c r="FL212" s="90"/>
      <c r="FM212" s="94"/>
    </row>
    <row r="213" spans="1:169" ht="3" customHeight="1">
      <c r="A213" s="92"/>
      <c r="B213" s="88"/>
      <c r="D213" s="92"/>
      <c r="E213" s="92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1"/>
      <c r="FK213" s="92"/>
      <c r="FL213" s="89"/>
      <c r="FM213" s="91"/>
    </row>
    <row r="214" spans="1:169" ht="3" customHeight="1">
      <c r="A214" s="92"/>
      <c r="B214" s="100"/>
      <c r="C214" s="99"/>
      <c r="D214" s="92"/>
      <c r="E214" s="92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1"/>
      <c r="FK214" s="90"/>
      <c r="FL214" s="98"/>
      <c r="FM214" s="94"/>
    </row>
    <row r="215" spans="1:169" ht="3" customHeight="1">
      <c r="A215" s="92"/>
      <c r="B215" s="92"/>
      <c r="C215" s="88"/>
      <c r="E215" s="92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1"/>
      <c r="FK215" s="89"/>
      <c r="FM215" s="94"/>
    </row>
    <row r="216" spans="1:169" ht="3" customHeight="1">
      <c r="A216" s="92"/>
      <c r="B216" s="99"/>
      <c r="C216" s="92"/>
      <c r="D216" s="92"/>
      <c r="E216" s="92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1"/>
      <c r="FK216" s="92"/>
      <c r="FL216" s="90"/>
      <c r="FM216" s="94"/>
    </row>
    <row r="217" spans="1:169" ht="3" customHeight="1">
      <c r="A217" s="92"/>
      <c r="B217" s="88"/>
      <c r="D217" s="92"/>
      <c r="E217" s="92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1"/>
      <c r="FK217" s="92"/>
      <c r="FL217" s="89"/>
      <c r="FM217" s="91"/>
    </row>
    <row r="218" spans="1:169" ht="3" customHeight="1">
      <c r="A218" s="92"/>
      <c r="B218" s="100"/>
      <c r="C218" s="99"/>
      <c r="D218" s="92"/>
      <c r="E218" s="92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1"/>
      <c r="FK218" s="90"/>
      <c r="FL218" s="94"/>
      <c r="FM218" s="94"/>
    </row>
    <row r="219" spans="1:169" ht="3" customHeight="1">
      <c r="A219" s="92"/>
      <c r="B219" s="92"/>
      <c r="C219" s="88"/>
      <c r="E219" s="92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1"/>
      <c r="FK219" s="89"/>
      <c r="FL219" s="91"/>
      <c r="FM219" s="91"/>
    </row>
    <row r="220" spans="1:169" ht="3" customHeight="1">
      <c r="A220" s="92"/>
      <c r="B220" s="90"/>
      <c r="C220" s="100"/>
      <c r="D220" s="92"/>
      <c r="E220" s="92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1"/>
      <c r="FK220" s="92"/>
      <c r="FL220" s="99"/>
      <c r="FM220" s="91"/>
    </row>
    <row r="221" spans="1:169" ht="3" customHeight="1">
      <c r="A221" s="92"/>
      <c r="B221" s="88"/>
      <c r="D221" s="92"/>
      <c r="E221" s="92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1"/>
      <c r="FK221" s="92"/>
      <c r="FL221" s="89"/>
      <c r="FM221" s="91"/>
    </row>
    <row r="222" spans="1:169" ht="3" customHeight="1">
      <c r="A222" s="92"/>
      <c r="B222" s="100"/>
      <c r="C222" s="99"/>
      <c r="D222" s="92"/>
      <c r="E222" s="92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1"/>
      <c r="FK222" s="99"/>
      <c r="FL222" s="91"/>
      <c r="FM222" s="91"/>
    </row>
    <row r="223" spans="1:169" ht="3" customHeight="1">
      <c r="A223" s="92"/>
      <c r="B223" s="92"/>
      <c r="C223" s="88"/>
      <c r="E223" s="92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1"/>
      <c r="FK223" s="89"/>
      <c r="FL223" s="91"/>
      <c r="FM223" s="91"/>
    </row>
    <row r="224" spans="1:169" ht="3" customHeight="1">
      <c r="A224" s="92"/>
      <c r="B224" s="99"/>
      <c r="C224" s="92"/>
      <c r="D224" s="92"/>
      <c r="E224" s="92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1"/>
      <c r="FK224" s="92"/>
      <c r="FL224" s="99"/>
      <c r="FM224" s="91"/>
    </row>
    <row r="225" spans="1:169" ht="3" customHeight="1">
      <c r="A225" s="92"/>
      <c r="B225" s="88"/>
      <c r="D225" s="92"/>
      <c r="E225" s="92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1"/>
      <c r="FK225" s="92"/>
      <c r="FL225" s="89"/>
      <c r="FM225" s="91"/>
    </row>
    <row r="226" spans="1:169" ht="3" customHeight="1">
      <c r="A226" s="92"/>
      <c r="B226" s="100"/>
      <c r="C226" s="99"/>
      <c r="D226" s="92"/>
      <c r="E226" s="92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1"/>
      <c r="FK226" s="99"/>
      <c r="FM226" s="94"/>
    </row>
    <row r="227" spans="1:169" ht="3" customHeight="1">
      <c r="A227" s="92"/>
      <c r="B227" s="92"/>
      <c r="C227" s="88"/>
      <c r="E227" s="92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1"/>
      <c r="FK227" s="89"/>
      <c r="FM227" s="94"/>
    </row>
    <row r="228" spans="1:169" ht="3" customHeight="1">
      <c r="A228" s="92"/>
      <c r="B228" s="90"/>
      <c r="C228" s="100"/>
      <c r="D228" s="92"/>
      <c r="E228" s="92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1"/>
      <c r="FK228" s="92"/>
      <c r="FL228" s="99"/>
      <c r="FM228" s="94"/>
    </row>
    <row r="229" spans="1:169" ht="3" customHeight="1">
      <c r="A229" s="92"/>
      <c r="B229" s="88"/>
      <c r="D229" s="92"/>
      <c r="E229" s="92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1"/>
      <c r="FK229" s="92"/>
      <c r="FL229" s="89"/>
      <c r="FM229" s="91"/>
    </row>
    <row r="230" spans="1:169" ht="3" customHeight="1">
      <c r="A230" s="92"/>
      <c r="B230" s="100"/>
      <c r="C230" s="99"/>
      <c r="D230" s="92"/>
      <c r="E230" s="92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1"/>
      <c r="FK230" s="99"/>
      <c r="FL230" s="92"/>
      <c r="FM230" s="94"/>
    </row>
    <row r="231" spans="1:169" ht="3" customHeight="1">
      <c r="A231" s="92"/>
      <c r="B231" s="92"/>
      <c r="C231" s="88"/>
      <c r="E231" s="92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1"/>
      <c r="FK231" s="89"/>
      <c r="FM231" s="94"/>
    </row>
    <row r="232" spans="1:169" ht="3" customHeight="1">
      <c r="A232" s="92"/>
      <c r="B232" s="99"/>
      <c r="C232" s="92"/>
      <c r="D232" s="92"/>
      <c r="E232" s="92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1"/>
      <c r="FK232" s="92"/>
      <c r="FL232" s="99"/>
      <c r="FM232" s="91"/>
    </row>
    <row r="233" spans="1:169" ht="3" customHeight="1">
      <c r="A233" s="92"/>
      <c r="B233" s="88"/>
      <c r="D233" s="92"/>
      <c r="E233" s="92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1"/>
      <c r="FK233" s="92"/>
      <c r="FL233" s="89"/>
      <c r="FM233" s="91"/>
    </row>
    <row r="234" spans="1:169" ht="3" customHeight="1">
      <c r="A234" s="92"/>
      <c r="B234" s="100"/>
      <c r="C234" s="99"/>
      <c r="D234" s="92"/>
      <c r="E234" s="92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1"/>
      <c r="FK234" s="99"/>
      <c r="FM234" s="94"/>
    </row>
    <row r="235" spans="1:169" ht="3" customHeight="1">
      <c r="A235" s="92"/>
      <c r="B235" s="92"/>
      <c r="C235" s="88"/>
      <c r="E235" s="92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1"/>
      <c r="FK235" s="89"/>
      <c r="FM235" s="94"/>
    </row>
    <row r="236" spans="1:169" ht="3" customHeight="1">
      <c r="A236" s="92"/>
      <c r="B236" s="90"/>
      <c r="C236" s="100"/>
      <c r="D236" s="92"/>
      <c r="E236" s="92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1"/>
      <c r="FK236" s="92"/>
      <c r="FL236" s="90"/>
      <c r="FM236" s="94"/>
    </row>
    <row r="237" spans="1:169" ht="3" customHeight="1">
      <c r="A237" s="92"/>
      <c r="B237" s="88"/>
      <c r="D237" s="92"/>
      <c r="E237" s="92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1"/>
      <c r="FK237" s="92"/>
      <c r="FL237" s="89"/>
      <c r="FM237" s="91"/>
    </row>
    <row r="238" spans="1:169" ht="3" customHeight="1">
      <c r="A238" s="92"/>
      <c r="B238" s="100"/>
      <c r="C238" s="99"/>
      <c r="D238" s="92"/>
      <c r="E238" s="92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1"/>
      <c r="FK238" s="90"/>
      <c r="FL238" s="98"/>
      <c r="FM238" s="94"/>
    </row>
    <row r="239" spans="1:169" ht="3" customHeight="1">
      <c r="A239" s="92"/>
      <c r="B239" s="92"/>
      <c r="C239" s="88"/>
      <c r="E239" s="92"/>
      <c r="F239" s="95"/>
      <c r="G239" s="95"/>
      <c r="H239" s="95"/>
      <c r="I239" s="95"/>
      <c r="J239" s="95"/>
      <c r="K239" s="95"/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1"/>
      <c r="FK239" s="89"/>
      <c r="FM239" s="94"/>
    </row>
    <row r="240" spans="1:169" ht="3" customHeight="1">
      <c r="A240" s="92"/>
      <c r="B240" s="99"/>
      <c r="C240" s="92"/>
      <c r="D240" s="92"/>
      <c r="E240" s="92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1"/>
      <c r="FK240" s="92"/>
      <c r="FL240" s="90"/>
      <c r="FM240" s="94"/>
    </row>
    <row r="241" spans="1:169" ht="3" customHeight="1">
      <c r="A241" s="92"/>
      <c r="B241" s="88"/>
      <c r="D241" s="92"/>
      <c r="E241" s="92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1"/>
      <c r="FK241" s="92"/>
      <c r="FL241" s="89"/>
      <c r="FM241" s="91"/>
    </row>
    <row r="242" spans="1:169" ht="3" customHeight="1">
      <c r="A242" s="92"/>
      <c r="B242" s="100"/>
      <c r="C242" s="99"/>
      <c r="D242" s="92"/>
      <c r="E242" s="92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1"/>
      <c r="FK242" s="90"/>
      <c r="FL242" s="98"/>
      <c r="FM242" s="94"/>
    </row>
    <row r="243" spans="1:169" ht="3" customHeight="1">
      <c r="A243" s="92"/>
      <c r="B243" s="92"/>
      <c r="C243" s="88"/>
      <c r="E243" s="92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1"/>
      <c r="FK243" s="89"/>
      <c r="FM243" s="94"/>
    </row>
    <row r="244" spans="1:169" ht="3" customHeight="1">
      <c r="A244" s="92"/>
      <c r="B244" s="90"/>
      <c r="C244" s="100"/>
      <c r="D244" s="92"/>
      <c r="E244" s="92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1"/>
      <c r="FK244" s="92"/>
      <c r="FL244" s="90"/>
      <c r="FM244" s="94"/>
    </row>
    <row r="245" spans="1:169" ht="3" customHeight="1">
      <c r="A245" s="92"/>
      <c r="B245" s="88"/>
      <c r="D245" s="92"/>
      <c r="E245" s="92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1"/>
      <c r="FK245" s="92"/>
      <c r="FL245" s="89"/>
      <c r="FM245" s="91"/>
    </row>
    <row r="246" spans="1:169" ht="3" customHeight="1">
      <c r="A246" s="92"/>
      <c r="B246" s="100"/>
      <c r="C246" s="99"/>
      <c r="D246" s="92"/>
      <c r="E246" s="92"/>
      <c r="F246" s="95"/>
      <c r="G246" s="95"/>
      <c r="H246" s="95"/>
      <c r="I246" s="95"/>
      <c r="J246" s="95"/>
      <c r="K246" s="95"/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1"/>
      <c r="FK246" s="90"/>
      <c r="FL246" s="98"/>
      <c r="FM246" s="94"/>
    </row>
    <row r="247" spans="1:169" ht="3" customHeight="1">
      <c r="A247" s="92"/>
      <c r="B247" s="92"/>
      <c r="C247" s="88"/>
      <c r="E247" s="92"/>
      <c r="F247" s="95"/>
      <c r="G247" s="95"/>
      <c r="H247" s="95"/>
      <c r="I247" s="95"/>
      <c r="J247" s="95"/>
      <c r="K247" s="95"/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1"/>
      <c r="FK247" s="89"/>
      <c r="FM247" s="94"/>
    </row>
    <row r="248" spans="1:169" ht="3" customHeight="1">
      <c r="A248" s="92"/>
      <c r="B248" s="99"/>
      <c r="C248" s="92"/>
      <c r="D248" s="92"/>
      <c r="E248" s="92"/>
      <c r="F248" s="95"/>
      <c r="G248" s="95"/>
      <c r="H248" s="95"/>
      <c r="I248" s="95"/>
      <c r="J248" s="95"/>
      <c r="K248" s="95"/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1"/>
      <c r="FK248" s="92"/>
      <c r="FL248" s="90"/>
      <c r="FM248" s="94"/>
    </row>
    <row r="249" spans="1:169" ht="3" customHeight="1">
      <c r="A249" s="92"/>
      <c r="B249" s="88"/>
      <c r="D249" s="92"/>
      <c r="E249" s="92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1"/>
      <c r="FK249" s="92"/>
      <c r="FL249" s="89"/>
      <c r="FM249" s="91"/>
    </row>
    <row r="250" spans="1:169" ht="3" customHeight="1">
      <c r="A250" s="92"/>
      <c r="B250" s="100"/>
      <c r="C250" s="99"/>
      <c r="D250" s="92"/>
      <c r="E250" s="92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101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1"/>
      <c r="FK250" s="99"/>
      <c r="FL250" s="98"/>
      <c r="FM250" s="94"/>
    </row>
    <row r="251" spans="1:169" ht="3" customHeight="1">
      <c r="A251" s="92"/>
      <c r="B251" s="92"/>
      <c r="C251" s="88"/>
      <c r="E251" s="92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1"/>
      <c r="FK251" s="89"/>
      <c r="FM251" s="94"/>
    </row>
    <row r="252" spans="1:169" ht="3" customHeight="1">
      <c r="A252" s="92"/>
      <c r="B252" s="99"/>
      <c r="C252" s="92"/>
      <c r="D252" s="92"/>
      <c r="E252" s="92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1"/>
      <c r="FK252" s="92"/>
      <c r="FL252" s="90"/>
      <c r="FM252" s="94"/>
    </row>
    <row r="253" spans="1:169" ht="3" customHeight="1">
      <c r="A253" s="92"/>
      <c r="B253" s="88"/>
      <c r="D253" s="92"/>
      <c r="E253" s="92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1"/>
      <c r="FK253" s="92"/>
      <c r="FL253" s="89"/>
      <c r="FM253" s="91"/>
    </row>
    <row r="254" spans="1:169" ht="3" customHeight="1">
      <c r="A254" s="92"/>
      <c r="B254" s="100"/>
      <c r="C254" s="99"/>
      <c r="D254" s="92"/>
      <c r="E254" s="92"/>
      <c r="F254" s="95"/>
      <c r="G254" s="95"/>
      <c r="H254" s="95"/>
      <c r="I254" s="95"/>
      <c r="J254" s="95"/>
      <c r="K254" s="95"/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1"/>
      <c r="FK254" s="99"/>
      <c r="FL254" s="98"/>
      <c r="FM254" s="94"/>
    </row>
    <row r="255" spans="1:169" ht="3" customHeight="1">
      <c r="A255" s="92"/>
      <c r="B255" s="92"/>
      <c r="C255" s="88"/>
      <c r="E255" s="92"/>
      <c r="F255" s="95"/>
      <c r="G255" s="95"/>
      <c r="H255" s="95"/>
      <c r="I255" s="95"/>
      <c r="J255" s="95"/>
      <c r="K255" s="95"/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1600" t="s">
        <v>2340</v>
      </c>
      <c r="BE255" s="1601"/>
      <c r="BF255" s="1601"/>
      <c r="BG255" s="1601"/>
      <c r="BH255" s="1601"/>
      <c r="BI255" s="1601"/>
      <c r="BJ255" s="1601"/>
      <c r="BK255" s="1601"/>
      <c r="BL255" s="1601"/>
      <c r="BM255" s="1601"/>
      <c r="BN255" s="1601"/>
      <c r="BO255" s="1601"/>
      <c r="BP255" s="1601"/>
      <c r="BQ255" s="1601"/>
      <c r="BR255" s="1601"/>
      <c r="BS255" s="1601"/>
      <c r="BT255" s="1601"/>
      <c r="BU255" s="1601"/>
      <c r="BV255" s="1601"/>
      <c r="BW255" s="1601"/>
      <c r="BX255" s="1601"/>
      <c r="BY255" s="1601"/>
      <c r="BZ255" s="1601"/>
      <c r="CA255" s="1601"/>
      <c r="CB255" s="1601"/>
      <c r="CC255" s="1601"/>
      <c r="CD255" s="1601"/>
      <c r="CE255" s="1601"/>
      <c r="CF255" s="1601"/>
      <c r="CG255" s="1601"/>
      <c r="CH255" s="1601"/>
      <c r="CI255" s="1601"/>
      <c r="CJ255" s="1601"/>
      <c r="CK255" s="1601"/>
      <c r="CL255" s="1601"/>
      <c r="CM255" s="1601"/>
      <c r="CN255" s="1601"/>
      <c r="CO255" s="1601"/>
      <c r="CP255" s="1601"/>
      <c r="CQ255" s="1601"/>
      <c r="CR255" s="1601"/>
      <c r="CS255" s="1601"/>
      <c r="CT255" s="1601"/>
      <c r="CU255" s="1601"/>
      <c r="CV255" s="1601"/>
      <c r="CW255" s="1601"/>
      <c r="CX255" s="1601"/>
      <c r="CY255" s="1601"/>
      <c r="CZ255" s="1601"/>
      <c r="DA255" s="1601"/>
      <c r="DB255" s="1601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1"/>
      <c r="FK255" s="89"/>
      <c r="FM255" s="94"/>
    </row>
    <row r="256" spans="1:169" ht="3" customHeight="1">
      <c r="A256" s="92"/>
      <c r="B256" s="90"/>
      <c r="C256" s="100"/>
      <c r="D256" s="92"/>
      <c r="E256" s="92"/>
      <c r="F256" s="95"/>
      <c r="G256" s="95"/>
      <c r="H256" s="95"/>
      <c r="I256" s="95"/>
      <c r="J256" s="95"/>
      <c r="K256" s="95"/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1601"/>
      <c r="BE256" s="1601"/>
      <c r="BF256" s="1601"/>
      <c r="BG256" s="1601"/>
      <c r="BH256" s="1601"/>
      <c r="BI256" s="1601"/>
      <c r="BJ256" s="1601"/>
      <c r="BK256" s="1601"/>
      <c r="BL256" s="1601"/>
      <c r="BM256" s="1601"/>
      <c r="BN256" s="1601"/>
      <c r="BO256" s="1601"/>
      <c r="BP256" s="1601"/>
      <c r="BQ256" s="1601"/>
      <c r="BR256" s="1601"/>
      <c r="BS256" s="1601"/>
      <c r="BT256" s="1601"/>
      <c r="BU256" s="1601"/>
      <c r="BV256" s="1601"/>
      <c r="BW256" s="1601"/>
      <c r="BX256" s="1601"/>
      <c r="BY256" s="1601"/>
      <c r="BZ256" s="1601"/>
      <c r="CA256" s="1601"/>
      <c r="CB256" s="1601"/>
      <c r="CC256" s="1601"/>
      <c r="CD256" s="1601"/>
      <c r="CE256" s="1601"/>
      <c r="CF256" s="1601"/>
      <c r="CG256" s="1601"/>
      <c r="CH256" s="1601"/>
      <c r="CI256" s="1601"/>
      <c r="CJ256" s="1601"/>
      <c r="CK256" s="1601"/>
      <c r="CL256" s="1601"/>
      <c r="CM256" s="1601"/>
      <c r="CN256" s="1601"/>
      <c r="CO256" s="1601"/>
      <c r="CP256" s="1601"/>
      <c r="CQ256" s="1601"/>
      <c r="CR256" s="1601"/>
      <c r="CS256" s="1601"/>
      <c r="CT256" s="1601"/>
      <c r="CU256" s="1601"/>
      <c r="CV256" s="1601"/>
      <c r="CW256" s="1601"/>
      <c r="CX256" s="1601"/>
      <c r="CY256" s="1601"/>
      <c r="CZ256" s="1601"/>
      <c r="DA256" s="1601"/>
      <c r="DB256" s="1601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1"/>
      <c r="FK256" s="92"/>
      <c r="FL256" s="90"/>
      <c r="FM256" s="94"/>
    </row>
    <row r="257" spans="1:169" ht="3" customHeight="1">
      <c r="A257" s="92"/>
      <c r="B257" s="88"/>
      <c r="D257" s="92"/>
      <c r="E257" s="92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1601"/>
      <c r="BE257" s="1601"/>
      <c r="BF257" s="1601"/>
      <c r="BG257" s="1601"/>
      <c r="BH257" s="1601"/>
      <c r="BI257" s="1601"/>
      <c r="BJ257" s="1601"/>
      <c r="BK257" s="1601"/>
      <c r="BL257" s="1601"/>
      <c r="BM257" s="1601"/>
      <c r="BN257" s="1601"/>
      <c r="BO257" s="1601"/>
      <c r="BP257" s="1601"/>
      <c r="BQ257" s="1601"/>
      <c r="BR257" s="1601"/>
      <c r="BS257" s="1601"/>
      <c r="BT257" s="1601"/>
      <c r="BU257" s="1601"/>
      <c r="BV257" s="1601"/>
      <c r="BW257" s="1601"/>
      <c r="BX257" s="1601"/>
      <c r="BY257" s="1601"/>
      <c r="BZ257" s="1601"/>
      <c r="CA257" s="1601"/>
      <c r="CB257" s="1601"/>
      <c r="CC257" s="1601"/>
      <c r="CD257" s="1601"/>
      <c r="CE257" s="1601"/>
      <c r="CF257" s="1601"/>
      <c r="CG257" s="1601"/>
      <c r="CH257" s="1601"/>
      <c r="CI257" s="1601"/>
      <c r="CJ257" s="1601"/>
      <c r="CK257" s="1601"/>
      <c r="CL257" s="1601"/>
      <c r="CM257" s="1601"/>
      <c r="CN257" s="1601"/>
      <c r="CO257" s="1601"/>
      <c r="CP257" s="1601"/>
      <c r="CQ257" s="1601"/>
      <c r="CR257" s="1601"/>
      <c r="CS257" s="1601"/>
      <c r="CT257" s="1601"/>
      <c r="CU257" s="1601"/>
      <c r="CV257" s="1601"/>
      <c r="CW257" s="1601"/>
      <c r="CX257" s="1601"/>
      <c r="CY257" s="1601"/>
      <c r="CZ257" s="1601"/>
      <c r="DA257" s="1601"/>
      <c r="DB257" s="1601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1"/>
      <c r="FK257" s="92"/>
      <c r="FL257" s="89"/>
      <c r="FM257" s="91"/>
    </row>
    <row r="258" spans="1:169" ht="3" customHeight="1">
      <c r="A258" s="92"/>
      <c r="B258" s="100"/>
      <c r="C258" s="99"/>
      <c r="D258" s="92"/>
      <c r="E258" s="92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1601"/>
      <c r="BE258" s="1601"/>
      <c r="BF258" s="1601"/>
      <c r="BG258" s="1601"/>
      <c r="BH258" s="1601"/>
      <c r="BI258" s="1601"/>
      <c r="BJ258" s="1601"/>
      <c r="BK258" s="1601"/>
      <c r="BL258" s="1601"/>
      <c r="BM258" s="1601"/>
      <c r="BN258" s="1601"/>
      <c r="BO258" s="1601"/>
      <c r="BP258" s="1601"/>
      <c r="BQ258" s="1601"/>
      <c r="BR258" s="1601"/>
      <c r="BS258" s="1601"/>
      <c r="BT258" s="1601"/>
      <c r="BU258" s="1601"/>
      <c r="BV258" s="1601"/>
      <c r="BW258" s="1601"/>
      <c r="BX258" s="1601"/>
      <c r="BY258" s="1601"/>
      <c r="BZ258" s="1601"/>
      <c r="CA258" s="1601"/>
      <c r="CB258" s="1601"/>
      <c r="CC258" s="1601"/>
      <c r="CD258" s="1601"/>
      <c r="CE258" s="1601"/>
      <c r="CF258" s="1601"/>
      <c r="CG258" s="1601"/>
      <c r="CH258" s="1601"/>
      <c r="CI258" s="1601"/>
      <c r="CJ258" s="1601"/>
      <c r="CK258" s="1601"/>
      <c r="CL258" s="1601"/>
      <c r="CM258" s="1601"/>
      <c r="CN258" s="1601"/>
      <c r="CO258" s="1601"/>
      <c r="CP258" s="1601"/>
      <c r="CQ258" s="1601"/>
      <c r="CR258" s="1601"/>
      <c r="CS258" s="1601"/>
      <c r="CT258" s="1601"/>
      <c r="CU258" s="1601"/>
      <c r="CV258" s="1601"/>
      <c r="CW258" s="1601"/>
      <c r="CX258" s="1601"/>
      <c r="CY258" s="1601"/>
      <c r="CZ258" s="1601"/>
      <c r="DA258" s="1601"/>
      <c r="DB258" s="1601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1"/>
      <c r="FK258" s="90"/>
      <c r="FL258" s="98"/>
      <c r="FM258" s="94"/>
    </row>
    <row r="259" spans="1:169" ht="20.25" customHeight="1">
      <c r="A259" s="92"/>
      <c r="B259" s="92"/>
      <c r="C259" s="88"/>
      <c r="E259" s="92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1601"/>
      <c r="BE259" s="1601"/>
      <c r="BF259" s="1601"/>
      <c r="BG259" s="1601"/>
      <c r="BH259" s="1601"/>
      <c r="BI259" s="1601"/>
      <c r="BJ259" s="1601"/>
      <c r="BK259" s="1601"/>
      <c r="BL259" s="1601"/>
      <c r="BM259" s="1601"/>
      <c r="BN259" s="1601"/>
      <c r="BO259" s="1601"/>
      <c r="BP259" s="1601"/>
      <c r="BQ259" s="1601"/>
      <c r="BR259" s="1601"/>
      <c r="BS259" s="1601"/>
      <c r="BT259" s="1601"/>
      <c r="BU259" s="1601"/>
      <c r="BV259" s="1601"/>
      <c r="BW259" s="1601"/>
      <c r="BX259" s="1601"/>
      <c r="BY259" s="1601"/>
      <c r="BZ259" s="1601"/>
      <c r="CA259" s="1601"/>
      <c r="CB259" s="1601"/>
      <c r="CC259" s="1601"/>
      <c r="CD259" s="1601"/>
      <c r="CE259" s="1601"/>
      <c r="CF259" s="1601"/>
      <c r="CG259" s="1601"/>
      <c r="CH259" s="1601"/>
      <c r="CI259" s="1601"/>
      <c r="CJ259" s="1601"/>
      <c r="CK259" s="1601"/>
      <c r="CL259" s="1601"/>
      <c r="CM259" s="1601"/>
      <c r="CN259" s="1601"/>
      <c r="CO259" s="1601"/>
      <c r="CP259" s="1601"/>
      <c r="CQ259" s="1601"/>
      <c r="CR259" s="1601"/>
      <c r="CS259" s="1601"/>
      <c r="CT259" s="1601"/>
      <c r="CU259" s="1601"/>
      <c r="CV259" s="1601"/>
      <c r="CW259" s="1601"/>
      <c r="CX259" s="1601"/>
      <c r="CY259" s="1601"/>
      <c r="CZ259" s="1601"/>
      <c r="DA259" s="1601"/>
      <c r="DB259" s="1601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1"/>
      <c r="FK259" s="89"/>
      <c r="FM259" s="94"/>
    </row>
    <row r="260" spans="1:169" ht="3" customHeight="1">
      <c r="A260" s="92"/>
      <c r="B260" s="99"/>
      <c r="C260" s="92"/>
      <c r="D260" s="92"/>
      <c r="E260" s="92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1"/>
      <c r="FK260" s="92"/>
      <c r="FL260" s="90"/>
      <c r="FM260" s="94"/>
    </row>
    <row r="261" spans="1:169" ht="3" customHeight="1">
      <c r="A261" s="92"/>
      <c r="B261" s="88"/>
      <c r="D261" s="92"/>
      <c r="E261" s="92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1"/>
      <c r="FK261" s="92"/>
      <c r="FL261" s="89"/>
      <c r="FM261" s="91"/>
    </row>
    <row r="262" spans="1:169" ht="3" customHeight="1">
      <c r="A262" s="92"/>
      <c r="B262" s="100"/>
      <c r="C262" s="99"/>
      <c r="D262" s="92"/>
      <c r="E262" s="92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1"/>
      <c r="FK262" s="99"/>
      <c r="FL262" s="98"/>
      <c r="FM262" s="94"/>
    </row>
    <row r="263" spans="1:169" ht="3" customHeight="1">
      <c r="A263" s="92"/>
      <c r="B263" s="92"/>
      <c r="C263" s="88"/>
      <c r="E263" s="92"/>
      <c r="F263" s="95"/>
      <c r="G263" s="95"/>
      <c r="H263" s="95"/>
      <c r="I263" s="95"/>
      <c r="J263" s="95"/>
      <c r="K263" s="95"/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1"/>
      <c r="FK263" s="89"/>
      <c r="FM263" s="94"/>
    </row>
    <row r="264" spans="1:169" ht="3" customHeight="1">
      <c r="A264" s="92"/>
      <c r="B264" s="90"/>
      <c r="C264" s="100"/>
      <c r="D264" s="92"/>
      <c r="E264" s="92"/>
      <c r="F264" s="95"/>
      <c r="G264" s="95"/>
      <c r="H264" s="95"/>
      <c r="I264" s="95"/>
      <c r="J264" s="95"/>
      <c r="K264" s="95"/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1"/>
      <c r="FK264" s="92"/>
      <c r="FL264" s="90"/>
      <c r="FM264" s="94"/>
    </row>
    <row r="265" spans="1:169" ht="3" customHeight="1">
      <c r="A265" s="92"/>
      <c r="B265" s="88"/>
      <c r="D265" s="92"/>
      <c r="E265" s="92"/>
      <c r="F265" s="95"/>
      <c r="G265" s="95"/>
      <c r="H265" s="95"/>
      <c r="I265" s="95"/>
      <c r="J265" s="95"/>
      <c r="K265" s="95"/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95"/>
      <c r="DE265" s="95"/>
      <c r="DF265" s="95"/>
      <c r="DG265" s="95"/>
      <c r="DH265" s="95"/>
      <c r="DI265" s="95"/>
      <c r="DJ265" s="95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  <c r="EA265" s="95"/>
      <c r="EB265" s="95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95"/>
      <c r="EZ265" s="95"/>
      <c r="FA265" s="95"/>
      <c r="FB265" s="95"/>
      <c r="FC265" s="95"/>
      <c r="FD265" s="95"/>
      <c r="FE265" s="95"/>
      <c r="FF265" s="95"/>
      <c r="FG265" s="95"/>
      <c r="FH265" s="95"/>
      <c r="FI265" s="91"/>
      <c r="FK265" s="92"/>
      <c r="FL265" s="89"/>
      <c r="FM265" s="91"/>
    </row>
    <row r="266" spans="1:169" ht="3" customHeight="1">
      <c r="A266" s="92"/>
      <c r="B266" s="100"/>
      <c r="C266" s="99"/>
      <c r="D266" s="92"/>
      <c r="E266" s="92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1"/>
      <c r="FK266" s="99"/>
      <c r="FL266" s="98"/>
      <c r="FM266" s="94"/>
    </row>
    <row r="267" spans="1:169" ht="3" customHeight="1">
      <c r="A267" s="92"/>
      <c r="B267" s="92"/>
      <c r="C267" s="88"/>
      <c r="E267" s="92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  <c r="EA267" s="95"/>
      <c r="EB267" s="95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95"/>
      <c r="EZ267" s="95"/>
      <c r="FA267" s="95"/>
      <c r="FB267" s="95"/>
      <c r="FC267" s="95"/>
      <c r="FD267" s="95"/>
      <c r="FE267" s="95"/>
      <c r="FF267" s="95"/>
      <c r="FG267" s="95"/>
      <c r="FH267" s="95"/>
      <c r="FI267" s="91"/>
      <c r="FK267" s="89"/>
      <c r="FM267" s="94"/>
    </row>
    <row r="268" spans="1:169" ht="3" customHeight="1">
      <c r="A268" s="92"/>
      <c r="B268" s="99"/>
      <c r="C268" s="92"/>
      <c r="D268" s="92"/>
      <c r="E268" s="92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95"/>
      <c r="DE268" s="95"/>
      <c r="DF268" s="95"/>
      <c r="DG268" s="95"/>
      <c r="DH268" s="95"/>
      <c r="DI268" s="95"/>
      <c r="DJ268" s="95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  <c r="EA268" s="95"/>
      <c r="EB268" s="95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95"/>
      <c r="EZ268" s="95"/>
      <c r="FA268" s="95"/>
      <c r="FB268" s="95"/>
      <c r="FC268" s="95"/>
      <c r="FD268" s="95"/>
      <c r="FE268" s="95"/>
      <c r="FF268" s="95"/>
      <c r="FG268" s="95"/>
      <c r="FH268" s="95"/>
      <c r="FI268" s="91"/>
      <c r="FK268" s="92"/>
      <c r="FL268" s="90"/>
      <c r="FM268" s="94"/>
    </row>
    <row r="269" spans="1:169" ht="3" customHeight="1">
      <c r="A269" s="92"/>
      <c r="B269" s="88"/>
      <c r="D269" s="92"/>
      <c r="E269" s="90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89"/>
      <c r="DB269" s="89"/>
      <c r="DC269" s="89"/>
      <c r="DD269" s="89"/>
      <c r="DE269" s="89"/>
      <c r="DF269" s="89"/>
      <c r="DG269" s="89"/>
      <c r="DH269" s="89"/>
      <c r="DI269" s="89"/>
      <c r="DJ269" s="89"/>
      <c r="DK269" s="89"/>
      <c r="DL269" s="89"/>
      <c r="DM269" s="89"/>
      <c r="DN269" s="89"/>
      <c r="DO269" s="89"/>
      <c r="DP269" s="89"/>
      <c r="DQ269" s="89"/>
      <c r="DR269" s="89"/>
      <c r="DS269" s="89"/>
      <c r="DT269" s="89"/>
      <c r="DU269" s="89"/>
      <c r="DV269" s="89"/>
      <c r="DW269" s="89"/>
      <c r="DX269" s="89"/>
      <c r="DY269" s="89"/>
      <c r="DZ269" s="89"/>
      <c r="EA269" s="89"/>
      <c r="EB269" s="89"/>
      <c r="EC269" s="89"/>
      <c r="ED269" s="89"/>
      <c r="EE269" s="89"/>
      <c r="EF269" s="89"/>
      <c r="EG269" s="89"/>
      <c r="EH269" s="89"/>
      <c r="EI269" s="89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7"/>
      <c r="FK269" s="92"/>
      <c r="FL269" s="89"/>
      <c r="FM269" s="91"/>
    </row>
    <row r="270" spans="1:169" ht="3" customHeight="1">
      <c r="A270" s="92"/>
      <c r="B270" s="100"/>
      <c r="C270" s="99"/>
      <c r="D270" s="90"/>
      <c r="E270" s="89"/>
      <c r="F270" s="89"/>
      <c r="H270" s="89"/>
      <c r="I270" s="89"/>
      <c r="J270" s="89"/>
      <c r="L270" s="89"/>
      <c r="M270" s="89"/>
      <c r="N270" s="89"/>
      <c r="P270" s="89"/>
      <c r="Q270" s="89"/>
      <c r="R270" s="89"/>
      <c r="T270" s="89"/>
      <c r="U270" s="89"/>
      <c r="V270" s="95"/>
      <c r="W270" s="95"/>
      <c r="X270" s="89"/>
      <c r="Y270" s="89"/>
      <c r="Z270" s="89"/>
      <c r="AA270" s="95"/>
      <c r="AB270" s="95"/>
      <c r="AC270" s="89"/>
      <c r="AD270" s="89"/>
      <c r="AF270" s="89"/>
      <c r="AG270" s="89"/>
      <c r="AH270" s="89"/>
      <c r="AJ270" s="89"/>
      <c r="AK270" s="89"/>
      <c r="AL270" s="89"/>
      <c r="AN270" s="89"/>
      <c r="AO270" s="89"/>
      <c r="AP270" s="95"/>
      <c r="AQ270" s="95"/>
      <c r="AR270" s="89"/>
      <c r="AS270" s="89"/>
      <c r="AT270" s="89"/>
      <c r="AV270" s="89"/>
      <c r="AW270" s="89"/>
      <c r="AX270" s="89"/>
      <c r="AZ270" s="89"/>
      <c r="BA270" s="89"/>
      <c r="BB270" s="89"/>
      <c r="BD270" s="89"/>
      <c r="BE270" s="89"/>
      <c r="BF270" s="95"/>
      <c r="BG270" s="95"/>
      <c r="BH270" s="89"/>
      <c r="BI270" s="89"/>
      <c r="BJ270" s="89"/>
      <c r="BK270" s="95"/>
      <c r="BL270" s="89"/>
      <c r="BM270" s="89"/>
      <c r="BN270" s="89"/>
      <c r="BP270" s="89"/>
      <c r="BQ270" s="89"/>
      <c r="BR270" s="89"/>
      <c r="BT270" s="89"/>
      <c r="BU270" s="89"/>
      <c r="BV270" s="95"/>
      <c r="BW270" s="95"/>
      <c r="BX270" s="89"/>
      <c r="BY270" s="89"/>
      <c r="BZ270" s="89"/>
      <c r="CA270" s="95"/>
      <c r="CB270" s="95"/>
      <c r="CC270" s="89"/>
      <c r="CD270" s="89"/>
      <c r="CF270" s="89"/>
      <c r="CG270" s="89"/>
      <c r="CH270" s="89"/>
      <c r="CJ270" s="89"/>
      <c r="CK270" s="89"/>
      <c r="CL270" s="89"/>
      <c r="CN270" s="89"/>
      <c r="CO270" s="89"/>
      <c r="CP270" s="95"/>
      <c r="CQ270" s="95"/>
      <c r="CR270" s="89"/>
      <c r="CS270" s="89"/>
      <c r="CT270" s="89"/>
      <c r="CV270" s="89"/>
      <c r="CW270" s="89"/>
      <c r="CX270" s="89"/>
      <c r="CZ270" s="89"/>
      <c r="DA270" s="89"/>
      <c r="DB270" s="89"/>
      <c r="DD270" s="89"/>
      <c r="DE270" s="89"/>
      <c r="DF270" s="95"/>
      <c r="DG270" s="95"/>
      <c r="DH270" s="89"/>
      <c r="DI270" s="89"/>
      <c r="DJ270" s="89"/>
      <c r="DK270" s="95"/>
      <c r="DL270" s="95"/>
      <c r="DM270" s="89"/>
      <c r="DN270" s="89"/>
      <c r="DP270" s="89"/>
      <c r="DQ270" s="89"/>
      <c r="DR270" s="89"/>
      <c r="DT270" s="89"/>
      <c r="DU270" s="89"/>
      <c r="DV270" s="95"/>
      <c r="DW270" s="95"/>
      <c r="DX270" s="89"/>
      <c r="DY270" s="89"/>
      <c r="DZ270" s="89"/>
      <c r="EA270" s="95"/>
      <c r="EB270" s="95"/>
      <c r="EC270" s="89"/>
      <c r="ED270" s="89"/>
      <c r="EF270" s="89"/>
      <c r="EG270" s="89"/>
      <c r="EH270" s="89"/>
      <c r="EJ270" s="89"/>
      <c r="EK270" s="89"/>
      <c r="EL270" s="89"/>
      <c r="EN270" s="89"/>
      <c r="EO270" s="89"/>
      <c r="EP270" s="95"/>
      <c r="EQ270" s="95"/>
      <c r="ER270" s="89"/>
      <c r="ES270" s="89"/>
      <c r="ET270" s="89"/>
      <c r="EV270" s="89"/>
      <c r="EW270" s="89"/>
      <c r="EX270" s="89"/>
      <c r="EZ270" s="89"/>
      <c r="FA270" s="89"/>
      <c r="FB270" s="89"/>
      <c r="FD270" s="89"/>
      <c r="FE270" s="89"/>
      <c r="FF270" s="95"/>
      <c r="FG270" s="95"/>
      <c r="FH270" s="89"/>
      <c r="FI270" s="89"/>
      <c r="FJ270" s="89"/>
      <c r="FK270" s="99"/>
      <c r="FL270" s="98"/>
      <c r="FM270" s="91"/>
    </row>
    <row r="271" spans="1:169" ht="3" customHeight="1">
      <c r="A271" s="92"/>
      <c r="B271" s="92"/>
      <c r="C271" s="97"/>
      <c r="D271" s="90"/>
      <c r="F271" s="96"/>
      <c r="G271" s="92"/>
      <c r="H271" s="90"/>
      <c r="J271" s="89"/>
      <c r="K271" s="92"/>
      <c r="L271" s="93"/>
      <c r="N271" s="88"/>
      <c r="O271" s="92"/>
      <c r="P271" s="90"/>
      <c r="R271" s="96"/>
      <c r="S271" s="92"/>
      <c r="T271" s="90"/>
      <c r="V271" s="96"/>
      <c r="W271" s="92"/>
      <c r="X271" s="90"/>
      <c r="Z271" s="89"/>
      <c r="AA271" s="92"/>
      <c r="AB271" s="93"/>
      <c r="AD271" s="89"/>
      <c r="AE271" s="92"/>
      <c r="AF271" s="93"/>
      <c r="AH271" s="88"/>
      <c r="AI271" s="92"/>
      <c r="AJ271" s="90"/>
      <c r="AL271" s="96"/>
      <c r="AM271" s="92"/>
      <c r="AN271" s="90"/>
      <c r="AP271" s="96"/>
      <c r="AQ271" s="92"/>
      <c r="AR271" s="90"/>
      <c r="AT271" s="89"/>
      <c r="AU271" s="92"/>
      <c r="AV271" s="93"/>
      <c r="AX271" s="88"/>
      <c r="AY271" s="92"/>
      <c r="AZ271" s="90"/>
      <c r="BB271" s="96"/>
      <c r="BC271" s="92"/>
      <c r="BD271" s="90"/>
      <c r="BF271" s="96"/>
      <c r="BG271" s="92"/>
      <c r="BH271" s="90"/>
      <c r="BJ271" s="89"/>
      <c r="BK271" s="92"/>
      <c r="BL271" s="93"/>
      <c r="BN271" s="88"/>
      <c r="BO271" s="92"/>
      <c r="BP271" s="90"/>
      <c r="BR271" s="96"/>
      <c r="BS271" s="92"/>
      <c r="BT271" s="90"/>
      <c r="BV271" s="96"/>
      <c r="BW271" s="92"/>
      <c r="BX271" s="90"/>
      <c r="BZ271" s="89"/>
      <c r="CA271" s="92"/>
      <c r="CB271" s="93"/>
      <c r="CD271" s="89"/>
      <c r="CE271" s="92"/>
      <c r="CF271" s="93"/>
      <c r="CH271" s="88"/>
      <c r="CI271" s="92"/>
      <c r="CJ271" s="90"/>
      <c r="CL271" s="96"/>
      <c r="CM271" s="92"/>
      <c r="CN271" s="90"/>
      <c r="CP271" s="96"/>
      <c r="CQ271" s="92"/>
      <c r="CR271" s="90"/>
      <c r="CT271" s="89"/>
      <c r="CU271" s="92"/>
      <c r="CV271" s="93"/>
      <c r="CX271" s="88"/>
      <c r="CY271" s="92"/>
      <c r="CZ271" s="90"/>
      <c r="DB271" s="96"/>
      <c r="DC271" s="92"/>
      <c r="DD271" s="90"/>
      <c r="DF271" s="96"/>
      <c r="DG271" s="92"/>
      <c r="DH271" s="90"/>
      <c r="DJ271" s="89"/>
      <c r="DK271" s="92"/>
      <c r="DL271" s="93"/>
      <c r="DN271" s="88"/>
      <c r="DO271" s="92"/>
      <c r="DP271" s="90"/>
      <c r="DR271" s="96"/>
      <c r="DS271" s="92"/>
      <c r="DT271" s="90"/>
      <c r="DV271" s="96"/>
      <c r="DW271" s="92"/>
      <c r="DX271" s="90"/>
      <c r="DZ271" s="89"/>
      <c r="EA271" s="92"/>
      <c r="EB271" s="93"/>
      <c r="ED271" s="89"/>
      <c r="EE271" s="92"/>
      <c r="EF271" s="93"/>
      <c r="EH271" s="88"/>
      <c r="EI271" s="92"/>
      <c r="EJ271" s="90"/>
      <c r="EL271" s="96"/>
      <c r="EM271" s="92"/>
      <c r="EN271" s="90"/>
      <c r="EP271" s="96"/>
      <c r="EQ271" s="92"/>
      <c r="ER271" s="90"/>
      <c r="ET271" s="89"/>
      <c r="EU271" s="92"/>
      <c r="EV271" s="93"/>
      <c r="EX271" s="88"/>
      <c r="EY271" s="92"/>
      <c r="EZ271" s="90"/>
      <c r="FB271" s="96"/>
      <c r="FC271" s="92"/>
      <c r="FD271" s="90"/>
      <c r="FF271" s="96"/>
      <c r="FG271" s="92"/>
      <c r="FH271" s="90"/>
      <c r="FJ271" s="89"/>
      <c r="FK271" s="92"/>
      <c r="FL271" s="95"/>
      <c r="FM271" s="94"/>
    </row>
    <row r="272" spans="1:169" ht="3" customHeight="1">
      <c r="A272" s="94"/>
      <c r="B272" s="90"/>
      <c r="C272" s="89"/>
      <c r="D272" s="89"/>
      <c r="E272" s="92"/>
      <c r="F272" s="93"/>
      <c r="G272" s="89"/>
      <c r="H272" s="89"/>
      <c r="I272" s="92"/>
      <c r="J272" s="90"/>
      <c r="K272" s="89"/>
      <c r="L272" s="89"/>
      <c r="M272" s="92"/>
      <c r="N272" s="90"/>
      <c r="O272" s="89"/>
      <c r="P272" s="89"/>
      <c r="Q272" s="92"/>
      <c r="R272" s="90"/>
      <c r="S272" s="89"/>
      <c r="T272" s="89"/>
      <c r="U272" s="92"/>
      <c r="V272" s="93"/>
      <c r="W272" s="89"/>
      <c r="X272" s="89"/>
      <c r="Y272" s="92"/>
      <c r="Z272" s="90"/>
      <c r="AA272" s="89"/>
      <c r="AB272" s="89"/>
      <c r="AC272" s="92"/>
      <c r="AD272" s="90"/>
      <c r="AE272" s="89"/>
      <c r="AF272" s="89"/>
      <c r="AG272" s="92"/>
      <c r="AH272" s="90"/>
      <c r="AI272" s="89"/>
      <c r="AJ272" s="89"/>
      <c r="AK272" s="92"/>
      <c r="AL272" s="90"/>
      <c r="AM272" s="89"/>
      <c r="AN272" s="89"/>
      <c r="AO272" s="92"/>
      <c r="AP272" s="93"/>
      <c r="AQ272" s="89"/>
      <c r="AR272" s="89"/>
      <c r="AS272" s="92"/>
      <c r="AT272" s="90"/>
      <c r="AU272" s="89"/>
      <c r="AV272" s="89"/>
      <c r="AW272" s="92"/>
      <c r="AX272" s="90"/>
      <c r="AY272" s="89"/>
      <c r="AZ272" s="89"/>
      <c r="BA272" s="92"/>
      <c r="BB272" s="90"/>
      <c r="BC272" s="89"/>
      <c r="BD272" s="89"/>
      <c r="BE272" s="92"/>
      <c r="BF272" s="93"/>
      <c r="BG272" s="89"/>
      <c r="BH272" s="89"/>
      <c r="BI272" s="92"/>
      <c r="BJ272" s="90"/>
      <c r="BK272" s="89"/>
      <c r="BL272" s="89"/>
      <c r="BM272" s="92"/>
      <c r="BN272" s="93"/>
      <c r="BO272" s="89"/>
      <c r="BP272" s="89"/>
      <c r="BQ272" s="92"/>
      <c r="BR272" s="90"/>
      <c r="BS272" s="89"/>
      <c r="BT272" s="89"/>
      <c r="BU272" s="92"/>
      <c r="BV272" s="93"/>
      <c r="BW272" s="89"/>
      <c r="BX272" s="89"/>
      <c r="BY272" s="92"/>
      <c r="BZ272" s="90"/>
      <c r="CA272" s="89"/>
      <c r="CB272" s="89"/>
      <c r="CC272" s="92"/>
      <c r="CD272" s="90"/>
      <c r="CE272" s="89"/>
      <c r="CF272" s="89"/>
      <c r="CG272" s="92"/>
      <c r="CH272" s="90"/>
      <c r="CI272" s="89"/>
      <c r="CJ272" s="89"/>
      <c r="CK272" s="92"/>
      <c r="CL272" s="90"/>
      <c r="CM272" s="89"/>
      <c r="CN272" s="89"/>
      <c r="CO272" s="92"/>
      <c r="CP272" s="93"/>
      <c r="CQ272" s="89"/>
      <c r="CR272" s="89"/>
      <c r="CS272" s="92"/>
      <c r="CT272" s="90"/>
      <c r="CU272" s="89"/>
      <c r="CV272" s="89"/>
      <c r="CW272" s="92"/>
      <c r="CX272" s="90"/>
      <c r="CY272" s="89"/>
      <c r="CZ272" s="89"/>
      <c r="DA272" s="92"/>
      <c r="DB272" s="90"/>
      <c r="DC272" s="89"/>
      <c r="DD272" s="89"/>
      <c r="DE272" s="92"/>
      <c r="DF272" s="93"/>
      <c r="DG272" s="89"/>
      <c r="DH272" s="89"/>
      <c r="DI272" s="92"/>
      <c r="DJ272" s="90"/>
      <c r="DK272" s="89"/>
      <c r="DL272" s="89"/>
      <c r="DM272" s="94"/>
      <c r="DN272" s="93"/>
      <c r="DO272" s="89"/>
      <c r="DP272" s="89"/>
      <c r="DQ272" s="92"/>
      <c r="DR272" s="90"/>
      <c r="DS272" s="89"/>
      <c r="DT272" s="89"/>
      <c r="DU272" s="92"/>
      <c r="DV272" s="93"/>
      <c r="DW272" s="89"/>
      <c r="DX272" s="89"/>
      <c r="DY272" s="92"/>
      <c r="DZ272" s="90"/>
      <c r="EA272" s="89"/>
      <c r="EB272" s="89"/>
      <c r="EC272" s="92"/>
      <c r="ED272" s="90"/>
      <c r="EE272" s="89"/>
      <c r="EF272" s="89"/>
      <c r="EG272" s="92"/>
      <c r="EH272" s="90"/>
      <c r="EI272" s="89"/>
      <c r="EJ272" s="89"/>
      <c r="EK272" s="92"/>
      <c r="EL272" s="90"/>
      <c r="EM272" s="89"/>
      <c r="EN272" s="89"/>
      <c r="EO272" s="92"/>
      <c r="EP272" s="93"/>
      <c r="EQ272" s="89"/>
      <c r="ER272" s="89"/>
      <c r="ES272" s="92"/>
      <c r="ET272" s="90"/>
      <c r="EU272" s="89"/>
      <c r="EV272" s="89"/>
      <c r="EW272" s="92"/>
      <c r="EX272" s="90"/>
      <c r="EY272" s="89"/>
      <c r="EZ272" s="89"/>
      <c r="FA272" s="92"/>
      <c r="FB272" s="90"/>
      <c r="FC272" s="89"/>
      <c r="FD272" s="89"/>
      <c r="FE272" s="92"/>
      <c r="FF272" s="93"/>
      <c r="FG272" s="89"/>
      <c r="FH272" s="89"/>
      <c r="FI272" s="92"/>
      <c r="FJ272" s="90"/>
      <c r="FK272" s="89"/>
      <c r="FL272" s="87"/>
      <c r="FM272" s="91"/>
    </row>
    <row r="273" spans="1:169" ht="3" customHeight="1">
      <c r="A273" s="90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  <c r="DD273" s="89"/>
      <c r="DE273" s="89"/>
      <c r="DF273" s="89"/>
      <c r="DG273" s="89"/>
      <c r="DH273" s="89"/>
      <c r="DI273" s="89"/>
      <c r="DJ273" s="89"/>
      <c r="DK273" s="89"/>
      <c r="DL273" s="89"/>
      <c r="DM273" s="89"/>
      <c r="DN273" s="89"/>
      <c r="DO273" s="89"/>
      <c r="DP273" s="89"/>
      <c r="DQ273" s="89"/>
      <c r="DR273" s="89"/>
      <c r="DS273" s="89"/>
      <c r="DT273" s="89"/>
      <c r="DU273" s="89"/>
      <c r="DV273" s="89"/>
      <c r="DW273" s="89"/>
      <c r="DX273" s="89"/>
      <c r="DY273" s="89"/>
      <c r="DZ273" s="89"/>
      <c r="EA273" s="89"/>
      <c r="EB273" s="89"/>
      <c r="EC273" s="89"/>
      <c r="ED273" s="89"/>
      <c r="EE273" s="89"/>
      <c r="EF273" s="89"/>
      <c r="EG273" s="89"/>
      <c r="EH273" s="89"/>
      <c r="EI273" s="89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/>
      <c r="FC273" s="89"/>
      <c r="FD273" s="89"/>
      <c r="FE273" s="89"/>
      <c r="FF273" s="89"/>
      <c r="FG273" s="89"/>
      <c r="FH273" s="89"/>
      <c r="FI273" s="89"/>
      <c r="FJ273" s="89"/>
      <c r="FK273" s="89"/>
      <c r="FL273" s="88"/>
      <c r="FM273" s="87"/>
    </row>
    <row r="274" spans="1:169" ht="3" customHeight="1"/>
    <row r="275" spans="1:169" ht="3" customHeight="1"/>
    <row r="276" spans="1:169" ht="3" customHeight="1"/>
    <row r="277" spans="1:169" ht="3" customHeight="1"/>
  </sheetData>
  <mergeCells count="6">
    <mergeCell ref="BD255:DB259"/>
    <mergeCell ref="T18:ET22"/>
    <mergeCell ref="Q94:EV112"/>
    <mergeCell ref="AM116:DX136"/>
    <mergeCell ref="AU146:DN149"/>
    <mergeCell ref="AF162:EG166"/>
  </mergeCells>
  <printOptions horizontalCentered="1" verticalCentered="1"/>
  <pageMargins left="0.59055118110236227" right="0.19685039370078741" top="0.18" bottom="0.27559055118110237" header="0.21" footer="0.51181102362204722"/>
  <pageSetup paperSize="9" scale="95" orientation="portrait" horizontalDpi="4294967292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45"/>
  <dimension ref="A1:CI75"/>
  <sheetViews>
    <sheetView topLeftCell="A21" workbookViewId="0">
      <pane xSplit="1" ySplit="5" topLeftCell="B26" activePane="bottomRight" state="frozenSplit"/>
      <selection activeCell="A21" sqref="A21"/>
      <selection pane="topRight" activeCell="B21" sqref="B21"/>
      <selection pane="bottomLeft" activeCell="A26" sqref="A26"/>
      <selection pane="bottomRight" activeCell="F32" sqref="F32"/>
    </sheetView>
  </sheetViews>
  <sheetFormatPr defaultColWidth="9.140625" defaultRowHeight="12.75"/>
  <cols>
    <col min="1" max="1" width="23" style="2" customWidth="1"/>
    <col min="2" max="2" width="7.5703125" style="2" customWidth="1"/>
    <col min="3" max="3" width="9.140625" style="2"/>
    <col min="4" max="4" width="7.5703125" style="2" customWidth="1"/>
    <col min="5" max="5" width="10.28515625" style="2" customWidth="1"/>
    <col min="6" max="6" width="8.5703125" style="2" customWidth="1"/>
    <col min="7" max="7" width="7.7109375" style="2" customWidth="1"/>
    <col min="8" max="8" width="9.7109375" style="2" customWidth="1"/>
    <col min="9" max="10" width="9.140625" style="2"/>
    <col min="11" max="11" width="10.7109375" style="2" customWidth="1"/>
    <col min="12" max="12" width="7.28515625" style="2" customWidth="1"/>
    <col min="13" max="13" width="7.42578125" style="2" customWidth="1"/>
    <col min="14" max="14" width="10.42578125" style="2" customWidth="1"/>
    <col min="15" max="15" width="9.140625" style="2"/>
    <col min="16" max="16" width="3.28515625" style="2" customWidth="1"/>
    <col min="17" max="17" width="13" style="2" customWidth="1"/>
    <col min="18" max="18" width="6.7109375" style="2" customWidth="1"/>
    <col min="19" max="19" width="5.7109375" style="2" customWidth="1"/>
    <col min="20" max="20" width="8.7109375" style="2" customWidth="1"/>
    <col min="21" max="21" width="6.7109375" style="2" customWidth="1"/>
    <col min="22" max="22" width="5.7109375" style="2" customWidth="1"/>
    <col min="23" max="23" width="8.7109375" style="2" customWidth="1"/>
    <col min="24" max="24" width="6.7109375" style="2" customWidth="1"/>
    <col min="25" max="25" width="5.7109375" style="2" customWidth="1"/>
    <col min="26" max="26" width="8.7109375" style="2" customWidth="1"/>
    <col min="27" max="30" width="6.7109375" style="2" customWidth="1"/>
    <col min="31" max="31" width="3.28515625" style="2" customWidth="1"/>
    <col min="32" max="32" width="14" style="2" customWidth="1"/>
    <col min="33" max="33" width="6.7109375" style="2" customWidth="1"/>
    <col min="34" max="34" width="5.7109375" style="2" customWidth="1"/>
    <col min="35" max="35" width="8.7109375" style="2" customWidth="1"/>
    <col min="36" max="36" width="6.7109375" style="2" customWidth="1"/>
    <col min="37" max="37" width="5.7109375" style="2" customWidth="1"/>
    <col min="38" max="38" width="8.7109375" style="2" customWidth="1"/>
    <col min="39" max="39" width="6.7109375" style="2" customWidth="1"/>
    <col min="40" max="40" width="5.7109375" style="2" customWidth="1"/>
    <col min="41" max="41" width="8.7109375" style="2" customWidth="1"/>
    <col min="42" max="48" width="6.7109375" style="2" customWidth="1"/>
    <col min="49" max="16384" width="9.140625" style="2"/>
  </cols>
  <sheetData>
    <row r="1" spans="1:87" ht="18">
      <c r="A1" s="3"/>
      <c r="B1" s="53" t="s">
        <v>75</v>
      </c>
      <c r="C1" s="53"/>
      <c r="D1" s="53"/>
      <c r="E1" s="53"/>
      <c r="F1" s="5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ht="18.75" thickBot="1">
      <c r="A2" s="3"/>
      <c r="B2" s="3"/>
      <c r="C2" s="3"/>
      <c r="D2" s="53"/>
      <c r="E2" s="53"/>
      <c r="F2" s="53"/>
      <c r="G2" s="53"/>
      <c r="H2" s="53" t="s">
        <v>76</v>
      </c>
      <c r="I2" s="3"/>
      <c r="J2" s="3"/>
      <c r="K2" s="3"/>
      <c r="L2" s="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</row>
    <row r="3" spans="1:87" ht="15.75" thickBot="1">
      <c r="A3" s="5"/>
      <c r="B3" s="6"/>
      <c r="C3" s="7" t="s">
        <v>37</v>
      </c>
      <c r="D3" s="7"/>
      <c r="E3" s="7"/>
      <c r="F3" s="8"/>
      <c r="G3" s="6"/>
      <c r="H3" s="7" t="s">
        <v>38</v>
      </c>
      <c r="I3" s="9"/>
      <c r="J3" s="9"/>
      <c r="K3" s="9"/>
      <c r="L3" s="54" t="s">
        <v>70</v>
      </c>
      <c r="M3" s="9"/>
      <c r="N3" s="8"/>
      <c r="O3" s="10"/>
      <c r="P3" s="1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</row>
    <row r="4" spans="1:87" ht="15.75" thickBot="1">
      <c r="A4" s="11" t="s">
        <v>40</v>
      </c>
      <c r="B4" s="12" t="s">
        <v>41</v>
      </c>
      <c r="C4" s="13" t="s">
        <v>42</v>
      </c>
      <c r="D4" s="14"/>
      <c r="E4" s="13" t="s">
        <v>43</v>
      </c>
      <c r="F4" s="14"/>
      <c r="G4" s="12" t="s">
        <v>41</v>
      </c>
      <c r="H4" s="13" t="s">
        <v>42</v>
      </c>
      <c r="I4" s="14"/>
      <c r="J4" s="13" t="s">
        <v>43</v>
      </c>
      <c r="K4" s="15"/>
      <c r="L4" s="12"/>
      <c r="M4" s="54" t="s">
        <v>69</v>
      </c>
      <c r="N4" s="8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</row>
    <row r="5" spans="1:87" ht="15">
      <c r="A5" s="11"/>
      <c r="B5" s="16" t="s">
        <v>31</v>
      </c>
      <c r="C5" s="12" t="s">
        <v>44</v>
      </c>
      <c r="D5" s="12" t="s">
        <v>45</v>
      </c>
      <c r="E5" s="12" t="s">
        <v>46</v>
      </c>
      <c r="F5" s="12" t="s">
        <v>47</v>
      </c>
      <c r="G5" s="16" t="s">
        <v>31</v>
      </c>
      <c r="H5" s="12" t="s">
        <v>44</v>
      </c>
      <c r="I5" s="12" t="s">
        <v>45</v>
      </c>
      <c r="J5" s="12" t="s">
        <v>46</v>
      </c>
      <c r="K5" s="17" t="s">
        <v>47</v>
      </c>
      <c r="L5" s="16" t="s">
        <v>74</v>
      </c>
      <c r="M5" s="5" t="s">
        <v>71</v>
      </c>
      <c r="N5" s="5" t="s">
        <v>72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</row>
    <row r="6" spans="1:87" ht="15.75" thickBot="1">
      <c r="A6" s="18"/>
      <c r="B6" s="19"/>
      <c r="C6" s="19"/>
      <c r="D6" s="19"/>
      <c r="E6" s="19" t="s">
        <v>48</v>
      </c>
      <c r="F6" s="19" t="s">
        <v>49</v>
      </c>
      <c r="G6" s="19"/>
      <c r="H6" s="19"/>
      <c r="I6" s="19"/>
      <c r="J6" s="19" t="s">
        <v>48</v>
      </c>
      <c r="K6" s="20" t="s">
        <v>49</v>
      </c>
      <c r="L6" s="16"/>
      <c r="M6" s="11"/>
      <c r="N6" s="11" t="s">
        <v>73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</row>
    <row r="7" spans="1:87" ht="15.75">
      <c r="A7" s="21" t="s">
        <v>50</v>
      </c>
      <c r="B7" s="55"/>
      <c r="C7" s="22"/>
      <c r="D7" s="55"/>
      <c r="E7" s="22"/>
      <c r="F7" s="22"/>
      <c r="G7" s="23">
        <v>12</v>
      </c>
      <c r="H7" s="24">
        <v>10.199999999999999</v>
      </c>
      <c r="I7" s="24">
        <v>10</v>
      </c>
      <c r="J7" s="23">
        <f t="shared" ref="J7:J21" si="0">H7/G7*100</f>
        <v>85</v>
      </c>
      <c r="K7" s="56">
        <f>H7/I7*100</f>
        <v>102</v>
      </c>
      <c r="L7" s="23"/>
      <c r="M7" s="57"/>
      <c r="N7" s="58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</row>
    <row r="8" spans="1:87" ht="15.75">
      <c r="A8" s="26" t="s">
        <v>51</v>
      </c>
      <c r="B8" s="22"/>
      <c r="C8" s="49"/>
      <c r="D8" s="27"/>
      <c r="E8" s="22"/>
      <c r="F8" s="22"/>
      <c r="G8" s="28">
        <v>3</v>
      </c>
      <c r="H8" s="22"/>
      <c r="I8" s="22">
        <v>3.5</v>
      </c>
      <c r="J8" s="28">
        <f t="shared" si="0"/>
        <v>0</v>
      </c>
      <c r="K8" s="59">
        <f t="shared" ref="K8:K21" si="1">H8/I8*100</f>
        <v>0</v>
      </c>
      <c r="L8" s="28"/>
      <c r="M8" s="60"/>
      <c r="N8" s="61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</row>
    <row r="9" spans="1:87" ht="15.75">
      <c r="A9" s="26" t="s">
        <v>52</v>
      </c>
      <c r="B9" s="22">
        <v>800</v>
      </c>
      <c r="C9" s="22">
        <v>880</v>
      </c>
      <c r="D9" s="22">
        <v>800</v>
      </c>
      <c r="E9" s="22">
        <f t="shared" ref="E9:E21" si="2">C9/B9*100</f>
        <v>110.00000000000001</v>
      </c>
      <c r="F9" s="22">
        <f t="shared" ref="F9:F21" si="3">C9/D9*100</f>
        <v>110.00000000000001</v>
      </c>
      <c r="G9" s="28">
        <v>30</v>
      </c>
      <c r="H9" s="22">
        <v>31</v>
      </c>
      <c r="I9" s="22">
        <v>31.8</v>
      </c>
      <c r="J9" s="28">
        <f t="shared" si="0"/>
        <v>103.33333333333334</v>
      </c>
      <c r="K9" s="59">
        <f t="shared" si="1"/>
        <v>97.484276729559753</v>
      </c>
      <c r="L9" s="28"/>
      <c r="M9" s="60"/>
      <c r="N9" s="61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</row>
    <row r="10" spans="1:87" ht="15.75">
      <c r="A10" s="26" t="s">
        <v>53</v>
      </c>
      <c r="B10" s="27"/>
      <c r="C10" s="22"/>
      <c r="D10" s="22"/>
      <c r="E10" s="22"/>
      <c r="F10" s="22"/>
      <c r="G10" s="28">
        <v>4</v>
      </c>
      <c r="H10" s="22">
        <v>2</v>
      </c>
      <c r="I10" s="22">
        <v>4</v>
      </c>
      <c r="J10" s="28">
        <f t="shared" si="0"/>
        <v>50</v>
      </c>
      <c r="K10" s="59">
        <f t="shared" si="1"/>
        <v>50</v>
      </c>
      <c r="L10" s="28"/>
      <c r="M10" s="60"/>
      <c r="N10" s="61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</row>
    <row r="11" spans="1:87" ht="15.75">
      <c r="A11" s="26" t="s">
        <v>54</v>
      </c>
      <c r="B11" s="27"/>
      <c r="C11" s="22"/>
      <c r="D11" s="27"/>
      <c r="E11" s="22"/>
      <c r="F11" s="22"/>
      <c r="G11" s="28">
        <v>10</v>
      </c>
      <c r="H11" s="22">
        <v>8</v>
      </c>
      <c r="I11" s="22">
        <v>10</v>
      </c>
      <c r="J11" s="28">
        <f t="shared" si="0"/>
        <v>80</v>
      </c>
      <c r="K11" s="59">
        <f t="shared" si="1"/>
        <v>80</v>
      </c>
      <c r="L11" s="28"/>
      <c r="M11" s="60"/>
      <c r="N11" s="61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</row>
    <row r="12" spans="1:87" ht="15.75">
      <c r="A12" s="26" t="s">
        <v>55</v>
      </c>
      <c r="B12" s="22"/>
      <c r="C12" s="22"/>
      <c r="D12" s="22"/>
      <c r="E12" s="22"/>
      <c r="F12" s="22"/>
      <c r="G12" s="28">
        <v>2</v>
      </c>
      <c r="H12" s="22">
        <v>2</v>
      </c>
      <c r="I12" s="22">
        <v>2</v>
      </c>
      <c r="J12" s="28">
        <f t="shared" si="0"/>
        <v>100</v>
      </c>
      <c r="K12" s="59">
        <f t="shared" si="1"/>
        <v>100</v>
      </c>
      <c r="L12" s="28"/>
      <c r="M12" s="60"/>
      <c r="N12" s="61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</row>
    <row r="13" spans="1:87" ht="15.75">
      <c r="A13" s="26" t="s">
        <v>56</v>
      </c>
      <c r="B13" s="22">
        <v>2650</v>
      </c>
      <c r="C13" s="22">
        <v>2580</v>
      </c>
      <c r="D13" s="22">
        <v>1690</v>
      </c>
      <c r="E13" s="22">
        <f t="shared" si="2"/>
        <v>97.35849056603773</v>
      </c>
      <c r="F13" s="22">
        <f t="shared" si="3"/>
        <v>152.66272189349112</v>
      </c>
      <c r="G13" s="28">
        <v>8</v>
      </c>
      <c r="H13" s="22">
        <v>6.7</v>
      </c>
      <c r="I13" s="22">
        <v>4.5</v>
      </c>
      <c r="J13" s="28">
        <f t="shared" si="0"/>
        <v>83.75</v>
      </c>
      <c r="K13" s="59">
        <f t="shared" si="1"/>
        <v>148.88888888888889</v>
      </c>
      <c r="L13" s="28"/>
      <c r="M13" s="60"/>
      <c r="N13" s="61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</row>
    <row r="14" spans="1:87" ht="15.75">
      <c r="A14" s="26" t="s">
        <v>57</v>
      </c>
      <c r="B14" s="27">
        <v>200</v>
      </c>
      <c r="C14" s="22">
        <v>200</v>
      </c>
      <c r="D14" s="22"/>
      <c r="E14" s="22">
        <f t="shared" si="2"/>
        <v>100</v>
      </c>
      <c r="F14" s="22" t="e">
        <f t="shared" si="3"/>
        <v>#DIV/0!</v>
      </c>
      <c r="G14" s="28">
        <v>3</v>
      </c>
      <c r="H14" s="22">
        <v>0</v>
      </c>
      <c r="I14" s="22"/>
      <c r="J14" s="28">
        <f t="shared" si="0"/>
        <v>0</v>
      </c>
      <c r="K14" s="59" t="e">
        <f t="shared" si="1"/>
        <v>#DIV/0!</v>
      </c>
      <c r="L14" s="28"/>
      <c r="M14" s="60"/>
      <c r="N14" s="61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</row>
    <row r="15" spans="1:87" ht="15.75">
      <c r="A15" s="26" t="s">
        <v>58</v>
      </c>
      <c r="B15" s="27"/>
      <c r="C15" s="22"/>
      <c r="D15" s="27"/>
      <c r="E15" s="22"/>
      <c r="F15" s="22"/>
      <c r="G15" s="28">
        <v>4</v>
      </c>
      <c r="H15" s="22">
        <v>4.5</v>
      </c>
      <c r="I15" s="22"/>
      <c r="J15" s="28">
        <f t="shared" si="0"/>
        <v>112.5</v>
      </c>
      <c r="K15" s="59" t="e">
        <f t="shared" si="1"/>
        <v>#DIV/0!</v>
      </c>
      <c r="L15" s="28"/>
      <c r="M15" s="60"/>
      <c r="N15" s="61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</row>
    <row r="16" spans="1:87" ht="15.75">
      <c r="A16" s="26" t="s">
        <v>59</v>
      </c>
      <c r="B16" s="27">
        <v>900</v>
      </c>
      <c r="C16" s="22">
        <v>950</v>
      </c>
      <c r="D16" s="22"/>
      <c r="E16" s="22">
        <f t="shared" si="2"/>
        <v>105.55555555555556</v>
      </c>
      <c r="F16" s="22" t="e">
        <f t="shared" si="3"/>
        <v>#DIV/0!</v>
      </c>
      <c r="G16" s="28">
        <v>10</v>
      </c>
      <c r="H16" s="22">
        <v>9.6</v>
      </c>
      <c r="I16" s="22"/>
      <c r="J16" s="28">
        <f t="shared" si="0"/>
        <v>96</v>
      </c>
      <c r="K16" s="59" t="e">
        <f t="shared" si="1"/>
        <v>#DIV/0!</v>
      </c>
      <c r="L16" s="28"/>
      <c r="M16" s="60"/>
      <c r="N16" s="61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</row>
    <row r="17" spans="1:87" ht="15.75">
      <c r="A17" s="26" t="s">
        <v>60</v>
      </c>
      <c r="B17" s="27">
        <v>400</v>
      </c>
      <c r="C17" s="22">
        <v>390</v>
      </c>
      <c r="D17" s="22">
        <v>350</v>
      </c>
      <c r="E17" s="22"/>
      <c r="F17" s="22">
        <f t="shared" si="3"/>
        <v>111.42857142857143</v>
      </c>
      <c r="G17" s="28">
        <v>30.7</v>
      </c>
      <c r="H17" s="22">
        <v>8</v>
      </c>
      <c r="I17" s="22">
        <v>28.7</v>
      </c>
      <c r="J17" s="28">
        <f t="shared" si="0"/>
        <v>26.058631921824105</v>
      </c>
      <c r="K17" s="59">
        <f t="shared" si="1"/>
        <v>27.874564459930312</v>
      </c>
      <c r="L17" s="28"/>
      <c r="M17" s="60"/>
      <c r="N17" s="61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</row>
    <row r="18" spans="1:87" ht="15.75">
      <c r="A18" s="26" t="s">
        <v>61</v>
      </c>
      <c r="B18" s="22"/>
      <c r="C18" s="22"/>
      <c r="D18" s="22">
        <v>140</v>
      </c>
      <c r="E18" s="22" t="e">
        <f t="shared" si="2"/>
        <v>#DIV/0!</v>
      </c>
      <c r="F18" s="22">
        <f t="shared" si="3"/>
        <v>0</v>
      </c>
      <c r="G18" s="28">
        <v>5</v>
      </c>
      <c r="H18" s="22"/>
      <c r="I18" s="22"/>
      <c r="J18" s="28">
        <f t="shared" si="0"/>
        <v>0</v>
      </c>
      <c r="K18" s="59" t="e">
        <f t="shared" si="1"/>
        <v>#DIV/0!</v>
      </c>
      <c r="L18" s="28"/>
      <c r="M18" s="60"/>
      <c r="N18" s="61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</row>
    <row r="19" spans="1:87" ht="15.75">
      <c r="A19" s="26" t="s">
        <v>62</v>
      </c>
      <c r="B19" s="22">
        <v>50</v>
      </c>
      <c r="C19" s="22"/>
      <c r="D19" s="22"/>
      <c r="E19" s="22">
        <f t="shared" si="2"/>
        <v>0</v>
      </c>
      <c r="F19" s="22"/>
      <c r="G19" s="28">
        <v>5</v>
      </c>
      <c r="H19" s="22"/>
      <c r="I19" s="22"/>
      <c r="J19" s="28">
        <f t="shared" si="0"/>
        <v>0</v>
      </c>
      <c r="K19" s="59" t="e">
        <f t="shared" si="1"/>
        <v>#DIV/0!</v>
      </c>
      <c r="L19" s="28"/>
      <c r="M19" s="60"/>
      <c r="N19" s="61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</row>
    <row r="20" spans="1:87" ht="16.5" thickBot="1">
      <c r="A20" s="26" t="s">
        <v>63</v>
      </c>
      <c r="B20" s="22"/>
      <c r="C20" s="22"/>
      <c r="D20" s="27">
        <v>100</v>
      </c>
      <c r="E20" s="22"/>
      <c r="F20" s="22"/>
      <c r="G20" s="28">
        <v>150</v>
      </c>
      <c r="H20" s="22">
        <v>90</v>
      </c>
      <c r="I20" s="22">
        <v>60.5</v>
      </c>
      <c r="J20" s="29">
        <f t="shared" si="0"/>
        <v>60</v>
      </c>
      <c r="K20" s="62">
        <f t="shared" si="1"/>
        <v>148.7603305785124</v>
      </c>
      <c r="L20" s="63"/>
      <c r="M20" s="64"/>
      <c r="N20" s="6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</row>
    <row r="21" spans="1:87" ht="21" customHeight="1" thickBot="1">
      <c r="A21" s="30" t="s">
        <v>64</v>
      </c>
      <c r="B21" s="31">
        <f>SUM(B7:B20)</f>
        <v>5000</v>
      </c>
      <c r="C21" s="31">
        <f>SUM(C7:C20)</f>
        <v>5000</v>
      </c>
      <c r="D21" s="31">
        <f>SUM(D7:D20)</f>
        <v>3080</v>
      </c>
      <c r="E21" s="31">
        <f t="shared" si="2"/>
        <v>100</v>
      </c>
      <c r="F21" s="31">
        <f t="shared" si="3"/>
        <v>162.33766233766232</v>
      </c>
      <c r="G21" s="32">
        <f>SUM(G7:G20)</f>
        <v>276.7</v>
      </c>
      <c r="H21" s="31">
        <f>SUM(H7:H20)</f>
        <v>172</v>
      </c>
      <c r="I21" s="33">
        <f>SUM(I7:I20)</f>
        <v>155</v>
      </c>
      <c r="J21" s="34">
        <f t="shared" si="0"/>
        <v>62.161185399349485</v>
      </c>
      <c r="K21" s="66">
        <f t="shared" si="1"/>
        <v>110.96774193548387</v>
      </c>
      <c r="L21" s="35">
        <f>SUM(L7:L20)</f>
        <v>0</v>
      </c>
      <c r="M21" s="36">
        <f>SUM(M7:M20)</f>
        <v>0</v>
      </c>
      <c r="N21" s="37">
        <f>SUM(N7:N20)</f>
        <v>0</v>
      </c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</row>
    <row r="22" spans="1:87" ht="16.5" thickBot="1">
      <c r="A22" s="38"/>
      <c r="B22" s="39"/>
      <c r="C22" s="67"/>
      <c r="D22" s="40" t="s">
        <v>39</v>
      </c>
      <c r="E22" s="40"/>
      <c r="F22" s="40"/>
      <c r="G22" s="39"/>
      <c r="H22" s="39"/>
      <c r="I22" s="39"/>
      <c r="J22" s="39"/>
      <c r="K22" s="39"/>
      <c r="L22" s="41"/>
      <c r="M22" s="42"/>
      <c r="N22" s="3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</row>
    <row r="23" spans="1:87" ht="16.5" thickBot="1">
      <c r="A23" s="5" t="s">
        <v>40</v>
      </c>
      <c r="B23" s="12" t="s">
        <v>41</v>
      </c>
      <c r="C23" s="13" t="s">
        <v>42</v>
      </c>
      <c r="D23" s="14"/>
      <c r="E23" s="13" t="s">
        <v>43</v>
      </c>
      <c r="F23" s="14"/>
      <c r="G23" s="43"/>
      <c r="H23" s="44" t="s">
        <v>68</v>
      </c>
      <c r="I23" s="44"/>
      <c r="J23" s="44"/>
      <c r="K23" s="44"/>
      <c r="L23" s="44"/>
      <c r="M23" s="8"/>
      <c r="N23" s="3"/>
    </row>
    <row r="24" spans="1:87" ht="15.75">
      <c r="A24" s="11"/>
      <c r="B24" s="16" t="s">
        <v>31</v>
      </c>
      <c r="C24" s="12" t="s">
        <v>44</v>
      </c>
      <c r="D24" s="12" t="s">
        <v>45</v>
      </c>
      <c r="E24" s="12" t="s">
        <v>46</v>
      </c>
      <c r="F24" s="17" t="s">
        <v>47</v>
      </c>
      <c r="G24" s="45" t="s">
        <v>32</v>
      </c>
      <c r="H24" s="45" t="s">
        <v>65</v>
      </c>
      <c r="I24" s="45" t="s">
        <v>66</v>
      </c>
      <c r="J24" s="45" t="s">
        <v>33</v>
      </c>
      <c r="K24" s="45" t="s">
        <v>34</v>
      </c>
      <c r="L24" s="45" t="s">
        <v>67</v>
      </c>
      <c r="M24" s="5" t="s">
        <v>30</v>
      </c>
      <c r="N24" s="3"/>
    </row>
    <row r="25" spans="1:87" ht="16.5" thickBot="1">
      <c r="A25" s="18"/>
      <c r="B25" s="19"/>
      <c r="C25" s="19"/>
      <c r="D25" s="19"/>
      <c r="E25" s="19" t="s">
        <v>48</v>
      </c>
      <c r="F25" s="20" t="s">
        <v>49</v>
      </c>
      <c r="G25" s="46"/>
      <c r="H25" s="46"/>
      <c r="I25" s="46"/>
      <c r="J25" s="46"/>
      <c r="K25" s="46" t="s">
        <v>35</v>
      </c>
      <c r="L25" s="46" t="s">
        <v>36</v>
      </c>
      <c r="M25" s="11"/>
      <c r="N25" s="3"/>
    </row>
    <row r="26" spans="1:87" ht="12" customHeight="1">
      <c r="A26" s="21" t="s">
        <v>50</v>
      </c>
      <c r="B26" s="51">
        <v>12.3</v>
      </c>
      <c r="C26" s="50">
        <v>2.4</v>
      </c>
      <c r="D26" s="51">
        <v>6</v>
      </c>
      <c r="E26" s="50">
        <f t="shared" ref="E26:E40" si="4">C26/B26*100</f>
        <v>19.512195121951219</v>
      </c>
      <c r="F26" s="68">
        <f>C26/D26*100</f>
        <v>40</v>
      </c>
      <c r="G26" s="69"/>
      <c r="H26" s="70"/>
      <c r="I26" s="70"/>
      <c r="J26" s="70"/>
      <c r="K26" s="70"/>
      <c r="L26" s="70"/>
      <c r="M26" s="71"/>
    </row>
    <row r="27" spans="1:87" ht="12" customHeight="1">
      <c r="A27" s="26" t="s">
        <v>51</v>
      </c>
      <c r="B27" s="50">
        <v>7</v>
      </c>
      <c r="C27" s="50">
        <v>2</v>
      </c>
      <c r="D27" s="50">
        <v>14.7</v>
      </c>
      <c r="E27" s="50">
        <f t="shared" si="4"/>
        <v>28.571428571428569</v>
      </c>
      <c r="F27" s="68">
        <f t="shared" ref="F27:F40" si="5">C27/D27*100</f>
        <v>13.605442176870749</v>
      </c>
      <c r="G27" s="72"/>
      <c r="H27" s="73"/>
      <c r="I27" s="73"/>
      <c r="J27" s="73"/>
      <c r="K27" s="73"/>
      <c r="L27" s="73"/>
      <c r="M27" s="74"/>
    </row>
    <row r="28" spans="1:87" ht="12" customHeight="1">
      <c r="A28" s="26" t="s">
        <v>52</v>
      </c>
      <c r="B28" s="50">
        <v>1.2</v>
      </c>
      <c r="C28" s="50">
        <v>1.3</v>
      </c>
      <c r="D28" s="50">
        <v>0.5</v>
      </c>
      <c r="E28" s="50">
        <f t="shared" si="4"/>
        <v>108.33333333333334</v>
      </c>
      <c r="F28" s="68">
        <f t="shared" si="5"/>
        <v>260</v>
      </c>
      <c r="G28" s="72"/>
      <c r="H28" s="73"/>
      <c r="I28" s="73"/>
      <c r="J28" s="73"/>
      <c r="K28" s="73"/>
      <c r="L28" s="73"/>
      <c r="M28" s="74"/>
    </row>
    <row r="29" spans="1:87" ht="12" customHeight="1">
      <c r="A29" s="26" t="s">
        <v>53</v>
      </c>
      <c r="B29" s="50">
        <v>3</v>
      </c>
      <c r="C29" s="50">
        <v>1</v>
      </c>
      <c r="D29" s="50">
        <v>1.8</v>
      </c>
      <c r="E29" s="50">
        <f t="shared" si="4"/>
        <v>33.333333333333329</v>
      </c>
      <c r="F29" s="68">
        <f t="shared" si="5"/>
        <v>55.555555555555557</v>
      </c>
      <c r="G29" s="72"/>
      <c r="H29" s="73"/>
      <c r="I29" s="73"/>
      <c r="J29" s="73"/>
      <c r="K29" s="73"/>
      <c r="L29" s="73"/>
      <c r="M29" s="74"/>
    </row>
    <row r="30" spans="1:87" ht="12" customHeight="1">
      <c r="A30" s="26" t="s">
        <v>54</v>
      </c>
      <c r="B30" s="50">
        <v>1.3</v>
      </c>
      <c r="C30" s="50">
        <v>0.8</v>
      </c>
      <c r="D30" s="50">
        <v>0.7</v>
      </c>
      <c r="E30" s="50">
        <f t="shared" si="4"/>
        <v>61.53846153846154</v>
      </c>
      <c r="F30" s="68">
        <f t="shared" si="5"/>
        <v>114.28571428571431</v>
      </c>
      <c r="G30" s="72"/>
      <c r="H30" s="73"/>
      <c r="I30" s="73"/>
      <c r="J30" s="73"/>
      <c r="K30" s="73"/>
      <c r="L30" s="73"/>
      <c r="M30" s="74"/>
    </row>
    <row r="31" spans="1:87" ht="12" customHeight="1">
      <c r="A31" s="26" t="s">
        <v>55</v>
      </c>
      <c r="B31" s="50">
        <v>0.3</v>
      </c>
      <c r="C31" s="50">
        <v>0.3</v>
      </c>
      <c r="D31" s="50"/>
      <c r="E31" s="50">
        <f t="shared" si="4"/>
        <v>100</v>
      </c>
      <c r="F31" s="68" t="e">
        <f t="shared" si="5"/>
        <v>#DIV/0!</v>
      </c>
      <c r="G31" s="72"/>
      <c r="H31" s="73"/>
      <c r="I31" s="73"/>
      <c r="J31" s="73"/>
      <c r="K31" s="73"/>
      <c r="L31" s="73"/>
      <c r="M31" s="74"/>
    </row>
    <row r="32" spans="1:87" ht="12" customHeight="1">
      <c r="A32" s="26" t="s">
        <v>56</v>
      </c>
      <c r="B32" s="50">
        <v>3.6</v>
      </c>
      <c r="C32" s="50">
        <v>3.4</v>
      </c>
      <c r="D32" s="50">
        <v>2</v>
      </c>
      <c r="E32" s="50">
        <f t="shared" si="4"/>
        <v>94.444444444444443</v>
      </c>
      <c r="F32" s="68">
        <f t="shared" si="5"/>
        <v>170</v>
      </c>
      <c r="G32" s="72"/>
      <c r="H32" s="73"/>
      <c r="I32" s="73"/>
      <c r="J32" s="73"/>
      <c r="K32" s="73"/>
      <c r="L32" s="73"/>
      <c r="M32" s="74"/>
    </row>
    <row r="33" spans="1:38" ht="12" customHeight="1">
      <c r="A33" s="26" t="s">
        <v>57</v>
      </c>
      <c r="B33" s="50">
        <v>2.8</v>
      </c>
      <c r="C33" s="50"/>
      <c r="D33" s="50"/>
      <c r="E33" s="50">
        <f t="shared" si="4"/>
        <v>0</v>
      </c>
      <c r="F33" s="68" t="e">
        <f t="shared" si="5"/>
        <v>#DIV/0!</v>
      </c>
      <c r="G33" s="72"/>
      <c r="H33" s="73"/>
      <c r="I33" s="73"/>
      <c r="J33" s="73"/>
      <c r="K33" s="73"/>
      <c r="L33" s="73"/>
      <c r="M33" s="74"/>
    </row>
    <row r="34" spans="1:38" ht="12" customHeight="1">
      <c r="A34" s="26" t="s">
        <v>58</v>
      </c>
      <c r="B34" s="50">
        <v>2</v>
      </c>
      <c r="C34" s="50">
        <v>1</v>
      </c>
      <c r="D34" s="50"/>
      <c r="E34" s="50">
        <f t="shared" si="4"/>
        <v>50</v>
      </c>
      <c r="F34" s="68" t="e">
        <f t="shared" si="5"/>
        <v>#DIV/0!</v>
      </c>
      <c r="G34" s="72"/>
      <c r="H34" s="73"/>
      <c r="I34" s="73"/>
      <c r="J34" s="73"/>
      <c r="K34" s="73"/>
      <c r="L34" s="73"/>
      <c r="M34" s="74"/>
    </row>
    <row r="35" spans="1:38" ht="12" customHeight="1">
      <c r="A35" s="26" t="s">
        <v>59</v>
      </c>
      <c r="B35" s="50">
        <v>2.2000000000000002</v>
      </c>
      <c r="C35" s="50">
        <v>1.9</v>
      </c>
      <c r="D35" s="50"/>
      <c r="E35" s="50">
        <f t="shared" si="4"/>
        <v>86.36363636363636</v>
      </c>
      <c r="F35" s="68" t="e">
        <f t="shared" si="5"/>
        <v>#DIV/0!</v>
      </c>
      <c r="G35" s="72"/>
      <c r="H35" s="73"/>
      <c r="I35" s="73"/>
      <c r="J35" s="73"/>
      <c r="K35" s="73"/>
      <c r="L35" s="73"/>
      <c r="M35" s="74"/>
    </row>
    <row r="36" spans="1:38" ht="12" customHeight="1">
      <c r="A36" s="26" t="s">
        <v>60</v>
      </c>
      <c r="B36" s="50">
        <v>21</v>
      </c>
      <c r="C36" s="50">
        <v>2.2000000000000002</v>
      </c>
      <c r="D36" s="50">
        <v>15.4</v>
      </c>
      <c r="E36" s="50">
        <f t="shared" si="4"/>
        <v>10.476190476190476</v>
      </c>
      <c r="F36" s="68">
        <f t="shared" si="5"/>
        <v>14.285714285714288</v>
      </c>
      <c r="G36" s="72"/>
      <c r="H36" s="73"/>
      <c r="I36" s="73"/>
      <c r="J36" s="73"/>
      <c r="K36" s="73"/>
      <c r="L36" s="73"/>
      <c r="M36" s="74"/>
    </row>
    <row r="37" spans="1:38" ht="12" customHeight="1">
      <c r="A37" s="26" t="s">
        <v>61</v>
      </c>
      <c r="B37" s="50">
        <v>2.2999999999999998</v>
      </c>
      <c r="C37" s="50"/>
      <c r="D37" s="50">
        <v>0.7</v>
      </c>
      <c r="E37" s="50">
        <f t="shared" si="4"/>
        <v>0</v>
      </c>
      <c r="F37" s="68">
        <f t="shared" si="5"/>
        <v>0</v>
      </c>
      <c r="G37" s="72"/>
      <c r="H37" s="73"/>
      <c r="I37" s="73"/>
      <c r="J37" s="73"/>
      <c r="K37" s="73"/>
      <c r="L37" s="73"/>
      <c r="M37" s="74"/>
    </row>
    <row r="38" spans="1:38" ht="12" customHeight="1">
      <c r="A38" s="26" t="s">
        <v>62</v>
      </c>
      <c r="B38" s="50">
        <v>1.5</v>
      </c>
      <c r="C38" s="50"/>
      <c r="D38" s="50"/>
      <c r="E38" s="50">
        <f t="shared" si="4"/>
        <v>0</v>
      </c>
      <c r="F38" s="68" t="e">
        <f t="shared" si="5"/>
        <v>#DIV/0!</v>
      </c>
      <c r="G38" s="72"/>
      <c r="H38" s="73"/>
      <c r="I38" s="73"/>
      <c r="J38" s="73"/>
      <c r="K38" s="73"/>
      <c r="L38" s="73"/>
      <c r="M38" s="74"/>
    </row>
    <row r="39" spans="1:38" ht="12" customHeight="1" thickBot="1">
      <c r="A39" s="26" t="s">
        <v>63</v>
      </c>
      <c r="B39" s="50">
        <v>41</v>
      </c>
      <c r="C39" s="50">
        <v>22.5</v>
      </c>
      <c r="D39" s="50">
        <v>55</v>
      </c>
      <c r="E39" s="50">
        <f t="shared" si="4"/>
        <v>54.878048780487809</v>
      </c>
      <c r="F39" s="68">
        <f t="shared" si="5"/>
        <v>40.909090909090914</v>
      </c>
      <c r="G39" s="75"/>
      <c r="H39" s="76"/>
      <c r="I39" s="76"/>
      <c r="J39" s="76"/>
      <c r="K39" s="76"/>
      <c r="L39" s="76"/>
      <c r="M39" s="77"/>
    </row>
    <row r="40" spans="1:38" ht="14.1" customHeight="1" thickBot="1">
      <c r="A40" s="47" t="s">
        <v>64</v>
      </c>
      <c r="B40" s="52">
        <f>SUM(B26:B39)</f>
        <v>101.5</v>
      </c>
      <c r="C40" s="52">
        <f>SUM(C26:C39)</f>
        <v>38.799999999999997</v>
      </c>
      <c r="D40" s="52">
        <f>SUM(D26:D39)</f>
        <v>96.800000000000011</v>
      </c>
      <c r="E40" s="52">
        <f t="shared" si="4"/>
        <v>38.226600985221673</v>
      </c>
      <c r="F40" s="78">
        <f t="shared" si="5"/>
        <v>40.082644628099168</v>
      </c>
      <c r="G40" s="52">
        <f t="shared" ref="G40:M40" si="6">SUM(G26:G39)</f>
        <v>0</v>
      </c>
      <c r="H40" s="52">
        <f t="shared" si="6"/>
        <v>0</v>
      </c>
      <c r="I40" s="52">
        <f t="shared" si="6"/>
        <v>0</v>
      </c>
      <c r="J40" s="52">
        <f t="shared" si="6"/>
        <v>0</v>
      </c>
      <c r="K40" s="52">
        <f t="shared" si="6"/>
        <v>0</v>
      </c>
      <c r="L40" s="52">
        <f t="shared" si="6"/>
        <v>0</v>
      </c>
      <c r="M40" s="52">
        <f t="shared" si="6"/>
        <v>0</v>
      </c>
    </row>
    <row r="41" spans="1:38">
      <c r="L41" s="48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</row>
    <row r="42" spans="1:38">
      <c r="L42" s="48"/>
    </row>
    <row r="43" spans="1:38">
      <c r="L43" s="48"/>
    </row>
    <row r="44" spans="1:38">
      <c r="L44" s="48"/>
    </row>
    <row r="45" spans="1:38">
      <c r="L45" s="48"/>
    </row>
    <row r="46" spans="1:38">
      <c r="L46" s="48"/>
    </row>
    <row r="47" spans="1:38">
      <c r="L47" s="48"/>
    </row>
    <row r="48" spans="1:38">
      <c r="L48" s="48"/>
    </row>
    <row r="49" spans="12:12">
      <c r="L49" s="48"/>
    </row>
    <row r="50" spans="12:12">
      <c r="L50" s="48"/>
    </row>
    <row r="51" spans="12:12">
      <c r="L51" s="48"/>
    </row>
    <row r="52" spans="12:12">
      <c r="L52" s="48"/>
    </row>
    <row r="53" spans="12:12">
      <c r="L53" s="48"/>
    </row>
    <row r="54" spans="12:12">
      <c r="L54" s="48"/>
    </row>
    <row r="55" spans="12:12">
      <c r="L55" s="48"/>
    </row>
    <row r="56" spans="12:12">
      <c r="L56" s="48"/>
    </row>
    <row r="57" spans="12:12">
      <c r="L57" s="48"/>
    </row>
    <row r="58" spans="12:12">
      <c r="L58" s="48"/>
    </row>
    <row r="59" spans="12:12">
      <c r="L59" s="48"/>
    </row>
    <row r="60" spans="12:12">
      <c r="L60" s="48"/>
    </row>
    <row r="61" spans="12:12">
      <c r="L61" s="48"/>
    </row>
    <row r="62" spans="12:12">
      <c r="L62" s="48"/>
    </row>
    <row r="63" spans="12:12">
      <c r="L63" s="48"/>
    </row>
    <row r="64" spans="12:12">
      <c r="L64" s="48"/>
    </row>
    <row r="65" spans="12:12">
      <c r="L65" s="48"/>
    </row>
    <row r="66" spans="12:12">
      <c r="L66" s="48"/>
    </row>
    <row r="67" spans="12:12">
      <c r="L67" s="48"/>
    </row>
    <row r="68" spans="12:12">
      <c r="L68" s="48"/>
    </row>
    <row r="69" spans="12:12">
      <c r="L69" s="48"/>
    </row>
    <row r="70" spans="12:12">
      <c r="L70" s="48"/>
    </row>
    <row r="71" spans="12:12">
      <c r="L71" s="48"/>
    </row>
    <row r="72" spans="12:12">
      <c r="L72" s="48"/>
    </row>
    <row r="73" spans="12:12">
      <c r="L73" s="48"/>
    </row>
    <row r="74" spans="12:12">
      <c r="L74" s="48"/>
    </row>
    <row r="75" spans="12:12">
      <c r="L75" s="48"/>
    </row>
  </sheetData>
  <phoneticPr fontId="11" type="noConversion"/>
  <printOptions horizontalCentered="1" verticalCentered="1"/>
  <pageMargins left="0.19685039370078741" right="0.19685039370078741" top="0.19685039370078741" bottom="0.19685039370078741" header="0" footer="0"/>
  <pageSetup paperSize="11" scale="65" orientation="landscape" horizontalDpi="120" verticalDpi="14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7">
    <tabColor rgb="FF00B050"/>
  </sheetPr>
  <dimension ref="A3:N26"/>
  <sheetViews>
    <sheetView workbookViewId="0">
      <selection activeCell="H29" sqref="H29"/>
    </sheetView>
  </sheetViews>
  <sheetFormatPr defaultRowHeight="12.75"/>
  <cols>
    <col min="1" max="1" width="12.7109375" style="2" customWidth="1"/>
    <col min="2" max="2" width="12" style="2" customWidth="1"/>
    <col min="3" max="3" width="12.28515625" style="2" customWidth="1"/>
    <col min="4" max="4" width="14.85546875" style="2" customWidth="1"/>
    <col min="5" max="5" width="15.85546875" style="2" customWidth="1"/>
    <col min="6" max="6" width="17.140625" style="2" customWidth="1"/>
    <col min="7" max="7" width="15.7109375" style="2" customWidth="1"/>
    <col min="8" max="8" width="15.140625" style="2" customWidth="1"/>
    <col min="9" max="9" width="15.28515625" style="2" customWidth="1"/>
    <col min="10" max="16384" width="9.140625" style="2"/>
  </cols>
  <sheetData>
    <row r="3" spans="1:14" ht="14.25">
      <c r="A3" s="1690" t="s">
        <v>519</v>
      </c>
      <c r="B3" s="1690"/>
      <c r="C3" s="1690"/>
      <c r="D3" s="1690"/>
      <c r="E3" s="1690"/>
      <c r="F3" s="1690"/>
      <c r="G3" s="1690"/>
      <c r="H3" s="1690"/>
      <c r="I3" s="1690"/>
    </row>
    <row r="4" spans="1:14">
      <c r="A4" s="166" t="s">
        <v>2053</v>
      </c>
      <c r="B4" s="166"/>
      <c r="C4" s="166"/>
      <c r="D4" s="166"/>
      <c r="E4" s="166"/>
      <c r="F4" s="166"/>
      <c r="G4" s="166"/>
      <c r="H4" s="166"/>
      <c r="I4" s="570"/>
    </row>
    <row r="5" spans="1:14" ht="84.75" customHeight="1">
      <c r="A5" s="225" t="s">
        <v>986</v>
      </c>
      <c r="B5" s="224" t="s">
        <v>514</v>
      </c>
      <c r="C5" s="224" t="s">
        <v>515</v>
      </c>
      <c r="D5" s="224" t="s">
        <v>516</v>
      </c>
      <c r="E5" s="224" t="s">
        <v>517</v>
      </c>
      <c r="F5" s="224" t="s">
        <v>989</v>
      </c>
      <c r="G5" s="224" t="s">
        <v>987</v>
      </c>
      <c r="H5" s="224" t="s">
        <v>988</v>
      </c>
      <c r="I5" s="224" t="s">
        <v>518</v>
      </c>
      <c r="J5" s="48"/>
      <c r="K5" s="48"/>
      <c r="L5" s="48"/>
      <c r="M5" s="48"/>
    </row>
    <row r="6" spans="1:14" ht="18.75" customHeight="1">
      <c r="A6" s="166" t="s">
        <v>115</v>
      </c>
      <c r="B6" s="335">
        <v>48</v>
      </c>
      <c r="C6" s="167">
        <v>425</v>
      </c>
      <c r="D6" s="168">
        <v>1096</v>
      </c>
      <c r="E6" s="335">
        <v>997</v>
      </c>
      <c r="F6" s="397">
        <v>718</v>
      </c>
      <c r="G6" s="398">
        <v>1687</v>
      </c>
      <c r="H6" s="399">
        <v>458</v>
      </c>
      <c r="I6" s="571">
        <v>2511</v>
      </c>
      <c r="J6" s="48"/>
      <c r="K6" s="48"/>
      <c r="L6" s="48"/>
      <c r="M6" s="48"/>
    </row>
    <row r="7" spans="1:14" ht="18.75" customHeight="1">
      <c r="A7" s="166" t="s">
        <v>146</v>
      </c>
      <c r="B7" s="335">
        <v>11</v>
      </c>
      <c r="C7" s="167">
        <v>47</v>
      </c>
      <c r="D7" s="388">
        <v>185</v>
      </c>
      <c r="E7" s="389">
        <v>176</v>
      </c>
      <c r="F7" s="389">
        <v>178</v>
      </c>
      <c r="G7" s="390">
        <v>122</v>
      </c>
      <c r="H7" s="391">
        <v>31</v>
      </c>
      <c r="I7" s="572">
        <v>200</v>
      </c>
      <c r="J7" s="48"/>
      <c r="K7" s="48"/>
      <c r="L7" s="48"/>
      <c r="M7" s="48"/>
      <c r="N7" s="48"/>
    </row>
    <row r="8" spans="1:14" ht="18.75" customHeight="1">
      <c r="A8" s="169" t="s">
        <v>105</v>
      </c>
      <c r="B8" s="335">
        <v>3</v>
      </c>
      <c r="C8" s="167">
        <v>15</v>
      </c>
      <c r="D8" s="388">
        <v>261</v>
      </c>
      <c r="E8" s="389">
        <v>125</v>
      </c>
      <c r="F8" s="389">
        <v>84</v>
      </c>
      <c r="G8" s="390">
        <v>64</v>
      </c>
      <c r="H8" s="391">
        <v>27</v>
      </c>
      <c r="I8" s="572">
        <v>143</v>
      </c>
      <c r="J8" s="48"/>
      <c r="K8" s="48"/>
      <c r="L8" s="48"/>
      <c r="M8" s="48"/>
      <c r="N8" s="48"/>
    </row>
    <row r="9" spans="1:14" ht="18.75" customHeight="1">
      <c r="A9" s="169" t="s">
        <v>145</v>
      </c>
      <c r="B9" s="335">
        <v>4</v>
      </c>
      <c r="C9" s="167">
        <v>86</v>
      </c>
      <c r="D9" s="392">
        <v>358</v>
      </c>
      <c r="E9" s="393">
        <v>296</v>
      </c>
      <c r="F9" s="393">
        <v>122</v>
      </c>
      <c r="G9" s="394">
        <v>166</v>
      </c>
      <c r="H9" s="395">
        <v>80</v>
      </c>
      <c r="I9" s="572">
        <v>209</v>
      </c>
      <c r="J9" s="48"/>
      <c r="K9" s="48"/>
      <c r="L9" s="48"/>
      <c r="M9" s="48"/>
      <c r="N9" s="48"/>
    </row>
    <row r="10" spans="1:14" ht="18.75" customHeight="1">
      <c r="A10" s="169" t="s">
        <v>106</v>
      </c>
      <c r="B10" s="335">
        <v>3</v>
      </c>
      <c r="C10" s="167">
        <v>26</v>
      </c>
      <c r="D10" s="392">
        <v>120</v>
      </c>
      <c r="E10" s="393">
        <v>118</v>
      </c>
      <c r="F10" s="393">
        <v>34</v>
      </c>
      <c r="G10" s="396">
        <v>57</v>
      </c>
      <c r="H10" s="395">
        <v>20</v>
      </c>
      <c r="I10" s="572">
        <v>113</v>
      </c>
      <c r="J10" s="48"/>
      <c r="K10" s="48"/>
      <c r="L10" s="48"/>
      <c r="M10" s="48"/>
      <c r="N10" s="48"/>
    </row>
    <row r="11" spans="1:14" ht="18.75" customHeight="1">
      <c r="A11" s="169" t="s">
        <v>107</v>
      </c>
      <c r="B11" s="456" t="s">
        <v>1392</v>
      </c>
      <c r="C11" s="167">
        <v>6</v>
      </c>
      <c r="D11" s="392">
        <v>201</v>
      </c>
      <c r="E11" s="393">
        <v>92</v>
      </c>
      <c r="F11" s="393">
        <v>62</v>
      </c>
      <c r="G11" s="394">
        <v>39</v>
      </c>
      <c r="H11" s="395">
        <v>17</v>
      </c>
      <c r="I11" s="572">
        <v>75</v>
      </c>
      <c r="J11" s="48"/>
      <c r="K11" s="48"/>
      <c r="L11" s="48"/>
      <c r="M11" s="48"/>
      <c r="N11" s="48"/>
    </row>
    <row r="12" spans="1:14" ht="18.75" customHeight="1">
      <c r="A12" s="169" t="s">
        <v>108</v>
      </c>
      <c r="B12" s="335">
        <v>1</v>
      </c>
      <c r="C12" s="167">
        <v>35</v>
      </c>
      <c r="D12" s="392">
        <v>279</v>
      </c>
      <c r="E12" s="393">
        <v>201</v>
      </c>
      <c r="F12" s="393">
        <v>145</v>
      </c>
      <c r="G12" s="394">
        <v>110</v>
      </c>
      <c r="H12" s="395">
        <v>45</v>
      </c>
      <c r="I12" s="572">
        <v>179</v>
      </c>
      <c r="J12" s="48"/>
      <c r="K12" s="48"/>
      <c r="L12" s="48"/>
      <c r="M12" s="48"/>
      <c r="N12" s="48"/>
    </row>
    <row r="13" spans="1:14" ht="18.75" customHeight="1">
      <c r="A13" s="169" t="s">
        <v>109</v>
      </c>
      <c r="B13" s="456">
        <v>1</v>
      </c>
      <c r="C13" s="167">
        <v>27</v>
      </c>
      <c r="D13" s="392">
        <v>105</v>
      </c>
      <c r="E13" s="393">
        <v>71</v>
      </c>
      <c r="F13" s="393">
        <v>66</v>
      </c>
      <c r="G13" s="394">
        <v>59</v>
      </c>
      <c r="H13" s="395">
        <v>30</v>
      </c>
      <c r="I13" s="572">
        <v>129</v>
      </c>
      <c r="J13" s="48"/>
      <c r="K13" s="48"/>
      <c r="L13" s="48"/>
      <c r="M13" s="48"/>
      <c r="N13" s="48"/>
    </row>
    <row r="14" spans="1:14" ht="18.75" customHeight="1">
      <c r="A14" s="169" t="s">
        <v>110</v>
      </c>
      <c r="B14" s="456" t="s">
        <v>1392</v>
      </c>
      <c r="C14" s="167">
        <v>15</v>
      </c>
      <c r="D14" s="392">
        <v>244</v>
      </c>
      <c r="E14" s="393">
        <v>104</v>
      </c>
      <c r="F14" s="393">
        <v>50</v>
      </c>
      <c r="G14" s="394">
        <v>67</v>
      </c>
      <c r="H14" s="395">
        <v>19</v>
      </c>
      <c r="I14" s="572">
        <v>99</v>
      </c>
      <c r="J14" s="48"/>
      <c r="K14" s="48"/>
      <c r="L14" s="48"/>
      <c r="M14" s="48"/>
      <c r="N14" s="48"/>
    </row>
    <row r="15" spans="1:14" ht="18.75" customHeight="1">
      <c r="A15" s="169" t="s">
        <v>111</v>
      </c>
      <c r="B15" s="335">
        <v>4</v>
      </c>
      <c r="C15" s="167">
        <v>44</v>
      </c>
      <c r="D15" s="392">
        <v>341</v>
      </c>
      <c r="E15" s="393">
        <v>178</v>
      </c>
      <c r="F15" s="393">
        <v>90</v>
      </c>
      <c r="G15" s="394">
        <v>109</v>
      </c>
      <c r="H15" s="395">
        <v>40</v>
      </c>
      <c r="I15" s="572">
        <v>87</v>
      </c>
      <c r="J15" s="48"/>
      <c r="K15" s="48"/>
      <c r="L15" s="48"/>
      <c r="M15" s="48"/>
      <c r="N15" s="48"/>
    </row>
    <row r="16" spans="1:14" ht="18.75" customHeight="1">
      <c r="A16" s="169" t="s">
        <v>112</v>
      </c>
      <c r="B16" s="456" t="s">
        <v>1392</v>
      </c>
      <c r="C16" s="167">
        <v>16</v>
      </c>
      <c r="D16" s="392">
        <v>129</v>
      </c>
      <c r="E16" s="393">
        <v>79</v>
      </c>
      <c r="F16" s="393">
        <v>79</v>
      </c>
      <c r="G16" s="396">
        <v>42</v>
      </c>
      <c r="H16" s="395">
        <v>8</v>
      </c>
      <c r="I16" s="572">
        <v>147</v>
      </c>
      <c r="J16" s="48"/>
      <c r="K16" s="48"/>
      <c r="L16" s="48"/>
      <c r="M16" s="48"/>
      <c r="N16" s="48"/>
    </row>
    <row r="17" spans="1:14" ht="18.75" customHeight="1">
      <c r="A17" s="169" t="s">
        <v>147</v>
      </c>
      <c r="B17" s="335">
        <v>5</v>
      </c>
      <c r="C17" s="167">
        <v>73</v>
      </c>
      <c r="D17" s="392">
        <v>430</v>
      </c>
      <c r="E17" s="393">
        <v>198</v>
      </c>
      <c r="F17" s="393">
        <v>124</v>
      </c>
      <c r="G17" s="394">
        <v>158</v>
      </c>
      <c r="H17" s="395">
        <v>74</v>
      </c>
      <c r="I17" s="572">
        <v>244</v>
      </c>
      <c r="J17" s="48"/>
      <c r="K17" s="48"/>
      <c r="L17" s="48"/>
      <c r="M17" s="48"/>
      <c r="N17" s="48"/>
    </row>
    <row r="18" spans="1:14" ht="18.75" customHeight="1">
      <c r="A18" s="169" t="s">
        <v>113</v>
      </c>
      <c r="B18" s="335">
        <v>7</v>
      </c>
      <c r="C18" s="167">
        <v>33</v>
      </c>
      <c r="D18" s="392">
        <v>155</v>
      </c>
      <c r="E18" s="393">
        <v>125</v>
      </c>
      <c r="F18" s="393">
        <v>58</v>
      </c>
      <c r="G18" s="396">
        <v>84</v>
      </c>
      <c r="H18" s="396">
        <v>29</v>
      </c>
      <c r="I18" s="572">
        <v>162</v>
      </c>
      <c r="J18" s="48"/>
      <c r="K18" s="48"/>
      <c r="L18" s="48"/>
      <c r="M18" s="48"/>
      <c r="N18" s="48"/>
    </row>
    <row r="19" spans="1:14" ht="18.75" customHeight="1">
      <c r="A19" s="226" t="s">
        <v>114</v>
      </c>
      <c r="B19" s="337" t="s">
        <v>1392</v>
      </c>
      <c r="C19" s="227">
        <v>12</v>
      </c>
      <c r="D19" s="228">
        <v>65</v>
      </c>
      <c r="E19" s="336">
        <v>62</v>
      </c>
      <c r="F19" s="336">
        <v>49</v>
      </c>
      <c r="G19" s="229">
        <v>46</v>
      </c>
      <c r="H19" s="230">
        <v>27</v>
      </c>
      <c r="I19" s="573">
        <v>96</v>
      </c>
      <c r="J19" s="48"/>
      <c r="K19" s="48"/>
      <c r="L19" s="48"/>
      <c r="M19" s="48"/>
      <c r="N19" s="48"/>
    </row>
    <row r="20" spans="1:14" ht="26.25" customHeight="1">
      <c r="A20" s="231" t="s">
        <v>323</v>
      </c>
      <c r="B20" s="232">
        <f t="shared" ref="B20:I20" si="0">SUM(B6:B19)</f>
        <v>87</v>
      </c>
      <c r="C20" s="232">
        <f t="shared" si="0"/>
        <v>860</v>
      </c>
      <c r="D20" s="232">
        <f t="shared" si="0"/>
        <v>3969</v>
      </c>
      <c r="E20" s="232">
        <f t="shared" si="0"/>
        <v>2822</v>
      </c>
      <c r="F20" s="232">
        <f t="shared" si="0"/>
        <v>1859</v>
      </c>
      <c r="G20" s="232">
        <f t="shared" si="0"/>
        <v>2810</v>
      </c>
      <c r="H20" s="232">
        <f t="shared" si="0"/>
        <v>905</v>
      </c>
      <c r="I20" s="232">
        <f t="shared" si="0"/>
        <v>4394</v>
      </c>
    </row>
    <row r="25" spans="1:14">
      <c r="A25" s="1691">
        <v>24</v>
      </c>
      <c r="B25" s="1691"/>
      <c r="C25" s="1691"/>
      <c r="D25" s="1691"/>
      <c r="E25" s="1691"/>
      <c r="F25" s="1691"/>
      <c r="G25" s="1691"/>
      <c r="H25" s="1691"/>
      <c r="I25" s="1691"/>
    </row>
    <row r="26" spans="1:14">
      <c r="A26" s="1691"/>
      <c r="B26" s="1691"/>
      <c r="C26" s="1691"/>
      <c r="D26" s="1691"/>
      <c r="E26" s="1691"/>
      <c r="F26" s="1691"/>
      <c r="G26" s="1691"/>
      <c r="H26" s="1691"/>
      <c r="I26" s="1691"/>
    </row>
  </sheetData>
  <mergeCells count="2">
    <mergeCell ref="A3:I3"/>
    <mergeCell ref="A25:I26"/>
  </mergeCells>
  <pageMargins left="0.77" right="0.36" top="0.55000000000000004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">
    <tabColor rgb="FF00B050"/>
  </sheetPr>
  <dimension ref="A1:U29"/>
  <sheetViews>
    <sheetView zoomScale="90" zoomScaleNormal="90" workbookViewId="0">
      <selection sqref="A1:XFD1048576"/>
    </sheetView>
  </sheetViews>
  <sheetFormatPr defaultColWidth="9.140625" defaultRowHeight="18.75" customHeight="1"/>
  <cols>
    <col min="1" max="1" width="4.42578125" style="189" customWidth="1"/>
    <col min="2" max="2" width="13" style="189" customWidth="1"/>
    <col min="3" max="3" width="6.42578125" style="189" customWidth="1"/>
    <col min="4" max="5" width="7.7109375" style="189" customWidth="1"/>
    <col min="6" max="6" width="7.5703125" style="189" customWidth="1"/>
    <col min="7" max="11" width="7.7109375" style="189" customWidth="1"/>
    <col min="12" max="12" width="7.28515625" style="189" customWidth="1"/>
    <col min="13" max="21" width="7.7109375" style="189" customWidth="1"/>
    <col min="22" max="16384" width="9.140625" style="189"/>
  </cols>
  <sheetData>
    <row r="1" spans="1:21" ht="18.75" customHeight="1">
      <c r="A1" s="1693" t="s">
        <v>683</v>
      </c>
      <c r="B1" s="1693"/>
      <c r="C1" s="1693"/>
      <c r="D1" s="1693"/>
      <c r="E1" s="1693"/>
      <c r="F1" s="1693"/>
      <c r="G1" s="1693"/>
      <c r="H1" s="1693"/>
      <c r="I1" s="1693"/>
      <c r="J1" s="1693"/>
      <c r="K1" s="1693"/>
      <c r="L1" s="1693"/>
      <c r="M1" s="1693"/>
      <c r="N1" s="1693"/>
      <c r="O1" s="1693"/>
      <c r="P1" s="1693"/>
      <c r="Q1" s="1693"/>
      <c r="R1" s="1693"/>
      <c r="S1" s="1693"/>
      <c r="T1" s="1693"/>
      <c r="U1" s="1693"/>
    </row>
    <row r="3" spans="1:21" ht="28.5" customHeight="1">
      <c r="A3" s="1698" t="s">
        <v>1393</v>
      </c>
      <c r="B3" s="1692" t="s">
        <v>1004</v>
      </c>
      <c r="C3" s="1692" t="s">
        <v>1394</v>
      </c>
      <c r="D3" s="1692"/>
      <c r="E3" s="1692"/>
      <c r="F3" s="1694" t="s">
        <v>1006</v>
      </c>
      <c r="G3" s="1692" t="s">
        <v>1395</v>
      </c>
      <c r="H3" s="1692"/>
      <c r="I3" s="1692"/>
      <c r="J3" s="1692"/>
      <c r="K3" s="1692"/>
      <c r="L3" s="1694" t="s">
        <v>1006</v>
      </c>
      <c r="M3" s="1692" t="s">
        <v>1396</v>
      </c>
      <c r="N3" s="1692"/>
      <c r="O3" s="1692"/>
      <c r="P3" s="1692"/>
      <c r="Q3" s="1692"/>
      <c r="R3" s="1694" t="s">
        <v>1006</v>
      </c>
      <c r="S3" s="1692" t="s">
        <v>1397</v>
      </c>
      <c r="T3" s="1692"/>
      <c r="U3" s="1694" t="s">
        <v>1006</v>
      </c>
    </row>
    <row r="4" spans="1:21" ht="18.75" customHeight="1">
      <c r="A4" s="1698"/>
      <c r="B4" s="1692"/>
      <c r="C4" s="1692">
        <v>2016</v>
      </c>
      <c r="D4" s="1692">
        <v>2017</v>
      </c>
      <c r="E4" s="1692"/>
      <c r="F4" s="1694"/>
      <c r="G4" s="1692">
        <v>2016</v>
      </c>
      <c r="H4" s="1692"/>
      <c r="I4" s="1692">
        <v>2017</v>
      </c>
      <c r="J4" s="1692"/>
      <c r="K4" s="1692"/>
      <c r="L4" s="1694"/>
      <c r="M4" s="1692">
        <v>2016</v>
      </c>
      <c r="N4" s="1692"/>
      <c r="O4" s="1692">
        <v>2017</v>
      </c>
      <c r="P4" s="1692"/>
      <c r="Q4" s="1692"/>
      <c r="R4" s="1694"/>
      <c r="S4" s="1692">
        <v>2016</v>
      </c>
      <c r="T4" s="1692">
        <v>2017</v>
      </c>
      <c r="U4" s="1694"/>
    </row>
    <row r="5" spans="1:21" ht="18.75" customHeight="1">
      <c r="A5" s="1698"/>
      <c r="B5" s="1692"/>
      <c r="C5" s="1692"/>
      <c r="D5" s="1498" t="s">
        <v>1398</v>
      </c>
      <c r="E5" s="1498" t="s">
        <v>1399</v>
      </c>
      <c r="F5" s="1694"/>
      <c r="G5" s="1498" t="s">
        <v>1010</v>
      </c>
      <c r="H5" s="1498">
        <v>1000</v>
      </c>
      <c r="I5" s="1498" t="s">
        <v>1010</v>
      </c>
      <c r="J5" s="1498">
        <v>1000</v>
      </c>
      <c r="K5" s="1498" t="s">
        <v>1399</v>
      </c>
      <c r="L5" s="1694"/>
      <c r="M5" s="1498" t="s">
        <v>1010</v>
      </c>
      <c r="N5" s="1498">
        <v>1000</v>
      </c>
      <c r="O5" s="1498" t="s">
        <v>1010</v>
      </c>
      <c r="P5" s="1498">
        <v>1000</v>
      </c>
      <c r="Q5" s="1498" t="s">
        <v>1399</v>
      </c>
      <c r="R5" s="1694"/>
      <c r="S5" s="1692"/>
      <c r="T5" s="1692"/>
      <c r="U5" s="1694"/>
    </row>
    <row r="6" spans="1:21" ht="18.75" customHeight="1">
      <c r="A6" s="1499">
        <v>1</v>
      </c>
      <c r="B6" s="350" t="s">
        <v>82</v>
      </c>
      <c r="C6" s="701">
        <v>57</v>
      </c>
      <c r="D6" s="701">
        <v>54</v>
      </c>
      <c r="E6" s="701">
        <v>53</v>
      </c>
      <c r="F6" s="349">
        <v>57.4</v>
      </c>
      <c r="G6" s="701">
        <v>57</v>
      </c>
      <c r="H6" s="702">
        <f>G6*1000/2986.5</f>
        <v>19.085886489201407</v>
      </c>
      <c r="I6" s="701">
        <v>54</v>
      </c>
      <c r="J6" s="702">
        <f>I6*1000/3016</f>
        <v>17.904509283819628</v>
      </c>
      <c r="K6" s="701">
        <v>53</v>
      </c>
      <c r="L6" s="703">
        <v>57</v>
      </c>
      <c r="M6" s="701">
        <v>18</v>
      </c>
      <c r="N6" s="702">
        <f>M6*1000/2986.5</f>
        <v>6.0271220492214965</v>
      </c>
      <c r="O6" s="701">
        <v>14</v>
      </c>
      <c r="P6" s="702">
        <f>O6*1000/3016</f>
        <v>4.6419098143236077</v>
      </c>
      <c r="Q6" s="701">
        <v>1</v>
      </c>
      <c r="R6" s="703">
        <v>19</v>
      </c>
      <c r="S6" s="702">
        <f>H6-N6</f>
        <v>13.05876443997991</v>
      </c>
      <c r="T6" s="704">
        <f>J6-P6</f>
        <v>13.262599469496021</v>
      </c>
      <c r="U6" s="704">
        <v>13.064272781895188</v>
      </c>
    </row>
    <row r="7" spans="1:21" ht="18.75" customHeight="1">
      <c r="A7" s="636">
        <v>2</v>
      </c>
      <c r="B7" s="447" t="s">
        <v>83</v>
      </c>
      <c r="C7" s="451">
        <v>43</v>
      </c>
      <c r="D7" s="451">
        <v>45</v>
      </c>
      <c r="E7" s="451">
        <v>45</v>
      </c>
      <c r="F7" s="448">
        <v>44</v>
      </c>
      <c r="G7" s="451">
        <v>43</v>
      </c>
      <c r="H7" s="617">
        <f>G7*1000/2138.5</f>
        <v>20.107552022445638</v>
      </c>
      <c r="I7" s="451">
        <v>46</v>
      </c>
      <c r="J7" s="617">
        <f>I7*1000/2233</f>
        <v>20.600089565606808</v>
      </c>
      <c r="K7" s="451">
        <v>46</v>
      </c>
      <c r="L7" s="450">
        <v>44.2</v>
      </c>
      <c r="M7" s="451">
        <v>12</v>
      </c>
      <c r="N7" s="617">
        <f>M7*1000/2138.5</f>
        <v>5.6114098667290158</v>
      </c>
      <c r="O7" s="451">
        <v>9</v>
      </c>
      <c r="P7" s="617">
        <f>O7*1000/2233</f>
        <v>4.0304523063143751</v>
      </c>
      <c r="Q7" s="451"/>
      <c r="R7" s="450">
        <v>11.8</v>
      </c>
      <c r="S7" s="617">
        <f t="shared" ref="S7:S21" si="0">H7-N7</f>
        <v>14.496142155716623</v>
      </c>
      <c r="T7" s="449">
        <f>J7-P7</f>
        <v>16.569637259292435</v>
      </c>
      <c r="U7" s="449">
        <v>15.227155883001814</v>
      </c>
    </row>
    <row r="8" spans="1:21" ht="18.75" customHeight="1">
      <c r="A8" s="1499">
        <v>3</v>
      </c>
      <c r="B8" s="350" t="s">
        <v>84</v>
      </c>
      <c r="C8" s="701">
        <v>49</v>
      </c>
      <c r="D8" s="701">
        <v>37</v>
      </c>
      <c r="E8" s="701">
        <v>37</v>
      </c>
      <c r="F8" s="349">
        <v>37.200000000000003</v>
      </c>
      <c r="G8" s="701">
        <v>49</v>
      </c>
      <c r="H8" s="702">
        <f>G8*1000/1689.5</f>
        <v>29.002663509914175</v>
      </c>
      <c r="I8" s="701">
        <v>37</v>
      </c>
      <c r="J8" s="702">
        <f>I8*1000/1729.5</f>
        <v>21.393466319745592</v>
      </c>
      <c r="K8" s="701">
        <v>37</v>
      </c>
      <c r="L8" s="703">
        <v>37.4</v>
      </c>
      <c r="M8" s="701">
        <v>12</v>
      </c>
      <c r="N8" s="702">
        <f>M8*1000/1689.5</f>
        <v>7.102693104468778</v>
      </c>
      <c r="O8" s="701">
        <v>5</v>
      </c>
      <c r="P8" s="702">
        <f>O8*1000/1729.5</f>
        <v>2.8910089621277826</v>
      </c>
      <c r="Q8" s="701"/>
      <c r="R8" s="703">
        <v>9.4</v>
      </c>
      <c r="S8" s="702">
        <f t="shared" si="0"/>
        <v>21.899970405445398</v>
      </c>
      <c r="T8" s="704">
        <f t="shared" ref="T8:T19" si="1">J8-P8</f>
        <v>18.502457357617811</v>
      </c>
      <c r="U8" s="704">
        <v>12.696491471523563</v>
      </c>
    </row>
    <row r="9" spans="1:21" ht="18.75" customHeight="1">
      <c r="A9" s="636">
        <v>4</v>
      </c>
      <c r="B9" s="447" t="s">
        <v>1011</v>
      </c>
      <c r="C9" s="451">
        <v>35</v>
      </c>
      <c r="D9" s="451">
        <v>34</v>
      </c>
      <c r="E9" s="451">
        <v>31</v>
      </c>
      <c r="F9" s="448">
        <v>32.4</v>
      </c>
      <c r="G9" s="451">
        <v>35</v>
      </c>
      <c r="H9" s="617">
        <f>G9*1000/1353</f>
        <v>25.868440502586843</v>
      </c>
      <c r="I9" s="451">
        <v>35</v>
      </c>
      <c r="J9" s="617">
        <f>I9*1000/1373</f>
        <v>25.491624180626367</v>
      </c>
      <c r="K9" s="451">
        <v>32</v>
      </c>
      <c r="L9" s="450">
        <v>32.6</v>
      </c>
      <c r="M9" s="451">
        <v>7</v>
      </c>
      <c r="N9" s="617">
        <f>M9*1000/1353</f>
        <v>5.1736881005173689</v>
      </c>
      <c r="O9" s="451">
        <v>4</v>
      </c>
      <c r="P9" s="617">
        <f>O9*1000/1373</f>
        <v>2.9133284777858703</v>
      </c>
      <c r="Q9" s="451"/>
      <c r="R9" s="450">
        <v>7.6</v>
      </c>
      <c r="S9" s="617">
        <f t="shared" si="0"/>
        <v>20.694752402069476</v>
      </c>
      <c r="T9" s="449">
        <f t="shared" si="1"/>
        <v>22.578295702840496</v>
      </c>
      <c r="U9" s="449">
        <v>18.440609620981995</v>
      </c>
    </row>
    <row r="10" spans="1:21" ht="18.75" customHeight="1">
      <c r="A10" s="1499">
        <v>5</v>
      </c>
      <c r="B10" s="350" t="s">
        <v>1012</v>
      </c>
      <c r="C10" s="701">
        <v>64</v>
      </c>
      <c r="D10" s="701">
        <v>47</v>
      </c>
      <c r="E10" s="701">
        <v>43</v>
      </c>
      <c r="F10" s="349">
        <v>52.2</v>
      </c>
      <c r="G10" s="701">
        <v>65</v>
      </c>
      <c r="H10" s="702">
        <f>G10*1000/2606</f>
        <v>24.942440521872602</v>
      </c>
      <c r="I10" s="701">
        <v>46</v>
      </c>
      <c r="J10" s="702">
        <f>I10*1000/2603</f>
        <v>17.671917018824434</v>
      </c>
      <c r="K10" s="701">
        <v>42</v>
      </c>
      <c r="L10" s="703">
        <v>52.8</v>
      </c>
      <c r="M10" s="701">
        <v>10</v>
      </c>
      <c r="N10" s="702">
        <f>M10*1000/2606</f>
        <v>3.8372985418265539</v>
      </c>
      <c r="O10" s="701">
        <v>9</v>
      </c>
      <c r="P10" s="702">
        <f>O10*1000/2603</f>
        <v>3.4575489819439107</v>
      </c>
      <c r="Q10" s="701">
        <v>2</v>
      </c>
      <c r="R10" s="703">
        <v>12.6</v>
      </c>
      <c r="S10" s="702">
        <f t="shared" si="0"/>
        <v>21.105141980046049</v>
      </c>
      <c r="T10" s="704">
        <f t="shared" si="1"/>
        <v>14.214368036880524</v>
      </c>
      <c r="U10" s="704">
        <v>15.473902003385314</v>
      </c>
    </row>
    <row r="11" spans="1:21" ht="18.75" customHeight="1">
      <c r="A11" s="636">
        <v>6</v>
      </c>
      <c r="B11" s="447" t="s">
        <v>90</v>
      </c>
      <c r="C11" s="451">
        <v>45</v>
      </c>
      <c r="D11" s="451">
        <v>46</v>
      </c>
      <c r="E11" s="451">
        <v>45</v>
      </c>
      <c r="F11" s="448">
        <v>39.799999999999997</v>
      </c>
      <c r="G11" s="451">
        <v>45</v>
      </c>
      <c r="H11" s="617">
        <f>G11*1000/1931.5</f>
        <v>23.297954957287082</v>
      </c>
      <c r="I11" s="451">
        <v>48</v>
      </c>
      <c r="J11" s="617">
        <f>I11*1000/1940</f>
        <v>24.742268041237114</v>
      </c>
      <c r="K11" s="451">
        <v>47</v>
      </c>
      <c r="L11" s="450">
        <v>40</v>
      </c>
      <c r="M11" s="451">
        <v>3</v>
      </c>
      <c r="N11" s="617">
        <f>M11*1000/1931.5</f>
        <v>1.5531969971524722</v>
      </c>
      <c r="O11" s="451">
        <v>7</v>
      </c>
      <c r="P11" s="617">
        <f>O11*1000/1940</f>
        <v>3.6082474226804124</v>
      </c>
      <c r="Q11" s="451">
        <v>1</v>
      </c>
      <c r="R11" s="450">
        <v>8</v>
      </c>
      <c r="S11" s="617">
        <f t="shared" si="0"/>
        <v>21.74475796013461</v>
      </c>
      <c r="T11" s="449">
        <f t="shared" si="1"/>
        <v>21.134020618556701</v>
      </c>
      <c r="U11" s="449">
        <v>16.197755715738261</v>
      </c>
    </row>
    <row r="12" spans="1:21" ht="18.75" customHeight="1">
      <c r="A12" s="1499">
        <v>7</v>
      </c>
      <c r="B12" s="350" t="s">
        <v>89</v>
      </c>
      <c r="C12" s="701">
        <v>45</v>
      </c>
      <c r="D12" s="701">
        <v>31</v>
      </c>
      <c r="E12" s="701">
        <v>31</v>
      </c>
      <c r="F12" s="349">
        <v>40.799999999999997</v>
      </c>
      <c r="G12" s="701">
        <v>45</v>
      </c>
      <c r="H12" s="702">
        <f>G12*1000/1734.5</f>
        <v>25.944076102623235</v>
      </c>
      <c r="I12" s="701">
        <v>32</v>
      </c>
      <c r="J12" s="702">
        <f>I12*1000/1749</f>
        <v>18.296169239565465</v>
      </c>
      <c r="K12" s="701">
        <v>32</v>
      </c>
      <c r="L12" s="703">
        <v>41</v>
      </c>
      <c r="M12" s="701">
        <v>13</v>
      </c>
      <c r="N12" s="702">
        <f>M12*1000/1734.5</f>
        <v>7.4949553185356006</v>
      </c>
      <c r="O12" s="701">
        <v>9</v>
      </c>
      <c r="P12" s="702">
        <f>O12*1000/1749</f>
        <v>5.1457975986277873</v>
      </c>
      <c r="Q12" s="701">
        <v>1</v>
      </c>
      <c r="R12" s="703">
        <v>11</v>
      </c>
      <c r="S12" s="702">
        <f t="shared" si="0"/>
        <v>18.449120784087633</v>
      </c>
      <c r="T12" s="704">
        <f t="shared" si="1"/>
        <v>13.150371640937678</v>
      </c>
      <c r="U12" s="704">
        <v>17.337898485005063</v>
      </c>
    </row>
    <row r="13" spans="1:21" ht="18.75" customHeight="1">
      <c r="A13" s="636">
        <v>8</v>
      </c>
      <c r="B13" s="447" t="s">
        <v>1013</v>
      </c>
      <c r="C13" s="451">
        <v>76</v>
      </c>
      <c r="D13" s="451">
        <v>65</v>
      </c>
      <c r="E13" s="451">
        <v>64</v>
      </c>
      <c r="F13" s="448">
        <v>80.599999999999994</v>
      </c>
      <c r="G13" s="451">
        <v>75</v>
      </c>
      <c r="H13" s="617">
        <f>G13*1000/3479</f>
        <v>21.557918942224777</v>
      </c>
      <c r="I13" s="451">
        <v>66</v>
      </c>
      <c r="J13" s="617">
        <f>I13*1000/3481.5</f>
        <v>18.957345971563981</v>
      </c>
      <c r="K13" s="451">
        <v>64</v>
      </c>
      <c r="L13" s="450">
        <v>80.8</v>
      </c>
      <c r="M13" s="451">
        <v>14</v>
      </c>
      <c r="N13" s="617">
        <f>M13*1000/3479</f>
        <v>4.0241448692152915</v>
      </c>
      <c r="O13" s="451">
        <v>22</v>
      </c>
      <c r="P13" s="617">
        <f>O13*1000/3481.5</f>
        <v>6.3191153238546605</v>
      </c>
      <c r="Q13" s="451">
        <v>1</v>
      </c>
      <c r="R13" s="450">
        <v>19.600000000000001</v>
      </c>
      <c r="S13" s="617">
        <f t="shared" si="0"/>
        <v>17.533774073009486</v>
      </c>
      <c r="T13" s="449">
        <f t="shared" si="1"/>
        <v>12.638230647709321</v>
      </c>
      <c r="U13" s="449">
        <v>17.482400944143759</v>
      </c>
    </row>
    <row r="14" spans="1:21" ht="18.75" customHeight="1">
      <c r="A14" s="1499">
        <v>9</v>
      </c>
      <c r="B14" s="350" t="s">
        <v>1014</v>
      </c>
      <c r="C14" s="701">
        <v>39</v>
      </c>
      <c r="D14" s="701">
        <v>39</v>
      </c>
      <c r="E14" s="701">
        <v>28</v>
      </c>
      <c r="F14" s="349">
        <v>34.4</v>
      </c>
      <c r="G14" s="701">
        <v>39</v>
      </c>
      <c r="H14" s="702">
        <f>G14*1000/1708.5</f>
        <v>22.827041264266899</v>
      </c>
      <c r="I14" s="701">
        <v>39</v>
      </c>
      <c r="J14" s="702">
        <f>I14*1000/1719</f>
        <v>22.687609075043628</v>
      </c>
      <c r="K14" s="701">
        <v>29</v>
      </c>
      <c r="L14" s="703">
        <v>34.200000000000003</v>
      </c>
      <c r="M14" s="701">
        <v>9</v>
      </c>
      <c r="N14" s="702">
        <f>M14*1000/1708.5</f>
        <v>5.2677787532923617</v>
      </c>
      <c r="O14" s="701">
        <v>5</v>
      </c>
      <c r="P14" s="702">
        <f>O14*1000/1719</f>
        <v>2.9086678301337989</v>
      </c>
      <c r="Q14" s="701">
        <v>1</v>
      </c>
      <c r="R14" s="703">
        <v>5.4</v>
      </c>
      <c r="S14" s="702">
        <f t="shared" si="0"/>
        <v>17.559262510974538</v>
      </c>
      <c r="T14" s="704">
        <f t="shared" si="1"/>
        <v>19.778941244909831</v>
      </c>
      <c r="U14" s="704">
        <v>17.117640751176872</v>
      </c>
    </row>
    <row r="15" spans="1:21" ht="18.75" customHeight="1">
      <c r="A15" s="636">
        <v>10</v>
      </c>
      <c r="B15" s="447" t="s">
        <v>1015</v>
      </c>
      <c r="C15" s="451">
        <v>55</v>
      </c>
      <c r="D15" s="451">
        <v>53</v>
      </c>
      <c r="E15" s="451">
        <v>49</v>
      </c>
      <c r="F15" s="448">
        <v>58</v>
      </c>
      <c r="G15" s="451">
        <v>56</v>
      </c>
      <c r="H15" s="617">
        <f>G15*1000/2555</f>
        <v>21.917808219178081</v>
      </c>
      <c r="I15" s="451">
        <v>54</v>
      </c>
      <c r="J15" s="617">
        <f>I15*1000/2573</f>
        <v>20.98717450446949</v>
      </c>
      <c r="K15" s="451">
        <v>50</v>
      </c>
      <c r="L15" s="450">
        <v>58.4</v>
      </c>
      <c r="M15" s="451">
        <v>13</v>
      </c>
      <c r="N15" s="617">
        <f>M15*1000/2555</f>
        <v>5.0880626223091978</v>
      </c>
      <c r="O15" s="451">
        <v>9</v>
      </c>
      <c r="P15" s="617">
        <f>O15*1000/2573</f>
        <v>3.4978624174115818</v>
      </c>
      <c r="Q15" s="451">
        <v>1</v>
      </c>
      <c r="R15" s="450">
        <v>14.4</v>
      </c>
      <c r="S15" s="617">
        <f t="shared" si="0"/>
        <v>16.829745596868882</v>
      </c>
      <c r="T15" s="449">
        <f t="shared" si="1"/>
        <v>17.489312087057908</v>
      </c>
      <c r="U15" s="449">
        <v>16.84981153678536</v>
      </c>
    </row>
    <row r="16" spans="1:21" ht="18.75" customHeight="1">
      <c r="A16" s="1695" t="s">
        <v>1016</v>
      </c>
      <c r="B16" s="1695"/>
      <c r="C16" s="701">
        <f>C6+C7+C8+C9+C10+C11+C12+C13+C14+C15</f>
        <v>508</v>
      </c>
      <c r="D16" s="701">
        <f>D6+D7+D8+D9+D10+D11+D12+D13+D14+D15</f>
        <v>451</v>
      </c>
      <c r="E16" s="701">
        <f>E6+E7+E8+E9+E10+E11+E12+E13+E14+E15</f>
        <v>426</v>
      </c>
      <c r="F16" s="349">
        <v>476.8</v>
      </c>
      <c r="G16" s="701">
        <f>G6+G7+G8+G9+G10+G11+G12+G13+G14+G15</f>
        <v>509</v>
      </c>
      <c r="H16" s="702">
        <f>G16*1000/22182</f>
        <v>22.9465332251375</v>
      </c>
      <c r="I16" s="701">
        <f>I6+I7+I8+I9+I10+I11+I12+I13+I14+I15</f>
        <v>457</v>
      </c>
      <c r="J16" s="702">
        <f>I16*1000/22417</f>
        <v>20.386313958156755</v>
      </c>
      <c r="K16" s="701">
        <f>K6+K7+K8+K9+K10+K11+K12+K13+K14+K15</f>
        <v>432</v>
      </c>
      <c r="L16" s="703">
        <v>478.4</v>
      </c>
      <c r="M16" s="701">
        <f>SUM(M6:M15)</f>
        <v>111</v>
      </c>
      <c r="N16" s="702">
        <f>M16*1000/22182</f>
        <v>5.0040573437922644</v>
      </c>
      <c r="O16" s="701">
        <f>SUM(O6:O15)</f>
        <v>93</v>
      </c>
      <c r="P16" s="702">
        <f>O16*1000/22417</f>
        <v>4.1486371949859482</v>
      </c>
      <c r="Q16" s="701">
        <f>SUM(Q6:Q15)</f>
        <v>8</v>
      </c>
      <c r="R16" s="703">
        <v>118.8</v>
      </c>
      <c r="S16" s="702">
        <f t="shared" si="0"/>
        <v>17.942475881345235</v>
      </c>
      <c r="T16" s="704">
        <f t="shared" si="1"/>
        <v>16.237676763170807</v>
      </c>
      <c r="U16" s="704">
        <v>16.118030528903208</v>
      </c>
    </row>
    <row r="17" spans="1:21" ht="18.75" customHeight="1">
      <c r="A17" s="636">
        <v>11</v>
      </c>
      <c r="B17" s="447" t="s">
        <v>1017</v>
      </c>
      <c r="C17" s="451">
        <v>97</v>
      </c>
      <c r="D17" s="451">
        <v>93</v>
      </c>
      <c r="E17" s="451">
        <v>77</v>
      </c>
      <c r="F17" s="448">
        <v>93.4</v>
      </c>
      <c r="G17" s="451">
        <v>95</v>
      </c>
      <c r="H17" s="617">
        <f>G17*1000/4510.5</f>
        <v>21.061966522558475</v>
      </c>
      <c r="I17" s="451">
        <v>93</v>
      </c>
      <c r="J17" s="617">
        <f>I17*1000/4566</f>
        <v>20.367936925098554</v>
      </c>
      <c r="K17" s="451">
        <v>77</v>
      </c>
      <c r="L17" s="450">
        <v>93.8</v>
      </c>
      <c r="M17" s="451">
        <v>40</v>
      </c>
      <c r="N17" s="617">
        <f>M17*1000/4510.5</f>
        <v>8.8681964305509364</v>
      </c>
      <c r="O17" s="451">
        <v>21</v>
      </c>
      <c r="P17" s="617">
        <f>O17*1000/4566</f>
        <v>4.5992115637319317</v>
      </c>
      <c r="Q17" s="451">
        <v>2</v>
      </c>
      <c r="R17" s="450">
        <v>30.2</v>
      </c>
      <c r="S17" s="617">
        <f t="shared" si="0"/>
        <v>12.193770092007538</v>
      </c>
      <c r="T17" s="449">
        <f t="shared" si="1"/>
        <v>15.768725361366624</v>
      </c>
      <c r="U17" s="449">
        <v>14.142499090674832</v>
      </c>
    </row>
    <row r="18" spans="1:21" ht="18.75" customHeight="1">
      <c r="A18" s="1499">
        <v>12</v>
      </c>
      <c r="B18" s="350" t="s">
        <v>1018</v>
      </c>
      <c r="C18" s="701">
        <v>80</v>
      </c>
      <c r="D18" s="701">
        <v>68</v>
      </c>
      <c r="E18" s="701">
        <v>53</v>
      </c>
      <c r="F18" s="349">
        <v>69.599999999999994</v>
      </c>
      <c r="G18" s="701">
        <v>81</v>
      </c>
      <c r="H18" s="702">
        <f>G18*1000/3244</f>
        <v>24.9691738594328</v>
      </c>
      <c r="I18" s="701">
        <v>67</v>
      </c>
      <c r="J18" s="702">
        <f>I18*1000/3239.5</f>
        <v>20.682204043833924</v>
      </c>
      <c r="K18" s="701">
        <v>53</v>
      </c>
      <c r="L18" s="703">
        <v>69.8</v>
      </c>
      <c r="M18" s="701">
        <v>26</v>
      </c>
      <c r="N18" s="702">
        <f>M18*1000/3244</f>
        <v>8.0147965474722564</v>
      </c>
      <c r="O18" s="701">
        <v>16</v>
      </c>
      <c r="P18" s="702">
        <f>O18*1000/3239.5</f>
        <v>4.9390338015125792</v>
      </c>
      <c r="Q18" s="701">
        <v>1</v>
      </c>
      <c r="R18" s="703">
        <v>20.8</v>
      </c>
      <c r="S18" s="702">
        <f t="shared" si="0"/>
        <v>16.954377311960542</v>
      </c>
      <c r="T18" s="704">
        <f t="shared" si="1"/>
        <v>15.743170242321344</v>
      </c>
      <c r="U18" s="704">
        <v>15.041509510856377</v>
      </c>
    </row>
    <row r="19" spans="1:21" ht="18.75" customHeight="1">
      <c r="A19" s="636">
        <v>13</v>
      </c>
      <c r="B19" s="447" t="s">
        <v>88</v>
      </c>
      <c r="C19" s="451">
        <v>78</v>
      </c>
      <c r="D19" s="451">
        <v>68</v>
      </c>
      <c r="E19" s="451">
        <v>65</v>
      </c>
      <c r="F19" s="448">
        <v>69.8</v>
      </c>
      <c r="G19" s="451">
        <v>78</v>
      </c>
      <c r="H19" s="617">
        <f>G19*1000/3044</f>
        <v>25.624178712220761</v>
      </c>
      <c r="I19" s="451">
        <v>68</v>
      </c>
      <c r="J19" s="617">
        <f>I19*1000/3010</f>
        <v>22.591362126245848</v>
      </c>
      <c r="K19" s="451">
        <v>66</v>
      </c>
      <c r="L19" s="450">
        <v>69.8</v>
      </c>
      <c r="M19" s="451">
        <v>23</v>
      </c>
      <c r="N19" s="617">
        <f>M19*1000/3044</f>
        <v>7.5558475689881739</v>
      </c>
      <c r="O19" s="451">
        <v>17</v>
      </c>
      <c r="P19" s="617">
        <f>O19*1000/3010</f>
        <v>5.6478405315614619</v>
      </c>
      <c r="Q19" s="451">
        <v>3</v>
      </c>
      <c r="R19" s="450">
        <v>18.8</v>
      </c>
      <c r="S19" s="617">
        <f t="shared" si="0"/>
        <v>18.068331143232587</v>
      </c>
      <c r="T19" s="449">
        <f t="shared" si="1"/>
        <v>16.943521594684384</v>
      </c>
      <c r="U19" s="449">
        <v>16.526370547583394</v>
      </c>
    </row>
    <row r="20" spans="1:21" ht="18.75" customHeight="1">
      <c r="A20" s="1696" t="s">
        <v>1019</v>
      </c>
      <c r="B20" s="1696"/>
      <c r="C20" s="705">
        <f>C17+C18+C19</f>
        <v>255</v>
      </c>
      <c r="D20" s="705">
        <f>D17+D18+D19</f>
        <v>229</v>
      </c>
      <c r="E20" s="705">
        <f>E17+E18+E19</f>
        <v>195</v>
      </c>
      <c r="F20" s="706">
        <v>232.8</v>
      </c>
      <c r="G20" s="705">
        <f>G17+G18+G19</f>
        <v>254</v>
      </c>
      <c r="H20" s="707">
        <f>G20*1000/10798.5</f>
        <v>23.521785433162012</v>
      </c>
      <c r="I20" s="705">
        <f>I17+I18+I19</f>
        <v>228</v>
      </c>
      <c r="J20" s="707">
        <f>I20*1000/10815.5</f>
        <v>21.080856178632519</v>
      </c>
      <c r="K20" s="705">
        <f>K17+K18+K19</f>
        <v>196</v>
      </c>
      <c r="L20" s="708">
        <v>233.4</v>
      </c>
      <c r="M20" s="705">
        <f>SUM(M17:M19)</f>
        <v>89</v>
      </c>
      <c r="N20" s="707">
        <f>M20*1000/10798.5</f>
        <v>8.241885447052832</v>
      </c>
      <c r="O20" s="705">
        <f>SUM(O17:O19)</f>
        <v>54</v>
      </c>
      <c r="P20" s="707">
        <f>O20*1000/10815.5</f>
        <v>4.9928343580971752</v>
      </c>
      <c r="Q20" s="705">
        <f>SUM(Q17:Q19)</f>
        <v>6</v>
      </c>
      <c r="R20" s="708">
        <v>69.8</v>
      </c>
      <c r="S20" s="707">
        <f t="shared" si="0"/>
        <v>15.27989998610918</v>
      </c>
      <c r="T20" s="709">
        <f>J20-P20</f>
        <v>16.088021820535346</v>
      </c>
      <c r="U20" s="709">
        <v>15.097584361328904</v>
      </c>
    </row>
    <row r="21" spans="1:21" ht="18.75" customHeight="1">
      <c r="A21" s="636">
        <v>14</v>
      </c>
      <c r="B21" s="636" t="s">
        <v>1828</v>
      </c>
      <c r="C21" s="451">
        <v>1304</v>
      </c>
      <c r="D21" s="451">
        <v>1242</v>
      </c>
      <c r="E21" s="451">
        <v>1242</v>
      </c>
      <c r="F21" s="448">
        <v>1271</v>
      </c>
      <c r="G21" s="451">
        <v>1313</v>
      </c>
      <c r="H21" s="617">
        <f>G21*1000/42719</f>
        <v>30.735738196118824</v>
      </c>
      <c r="I21" s="451">
        <v>1249</v>
      </c>
      <c r="J21" s="617">
        <f>I21*1000/43891.5</f>
        <v>28.456534864381485</v>
      </c>
      <c r="K21" s="451">
        <v>1249</v>
      </c>
      <c r="L21" s="450">
        <v>1277.8</v>
      </c>
      <c r="M21" s="451">
        <v>317</v>
      </c>
      <c r="N21" s="617">
        <f>M21*1000/42719</f>
        <v>7.4205856878672254</v>
      </c>
      <c r="O21" s="451">
        <v>74</v>
      </c>
      <c r="P21" s="617">
        <f>O21*1000/43891.5</f>
        <v>1.6859756444869736</v>
      </c>
      <c r="Q21" s="451">
        <v>74</v>
      </c>
      <c r="R21" s="450">
        <v>240.6</v>
      </c>
      <c r="S21" s="617">
        <f t="shared" si="0"/>
        <v>23.3151525082516</v>
      </c>
      <c r="T21" s="449">
        <f>J21-P21</f>
        <v>26.770559219894512</v>
      </c>
      <c r="U21" s="617">
        <v>24.457142345629219</v>
      </c>
    </row>
    <row r="22" spans="1:21" ht="18.75" customHeight="1">
      <c r="A22" s="1499">
        <v>15</v>
      </c>
      <c r="B22" s="350" t="s">
        <v>99</v>
      </c>
      <c r="C22" s="701">
        <v>444</v>
      </c>
      <c r="D22" s="701">
        <v>378</v>
      </c>
      <c r="E22" s="701">
        <v>378</v>
      </c>
      <c r="F22" s="349"/>
      <c r="G22" s="701">
        <v>448</v>
      </c>
      <c r="H22" s="702">
        <f>G22*1000/13948.5</f>
        <v>32.118148904900167</v>
      </c>
      <c r="I22" s="701">
        <v>379</v>
      </c>
      <c r="J22" s="702">
        <f>I22*1000/14165</f>
        <v>26.75608895164137</v>
      </c>
      <c r="K22" s="701">
        <v>379</v>
      </c>
      <c r="L22" s="703"/>
      <c r="M22" s="701">
        <v>65</v>
      </c>
      <c r="N22" s="702">
        <f>M22*1000/13948.5</f>
        <v>4.6599992830770338</v>
      </c>
      <c r="O22" s="701">
        <v>59</v>
      </c>
      <c r="P22" s="702">
        <f>O22*1000/14165</f>
        <v>4.1651959054006351</v>
      </c>
      <c r="Q22" s="701">
        <v>59</v>
      </c>
      <c r="R22" s="703"/>
      <c r="S22" s="702">
        <f>H22-N22</f>
        <v>27.458149621823132</v>
      </c>
      <c r="T22" s="704">
        <f>J22-P22</f>
        <v>22.590893046240737</v>
      </c>
      <c r="U22" s="704"/>
    </row>
    <row r="23" spans="1:21" ht="18.75" customHeight="1">
      <c r="A23" s="636">
        <v>16</v>
      </c>
      <c r="B23" s="447" t="s">
        <v>1400</v>
      </c>
      <c r="C23" s="451">
        <v>308</v>
      </c>
      <c r="D23" s="451">
        <v>352</v>
      </c>
      <c r="E23" s="451">
        <v>352</v>
      </c>
      <c r="F23" s="448"/>
      <c r="G23" s="451">
        <v>307</v>
      </c>
      <c r="H23" s="617">
        <f>G23*1000/13559.5</f>
        <v>22.640952837494009</v>
      </c>
      <c r="I23" s="451">
        <v>352</v>
      </c>
      <c r="J23" s="617">
        <f>I23*1000/14045</f>
        <v>25.062299750800996</v>
      </c>
      <c r="K23" s="451">
        <v>352</v>
      </c>
      <c r="L23" s="450"/>
      <c r="M23" s="451">
        <v>80</v>
      </c>
      <c r="N23" s="617">
        <f>M23*1000/13559.5</f>
        <v>5.8999225635163537</v>
      </c>
      <c r="O23" s="451">
        <v>74</v>
      </c>
      <c r="P23" s="617">
        <f>O23*1000/14045</f>
        <v>5.2687789248843009</v>
      </c>
      <c r="Q23" s="451">
        <v>74</v>
      </c>
      <c r="R23" s="450"/>
      <c r="S23" s="617">
        <f>H23-N23</f>
        <v>16.741030273977657</v>
      </c>
      <c r="T23" s="449">
        <f t="shared" ref="T23:T24" si="2">J23-P23</f>
        <v>19.793520825916694</v>
      </c>
      <c r="U23" s="449"/>
    </row>
    <row r="24" spans="1:21" ht="18.75" customHeight="1">
      <c r="A24" s="1499">
        <v>17</v>
      </c>
      <c r="B24" s="350" t="s">
        <v>100</v>
      </c>
      <c r="C24" s="701">
        <v>455</v>
      </c>
      <c r="D24" s="701">
        <v>431</v>
      </c>
      <c r="E24" s="701">
        <v>431</v>
      </c>
      <c r="F24" s="349"/>
      <c r="G24" s="701">
        <v>460</v>
      </c>
      <c r="H24" s="702">
        <f>G24*1000/15151</f>
        <v>30.361032275097354</v>
      </c>
      <c r="I24" s="701">
        <v>436</v>
      </c>
      <c r="J24" s="702">
        <f>I24*1000/15296</f>
        <v>28.50418410041841</v>
      </c>
      <c r="K24" s="701">
        <v>436</v>
      </c>
      <c r="L24" s="703"/>
      <c r="M24" s="701">
        <v>99</v>
      </c>
      <c r="N24" s="702">
        <f>M24*1000/15151</f>
        <v>6.5342221635535607</v>
      </c>
      <c r="O24" s="701">
        <v>76</v>
      </c>
      <c r="P24" s="702">
        <f>O24*1000/15296</f>
        <v>4.968619246861925</v>
      </c>
      <c r="Q24" s="701">
        <v>76</v>
      </c>
      <c r="R24" s="703"/>
      <c r="S24" s="702">
        <f>H24-N24</f>
        <v>23.826810111543793</v>
      </c>
      <c r="T24" s="704">
        <f t="shared" si="2"/>
        <v>23.535564853556487</v>
      </c>
      <c r="U24" s="704"/>
    </row>
    <row r="25" spans="1:21" ht="18.75" customHeight="1">
      <c r="A25" s="1697" t="s">
        <v>116</v>
      </c>
      <c r="B25" s="1697"/>
      <c r="C25" s="712">
        <f>C16+C20+C21</f>
        <v>2067</v>
      </c>
      <c r="D25" s="712">
        <f>D16+D20+D21</f>
        <v>1922</v>
      </c>
      <c r="E25" s="712">
        <f>E16+E20+E21</f>
        <v>1863</v>
      </c>
      <c r="F25" s="713">
        <v>1980.6</v>
      </c>
      <c r="G25" s="712">
        <f>G16+G20+G21</f>
        <v>2076</v>
      </c>
      <c r="H25" s="714">
        <f>G25*1000/75699.5</f>
        <v>27.424223409665849</v>
      </c>
      <c r="I25" s="712">
        <f>I16+I20+I21</f>
        <v>1934</v>
      </c>
      <c r="J25" s="714">
        <f>I25*1000/77124</f>
        <v>25.076500181525855</v>
      </c>
      <c r="K25" s="712">
        <f>K16+K20+K21</f>
        <v>1877</v>
      </c>
      <c r="L25" s="713">
        <v>1989.6</v>
      </c>
      <c r="M25" s="712">
        <f>M16+M20+M21</f>
        <v>517</v>
      </c>
      <c r="N25" s="714">
        <f>M25*1000/75699.5</f>
        <v>6.8296355986499249</v>
      </c>
      <c r="O25" s="712">
        <f>O16+O20+O21+O22+O23+O24</f>
        <v>430</v>
      </c>
      <c r="P25" s="714">
        <f>O25*1000/77124</f>
        <v>5.5754369586639694</v>
      </c>
      <c r="Q25" s="712">
        <f>Q16+Q20+Q21+Q22+Q23+Q24</f>
        <v>297</v>
      </c>
      <c r="R25" s="713">
        <v>471</v>
      </c>
      <c r="S25" s="714">
        <f>H25-N25</f>
        <v>20.594587811015924</v>
      </c>
      <c r="T25" s="714">
        <f>J25-P25</f>
        <v>19.501063222861887</v>
      </c>
      <c r="U25" s="714">
        <v>20.119130206775562</v>
      </c>
    </row>
    <row r="29" spans="1:21" ht="18.75" customHeight="1">
      <c r="A29" s="1693">
        <v>25</v>
      </c>
      <c r="B29" s="1693"/>
      <c r="C29" s="1693"/>
      <c r="D29" s="1693"/>
      <c r="E29" s="1693"/>
      <c r="F29" s="1693"/>
      <c r="G29" s="1693"/>
      <c r="H29" s="1693"/>
      <c r="I29" s="1693"/>
      <c r="J29" s="1693"/>
      <c r="K29" s="1693"/>
      <c r="L29" s="1693"/>
      <c r="M29" s="1693"/>
      <c r="N29" s="1693"/>
      <c r="O29" s="1693"/>
      <c r="P29" s="1693"/>
      <c r="Q29" s="1693"/>
      <c r="R29" s="1693"/>
      <c r="S29" s="1693"/>
      <c r="T29" s="1693"/>
      <c r="U29" s="1693"/>
    </row>
  </sheetData>
  <mergeCells count="23">
    <mergeCell ref="A29:U29"/>
    <mergeCell ref="U3:U5"/>
    <mergeCell ref="C4:C5"/>
    <mergeCell ref="D4:E4"/>
    <mergeCell ref="I4:K4"/>
    <mergeCell ref="M4:N4"/>
    <mergeCell ref="O4:Q4"/>
    <mergeCell ref="S4:S5"/>
    <mergeCell ref="T4:T5"/>
    <mergeCell ref="A16:B16"/>
    <mergeCell ref="A20:B20"/>
    <mergeCell ref="A25:B25"/>
    <mergeCell ref="A3:A5"/>
    <mergeCell ref="G4:H4"/>
    <mergeCell ref="B3:B5"/>
    <mergeCell ref="C3:E3"/>
    <mergeCell ref="S3:T3"/>
    <mergeCell ref="A1:U1"/>
    <mergeCell ref="F3:F5"/>
    <mergeCell ref="G3:K3"/>
    <mergeCell ref="L3:L5"/>
    <mergeCell ref="M3:Q3"/>
    <mergeCell ref="R3:R5"/>
  </mergeCells>
  <phoneticPr fontId="11" type="noConversion"/>
  <printOptions horizontalCentered="1" verticalCentered="1"/>
  <pageMargins left="0.196850393700787" right="0.196850393700787" top="0.31" bottom="0.196850393700787" header="0" footer="0"/>
  <pageSetup paperSize="9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36">
    <tabColor rgb="FF00B050"/>
  </sheetPr>
  <dimension ref="A1:AA29"/>
  <sheetViews>
    <sheetView workbookViewId="0">
      <selection activeCell="P26" sqref="P26"/>
    </sheetView>
  </sheetViews>
  <sheetFormatPr defaultColWidth="9.140625" defaultRowHeight="14.25"/>
  <cols>
    <col min="1" max="1" width="4.28515625" style="143" customWidth="1"/>
    <col min="2" max="2" width="15.7109375" style="143" customWidth="1"/>
    <col min="3" max="6" width="5.5703125" style="143" customWidth="1"/>
    <col min="7" max="7" width="6.7109375" style="143" customWidth="1"/>
    <col min="8" max="8" width="6.28515625" style="143" customWidth="1"/>
    <col min="9" max="13" width="4.42578125" style="143" customWidth="1"/>
    <col min="14" max="18" width="5.42578125" style="143" customWidth="1"/>
    <col min="19" max="19" width="6.42578125" style="143" customWidth="1"/>
    <col min="20" max="20" width="7" style="143" customWidth="1"/>
    <col min="21" max="22" width="4.85546875" style="143" customWidth="1"/>
    <col min="23" max="23" width="5.140625" style="143" customWidth="1"/>
    <col min="24" max="27" width="5.85546875" style="143" customWidth="1"/>
    <col min="28" max="16384" width="9.140625" style="143"/>
  </cols>
  <sheetData>
    <row r="1" spans="1:27">
      <c r="A1" s="1699" t="s">
        <v>681</v>
      </c>
      <c r="B1" s="1699"/>
      <c r="C1" s="1699"/>
      <c r="D1" s="1699"/>
      <c r="E1" s="1699"/>
      <c r="F1" s="1699"/>
      <c r="G1" s="1699"/>
      <c r="H1" s="1699"/>
      <c r="I1" s="1699"/>
      <c r="J1" s="1699"/>
      <c r="K1" s="1699"/>
      <c r="L1" s="1699"/>
      <c r="M1" s="1699"/>
      <c r="N1" s="1699"/>
      <c r="O1" s="1699"/>
      <c r="P1" s="1699"/>
      <c r="Q1" s="1699"/>
      <c r="R1" s="1699"/>
      <c r="S1" s="1699"/>
      <c r="T1" s="1699"/>
      <c r="U1" s="1699"/>
      <c r="V1" s="1699"/>
      <c r="W1" s="1699"/>
      <c r="X1" s="1699"/>
      <c r="Y1" s="1699"/>
      <c r="Z1" s="1699"/>
      <c r="AA1" s="1699"/>
    </row>
    <row r="3" spans="1:27" ht="12.75" customHeight="1"/>
    <row r="4" spans="1:27" ht="30.75" customHeight="1">
      <c r="A4" s="1692" t="s">
        <v>1003</v>
      </c>
      <c r="B4" s="1692" t="s">
        <v>1004</v>
      </c>
      <c r="C4" s="1692" t="s">
        <v>1829</v>
      </c>
      <c r="D4" s="1692"/>
      <c r="E4" s="1692"/>
      <c r="F4" s="1692" t="s">
        <v>1830</v>
      </c>
      <c r="G4" s="1692"/>
      <c r="H4" s="1692"/>
      <c r="I4" s="1692" t="s">
        <v>983</v>
      </c>
      <c r="J4" s="1692"/>
      <c r="K4" s="1692"/>
      <c r="L4" s="1692"/>
      <c r="M4" s="1692"/>
      <c r="N4" s="1692" t="s">
        <v>1831</v>
      </c>
      <c r="O4" s="1692"/>
      <c r="P4" s="1692"/>
      <c r="Q4" s="1692"/>
      <c r="R4" s="1692"/>
      <c r="S4" s="1694" t="s">
        <v>1006</v>
      </c>
      <c r="T4" s="1692" t="s">
        <v>1832</v>
      </c>
      <c r="U4" s="1692"/>
      <c r="V4" s="1692"/>
      <c r="W4" s="1694" t="s">
        <v>1006</v>
      </c>
      <c r="X4" s="1692" t="s">
        <v>1833</v>
      </c>
      <c r="Y4" s="1692"/>
      <c r="Z4" s="1692"/>
      <c r="AA4" s="1694" t="s">
        <v>1006</v>
      </c>
    </row>
    <row r="5" spans="1:27" ht="24.75" customHeight="1">
      <c r="A5" s="1692"/>
      <c r="B5" s="1692"/>
      <c r="C5" s="710">
        <v>2016</v>
      </c>
      <c r="D5" s="1692">
        <v>2017</v>
      </c>
      <c r="E5" s="1692"/>
      <c r="F5" s="710">
        <v>2016</v>
      </c>
      <c r="G5" s="1692">
        <v>2017</v>
      </c>
      <c r="H5" s="1692"/>
      <c r="I5" s="1700" t="s">
        <v>1834</v>
      </c>
      <c r="J5" s="1700" t="s">
        <v>1835</v>
      </c>
      <c r="K5" s="1700" t="s">
        <v>1836</v>
      </c>
      <c r="L5" s="1700" t="s">
        <v>1837</v>
      </c>
      <c r="M5" s="1700" t="s">
        <v>877</v>
      </c>
      <c r="N5" s="1692">
        <v>2016</v>
      </c>
      <c r="O5" s="1692"/>
      <c r="P5" s="1692">
        <v>2017</v>
      </c>
      <c r="Q5" s="1692"/>
      <c r="R5" s="1692"/>
      <c r="S5" s="1694"/>
      <c r="T5" s="710">
        <v>2016</v>
      </c>
      <c r="U5" s="1692">
        <v>2017</v>
      </c>
      <c r="V5" s="1692"/>
      <c r="W5" s="1694"/>
      <c r="X5" s="710">
        <v>2016</v>
      </c>
      <c r="Y5" s="1692">
        <v>2017</v>
      </c>
      <c r="Z5" s="1692"/>
      <c r="AA5" s="1694"/>
    </row>
    <row r="6" spans="1:27" ht="84.75" customHeight="1">
      <c r="A6" s="1692"/>
      <c r="B6" s="1692"/>
      <c r="C6" s="710" t="s">
        <v>1010</v>
      </c>
      <c r="D6" s="710" t="s">
        <v>1010</v>
      </c>
      <c r="E6" s="710">
        <v>1000</v>
      </c>
      <c r="F6" s="710" t="s">
        <v>1010</v>
      </c>
      <c r="G6" s="710" t="s">
        <v>1010</v>
      </c>
      <c r="H6" s="710">
        <v>1000</v>
      </c>
      <c r="I6" s="1701"/>
      <c r="J6" s="1701"/>
      <c r="K6" s="1701"/>
      <c r="L6" s="1701"/>
      <c r="M6" s="1701"/>
      <c r="N6" s="710" t="s">
        <v>1010</v>
      </c>
      <c r="O6" s="710">
        <v>1000</v>
      </c>
      <c r="P6" s="710" t="s">
        <v>1010</v>
      </c>
      <c r="Q6" s="710">
        <v>1000</v>
      </c>
      <c r="R6" s="710" t="s">
        <v>1399</v>
      </c>
      <c r="S6" s="1694"/>
      <c r="T6" s="710" t="s">
        <v>1010</v>
      </c>
      <c r="U6" s="710" t="s">
        <v>1010</v>
      </c>
      <c r="V6" s="710" t="s">
        <v>1399</v>
      </c>
      <c r="W6" s="1694"/>
      <c r="X6" s="710" t="s">
        <v>1010</v>
      </c>
      <c r="Y6" s="710" t="s">
        <v>1010</v>
      </c>
      <c r="Z6" s="710" t="s">
        <v>1399</v>
      </c>
      <c r="AA6" s="1694"/>
    </row>
    <row r="7" spans="1:27" ht="18" customHeight="1">
      <c r="A7" s="348">
        <v>1</v>
      </c>
      <c r="B7" s="350" t="s">
        <v>82</v>
      </c>
      <c r="C7" s="701">
        <v>3</v>
      </c>
      <c r="D7" s="701">
        <v>1</v>
      </c>
      <c r="E7" s="702">
        <f>D7*1000/3016</f>
        <v>0.33156498673740054</v>
      </c>
      <c r="F7" s="701">
        <v>4</v>
      </c>
      <c r="G7" s="701">
        <f>I7+J7+K7+L7+M7</f>
        <v>2</v>
      </c>
      <c r="H7" s="702">
        <f>G7*1000/3016</f>
        <v>0.66312997347480107</v>
      </c>
      <c r="I7" s="701">
        <v>1</v>
      </c>
      <c r="J7" s="701"/>
      <c r="K7" s="701"/>
      <c r="L7" s="701"/>
      <c r="M7" s="701">
        <v>1</v>
      </c>
      <c r="N7" s="701">
        <v>1</v>
      </c>
      <c r="O7" s="704">
        <v>18.518518518518519</v>
      </c>
      <c r="P7" s="701">
        <v>1</v>
      </c>
      <c r="Q7" s="704">
        <v>18.518518518518519</v>
      </c>
      <c r="R7" s="701"/>
      <c r="S7" s="703">
        <v>0.6</v>
      </c>
      <c r="T7" s="701">
        <v>1</v>
      </c>
      <c r="U7" s="701"/>
      <c r="V7" s="701"/>
      <c r="W7" s="703">
        <v>0.4</v>
      </c>
      <c r="X7" s="701"/>
      <c r="Y7" s="701"/>
      <c r="Z7" s="701"/>
      <c r="AA7" s="703">
        <v>0.6</v>
      </c>
    </row>
    <row r="8" spans="1:27" ht="18" customHeight="1">
      <c r="A8" s="636">
        <v>2</v>
      </c>
      <c r="B8" s="447" t="s">
        <v>83</v>
      </c>
      <c r="C8" s="451">
        <v>2</v>
      </c>
      <c r="D8" s="451">
        <v>4</v>
      </c>
      <c r="E8" s="617">
        <f>D8*1000/2233</f>
        <v>1.7913121361397224</v>
      </c>
      <c r="F8" s="451">
        <v>1</v>
      </c>
      <c r="G8" s="451"/>
      <c r="H8" s="617"/>
      <c r="I8" s="451"/>
      <c r="J8" s="451"/>
      <c r="K8" s="451"/>
      <c r="L8" s="451"/>
      <c r="M8" s="451"/>
      <c r="N8" s="451">
        <v>1</v>
      </c>
      <c r="O8" s="449">
        <v>23.255813953488371</v>
      </c>
      <c r="P8" s="451"/>
      <c r="Q8" s="449"/>
      <c r="R8" s="451"/>
      <c r="S8" s="450">
        <v>0.4</v>
      </c>
      <c r="T8" s="451"/>
      <c r="U8" s="451"/>
      <c r="V8" s="451"/>
      <c r="W8" s="450">
        <v>0.2</v>
      </c>
      <c r="X8" s="451"/>
      <c r="Y8" s="451"/>
      <c r="Z8" s="451"/>
      <c r="AA8" s="450">
        <v>0.2</v>
      </c>
    </row>
    <row r="9" spans="1:27" ht="18" customHeight="1">
      <c r="A9" s="348">
        <v>3</v>
      </c>
      <c r="B9" s="350" t="s">
        <v>84</v>
      </c>
      <c r="C9" s="701">
        <v>2</v>
      </c>
      <c r="D9" s="701"/>
      <c r="E9" s="702"/>
      <c r="F9" s="701">
        <v>1</v>
      </c>
      <c r="G9" s="701">
        <v>1</v>
      </c>
      <c r="H9" s="702">
        <f>G9*1000/1729.5</f>
        <v>0.57820179242555647</v>
      </c>
      <c r="I9" s="701"/>
      <c r="J9" s="701"/>
      <c r="K9" s="701"/>
      <c r="L9" s="701"/>
      <c r="M9" s="701">
        <v>1</v>
      </c>
      <c r="N9" s="701"/>
      <c r="O9" s="704"/>
      <c r="P9" s="701"/>
      <c r="Q9" s="704"/>
      <c r="R9" s="701"/>
      <c r="S9" s="703">
        <v>0</v>
      </c>
      <c r="T9" s="701"/>
      <c r="U9" s="701"/>
      <c r="V9" s="701"/>
      <c r="W9" s="703">
        <v>0</v>
      </c>
      <c r="X9" s="701"/>
      <c r="Y9" s="701"/>
      <c r="Z9" s="701"/>
      <c r="AA9" s="703">
        <v>0</v>
      </c>
    </row>
    <row r="10" spans="1:27" ht="18" customHeight="1">
      <c r="A10" s="636">
        <v>4</v>
      </c>
      <c r="B10" s="447" t="s">
        <v>1011</v>
      </c>
      <c r="C10" s="451"/>
      <c r="D10" s="451">
        <v>1</v>
      </c>
      <c r="E10" s="617"/>
      <c r="F10" s="451">
        <v>1</v>
      </c>
      <c r="G10" s="451">
        <v>1</v>
      </c>
      <c r="H10" s="617">
        <f>G10*1000/1373</f>
        <v>0.72833211944646759</v>
      </c>
      <c r="I10" s="451"/>
      <c r="J10" s="451">
        <v>1</v>
      </c>
      <c r="K10" s="451"/>
      <c r="L10" s="451"/>
      <c r="M10" s="451"/>
      <c r="N10" s="451"/>
      <c r="O10" s="449"/>
      <c r="P10" s="451"/>
      <c r="Q10" s="449"/>
      <c r="R10" s="451"/>
      <c r="S10" s="450">
        <v>1</v>
      </c>
      <c r="T10" s="451"/>
      <c r="U10" s="451"/>
      <c r="V10" s="451"/>
      <c r="W10" s="450">
        <v>0.6</v>
      </c>
      <c r="X10" s="451"/>
      <c r="Y10" s="451"/>
      <c r="Z10" s="451"/>
      <c r="AA10" s="450">
        <v>0.2</v>
      </c>
    </row>
    <row r="11" spans="1:27" ht="18" customHeight="1">
      <c r="A11" s="348">
        <v>5</v>
      </c>
      <c r="B11" s="350" t="s">
        <v>1012</v>
      </c>
      <c r="C11" s="701">
        <v>5</v>
      </c>
      <c r="D11" s="701">
        <v>1</v>
      </c>
      <c r="E11" s="702">
        <f>D11*1000/2603</f>
        <v>0.38417210910487898</v>
      </c>
      <c r="F11" s="701"/>
      <c r="G11" s="701">
        <v>2</v>
      </c>
      <c r="H11" s="702">
        <f>G11*1000/2603</f>
        <v>0.76834421820975796</v>
      </c>
      <c r="I11" s="701"/>
      <c r="J11" s="701"/>
      <c r="K11" s="701">
        <v>2</v>
      </c>
      <c r="L11" s="701"/>
      <c r="M11" s="701"/>
      <c r="N11" s="701"/>
      <c r="O11" s="704"/>
      <c r="P11" s="701"/>
      <c r="Q11" s="704"/>
      <c r="R11" s="701"/>
      <c r="S11" s="703">
        <v>0.8</v>
      </c>
      <c r="T11" s="701"/>
      <c r="U11" s="701"/>
      <c r="V11" s="701"/>
      <c r="W11" s="703">
        <v>0.4</v>
      </c>
      <c r="X11" s="701"/>
      <c r="Y11" s="701"/>
      <c r="Z11" s="703"/>
      <c r="AA11" s="703">
        <v>0</v>
      </c>
    </row>
    <row r="12" spans="1:27" ht="18" customHeight="1">
      <c r="A12" s="636">
        <v>6</v>
      </c>
      <c r="B12" s="447" t="s">
        <v>90</v>
      </c>
      <c r="C12" s="451"/>
      <c r="D12" s="451">
        <v>2</v>
      </c>
      <c r="E12" s="617">
        <f>D12*1000/1940</f>
        <v>1.0309278350515463</v>
      </c>
      <c r="F12" s="451">
        <v>1</v>
      </c>
      <c r="G12" s="451">
        <v>3</v>
      </c>
      <c r="H12" s="617">
        <f>G12*1000/1940</f>
        <v>1.5463917525773196</v>
      </c>
      <c r="I12" s="451"/>
      <c r="J12" s="451"/>
      <c r="K12" s="451">
        <v>2</v>
      </c>
      <c r="L12" s="451"/>
      <c r="M12" s="451">
        <v>1</v>
      </c>
      <c r="N12" s="451">
        <v>1</v>
      </c>
      <c r="O12" s="449">
        <v>20.833333333333332</v>
      </c>
      <c r="P12" s="451"/>
      <c r="Q12" s="449"/>
      <c r="R12" s="451"/>
      <c r="S12" s="450">
        <v>0.2</v>
      </c>
      <c r="T12" s="451"/>
      <c r="U12" s="451"/>
      <c r="V12" s="451"/>
      <c r="W12" s="450">
        <v>0</v>
      </c>
      <c r="X12" s="451"/>
      <c r="Y12" s="451"/>
      <c r="Z12" s="450"/>
      <c r="AA12" s="450">
        <v>0.4</v>
      </c>
    </row>
    <row r="13" spans="1:27" ht="18" customHeight="1">
      <c r="A13" s="348">
        <v>7</v>
      </c>
      <c r="B13" s="350" t="s">
        <v>89</v>
      </c>
      <c r="C13" s="701">
        <v>2</v>
      </c>
      <c r="D13" s="701">
        <v>3</v>
      </c>
      <c r="E13" s="702">
        <f>D13*1000/1749</f>
        <v>1.7152658662092624</v>
      </c>
      <c r="F13" s="701">
        <v>3</v>
      </c>
      <c r="G13" s="701">
        <v>1</v>
      </c>
      <c r="H13" s="702">
        <f>G13*1000/1749</f>
        <v>0.57175528873642079</v>
      </c>
      <c r="I13" s="701">
        <v>1</v>
      </c>
      <c r="J13" s="701"/>
      <c r="K13" s="701"/>
      <c r="L13" s="701"/>
      <c r="M13" s="701"/>
      <c r="N13" s="701">
        <v>1</v>
      </c>
      <c r="O13" s="704">
        <v>31.25</v>
      </c>
      <c r="P13" s="701"/>
      <c r="Q13" s="704"/>
      <c r="R13" s="701"/>
      <c r="S13" s="703">
        <v>0.2</v>
      </c>
      <c r="T13" s="701"/>
      <c r="U13" s="701"/>
      <c r="V13" s="701"/>
      <c r="W13" s="703">
        <v>0</v>
      </c>
      <c r="X13" s="701"/>
      <c r="Y13" s="701"/>
      <c r="Z13" s="701"/>
      <c r="AA13" s="703">
        <v>0.2</v>
      </c>
    </row>
    <row r="14" spans="1:27" ht="18" customHeight="1">
      <c r="A14" s="636">
        <v>8</v>
      </c>
      <c r="B14" s="447" t="s">
        <v>1013</v>
      </c>
      <c r="C14" s="451">
        <v>3</v>
      </c>
      <c r="D14" s="451">
        <v>6</v>
      </c>
      <c r="E14" s="617">
        <f>D14*1000/3481.5</f>
        <v>1.7233950883239983</v>
      </c>
      <c r="F14" s="451">
        <v>2</v>
      </c>
      <c r="G14" s="451">
        <f>I14+J14+K14+L14+M14</f>
        <v>4</v>
      </c>
      <c r="H14" s="617">
        <f>G14*1000/3481.5</f>
        <v>1.1489300588826654</v>
      </c>
      <c r="I14" s="451"/>
      <c r="J14" s="451">
        <v>1</v>
      </c>
      <c r="K14" s="451">
        <v>2</v>
      </c>
      <c r="L14" s="451"/>
      <c r="M14" s="451">
        <v>1</v>
      </c>
      <c r="N14" s="451">
        <v>1</v>
      </c>
      <c r="O14" s="449">
        <v>15.151515151515152</v>
      </c>
      <c r="P14" s="451">
        <v>3</v>
      </c>
      <c r="Q14" s="449">
        <v>45.454545454545453</v>
      </c>
      <c r="R14" s="451"/>
      <c r="S14" s="450">
        <v>1</v>
      </c>
      <c r="T14" s="451"/>
      <c r="U14" s="451">
        <v>3</v>
      </c>
      <c r="V14" s="451"/>
      <c r="W14" s="450">
        <v>0.6</v>
      </c>
      <c r="X14" s="451">
        <v>1</v>
      </c>
      <c r="Y14" s="451"/>
      <c r="Z14" s="451"/>
      <c r="AA14" s="450">
        <v>0.2</v>
      </c>
    </row>
    <row r="15" spans="1:27" ht="18" customHeight="1">
      <c r="A15" s="348">
        <v>9</v>
      </c>
      <c r="B15" s="350" t="s">
        <v>1014</v>
      </c>
      <c r="C15" s="701">
        <v>1</v>
      </c>
      <c r="D15" s="701">
        <v>1</v>
      </c>
      <c r="E15" s="702"/>
      <c r="F15" s="701">
        <v>3</v>
      </c>
      <c r="G15" s="701"/>
      <c r="H15" s="702"/>
      <c r="I15" s="701"/>
      <c r="J15" s="701"/>
      <c r="K15" s="701"/>
      <c r="L15" s="701"/>
      <c r="M15" s="701"/>
      <c r="N15" s="701"/>
      <c r="O15" s="704"/>
      <c r="P15" s="701">
        <v>1</v>
      </c>
      <c r="Q15" s="704">
        <v>25.641025641025642</v>
      </c>
      <c r="R15" s="701">
        <v>1</v>
      </c>
      <c r="S15" s="703">
        <v>0.2</v>
      </c>
      <c r="T15" s="701"/>
      <c r="U15" s="701">
        <v>1</v>
      </c>
      <c r="V15" s="701">
        <v>1</v>
      </c>
      <c r="W15" s="703">
        <v>0.2</v>
      </c>
      <c r="X15" s="701">
        <v>1</v>
      </c>
      <c r="Y15" s="701">
        <v>1</v>
      </c>
      <c r="Z15" s="701"/>
      <c r="AA15" s="703">
        <v>0.8</v>
      </c>
    </row>
    <row r="16" spans="1:27" ht="18" customHeight="1">
      <c r="A16" s="636">
        <v>10</v>
      </c>
      <c r="B16" s="447" t="s">
        <v>1015</v>
      </c>
      <c r="C16" s="451">
        <v>4</v>
      </c>
      <c r="D16" s="451">
        <v>3</v>
      </c>
      <c r="E16" s="617">
        <f>D16*1000/2573</f>
        <v>1.1659541391371939</v>
      </c>
      <c r="F16" s="451"/>
      <c r="G16" s="451">
        <v>1</v>
      </c>
      <c r="H16" s="617">
        <f>G16*1000/2573</f>
        <v>0.38865137971239799</v>
      </c>
      <c r="I16" s="451"/>
      <c r="J16" s="451"/>
      <c r="K16" s="451">
        <v>1</v>
      </c>
      <c r="L16" s="451"/>
      <c r="M16" s="451"/>
      <c r="N16" s="451"/>
      <c r="O16" s="449"/>
      <c r="P16" s="451">
        <v>1</v>
      </c>
      <c r="Q16" s="449">
        <v>18.518518518518519</v>
      </c>
      <c r="R16" s="451"/>
      <c r="S16" s="450">
        <v>0.4</v>
      </c>
      <c r="T16" s="451"/>
      <c r="U16" s="451"/>
      <c r="V16" s="451"/>
      <c r="W16" s="450">
        <v>0.2</v>
      </c>
      <c r="X16" s="451"/>
      <c r="Y16" s="451"/>
      <c r="Z16" s="451"/>
      <c r="AA16" s="450">
        <v>0.4</v>
      </c>
    </row>
    <row r="17" spans="1:27" ht="18" customHeight="1">
      <c r="A17" s="1696" t="s">
        <v>1016</v>
      </c>
      <c r="B17" s="1696"/>
      <c r="C17" s="705">
        <f>C7+C8+C9+C10+C11+C12+C13+C14+C15+C16</f>
        <v>22</v>
      </c>
      <c r="D17" s="705">
        <f>SUM(D7:D16)</f>
        <v>22</v>
      </c>
      <c r="E17" s="707">
        <f>D17*1000/22417</f>
        <v>0.98139804612570813</v>
      </c>
      <c r="F17" s="705">
        <f>F7+F8+F9+F10+F11+F12+F13+F14+F15+F16</f>
        <v>16</v>
      </c>
      <c r="G17" s="705">
        <f>G7+G8+G9+G10+G11+G12+G13+G14+G15+G16</f>
        <v>15</v>
      </c>
      <c r="H17" s="707">
        <f>G17*1000/22417</f>
        <v>0.6691350314493465</v>
      </c>
      <c r="I17" s="705">
        <f t="shared" ref="I17:M17" si="0">I7+I8+I9+I10+I11+I12+I13+I14+I15+I16</f>
        <v>2</v>
      </c>
      <c r="J17" s="705">
        <f>SUM(J7:J16)</f>
        <v>2</v>
      </c>
      <c r="K17" s="705">
        <v>7</v>
      </c>
      <c r="L17" s="705"/>
      <c r="M17" s="705">
        <f t="shared" si="0"/>
        <v>4</v>
      </c>
      <c r="N17" s="705">
        <v>5</v>
      </c>
      <c r="O17" s="709">
        <v>9.8231827111984291</v>
      </c>
      <c r="P17" s="705">
        <f>SUM(P7:P16)</f>
        <v>6</v>
      </c>
      <c r="Q17" s="709">
        <v>13.12910284463895</v>
      </c>
      <c r="R17" s="705">
        <v>1</v>
      </c>
      <c r="S17" s="708">
        <v>5</v>
      </c>
      <c r="T17" s="705">
        <v>1</v>
      </c>
      <c r="U17" s="705">
        <f>SUM(U7:U16)</f>
        <v>4</v>
      </c>
      <c r="V17" s="705">
        <v>1</v>
      </c>
      <c r="W17" s="708">
        <v>2.6</v>
      </c>
      <c r="X17" s="705">
        <v>2</v>
      </c>
      <c r="Y17" s="705">
        <v>1</v>
      </c>
      <c r="Z17" s="701"/>
      <c r="AA17" s="708">
        <v>3</v>
      </c>
    </row>
    <row r="18" spans="1:27" ht="18" customHeight="1">
      <c r="A18" s="636">
        <v>11</v>
      </c>
      <c r="B18" s="447" t="s">
        <v>1017</v>
      </c>
      <c r="C18" s="451">
        <v>11</v>
      </c>
      <c r="D18" s="451">
        <v>3</v>
      </c>
      <c r="E18" s="617">
        <f>D18*1000/4566</f>
        <v>0.65703022339027595</v>
      </c>
      <c r="F18" s="451">
        <v>6</v>
      </c>
      <c r="G18" s="451">
        <f>I18+J18+K18+L18+M18</f>
        <v>7</v>
      </c>
      <c r="H18" s="617">
        <f>G18*1000/4566</f>
        <v>1.5330705212439772</v>
      </c>
      <c r="I18" s="451"/>
      <c r="J18" s="451"/>
      <c r="K18" s="451">
        <v>4</v>
      </c>
      <c r="L18" s="451"/>
      <c r="M18" s="451">
        <v>3</v>
      </c>
      <c r="N18" s="451">
        <v>2</v>
      </c>
      <c r="O18" s="449">
        <v>21.05263157894737</v>
      </c>
      <c r="P18" s="451">
        <v>2</v>
      </c>
      <c r="Q18" s="449">
        <v>21.50537634408602</v>
      </c>
      <c r="R18" s="451"/>
      <c r="S18" s="450">
        <v>1</v>
      </c>
      <c r="T18" s="451"/>
      <c r="U18" s="451"/>
      <c r="V18" s="451"/>
      <c r="W18" s="450">
        <v>0.2</v>
      </c>
      <c r="X18" s="451">
        <v>2</v>
      </c>
      <c r="Y18" s="451"/>
      <c r="Z18" s="451"/>
      <c r="AA18" s="450">
        <v>0.6</v>
      </c>
    </row>
    <row r="19" spans="1:27" ht="18" customHeight="1">
      <c r="A19" s="348">
        <v>12</v>
      </c>
      <c r="B19" s="350" t="s">
        <v>1018</v>
      </c>
      <c r="C19" s="701"/>
      <c r="D19" s="701">
        <v>3</v>
      </c>
      <c r="E19" s="702">
        <f>D19*1000/3239.5</f>
        <v>0.9260688377836086</v>
      </c>
      <c r="F19" s="701">
        <v>13</v>
      </c>
      <c r="G19" s="701">
        <f t="shared" ref="G19:G20" si="1">I19+J19+K19+L19+M19</f>
        <v>3</v>
      </c>
      <c r="H19" s="702">
        <f>G19*1000/3239.5</f>
        <v>0.9260688377836086</v>
      </c>
      <c r="I19" s="701">
        <v>1</v>
      </c>
      <c r="J19" s="701"/>
      <c r="K19" s="701">
        <v>1</v>
      </c>
      <c r="L19" s="701"/>
      <c r="M19" s="701">
        <v>1</v>
      </c>
      <c r="N19" s="701">
        <v>1</v>
      </c>
      <c r="O19" s="704">
        <v>12.345679012345679</v>
      </c>
      <c r="P19" s="701">
        <v>1</v>
      </c>
      <c r="Q19" s="704">
        <v>14.925373134328359</v>
      </c>
      <c r="R19" s="701">
        <v>1</v>
      </c>
      <c r="S19" s="703">
        <v>1</v>
      </c>
      <c r="T19" s="701">
        <v>1</v>
      </c>
      <c r="U19" s="701"/>
      <c r="V19" s="701"/>
      <c r="W19" s="703">
        <v>0.6</v>
      </c>
      <c r="X19" s="701">
        <v>1</v>
      </c>
      <c r="Y19" s="701">
        <v>1</v>
      </c>
      <c r="Z19" s="701"/>
      <c r="AA19" s="703">
        <v>0.4</v>
      </c>
    </row>
    <row r="20" spans="1:27" ht="18" customHeight="1">
      <c r="A20" s="636">
        <v>13</v>
      </c>
      <c r="B20" s="447" t="s">
        <v>88</v>
      </c>
      <c r="C20" s="451">
        <v>5</v>
      </c>
      <c r="D20" s="451">
        <v>3</v>
      </c>
      <c r="E20" s="617">
        <f>D20*1000/3010</f>
        <v>0.99667774086378735</v>
      </c>
      <c r="F20" s="451">
        <v>4</v>
      </c>
      <c r="G20" s="451">
        <f t="shared" si="1"/>
        <v>5</v>
      </c>
      <c r="H20" s="617">
        <f>G20*1000/3010</f>
        <v>1.6611295681063123</v>
      </c>
      <c r="I20" s="451">
        <v>3</v>
      </c>
      <c r="J20" s="451"/>
      <c r="K20" s="451"/>
      <c r="L20" s="451">
        <v>1</v>
      </c>
      <c r="M20" s="451">
        <v>1</v>
      </c>
      <c r="N20" s="451">
        <v>1</v>
      </c>
      <c r="O20" s="449">
        <v>12.820512820512821</v>
      </c>
      <c r="P20" s="451">
        <v>3</v>
      </c>
      <c r="Q20" s="449">
        <v>44.117647058823529</v>
      </c>
      <c r="R20" s="451">
        <v>2</v>
      </c>
      <c r="S20" s="450">
        <v>1.6</v>
      </c>
      <c r="T20" s="451">
        <v>1</v>
      </c>
      <c r="U20" s="451">
        <v>2</v>
      </c>
      <c r="V20" s="451">
        <v>2</v>
      </c>
      <c r="W20" s="450">
        <v>1</v>
      </c>
      <c r="X20" s="451"/>
      <c r="Y20" s="451">
        <v>1</v>
      </c>
      <c r="Z20" s="451"/>
      <c r="AA20" s="450">
        <v>0.4</v>
      </c>
    </row>
    <row r="21" spans="1:27" ht="18" customHeight="1">
      <c r="A21" s="1696" t="s">
        <v>1019</v>
      </c>
      <c r="B21" s="1696"/>
      <c r="C21" s="705">
        <f>SUM(C18:C20)</f>
        <v>16</v>
      </c>
      <c r="D21" s="705">
        <f>D18+D19+D20</f>
        <v>9</v>
      </c>
      <c r="E21" s="707">
        <f>D21*1000/10815.5</f>
        <v>0.8321390596828625</v>
      </c>
      <c r="F21" s="705">
        <f>SUM(F18:F20)</f>
        <v>23</v>
      </c>
      <c r="G21" s="705">
        <f>G18+G19+G20</f>
        <v>15</v>
      </c>
      <c r="H21" s="707">
        <f>G21*1000/10815.5</f>
        <v>1.3868984328047709</v>
      </c>
      <c r="I21" s="705">
        <v>4</v>
      </c>
      <c r="J21" s="705"/>
      <c r="K21" s="705">
        <v>5</v>
      </c>
      <c r="L21" s="705">
        <v>1</v>
      </c>
      <c r="M21" s="705">
        <f>SUM(M18:M20)</f>
        <v>5</v>
      </c>
      <c r="N21" s="705">
        <v>4</v>
      </c>
      <c r="O21" s="709">
        <v>15.748031496062993</v>
      </c>
      <c r="P21" s="705">
        <f>SUM(P18:P20)</f>
        <v>6</v>
      </c>
      <c r="Q21" s="709">
        <v>26.315789473684209</v>
      </c>
      <c r="R21" s="705">
        <f>SUM(R19:R20)</f>
        <v>3</v>
      </c>
      <c r="S21" s="708">
        <v>3.6</v>
      </c>
      <c r="T21" s="705">
        <v>2</v>
      </c>
      <c r="U21" s="705">
        <v>2</v>
      </c>
      <c r="V21" s="705">
        <v>2</v>
      </c>
      <c r="W21" s="708">
        <v>1.8</v>
      </c>
      <c r="X21" s="705">
        <v>3</v>
      </c>
      <c r="Y21" s="705">
        <v>2</v>
      </c>
      <c r="Z21" s="705">
        <v>0</v>
      </c>
      <c r="AA21" s="708">
        <v>1.4</v>
      </c>
    </row>
    <row r="22" spans="1:27" ht="18" customHeight="1">
      <c r="A22" s="636">
        <v>14</v>
      </c>
      <c r="B22" s="447" t="s">
        <v>1828</v>
      </c>
      <c r="C22" s="451">
        <v>101</v>
      </c>
      <c r="D22" s="451">
        <v>14</v>
      </c>
      <c r="E22" s="617">
        <f>D22*1000/43891.5</f>
        <v>0.3189683651732112</v>
      </c>
      <c r="F22" s="451">
        <v>47</v>
      </c>
      <c r="G22" s="451">
        <f>I22+J22+K22+L22+M22</f>
        <v>7</v>
      </c>
      <c r="H22" s="617">
        <f>G22*1000/43891.5</f>
        <v>0.1594841825866056</v>
      </c>
      <c r="I22" s="451"/>
      <c r="J22" s="451"/>
      <c r="K22" s="451"/>
      <c r="L22" s="451"/>
      <c r="M22" s="451">
        <v>7</v>
      </c>
      <c r="N22" s="451">
        <v>14</v>
      </c>
      <c r="O22" s="449">
        <v>10.662604722010663</v>
      </c>
      <c r="P22" s="451">
        <v>7</v>
      </c>
      <c r="Q22" s="449">
        <v>5.6044835868694953</v>
      </c>
      <c r="R22" s="451">
        <v>7</v>
      </c>
      <c r="S22" s="450">
        <v>11.8</v>
      </c>
      <c r="T22" s="451">
        <v>7</v>
      </c>
      <c r="U22" s="451">
        <v>6</v>
      </c>
      <c r="V22" s="451">
        <v>6</v>
      </c>
      <c r="W22" s="450">
        <v>7</v>
      </c>
      <c r="X22" s="451">
        <v>6</v>
      </c>
      <c r="Y22" s="451">
        <v>11</v>
      </c>
      <c r="Z22" s="451">
        <v>11</v>
      </c>
      <c r="AA22" s="450">
        <v>7.4</v>
      </c>
    </row>
    <row r="23" spans="1:27" ht="18" customHeight="1">
      <c r="A23" s="348">
        <v>15</v>
      </c>
      <c r="B23" s="350" t="s">
        <v>99</v>
      </c>
      <c r="C23" s="701">
        <v>26</v>
      </c>
      <c r="D23" s="701">
        <v>28</v>
      </c>
      <c r="E23" s="702">
        <f>D23*1000/14165</f>
        <v>1.9767031415460643</v>
      </c>
      <c r="F23" s="701">
        <v>8</v>
      </c>
      <c r="G23" s="701">
        <f>I23+J23+K23+L23+M23</f>
        <v>7</v>
      </c>
      <c r="H23" s="702">
        <f>G23*1000/14165</f>
        <v>0.49417578538651608</v>
      </c>
      <c r="I23" s="701">
        <v>1</v>
      </c>
      <c r="J23" s="701">
        <v>1</v>
      </c>
      <c r="K23" s="701">
        <v>2</v>
      </c>
      <c r="L23" s="701"/>
      <c r="M23" s="701">
        <v>3</v>
      </c>
      <c r="N23" s="701">
        <v>4</v>
      </c>
      <c r="O23" s="704">
        <v>8.9285714285714288</v>
      </c>
      <c r="P23" s="701">
        <v>1</v>
      </c>
      <c r="Q23" s="704">
        <v>2.6385224274406331</v>
      </c>
      <c r="R23" s="701">
        <v>1</v>
      </c>
      <c r="S23" s="708"/>
      <c r="T23" s="705"/>
      <c r="U23" s="701"/>
      <c r="V23" s="701"/>
      <c r="W23" s="708"/>
      <c r="X23" s="705"/>
      <c r="Y23" s="705"/>
      <c r="Z23" s="705"/>
      <c r="AA23" s="708"/>
    </row>
    <row r="24" spans="1:27" ht="18" customHeight="1">
      <c r="A24" s="636">
        <v>16</v>
      </c>
      <c r="B24" s="447" t="s">
        <v>1400</v>
      </c>
      <c r="C24" s="451">
        <v>29</v>
      </c>
      <c r="D24" s="451">
        <v>33</v>
      </c>
      <c r="E24" s="617">
        <f>D24*1000/14045</f>
        <v>2.3495906016375936</v>
      </c>
      <c r="F24" s="451">
        <v>8</v>
      </c>
      <c r="G24" s="451">
        <f t="shared" ref="G24" si="2">I24+J24+K24+L24+M24</f>
        <v>7</v>
      </c>
      <c r="H24" s="617">
        <f>G24*1000/14045</f>
        <v>0.49839800640797438</v>
      </c>
      <c r="I24" s="451">
        <v>3</v>
      </c>
      <c r="J24" s="451"/>
      <c r="K24" s="451">
        <v>1</v>
      </c>
      <c r="L24" s="711"/>
      <c r="M24" s="451">
        <v>3</v>
      </c>
      <c r="N24" s="451">
        <v>4</v>
      </c>
      <c r="O24" s="449">
        <v>13.029315960912053</v>
      </c>
      <c r="P24" s="451">
        <v>2</v>
      </c>
      <c r="Q24" s="449">
        <v>5.6818181818181817</v>
      </c>
      <c r="R24" s="451">
        <v>2</v>
      </c>
      <c r="S24" s="450"/>
      <c r="T24" s="451"/>
      <c r="U24" s="451"/>
      <c r="V24" s="451"/>
      <c r="W24" s="450"/>
      <c r="X24" s="711">
        <v>2</v>
      </c>
      <c r="Y24" s="711"/>
      <c r="Z24" s="711"/>
      <c r="AA24" s="450"/>
    </row>
    <row r="25" spans="1:27" ht="18" customHeight="1">
      <c r="A25" s="348">
        <v>17</v>
      </c>
      <c r="B25" s="350" t="s">
        <v>100</v>
      </c>
      <c r="C25" s="701">
        <v>37</v>
      </c>
      <c r="D25" s="701">
        <v>28</v>
      </c>
      <c r="E25" s="702">
        <f>D25*1000/15296</f>
        <v>1.8305439330543933</v>
      </c>
      <c r="F25" s="701">
        <v>22</v>
      </c>
      <c r="G25" s="701">
        <v>8</v>
      </c>
      <c r="H25" s="702">
        <f>G25*1000/15296</f>
        <v>0.52301255230125521</v>
      </c>
      <c r="I25" s="701">
        <v>3</v>
      </c>
      <c r="J25" s="701">
        <v>1</v>
      </c>
      <c r="K25" s="701">
        <v>2</v>
      </c>
      <c r="L25" s="705"/>
      <c r="M25" s="701">
        <v>2</v>
      </c>
      <c r="N25" s="701">
        <v>6</v>
      </c>
      <c r="O25" s="704">
        <v>13.043478260869565</v>
      </c>
      <c r="P25" s="701">
        <v>4</v>
      </c>
      <c r="Q25" s="704">
        <v>9.1743119266055047</v>
      </c>
      <c r="R25" s="701">
        <v>4</v>
      </c>
      <c r="S25" s="703"/>
      <c r="T25" s="701"/>
      <c r="U25" s="701"/>
      <c r="V25" s="701"/>
      <c r="W25" s="703"/>
      <c r="X25" s="705">
        <v>1</v>
      </c>
      <c r="Y25" s="705"/>
      <c r="Z25" s="705"/>
      <c r="AA25" s="703"/>
    </row>
    <row r="26" spans="1:27" ht="18" customHeight="1">
      <c r="A26" s="1697" t="s">
        <v>116</v>
      </c>
      <c r="B26" s="1697"/>
      <c r="C26" s="712">
        <f>C17+C21+C22</f>
        <v>139</v>
      </c>
      <c r="D26" s="712">
        <f>D17+D21+D22+D23+D24+D25</f>
        <v>134</v>
      </c>
      <c r="E26" s="714">
        <f>D26*1000/77124</f>
        <v>1.7374617499092371</v>
      </c>
      <c r="F26" s="712">
        <f>F17+F22+F21</f>
        <v>86</v>
      </c>
      <c r="G26" s="712">
        <f>G17+G21+G22+G23+G24+G25</f>
        <v>59</v>
      </c>
      <c r="H26" s="714">
        <f>G26*1000/77124</f>
        <v>0.76500181525854472</v>
      </c>
      <c r="I26" s="712">
        <f>I17+I21+I22+I23+I24+I25</f>
        <v>13</v>
      </c>
      <c r="J26" s="712">
        <f t="shared" ref="J26:M26" si="3">J17+J21+J22+J23+J24+J25</f>
        <v>4</v>
      </c>
      <c r="K26" s="712">
        <f t="shared" si="3"/>
        <v>17</v>
      </c>
      <c r="L26" s="712">
        <f t="shared" si="3"/>
        <v>1</v>
      </c>
      <c r="M26" s="712">
        <f t="shared" si="3"/>
        <v>24</v>
      </c>
      <c r="N26" s="712">
        <f t="shared" ref="N26" si="4">N17+N21+N22</f>
        <v>23</v>
      </c>
      <c r="O26" s="715">
        <v>11.078998073217726</v>
      </c>
      <c r="P26" s="712">
        <f>P17+P21+P22+P23+P24+P25</f>
        <v>26</v>
      </c>
      <c r="Q26" s="715">
        <v>13.44364012409514</v>
      </c>
      <c r="R26" s="712">
        <f>R17+R21+R22+R23+R24+R25</f>
        <v>18</v>
      </c>
      <c r="S26" s="712">
        <v>20.399999999999999</v>
      </c>
      <c r="T26" s="712">
        <v>10</v>
      </c>
      <c r="U26" s="712">
        <f>U17+U21+U22</f>
        <v>12</v>
      </c>
      <c r="V26" s="712">
        <f>V17+V21+V22</f>
        <v>9</v>
      </c>
      <c r="W26" s="712">
        <v>11.4</v>
      </c>
      <c r="X26" s="712">
        <v>11</v>
      </c>
      <c r="Y26" s="712">
        <f t="shared" ref="Y26:Z26" si="5">Y17+Y21+Y22</f>
        <v>14</v>
      </c>
      <c r="Z26" s="712">
        <f t="shared" si="5"/>
        <v>11</v>
      </c>
      <c r="AA26" s="712">
        <v>11.8</v>
      </c>
    </row>
    <row r="27" spans="1:27" ht="12.75" customHeight="1"/>
    <row r="29" spans="1:27">
      <c r="A29" s="1699">
        <v>26</v>
      </c>
      <c r="B29" s="1699"/>
      <c r="C29" s="1699"/>
      <c r="D29" s="1699"/>
      <c r="E29" s="1699"/>
      <c r="F29" s="1699"/>
      <c r="G29" s="1699"/>
      <c r="H29" s="1699"/>
      <c r="I29" s="1699"/>
      <c r="J29" s="1699"/>
      <c r="K29" s="1699"/>
      <c r="L29" s="1699"/>
      <c r="M29" s="1699"/>
      <c r="N29" s="1699"/>
      <c r="O29" s="1699"/>
      <c r="P29" s="1699"/>
      <c r="Q29" s="1699"/>
      <c r="R29" s="1699"/>
      <c r="S29" s="1699"/>
      <c r="T29" s="1699"/>
      <c r="U29" s="1699"/>
      <c r="V29" s="1699"/>
      <c r="W29" s="1699"/>
      <c r="X29" s="1699"/>
      <c r="Y29" s="1699"/>
      <c r="Z29" s="1699"/>
      <c r="AA29" s="1699"/>
    </row>
  </sheetData>
  <mergeCells count="27">
    <mergeCell ref="Y5:Z5"/>
    <mergeCell ref="L5:L6"/>
    <mergeCell ref="M5:M6"/>
    <mergeCell ref="N5:O5"/>
    <mergeCell ref="P5:R5"/>
    <mergeCell ref="U5:V5"/>
    <mergeCell ref="D5:E5"/>
    <mergeCell ref="G5:H5"/>
    <mergeCell ref="I5:I6"/>
    <mergeCell ref="J5:J6"/>
    <mergeCell ref="K5:K6"/>
    <mergeCell ref="A1:AA1"/>
    <mergeCell ref="A26:B26"/>
    <mergeCell ref="A29:AA29"/>
    <mergeCell ref="F4:H4"/>
    <mergeCell ref="I4:M4"/>
    <mergeCell ref="N4:R4"/>
    <mergeCell ref="S4:S6"/>
    <mergeCell ref="T4:V4"/>
    <mergeCell ref="A4:A6"/>
    <mergeCell ref="B4:B6"/>
    <mergeCell ref="C4:E4"/>
    <mergeCell ref="A17:B17"/>
    <mergeCell ref="A21:B21"/>
    <mergeCell ref="W4:W6"/>
    <mergeCell ref="X4:Z4"/>
    <mergeCell ref="AA4:AA6"/>
  </mergeCells>
  <phoneticPr fontId="11" type="noConversion"/>
  <pageMargins left="0.25" right="0.25" top="0.52" bottom="0.38" header="0.3" footer="0.3"/>
  <pageSetup paperSize="9" scale="9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35">
    <tabColor rgb="FF00B050"/>
  </sheetPr>
  <dimension ref="A2:AB30"/>
  <sheetViews>
    <sheetView topLeftCell="A16" workbookViewId="0">
      <selection activeCell="E25" sqref="E25"/>
    </sheetView>
  </sheetViews>
  <sheetFormatPr defaultColWidth="9.140625" defaultRowHeight="14.25"/>
  <cols>
    <col min="1" max="1" width="3.42578125" style="189" customWidth="1"/>
    <col min="2" max="2" width="15.5703125" style="189" customWidth="1"/>
    <col min="3" max="3" width="5.7109375" style="189" customWidth="1"/>
    <col min="4" max="6" width="7" style="189" customWidth="1"/>
    <col min="7" max="7" width="5.7109375" style="189" customWidth="1"/>
    <col min="8" max="8" width="4.42578125" style="189" customWidth="1"/>
    <col min="9" max="9" width="4.28515625" style="189" customWidth="1"/>
    <col min="10" max="10" width="5.140625" style="189" customWidth="1"/>
    <col min="11" max="11" width="6.7109375" style="189" customWidth="1"/>
    <col min="12" max="12" width="5.28515625" style="189" customWidth="1"/>
    <col min="13" max="17" width="5.140625" style="189" customWidth="1"/>
    <col min="18" max="20" width="5.85546875" style="189" customWidth="1"/>
    <col min="21" max="21" width="6.42578125" style="189" customWidth="1"/>
    <col min="22" max="26" width="5.42578125" style="189" customWidth="1"/>
    <col min="27" max="27" width="6" style="189" customWidth="1"/>
    <col min="28" max="16384" width="9.140625" style="189"/>
  </cols>
  <sheetData>
    <row r="2" spans="1:28">
      <c r="A2" s="1693" t="s">
        <v>1031</v>
      </c>
      <c r="B2" s="1693"/>
      <c r="C2" s="1693"/>
      <c r="D2" s="1693"/>
      <c r="E2" s="1693"/>
      <c r="F2" s="1693"/>
      <c r="G2" s="1693"/>
      <c r="H2" s="1693"/>
      <c r="I2" s="1693"/>
      <c r="J2" s="1693"/>
      <c r="K2" s="1693"/>
      <c r="L2" s="1693"/>
      <c r="M2" s="1693"/>
      <c r="N2" s="1693"/>
      <c r="O2" s="1693"/>
      <c r="P2" s="1693"/>
      <c r="Q2" s="1693"/>
      <c r="R2" s="1693"/>
      <c r="S2" s="1693"/>
      <c r="T2" s="1693"/>
      <c r="U2" s="1693"/>
      <c r="V2" s="1693"/>
      <c r="W2" s="1693"/>
      <c r="X2" s="1693"/>
      <c r="Y2" s="1693"/>
      <c r="Z2" s="1693"/>
    </row>
    <row r="3" spans="1:28">
      <c r="A3" s="637"/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7"/>
    </row>
    <row r="4" spans="1:28" ht="16.5" customHeight="1">
      <c r="A4" s="1707" t="s">
        <v>1679</v>
      </c>
      <c r="B4" s="1707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  <c r="S4" s="637"/>
      <c r="T4" s="637"/>
      <c r="U4" s="637"/>
      <c r="V4" s="637"/>
      <c r="W4" s="637"/>
      <c r="X4" s="637"/>
      <c r="Y4" s="637"/>
    </row>
    <row r="5" spans="1:28" ht="34.5" customHeight="1">
      <c r="A5" s="1692" t="s">
        <v>1003</v>
      </c>
      <c r="B5" s="1702" t="s">
        <v>1004</v>
      </c>
      <c r="C5" s="1702" t="s">
        <v>1005</v>
      </c>
      <c r="D5" s="1702"/>
      <c r="E5" s="1702"/>
      <c r="F5" s="1702"/>
      <c r="G5" s="1703" t="s">
        <v>1006</v>
      </c>
      <c r="H5" s="1702" t="s">
        <v>1838</v>
      </c>
      <c r="I5" s="1702"/>
      <c r="J5" s="1702"/>
      <c r="K5" s="1702"/>
      <c r="L5" s="1706" t="s">
        <v>1006</v>
      </c>
      <c r="M5" s="1702" t="s">
        <v>1008</v>
      </c>
      <c r="N5" s="1702"/>
      <c r="O5" s="1702"/>
      <c r="P5" s="1702"/>
      <c r="Q5" s="1706" t="s">
        <v>1006</v>
      </c>
      <c r="R5" s="1702" t="s">
        <v>1009</v>
      </c>
      <c r="S5" s="1702"/>
      <c r="T5" s="1702"/>
      <c r="U5" s="1702"/>
      <c r="V5" s="1706" t="s">
        <v>1006</v>
      </c>
      <c r="W5" s="1702" t="s">
        <v>684</v>
      </c>
      <c r="X5" s="1702"/>
      <c r="Y5" s="1702"/>
      <c r="Z5" s="1702"/>
      <c r="AA5" s="1706" t="s">
        <v>1006</v>
      </c>
    </row>
    <row r="6" spans="1:28" ht="33" customHeight="1">
      <c r="A6" s="1692"/>
      <c r="B6" s="1702"/>
      <c r="C6" s="1702">
        <v>2016</v>
      </c>
      <c r="D6" s="1702"/>
      <c r="E6" s="1702">
        <v>2017</v>
      </c>
      <c r="F6" s="1702"/>
      <c r="G6" s="1704"/>
      <c r="H6" s="1702">
        <v>2016</v>
      </c>
      <c r="I6" s="1702"/>
      <c r="J6" s="1702">
        <v>2017</v>
      </c>
      <c r="K6" s="1702"/>
      <c r="L6" s="1706"/>
      <c r="M6" s="1702">
        <v>2016</v>
      </c>
      <c r="N6" s="1702"/>
      <c r="O6" s="1702">
        <v>2017</v>
      </c>
      <c r="P6" s="1702"/>
      <c r="Q6" s="1706"/>
      <c r="R6" s="1702">
        <v>2016</v>
      </c>
      <c r="S6" s="1702"/>
      <c r="T6" s="1702">
        <v>2017</v>
      </c>
      <c r="U6" s="1702"/>
      <c r="V6" s="1706"/>
      <c r="W6" s="1702">
        <v>2016</v>
      </c>
      <c r="X6" s="1702"/>
      <c r="Y6" s="1702">
        <v>2017</v>
      </c>
      <c r="Z6" s="1702"/>
      <c r="AA6" s="1706"/>
    </row>
    <row r="7" spans="1:28" ht="34.5" customHeight="1">
      <c r="A7" s="1692"/>
      <c r="B7" s="1702"/>
      <c r="C7" s="634" t="s">
        <v>1010</v>
      </c>
      <c r="D7" s="635">
        <v>10000</v>
      </c>
      <c r="E7" s="634" t="s">
        <v>1010</v>
      </c>
      <c r="F7" s="635">
        <v>10000</v>
      </c>
      <c r="G7" s="1705"/>
      <c r="H7" s="634" t="s">
        <v>1010</v>
      </c>
      <c r="I7" s="635">
        <v>10000</v>
      </c>
      <c r="J7" s="634" t="s">
        <v>1010</v>
      </c>
      <c r="K7" s="635">
        <v>10000</v>
      </c>
      <c r="L7" s="1706"/>
      <c r="M7" s="634" t="s">
        <v>1010</v>
      </c>
      <c r="N7" s="635">
        <v>10000</v>
      </c>
      <c r="O7" s="634" t="s">
        <v>1010</v>
      </c>
      <c r="P7" s="635">
        <v>10000</v>
      </c>
      <c r="Q7" s="1706"/>
      <c r="R7" s="634" t="s">
        <v>1010</v>
      </c>
      <c r="S7" s="635">
        <v>10000</v>
      </c>
      <c r="T7" s="634" t="s">
        <v>1010</v>
      </c>
      <c r="U7" s="635">
        <v>10000</v>
      </c>
      <c r="V7" s="1706"/>
      <c r="W7" s="634" t="s">
        <v>1010</v>
      </c>
      <c r="X7" s="635">
        <v>10000</v>
      </c>
      <c r="Y7" s="634" t="s">
        <v>1010</v>
      </c>
      <c r="Z7" s="635">
        <v>10000</v>
      </c>
      <c r="AA7" s="1706"/>
    </row>
    <row r="8" spans="1:28" ht="21" customHeight="1">
      <c r="A8" s="348">
        <v>1</v>
      </c>
      <c r="B8" s="350" t="s">
        <v>82</v>
      </c>
      <c r="C8" s="703">
        <v>19</v>
      </c>
      <c r="D8" s="704">
        <f>C8*10000/2986.5</f>
        <v>63.619621630671354</v>
      </c>
      <c r="E8" s="703">
        <v>14</v>
      </c>
      <c r="F8" s="702">
        <v>46.419098143236077</v>
      </c>
      <c r="G8" s="703">
        <v>25.4</v>
      </c>
      <c r="H8" s="701"/>
      <c r="I8" s="704"/>
      <c r="J8" s="701"/>
      <c r="K8" s="702"/>
      <c r="L8" s="701">
        <v>0</v>
      </c>
      <c r="M8" s="701"/>
      <c r="N8" s="701"/>
      <c r="O8" s="701"/>
      <c r="P8" s="702"/>
      <c r="Q8" s="701">
        <v>0</v>
      </c>
      <c r="R8" s="701"/>
      <c r="S8" s="704"/>
      <c r="T8" s="701"/>
      <c r="U8" s="702"/>
      <c r="V8" s="703">
        <v>0</v>
      </c>
      <c r="W8" s="701"/>
      <c r="X8" s="701"/>
      <c r="Y8" s="701"/>
      <c r="Z8" s="701"/>
      <c r="AA8" s="703">
        <v>0</v>
      </c>
      <c r="AB8" s="638"/>
    </row>
    <row r="9" spans="1:28" ht="21" customHeight="1">
      <c r="A9" s="636">
        <v>2</v>
      </c>
      <c r="B9" s="447" t="s">
        <v>83</v>
      </c>
      <c r="C9" s="450">
        <v>43</v>
      </c>
      <c r="D9" s="449">
        <f>C9*10000/2138.5</f>
        <v>201.0755202244564</v>
      </c>
      <c r="E9" s="450">
        <v>31</v>
      </c>
      <c r="F9" s="449">
        <v>138.82669055082849</v>
      </c>
      <c r="G9" s="450">
        <v>32.799999999999997</v>
      </c>
      <c r="H9" s="451"/>
      <c r="I9" s="451"/>
      <c r="J9" s="451"/>
      <c r="K9" s="451"/>
      <c r="L9" s="451">
        <v>0</v>
      </c>
      <c r="M9" s="451"/>
      <c r="N9" s="451"/>
      <c r="O9" s="451"/>
      <c r="P9" s="617"/>
      <c r="Q9" s="451">
        <v>0</v>
      </c>
      <c r="R9" s="451">
        <v>4</v>
      </c>
      <c r="S9" s="449">
        <v>18.704699555763387</v>
      </c>
      <c r="T9" s="451"/>
      <c r="U9" s="617"/>
      <c r="V9" s="450">
        <v>1.4</v>
      </c>
      <c r="W9" s="451"/>
      <c r="X9" s="451"/>
      <c r="Y9" s="451"/>
      <c r="Z9" s="451"/>
      <c r="AA9" s="703">
        <v>0</v>
      </c>
      <c r="AB9" s="638"/>
    </row>
    <row r="10" spans="1:28" ht="21" customHeight="1">
      <c r="A10" s="348">
        <v>3</v>
      </c>
      <c r="B10" s="350" t="s">
        <v>84</v>
      </c>
      <c r="C10" s="703">
        <v>42</v>
      </c>
      <c r="D10" s="704">
        <f>C10*10000/1689.5</f>
        <v>248.59425865640722</v>
      </c>
      <c r="E10" s="703">
        <v>21</v>
      </c>
      <c r="F10" s="702">
        <v>121.42237640936686</v>
      </c>
      <c r="G10" s="703">
        <v>25.6</v>
      </c>
      <c r="H10" s="701"/>
      <c r="I10" s="701"/>
      <c r="J10" s="701"/>
      <c r="K10" s="701"/>
      <c r="L10" s="701">
        <v>0</v>
      </c>
      <c r="M10" s="701"/>
      <c r="N10" s="701"/>
      <c r="O10" s="701"/>
      <c r="P10" s="702"/>
      <c r="Q10" s="701">
        <v>0</v>
      </c>
      <c r="R10" s="701"/>
      <c r="S10" s="704"/>
      <c r="T10" s="701"/>
      <c r="U10" s="702"/>
      <c r="V10" s="703">
        <v>0</v>
      </c>
      <c r="W10" s="701"/>
      <c r="X10" s="701"/>
      <c r="Y10" s="701"/>
      <c r="Z10" s="701"/>
      <c r="AA10" s="703">
        <v>0</v>
      </c>
      <c r="AB10" s="638"/>
    </row>
    <row r="11" spans="1:28" ht="21" customHeight="1">
      <c r="A11" s="636">
        <v>4</v>
      </c>
      <c r="B11" s="447" t="s">
        <v>1011</v>
      </c>
      <c r="C11" s="450">
        <v>70</v>
      </c>
      <c r="D11" s="449">
        <f>C11*10000/1353</f>
        <v>517.36881005173689</v>
      </c>
      <c r="E11" s="450">
        <v>29</v>
      </c>
      <c r="F11" s="617">
        <v>211.2163146394756</v>
      </c>
      <c r="G11" s="450">
        <v>33.4</v>
      </c>
      <c r="H11" s="451"/>
      <c r="I11" s="451"/>
      <c r="J11" s="451"/>
      <c r="K11" s="451"/>
      <c r="L11" s="451">
        <v>0</v>
      </c>
      <c r="M11" s="451"/>
      <c r="N11" s="451"/>
      <c r="O11" s="451"/>
      <c r="P11" s="617"/>
      <c r="Q11" s="451">
        <v>0</v>
      </c>
      <c r="R11" s="451">
        <v>51</v>
      </c>
      <c r="S11" s="449">
        <v>376.94013303769401</v>
      </c>
      <c r="T11" s="451">
        <v>1</v>
      </c>
      <c r="U11" s="617">
        <v>7.2833211944646763</v>
      </c>
      <c r="V11" s="450">
        <v>11</v>
      </c>
      <c r="W11" s="451"/>
      <c r="X11" s="449"/>
      <c r="Y11" s="451"/>
      <c r="Z11" s="451"/>
      <c r="AA11" s="450">
        <v>0.4</v>
      </c>
      <c r="AB11" s="638"/>
    </row>
    <row r="12" spans="1:28" ht="21" customHeight="1">
      <c r="A12" s="348">
        <v>5</v>
      </c>
      <c r="B12" s="350" t="s">
        <v>1012</v>
      </c>
      <c r="C12" s="703">
        <v>36</v>
      </c>
      <c r="D12" s="704">
        <f>C12*10000/2606</f>
        <v>138.14274750575595</v>
      </c>
      <c r="E12" s="703">
        <v>65</v>
      </c>
      <c r="F12" s="702">
        <v>249.71187091817134</v>
      </c>
      <c r="G12" s="703">
        <v>40.6</v>
      </c>
      <c r="H12" s="701"/>
      <c r="I12" s="701"/>
      <c r="J12" s="701"/>
      <c r="K12" s="701"/>
      <c r="L12" s="701">
        <v>0</v>
      </c>
      <c r="M12" s="701"/>
      <c r="N12" s="701"/>
      <c r="O12" s="701"/>
      <c r="P12" s="702"/>
      <c r="Q12" s="701">
        <v>0</v>
      </c>
      <c r="R12" s="701"/>
      <c r="S12" s="704"/>
      <c r="T12" s="701">
        <v>20</v>
      </c>
      <c r="U12" s="704">
        <v>76.834421820975791</v>
      </c>
      <c r="V12" s="703">
        <v>4.4000000000000004</v>
      </c>
      <c r="W12" s="701"/>
      <c r="X12" s="704"/>
      <c r="Y12" s="701"/>
      <c r="Z12" s="701"/>
      <c r="AA12" s="703">
        <v>0.4</v>
      </c>
      <c r="AB12" s="638"/>
    </row>
    <row r="13" spans="1:28" ht="21" customHeight="1">
      <c r="A13" s="636">
        <v>6</v>
      </c>
      <c r="B13" s="447" t="s">
        <v>90</v>
      </c>
      <c r="C13" s="450">
        <v>35</v>
      </c>
      <c r="D13" s="449">
        <f>C13*10000/1931.5</f>
        <v>181.2063163344551</v>
      </c>
      <c r="E13" s="450">
        <v>37</v>
      </c>
      <c r="F13" s="617">
        <v>190.72164948453607</v>
      </c>
      <c r="G13" s="450">
        <v>39</v>
      </c>
      <c r="H13" s="451"/>
      <c r="I13" s="449"/>
      <c r="J13" s="451"/>
      <c r="K13" s="449"/>
      <c r="L13" s="451">
        <v>0</v>
      </c>
      <c r="M13" s="451"/>
      <c r="N13" s="451"/>
      <c r="O13" s="451"/>
      <c r="P13" s="617"/>
      <c r="Q13" s="451">
        <v>0</v>
      </c>
      <c r="R13" s="451">
        <v>3</v>
      </c>
      <c r="S13" s="449">
        <v>15.531969971524722</v>
      </c>
      <c r="T13" s="451"/>
      <c r="U13" s="617"/>
      <c r="V13" s="450">
        <v>0.6</v>
      </c>
      <c r="W13" s="617"/>
      <c r="X13" s="617"/>
      <c r="Y13" s="617"/>
      <c r="Z13" s="617"/>
      <c r="AA13" s="450">
        <v>0</v>
      </c>
      <c r="AB13" s="638"/>
    </row>
    <row r="14" spans="1:28" ht="21" customHeight="1">
      <c r="A14" s="348">
        <v>7</v>
      </c>
      <c r="B14" s="350" t="s">
        <v>89</v>
      </c>
      <c r="C14" s="703">
        <v>17</v>
      </c>
      <c r="D14" s="704">
        <f>C14*10000/1734.5</f>
        <v>98.010954165465549</v>
      </c>
      <c r="E14" s="703">
        <v>40</v>
      </c>
      <c r="F14" s="702">
        <v>228.70211549456832</v>
      </c>
      <c r="G14" s="703">
        <v>28</v>
      </c>
      <c r="H14" s="701"/>
      <c r="I14" s="701"/>
      <c r="J14" s="701"/>
      <c r="K14" s="701"/>
      <c r="L14" s="701">
        <v>0</v>
      </c>
      <c r="M14" s="701"/>
      <c r="N14" s="704"/>
      <c r="O14" s="701"/>
      <c r="P14" s="702"/>
      <c r="Q14" s="701">
        <v>0</v>
      </c>
      <c r="R14" s="701"/>
      <c r="S14" s="704"/>
      <c r="T14" s="701">
        <v>3</v>
      </c>
      <c r="U14" s="702">
        <v>17.152658662092623</v>
      </c>
      <c r="V14" s="703">
        <v>1.8</v>
      </c>
      <c r="W14" s="701"/>
      <c r="X14" s="701"/>
      <c r="Y14" s="701"/>
      <c r="Z14" s="701"/>
      <c r="AA14" s="703">
        <v>0</v>
      </c>
      <c r="AB14" s="638"/>
    </row>
    <row r="15" spans="1:28" ht="21" customHeight="1">
      <c r="A15" s="636">
        <v>8</v>
      </c>
      <c r="B15" s="447" t="s">
        <v>1013</v>
      </c>
      <c r="C15" s="450">
        <v>42</v>
      </c>
      <c r="D15" s="449">
        <f>C15*10000/3479</f>
        <v>120.72434607645876</v>
      </c>
      <c r="E15" s="450">
        <v>34</v>
      </c>
      <c r="F15" s="617">
        <v>97.659055005026573</v>
      </c>
      <c r="G15" s="450">
        <v>47.2</v>
      </c>
      <c r="H15" s="451"/>
      <c r="I15" s="617"/>
      <c r="J15" s="451"/>
      <c r="K15" s="617"/>
      <c r="L15" s="451">
        <v>0</v>
      </c>
      <c r="M15" s="451"/>
      <c r="N15" s="449"/>
      <c r="O15" s="451"/>
      <c r="P15" s="617"/>
      <c r="Q15" s="451">
        <v>0</v>
      </c>
      <c r="R15" s="451"/>
      <c r="S15" s="449"/>
      <c r="T15" s="451"/>
      <c r="U15" s="617"/>
      <c r="V15" s="450">
        <v>0.4</v>
      </c>
      <c r="W15" s="450"/>
      <c r="X15" s="449"/>
      <c r="Y15" s="617"/>
      <c r="Z15" s="617"/>
      <c r="AA15" s="450">
        <v>1</v>
      </c>
      <c r="AB15" s="638"/>
    </row>
    <row r="16" spans="1:28" ht="21" customHeight="1">
      <c r="A16" s="348">
        <v>9</v>
      </c>
      <c r="B16" s="350" t="s">
        <v>1014</v>
      </c>
      <c r="C16" s="703">
        <v>27</v>
      </c>
      <c r="D16" s="704">
        <f>C16*10000/1708.5</f>
        <v>158.03336259877085</v>
      </c>
      <c r="E16" s="703">
        <v>51</v>
      </c>
      <c r="F16" s="702">
        <v>296.68411867364745</v>
      </c>
      <c r="G16" s="703">
        <v>27.6</v>
      </c>
      <c r="H16" s="701"/>
      <c r="I16" s="701"/>
      <c r="J16" s="701"/>
      <c r="K16" s="701"/>
      <c r="L16" s="701">
        <v>0</v>
      </c>
      <c r="M16" s="701"/>
      <c r="N16" s="704"/>
      <c r="O16" s="701"/>
      <c r="P16" s="702"/>
      <c r="Q16" s="701">
        <v>0</v>
      </c>
      <c r="R16" s="701"/>
      <c r="S16" s="704"/>
      <c r="T16" s="701">
        <v>3</v>
      </c>
      <c r="U16" s="702"/>
      <c r="V16" s="703">
        <v>2.2000000000000002</v>
      </c>
      <c r="W16" s="701"/>
      <c r="X16" s="704"/>
      <c r="Y16" s="701"/>
      <c r="Z16" s="701"/>
      <c r="AA16" s="703">
        <v>1.2</v>
      </c>
      <c r="AB16" s="638"/>
    </row>
    <row r="17" spans="1:28" ht="21" customHeight="1">
      <c r="A17" s="636">
        <v>10</v>
      </c>
      <c r="B17" s="447" t="s">
        <v>1015</v>
      </c>
      <c r="C17" s="450">
        <v>22</v>
      </c>
      <c r="D17" s="449">
        <f>C17*10000/2555</f>
        <v>86.105675146771034</v>
      </c>
      <c r="E17" s="450">
        <v>19</v>
      </c>
      <c r="F17" s="617">
        <v>73.843762145355612</v>
      </c>
      <c r="G17" s="450">
        <v>32.6</v>
      </c>
      <c r="H17" s="451"/>
      <c r="I17" s="451"/>
      <c r="J17" s="451"/>
      <c r="K17" s="451"/>
      <c r="L17" s="451">
        <v>0</v>
      </c>
      <c r="M17" s="451"/>
      <c r="N17" s="449"/>
      <c r="O17" s="451"/>
      <c r="P17" s="617"/>
      <c r="Q17" s="451">
        <v>0</v>
      </c>
      <c r="R17" s="451"/>
      <c r="S17" s="449"/>
      <c r="T17" s="451"/>
      <c r="U17" s="449"/>
      <c r="V17" s="450">
        <v>3</v>
      </c>
      <c r="W17" s="451"/>
      <c r="X17" s="449"/>
      <c r="Y17" s="451"/>
      <c r="Z17" s="451"/>
      <c r="AA17" s="450">
        <v>2.4</v>
      </c>
      <c r="AB17" s="638"/>
    </row>
    <row r="18" spans="1:28" ht="21" customHeight="1">
      <c r="A18" s="1696" t="s">
        <v>1016</v>
      </c>
      <c r="B18" s="1696"/>
      <c r="C18" s="708">
        <v>353</v>
      </c>
      <c r="D18" s="709">
        <f>C18*10000/22182</f>
        <v>159.13803985213235</v>
      </c>
      <c r="E18" s="708">
        <v>341</v>
      </c>
      <c r="F18" s="707">
        <v>152.11669714948476</v>
      </c>
      <c r="G18" s="708">
        <v>332.2</v>
      </c>
      <c r="H18" s="705"/>
      <c r="I18" s="705"/>
      <c r="J18" s="705"/>
      <c r="K18" s="705"/>
      <c r="L18" s="705">
        <v>0</v>
      </c>
      <c r="M18" s="705"/>
      <c r="N18" s="709"/>
      <c r="O18" s="705"/>
      <c r="P18" s="707"/>
      <c r="Q18" s="705">
        <v>0</v>
      </c>
      <c r="R18" s="705">
        <v>58</v>
      </c>
      <c r="S18" s="709">
        <v>26.147326661256876</v>
      </c>
      <c r="T18" s="705">
        <v>27</v>
      </c>
      <c r="U18" s="709">
        <v>12.044430566088236</v>
      </c>
      <c r="V18" s="708">
        <v>24.8</v>
      </c>
      <c r="W18" s="705"/>
      <c r="X18" s="709"/>
      <c r="Y18" s="705"/>
      <c r="Z18" s="709"/>
      <c r="AA18" s="708">
        <v>5.4</v>
      </c>
      <c r="AB18" s="638"/>
    </row>
    <row r="19" spans="1:28" ht="21" customHeight="1">
      <c r="A19" s="636">
        <v>11</v>
      </c>
      <c r="B19" s="447" t="s">
        <v>1017</v>
      </c>
      <c r="C19" s="450">
        <v>53</v>
      </c>
      <c r="D19" s="449">
        <f>C19*10000/4510.5</f>
        <v>117.50360270479992</v>
      </c>
      <c r="E19" s="450">
        <v>40</v>
      </c>
      <c r="F19" s="617">
        <v>87.60402978537013</v>
      </c>
      <c r="G19" s="450">
        <v>60.4</v>
      </c>
      <c r="H19" s="451"/>
      <c r="I19" s="451"/>
      <c r="J19" s="451"/>
      <c r="K19" s="451"/>
      <c r="L19" s="451">
        <v>0</v>
      </c>
      <c r="M19" s="451"/>
      <c r="N19" s="449"/>
      <c r="O19" s="451"/>
      <c r="P19" s="617"/>
      <c r="Q19" s="451">
        <v>0</v>
      </c>
      <c r="R19" s="451"/>
      <c r="S19" s="449"/>
      <c r="T19" s="451"/>
      <c r="U19" s="449"/>
      <c r="V19" s="450">
        <v>3.2</v>
      </c>
      <c r="W19" s="451"/>
      <c r="X19" s="449"/>
      <c r="Y19" s="451"/>
      <c r="Z19" s="451"/>
      <c r="AA19" s="450">
        <v>0.2</v>
      </c>
      <c r="AB19" s="638"/>
    </row>
    <row r="20" spans="1:28" ht="21" customHeight="1">
      <c r="A20" s="348">
        <v>12</v>
      </c>
      <c r="B20" s="350" t="s">
        <v>1018</v>
      </c>
      <c r="C20" s="703">
        <v>26</v>
      </c>
      <c r="D20" s="704">
        <f>C20*10000/3244</f>
        <v>80.147965474722568</v>
      </c>
      <c r="E20" s="703">
        <v>36</v>
      </c>
      <c r="F20" s="702">
        <v>111.12826053403303</v>
      </c>
      <c r="G20" s="703">
        <v>39</v>
      </c>
      <c r="H20" s="701"/>
      <c r="I20" s="701"/>
      <c r="J20" s="701"/>
      <c r="K20" s="701"/>
      <c r="L20" s="701">
        <v>0</v>
      </c>
      <c r="M20" s="701"/>
      <c r="N20" s="704"/>
      <c r="O20" s="701"/>
      <c r="P20" s="702"/>
      <c r="Q20" s="701">
        <v>0</v>
      </c>
      <c r="R20" s="701"/>
      <c r="S20" s="704"/>
      <c r="T20" s="701"/>
      <c r="U20" s="704"/>
      <c r="V20" s="703">
        <v>0.4</v>
      </c>
      <c r="W20" s="701"/>
      <c r="X20" s="704"/>
      <c r="Y20" s="701"/>
      <c r="Z20" s="701"/>
      <c r="AA20" s="703">
        <v>5.4</v>
      </c>
      <c r="AB20" s="638"/>
    </row>
    <row r="21" spans="1:28" ht="21" customHeight="1">
      <c r="A21" s="636">
        <v>13</v>
      </c>
      <c r="B21" s="447" t="s">
        <v>88</v>
      </c>
      <c r="C21" s="450">
        <v>56</v>
      </c>
      <c r="D21" s="449">
        <f>C21*10000/3044</f>
        <v>183.96846254927726</v>
      </c>
      <c r="E21" s="450">
        <v>44</v>
      </c>
      <c r="F21" s="617">
        <v>146.17940199335547</v>
      </c>
      <c r="G21" s="450">
        <v>48.8</v>
      </c>
      <c r="H21" s="451"/>
      <c r="I21" s="451"/>
      <c r="J21" s="451"/>
      <c r="K21" s="451"/>
      <c r="L21" s="451">
        <v>0</v>
      </c>
      <c r="M21" s="451"/>
      <c r="N21" s="449"/>
      <c r="O21" s="451"/>
      <c r="P21" s="617"/>
      <c r="Q21" s="451">
        <v>0</v>
      </c>
      <c r="R21" s="451"/>
      <c r="S21" s="449"/>
      <c r="T21" s="451">
        <v>1</v>
      </c>
      <c r="U21" s="617">
        <v>3.3222591362126246</v>
      </c>
      <c r="V21" s="450">
        <v>5.6</v>
      </c>
      <c r="W21" s="451"/>
      <c r="X21" s="451"/>
      <c r="Y21" s="451"/>
      <c r="Z21" s="451"/>
      <c r="AA21" s="450">
        <v>0</v>
      </c>
      <c r="AB21" s="638"/>
    </row>
    <row r="22" spans="1:28" ht="21" customHeight="1">
      <c r="A22" s="1696" t="s">
        <v>1019</v>
      </c>
      <c r="B22" s="1696"/>
      <c r="C22" s="708">
        <v>135</v>
      </c>
      <c r="D22" s="709">
        <f>C22*10000/10798.5</f>
        <v>125.01736352271149</v>
      </c>
      <c r="E22" s="708">
        <v>120</v>
      </c>
      <c r="F22" s="707">
        <v>110.95187462438167</v>
      </c>
      <c r="G22" s="708">
        <v>148.19999999999999</v>
      </c>
      <c r="H22" s="705"/>
      <c r="I22" s="705"/>
      <c r="J22" s="705"/>
      <c r="K22" s="705"/>
      <c r="L22" s="705">
        <v>0</v>
      </c>
      <c r="M22" s="705"/>
      <c r="N22" s="709"/>
      <c r="O22" s="705"/>
      <c r="P22" s="707"/>
      <c r="Q22" s="705">
        <v>0</v>
      </c>
      <c r="R22" s="705"/>
      <c r="S22" s="709"/>
      <c r="T22" s="705">
        <v>1</v>
      </c>
      <c r="U22" s="707">
        <v>0.92459895520318058</v>
      </c>
      <c r="V22" s="708">
        <v>9.1999999999999993</v>
      </c>
      <c r="W22" s="705"/>
      <c r="X22" s="709"/>
      <c r="Y22" s="705"/>
      <c r="Z22" s="709"/>
      <c r="AA22" s="708">
        <v>5.6</v>
      </c>
      <c r="AB22" s="638"/>
    </row>
    <row r="23" spans="1:28" ht="21" customHeight="1">
      <c r="A23" s="348">
        <v>14</v>
      </c>
      <c r="B23" s="348" t="s">
        <v>1020</v>
      </c>
      <c r="C23" s="703">
        <v>2074</v>
      </c>
      <c r="D23" s="704">
        <f>C23*10000/42719</f>
        <v>485.49825604531941</v>
      </c>
      <c r="E23" s="703">
        <v>2441</v>
      </c>
      <c r="F23" s="704">
        <v>556.14412813414901</v>
      </c>
      <c r="G23" s="703">
        <v>2098.1999999999998</v>
      </c>
      <c r="H23" s="701">
        <v>8</v>
      </c>
      <c r="I23" s="704">
        <v>1.8727030127109716</v>
      </c>
      <c r="J23" s="703">
        <v>2</v>
      </c>
      <c r="K23" s="704">
        <v>0.45566909310458747</v>
      </c>
      <c r="L23" s="701">
        <v>4.4000000000000004</v>
      </c>
      <c r="M23" s="701">
        <v>12</v>
      </c>
      <c r="N23" s="704">
        <v>2.8090545190664575</v>
      </c>
      <c r="O23" s="701">
        <v>32</v>
      </c>
      <c r="P23" s="704">
        <v>7.2907054896733996</v>
      </c>
      <c r="Q23" s="701">
        <v>19</v>
      </c>
      <c r="R23" s="701">
        <v>307</v>
      </c>
      <c r="S23" s="704">
        <v>71.864978112783533</v>
      </c>
      <c r="T23" s="701">
        <v>612</v>
      </c>
      <c r="U23" s="704">
        <v>139.43474249000377</v>
      </c>
      <c r="V23" s="703">
        <v>337.4</v>
      </c>
      <c r="W23" s="703">
        <v>22</v>
      </c>
      <c r="X23" s="704">
        <v>5.1499332849551722</v>
      </c>
      <c r="Y23" s="703">
        <v>33</v>
      </c>
      <c r="Z23" s="702">
        <v>7.5185400362256933</v>
      </c>
      <c r="AA23" s="703">
        <v>81.599999999999994</v>
      </c>
      <c r="AB23" s="638"/>
    </row>
    <row r="24" spans="1:28" ht="21" customHeight="1">
      <c r="A24" s="348">
        <v>15</v>
      </c>
      <c r="B24" s="348" t="s">
        <v>1021</v>
      </c>
      <c r="C24" s="703">
        <v>16</v>
      </c>
      <c r="D24" s="704">
        <f>C24*10000/42719</f>
        <v>3.7454060254219432</v>
      </c>
      <c r="E24" s="703">
        <v>13</v>
      </c>
      <c r="F24" s="702">
        <v>2.9618491051798186</v>
      </c>
      <c r="G24" s="703">
        <v>103.4</v>
      </c>
      <c r="H24" s="701"/>
      <c r="I24" s="704"/>
      <c r="J24" s="703"/>
      <c r="K24" s="704"/>
      <c r="L24" s="701">
        <v>0</v>
      </c>
      <c r="M24" s="701"/>
      <c r="N24" s="704"/>
      <c r="O24" s="701"/>
      <c r="P24" s="702"/>
      <c r="Q24" s="701">
        <v>0</v>
      </c>
      <c r="R24" s="701">
        <v>14</v>
      </c>
      <c r="S24" s="704">
        <v>3.2772302722442004</v>
      </c>
      <c r="T24" s="701">
        <v>12</v>
      </c>
      <c r="U24" s="702">
        <v>2.7340145586275248</v>
      </c>
      <c r="V24" s="703">
        <v>73.2</v>
      </c>
      <c r="W24" s="703">
        <v>2</v>
      </c>
      <c r="X24" s="704">
        <v>0.4681757531777429</v>
      </c>
      <c r="Y24" s="703">
        <v>1</v>
      </c>
      <c r="Z24" s="702">
        <v>0.22783454655229374</v>
      </c>
      <c r="AA24" s="703">
        <v>30.2</v>
      </c>
      <c r="AB24" s="638"/>
    </row>
    <row r="25" spans="1:28" ht="21" customHeight="1">
      <c r="A25" s="1697" t="s">
        <v>1177</v>
      </c>
      <c r="B25" s="1697"/>
      <c r="C25" s="713">
        <v>2578</v>
      </c>
      <c r="D25" s="715">
        <f>C25*10000/75699.5</f>
        <v>340.55707105066745</v>
      </c>
      <c r="E25" s="713">
        <v>2915</v>
      </c>
      <c r="F25" s="715">
        <v>377.96276126756914</v>
      </c>
      <c r="G25" s="713">
        <v>2694.6</v>
      </c>
      <c r="H25" s="713">
        <v>8</v>
      </c>
      <c r="I25" s="715">
        <v>1.0568101506614971</v>
      </c>
      <c r="J25" s="713">
        <v>2</v>
      </c>
      <c r="K25" s="715">
        <v>0.25932264924018461</v>
      </c>
      <c r="L25" s="712">
        <v>2.8</v>
      </c>
      <c r="M25" s="713">
        <v>12</v>
      </c>
      <c r="N25" s="715">
        <v>1.5852152259922456</v>
      </c>
      <c r="O25" s="713">
        <v>32</v>
      </c>
      <c r="P25" s="715">
        <v>4.1491623878429538</v>
      </c>
      <c r="Q25" s="712">
        <v>19</v>
      </c>
      <c r="R25" s="713">
        <v>379</v>
      </c>
      <c r="S25" s="715">
        <v>50.066380887588423</v>
      </c>
      <c r="T25" s="713">
        <v>652</v>
      </c>
      <c r="U25" s="715">
        <v>84.539183652300196</v>
      </c>
      <c r="V25" s="713">
        <v>444.6</v>
      </c>
      <c r="W25" s="713">
        <v>24</v>
      </c>
      <c r="X25" s="715">
        <v>3.1704304519844912</v>
      </c>
      <c r="Y25" s="716">
        <v>34</v>
      </c>
      <c r="Z25" s="715">
        <v>4.408485037083139</v>
      </c>
      <c r="AA25" s="713">
        <v>122.8</v>
      </c>
      <c r="AB25" s="638"/>
    </row>
    <row r="30" spans="1:28">
      <c r="A30" s="1693">
        <v>27</v>
      </c>
      <c r="B30" s="1693"/>
      <c r="C30" s="1693"/>
      <c r="D30" s="1693"/>
      <c r="E30" s="1693"/>
      <c r="F30" s="1693"/>
      <c r="G30" s="1693"/>
      <c r="H30" s="1693"/>
      <c r="I30" s="1693"/>
      <c r="J30" s="1693"/>
      <c r="K30" s="1693"/>
      <c r="L30" s="1693"/>
      <c r="M30" s="1693"/>
      <c r="N30" s="1693"/>
      <c r="O30" s="1693"/>
      <c r="P30" s="1693"/>
      <c r="Q30" s="1693"/>
      <c r="R30" s="1693"/>
      <c r="S30" s="1693"/>
      <c r="T30" s="1693"/>
      <c r="U30" s="1693"/>
      <c r="V30" s="1693"/>
      <c r="W30" s="1693"/>
      <c r="X30" s="1693"/>
      <c r="Y30" s="1693"/>
      <c r="Z30" s="1693"/>
      <c r="AA30" s="1693"/>
    </row>
  </sheetData>
  <mergeCells count="28">
    <mergeCell ref="A4:B4"/>
    <mergeCell ref="AA5:AA7"/>
    <mergeCell ref="A2:Z2"/>
    <mergeCell ref="W6:X6"/>
    <mergeCell ref="Y6:Z6"/>
    <mergeCell ref="M5:P5"/>
    <mergeCell ref="Q5:Q7"/>
    <mergeCell ref="R5:U5"/>
    <mergeCell ref="V5:V7"/>
    <mergeCell ref="W5:Z5"/>
    <mergeCell ref="M6:N6"/>
    <mergeCell ref="O6:P6"/>
    <mergeCell ref="A30:AA30"/>
    <mergeCell ref="R6:S6"/>
    <mergeCell ref="T6:U6"/>
    <mergeCell ref="A5:A7"/>
    <mergeCell ref="B5:B7"/>
    <mergeCell ref="C5:F5"/>
    <mergeCell ref="G5:G7"/>
    <mergeCell ref="H5:K5"/>
    <mergeCell ref="L5:L7"/>
    <mergeCell ref="C6:D6"/>
    <mergeCell ref="E6:F6"/>
    <mergeCell ref="H6:I6"/>
    <mergeCell ref="J6:K6"/>
    <mergeCell ref="A18:B18"/>
    <mergeCell ref="A22:B22"/>
    <mergeCell ref="A25:B25"/>
  </mergeCells>
  <pageMargins left="0.28999999999999998" right="0.16" top="0.51" bottom="0.75" header="0.3" footer="0.3"/>
  <pageSetup scale="8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Q51"/>
  <sheetViews>
    <sheetView workbookViewId="0">
      <selection activeCell="R53" sqref="N1:R53"/>
    </sheetView>
  </sheetViews>
  <sheetFormatPr defaultColWidth="9.140625" defaultRowHeight="14.25"/>
  <cols>
    <col min="1" max="1" width="1" style="189" customWidth="1"/>
    <col min="2" max="2" width="2.42578125" style="189" hidden="1" customWidth="1"/>
    <col min="3" max="3" width="2.42578125" style="189" customWidth="1"/>
    <col min="4" max="4" width="5.5703125" style="411" customWidth="1"/>
    <col min="5" max="5" width="25.85546875" style="189" customWidth="1"/>
    <col min="6" max="6" width="10.85546875" style="189" customWidth="1"/>
    <col min="7" max="8" width="9.85546875" style="189" customWidth="1"/>
    <col min="9" max="9" width="7.7109375" style="189" customWidth="1"/>
    <col min="10" max="10" width="8.42578125" style="189" customWidth="1"/>
    <col min="11" max="11" width="9.85546875" style="189" customWidth="1"/>
    <col min="12" max="12" width="15.85546875" style="189" hidden="1" customWidth="1"/>
    <col min="13" max="13" width="7.85546875" style="189" customWidth="1"/>
    <col min="14" max="14" width="7.42578125" style="189" customWidth="1"/>
    <col min="15" max="15" width="28.42578125" style="189" customWidth="1"/>
    <col min="16" max="16" width="24.5703125" style="189" customWidth="1"/>
    <col min="17" max="17" width="29.7109375" style="189" customWidth="1"/>
    <col min="18" max="18" width="7" style="189" customWidth="1"/>
    <col min="19" max="19" width="5.7109375" style="189" customWidth="1"/>
    <col min="20" max="20" width="6.85546875" style="189" customWidth="1"/>
    <col min="21" max="23" width="5.7109375" style="189" customWidth="1"/>
    <col min="24" max="16384" width="9.140625" style="189"/>
  </cols>
  <sheetData>
    <row r="1" spans="2:17" ht="29.25" customHeight="1">
      <c r="D1" s="1708" t="s">
        <v>1844</v>
      </c>
      <c r="E1" s="1708"/>
      <c r="F1" s="1708"/>
      <c r="G1" s="1708"/>
      <c r="H1" s="1708"/>
      <c r="I1" s="1708"/>
      <c r="J1" s="1708"/>
      <c r="K1" s="1708"/>
      <c r="L1" s="452"/>
      <c r="M1" s="452"/>
      <c r="N1" s="1708" t="s">
        <v>846</v>
      </c>
      <c r="O1" s="1693"/>
      <c r="P1" s="1693"/>
      <c r="Q1" s="1693"/>
    </row>
    <row r="2" spans="2:17" ht="8.25" customHeight="1">
      <c r="B2" s="190"/>
      <c r="C2" s="626"/>
      <c r="D2" s="444"/>
      <c r="E2" s="443"/>
      <c r="F2" s="445"/>
      <c r="G2" s="1709"/>
      <c r="H2" s="1709"/>
      <c r="I2" s="1719"/>
      <c r="J2" s="1719"/>
      <c r="K2" s="1719"/>
      <c r="L2" s="205"/>
      <c r="M2" s="205"/>
      <c r="N2" s="143"/>
      <c r="O2" s="143"/>
      <c r="P2" s="143"/>
      <c r="Q2" s="442"/>
    </row>
    <row r="3" spans="2:17" ht="14.25" customHeight="1">
      <c r="B3" s="190"/>
      <c r="C3" s="626"/>
      <c r="D3" s="1715" t="s">
        <v>1401</v>
      </c>
      <c r="E3" s="1712" t="s">
        <v>1402</v>
      </c>
      <c r="F3" s="1713"/>
      <c r="G3" s="1712">
        <v>2016</v>
      </c>
      <c r="H3" s="1712"/>
      <c r="I3" s="1712">
        <v>2017</v>
      </c>
      <c r="J3" s="1712"/>
      <c r="K3" s="1712" t="s">
        <v>1403</v>
      </c>
      <c r="L3" s="1712"/>
      <c r="M3" s="339"/>
      <c r="N3" s="740" t="s">
        <v>1401</v>
      </c>
      <c r="O3" s="741" t="s">
        <v>1425</v>
      </c>
      <c r="P3" s="1710" t="s">
        <v>1426</v>
      </c>
      <c r="Q3" s="1711"/>
    </row>
    <row r="4" spans="2:17" ht="25.5" customHeight="1">
      <c r="B4" s="190"/>
      <c r="C4" s="626"/>
      <c r="D4" s="1715"/>
      <c r="E4" s="1712"/>
      <c r="F4" s="1713"/>
      <c r="G4" s="1712"/>
      <c r="H4" s="1712"/>
      <c r="I4" s="1712"/>
      <c r="J4" s="1712"/>
      <c r="K4" s="1712"/>
      <c r="L4" s="1712"/>
      <c r="M4" s="339"/>
      <c r="N4" s="740"/>
      <c r="O4" s="741"/>
      <c r="P4" s="742" t="s">
        <v>1427</v>
      </c>
      <c r="Q4" s="741" t="s">
        <v>1428</v>
      </c>
    </row>
    <row r="5" spans="2:17" ht="14.25" customHeight="1">
      <c r="B5" s="190"/>
      <c r="C5" s="626"/>
      <c r="D5" s="717">
        <v>1</v>
      </c>
      <c r="E5" s="718" t="s">
        <v>1404</v>
      </c>
      <c r="F5" s="719">
        <v>10000</v>
      </c>
      <c r="G5" s="720">
        <v>10</v>
      </c>
      <c r="H5" s="721">
        <v>1.3210126883268714</v>
      </c>
      <c r="I5" s="720">
        <v>14</v>
      </c>
      <c r="J5" s="721">
        <v>1.8152585446812926</v>
      </c>
      <c r="K5" s="722">
        <v>4</v>
      </c>
      <c r="L5" s="723">
        <v>0.4942458563544212</v>
      </c>
      <c r="M5" s="339"/>
      <c r="N5" s="740">
        <v>1</v>
      </c>
      <c r="O5" s="743" t="s">
        <v>1845</v>
      </c>
      <c r="P5" s="740">
        <v>7485</v>
      </c>
      <c r="Q5" s="744">
        <v>41819.9</v>
      </c>
    </row>
    <row r="6" spans="2:17" ht="14.25" customHeight="1">
      <c r="B6" s="190"/>
      <c r="C6" s="626"/>
      <c r="D6" s="717">
        <v>2</v>
      </c>
      <c r="E6" s="718" t="s">
        <v>1839</v>
      </c>
      <c r="F6" s="719">
        <v>10000</v>
      </c>
      <c r="G6" s="720"/>
      <c r="H6" s="721"/>
      <c r="I6" s="724"/>
      <c r="J6" s="721"/>
      <c r="K6" s="722"/>
      <c r="L6" s="723"/>
      <c r="M6" s="339"/>
      <c r="N6" s="740">
        <v>2</v>
      </c>
      <c r="O6" s="743" t="s">
        <v>305</v>
      </c>
      <c r="P6" s="740">
        <v>11507</v>
      </c>
      <c r="Q6" s="744">
        <v>123440</v>
      </c>
    </row>
    <row r="7" spans="2:17" ht="14.25" customHeight="1">
      <c r="B7" s="190"/>
      <c r="C7" s="626"/>
      <c r="D7" s="717">
        <v>3</v>
      </c>
      <c r="E7" s="718" t="s">
        <v>1008</v>
      </c>
      <c r="F7" s="719">
        <v>10000</v>
      </c>
      <c r="G7" s="720">
        <v>12</v>
      </c>
      <c r="H7" s="721">
        <v>1.5852152259922456</v>
      </c>
      <c r="I7" s="720">
        <v>32</v>
      </c>
      <c r="J7" s="721">
        <v>4.1491623878429538</v>
      </c>
      <c r="K7" s="722">
        <v>20</v>
      </c>
      <c r="L7" s="723">
        <v>2.5639471618507081</v>
      </c>
      <c r="M7" s="339"/>
      <c r="N7" s="740">
        <v>3</v>
      </c>
      <c r="O7" s="745" t="s">
        <v>1846</v>
      </c>
      <c r="P7" s="740">
        <v>7100</v>
      </c>
      <c r="Q7" s="744">
        <v>41890</v>
      </c>
    </row>
    <row r="8" spans="2:17" ht="14.25" customHeight="1">
      <c r="B8" s="190"/>
      <c r="C8" s="626"/>
      <c r="D8" s="717">
        <v>4</v>
      </c>
      <c r="E8" s="718" t="s">
        <v>1405</v>
      </c>
      <c r="F8" s="719">
        <v>10000</v>
      </c>
      <c r="G8" s="720"/>
      <c r="H8" s="721"/>
      <c r="I8" s="720">
        <v>6</v>
      </c>
      <c r="J8" s="721">
        <v>0.77796794772055389</v>
      </c>
      <c r="K8" s="722">
        <v>6</v>
      </c>
      <c r="L8" s="723">
        <v>0.77796794772055389</v>
      </c>
      <c r="M8" s="339"/>
      <c r="N8" s="740">
        <v>4</v>
      </c>
      <c r="O8" s="745" t="s">
        <v>1847</v>
      </c>
      <c r="P8" s="740">
        <v>4655</v>
      </c>
      <c r="Q8" s="744">
        <v>8270.5</v>
      </c>
    </row>
    <row r="9" spans="2:17" ht="14.25" customHeight="1">
      <c r="B9" s="190"/>
      <c r="C9" s="626"/>
      <c r="D9" s="717">
        <v>5</v>
      </c>
      <c r="E9" s="718" t="s">
        <v>1840</v>
      </c>
      <c r="F9" s="719">
        <v>10000</v>
      </c>
      <c r="G9" s="720">
        <v>2</v>
      </c>
      <c r="H9" s="721">
        <v>0.26420253766537427</v>
      </c>
      <c r="I9" s="720">
        <v>2</v>
      </c>
      <c r="J9" s="721">
        <v>0.25932264924018461</v>
      </c>
      <c r="K9" s="722">
        <v>0</v>
      </c>
      <c r="L9" s="723">
        <v>-4.8798884251896602E-3</v>
      </c>
      <c r="M9" s="339"/>
      <c r="N9" s="740">
        <v>5</v>
      </c>
      <c r="O9" s="743" t="s">
        <v>1848</v>
      </c>
      <c r="P9" s="740">
        <v>13633</v>
      </c>
      <c r="Q9" s="744">
        <v>159375.6</v>
      </c>
    </row>
    <row r="10" spans="2:17" ht="14.25" customHeight="1">
      <c r="B10" s="190"/>
      <c r="C10" s="626"/>
      <c r="D10" s="717">
        <v>6</v>
      </c>
      <c r="E10" s="718" t="s">
        <v>1406</v>
      </c>
      <c r="F10" s="719">
        <v>10000</v>
      </c>
      <c r="G10" s="724">
        <v>2</v>
      </c>
      <c r="H10" s="723"/>
      <c r="I10" s="724"/>
      <c r="J10" s="721"/>
      <c r="K10" s="722">
        <v>-2</v>
      </c>
      <c r="L10" s="723">
        <v>0</v>
      </c>
      <c r="M10" s="339"/>
      <c r="N10" s="740">
        <v>6</v>
      </c>
      <c r="O10" s="743" t="s">
        <v>1849</v>
      </c>
      <c r="P10" s="740">
        <v>2409</v>
      </c>
      <c r="Q10" s="744">
        <v>15537.7</v>
      </c>
    </row>
    <row r="11" spans="2:17" ht="14.25" customHeight="1">
      <c r="B11" s="190"/>
      <c r="C11" s="626"/>
      <c r="D11" s="717">
        <v>7</v>
      </c>
      <c r="E11" s="718" t="s">
        <v>1841</v>
      </c>
      <c r="F11" s="719">
        <v>10000</v>
      </c>
      <c r="G11" s="724"/>
      <c r="H11" s="723"/>
      <c r="I11" s="724"/>
      <c r="J11" s="721"/>
      <c r="K11" s="722"/>
      <c r="L11" s="723"/>
      <c r="M11" s="339"/>
      <c r="N11" s="740">
        <v>7</v>
      </c>
      <c r="O11" s="743" t="s">
        <v>1850</v>
      </c>
      <c r="P11" s="740">
        <v>44800</v>
      </c>
      <c r="Q11" s="744">
        <v>391017.26</v>
      </c>
    </row>
    <row r="12" spans="2:17" ht="14.25" customHeight="1">
      <c r="B12" s="190"/>
      <c r="C12" s="626"/>
      <c r="D12" s="717">
        <v>8</v>
      </c>
      <c r="E12" s="718" t="s">
        <v>1407</v>
      </c>
      <c r="F12" s="719">
        <v>10000</v>
      </c>
      <c r="G12" s="724">
        <v>236</v>
      </c>
      <c r="H12" s="721">
        <v>31.175899444514165</v>
      </c>
      <c r="I12" s="720">
        <v>392</v>
      </c>
      <c r="J12" s="721">
        <v>50.827239251076186</v>
      </c>
      <c r="K12" s="722">
        <v>156</v>
      </c>
      <c r="L12" s="723">
        <v>19.651339806562021</v>
      </c>
      <c r="M12" s="339"/>
      <c r="N12" s="740">
        <v>8</v>
      </c>
      <c r="O12" s="743" t="s">
        <v>1703</v>
      </c>
      <c r="P12" s="740">
        <v>6989</v>
      </c>
      <c r="Q12" s="744">
        <v>61000</v>
      </c>
    </row>
    <row r="13" spans="2:17" ht="14.25" customHeight="1">
      <c r="B13" s="190"/>
      <c r="C13" s="626"/>
      <c r="D13" s="717">
        <v>9</v>
      </c>
      <c r="E13" s="718" t="s">
        <v>1842</v>
      </c>
      <c r="F13" s="719">
        <v>10000</v>
      </c>
      <c r="G13" s="720">
        <v>310</v>
      </c>
      <c r="H13" s="721">
        <v>40.951393338133016</v>
      </c>
      <c r="I13" s="720"/>
      <c r="J13" s="721"/>
      <c r="K13" s="722">
        <v>-310</v>
      </c>
      <c r="L13" s="723">
        <v>-40.951393338133016</v>
      </c>
      <c r="M13" s="339"/>
      <c r="N13" s="740">
        <v>9</v>
      </c>
      <c r="O13" s="743" t="s">
        <v>1851</v>
      </c>
      <c r="P13" s="740">
        <v>137760</v>
      </c>
      <c r="Q13" s="744">
        <v>169545</v>
      </c>
    </row>
    <row r="14" spans="2:17" ht="14.25" customHeight="1">
      <c r="B14" s="190"/>
      <c r="C14" s="626"/>
      <c r="D14" s="725">
        <v>10</v>
      </c>
      <c r="E14" s="726" t="s">
        <v>1408</v>
      </c>
      <c r="F14" s="727">
        <v>10000</v>
      </c>
      <c r="G14" s="720">
        <v>51</v>
      </c>
      <c r="H14" s="721">
        <v>6.7371647104670442</v>
      </c>
      <c r="I14" s="720">
        <v>20</v>
      </c>
      <c r="J14" s="721">
        <v>2.5932264924018464</v>
      </c>
      <c r="K14" s="722">
        <v>-31</v>
      </c>
      <c r="L14" s="723">
        <v>-4.1439382180651982</v>
      </c>
      <c r="M14" s="339"/>
      <c r="N14" s="740">
        <v>10</v>
      </c>
      <c r="O14" s="745" t="s">
        <v>1852</v>
      </c>
      <c r="P14" s="740">
        <v>8769</v>
      </c>
      <c r="Q14" s="744">
        <v>27505</v>
      </c>
    </row>
    <row r="15" spans="2:17" ht="14.25" customHeight="1">
      <c r="B15" s="190"/>
      <c r="C15" s="626"/>
      <c r="D15" s="725">
        <v>11</v>
      </c>
      <c r="E15" s="726" t="s">
        <v>1009</v>
      </c>
      <c r="F15" s="727">
        <v>10000</v>
      </c>
      <c r="G15" s="720">
        <v>379</v>
      </c>
      <c r="H15" s="721">
        <v>50.066380887588423</v>
      </c>
      <c r="I15" s="720">
        <v>652</v>
      </c>
      <c r="J15" s="721">
        <v>84.539183652300196</v>
      </c>
      <c r="K15" s="722">
        <v>273</v>
      </c>
      <c r="L15" s="723">
        <v>34.472802764711773</v>
      </c>
      <c r="M15" s="339"/>
      <c r="N15" s="740">
        <v>11</v>
      </c>
      <c r="O15" s="743" t="s">
        <v>1853</v>
      </c>
      <c r="P15" s="740">
        <v>7740</v>
      </c>
      <c r="Q15" s="744">
        <v>36520</v>
      </c>
    </row>
    <row r="16" spans="2:17" ht="14.25" customHeight="1">
      <c r="B16" s="190"/>
      <c r="C16" s="626"/>
      <c r="D16" s="717">
        <v>12</v>
      </c>
      <c r="E16" s="718" t="s">
        <v>1409</v>
      </c>
      <c r="F16" s="719">
        <v>10000</v>
      </c>
      <c r="G16" s="720">
        <v>24</v>
      </c>
      <c r="H16" s="721">
        <v>3.1704304519844912</v>
      </c>
      <c r="I16" s="720">
        <v>34</v>
      </c>
      <c r="J16" s="721">
        <v>4.408485037083139</v>
      </c>
      <c r="K16" s="722">
        <v>10</v>
      </c>
      <c r="L16" s="723">
        <v>1.2380545850986477</v>
      </c>
      <c r="M16" s="339"/>
      <c r="N16" s="740">
        <v>12</v>
      </c>
      <c r="O16" s="745" t="s">
        <v>1854</v>
      </c>
      <c r="P16" s="740">
        <v>21725</v>
      </c>
      <c r="Q16" s="744">
        <v>103880</v>
      </c>
    </row>
    <row r="17" spans="1:17" ht="14.25" customHeight="1">
      <c r="B17" s="190"/>
      <c r="C17" s="626"/>
      <c r="D17" s="717">
        <v>13</v>
      </c>
      <c r="E17" s="718" t="s">
        <v>1410</v>
      </c>
      <c r="F17" s="719">
        <v>10000</v>
      </c>
      <c r="G17" s="724"/>
      <c r="H17" s="721"/>
      <c r="I17" s="720"/>
      <c r="J17" s="721"/>
      <c r="K17" s="722"/>
      <c r="L17" s="723"/>
      <c r="M17" s="339"/>
      <c r="N17" s="740">
        <v>13</v>
      </c>
      <c r="O17" s="743" t="s">
        <v>1855</v>
      </c>
      <c r="P17" s="746">
        <v>37221</v>
      </c>
      <c r="Q17" s="746">
        <v>529264.68000000005</v>
      </c>
    </row>
    <row r="18" spans="1:17" ht="14.25" customHeight="1">
      <c r="B18" s="190"/>
      <c r="C18" s="626"/>
      <c r="D18" s="717">
        <v>14</v>
      </c>
      <c r="E18" s="718" t="s">
        <v>1411</v>
      </c>
      <c r="F18" s="719">
        <v>10000</v>
      </c>
      <c r="G18" s="720">
        <v>7</v>
      </c>
      <c r="H18" s="721">
        <v>0.92470888182880995</v>
      </c>
      <c r="I18" s="720">
        <v>17</v>
      </c>
      <c r="J18" s="721">
        <v>2.2042425185415695</v>
      </c>
      <c r="K18" s="722">
        <v>10</v>
      </c>
      <c r="L18" s="723">
        <v>1.2795336367127597</v>
      </c>
      <c r="M18" s="339"/>
      <c r="N18" s="740">
        <v>14</v>
      </c>
      <c r="O18" s="745" t="s">
        <v>1856</v>
      </c>
      <c r="P18" s="747">
        <v>5068</v>
      </c>
      <c r="Q18" s="747">
        <v>49805.8</v>
      </c>
    </row>
    <row r="19" spans="1:17" ht="14.25" customHeight="1">
      <c r="B19" s="190"/>
      <c r="C19" s="626"/>
      <c r="D19" s="725">
        <v>15</v>
      </c>
      <c r="E19" s="726" t="s">
        <v>1412</v>
      </c>
      <c r="F19" s="727">
        <v>10000</v>
      </c>
      <c r="G19" s="720">
        <v>89</v>
      </c>
      <c r="H19" s="721">
        <v>11.757012926109155</v>
      </c>
      <c r="I19" s="720">
        <v>30</v>
      </c>
      <c r="J19" s="721">
        <v>3.8898397386027694</v>
      </c>
      <c r="K19" s="722">
        <v>-59</v>
      </c>
      <c r="L19" s="723">
        <v>-7.8671731875063857</v>
      </c>
      <c r="M19" s="339"/>
      <c r="N19" s="740">
        <v>15</v>
      </c>
      <c r="O19" s="748" t="s">
        <v>1857</v>
      </c>
      <c r="P19" s="747">
        <v>6140</v>
      </c>
      <c r="Q19" s="747">
        <v>18000</v>
      </c>
    </row>
    <row r="20" spans="1:17" ht="14.25" customHeight="1">
      <c r="B20" s="190"/>
      <c r="C20" s="626"/>
      <c r="D20" s="717">
        <v>16</v>
      </c>
      <c r="E20" s="726" t="s">
        <v>1007</v>
      </c>
      <c r="F20" s="727">
        <v>10000</v>
      </c>
      <c r="G20" s="720">
        <v>119</v>
      </c>
      <c r="H20" s="721">
        <v>15.720050991089769</v>
      </c>
      <c r="I20" s="720">
        <v>123</v>
      </c>
      <c r="J20" s="721">
        <v>15.948342928271355</v>
      </c>
      <c r="K20" s="722">
        <v>4</v>
      </c>
      <c r="L20" s="723">
        <v>0.22829193718158614</v>
      </c>
      <c r="M20" s="339"/>
      <c r="N20" s="749">
        <v>16</v>
      </c>
      <c r="O20" s="750" t="s">
        <v>1858</v>
      </c>
      <c r="P20" s="751">
        <v>837</v>
      </c>
      <c r="Q20" s="751">
        <v>7783.36</v>
      </c>
    </row>
    <row r="21" spans="1:17" ht="14.25" customHeight="1">
      <c r="B21" s="190"/>
      <c r="C21" s="626"/>
      <c r="D21" s="725">
        <v>17</v>
      </c>
      <c r="E21" s="726" t="s">
        <v>1413</v>
      </c>
      <c r="F21" s="727">
        <v>10000</v>
      </c>
      <c r="G21" s="720">
        <v>464</v>
      </c>
      <c r="H21" s="721">
        <v>61.294988738366833</v>
      </c>
      <c r="I21" s="720">
        <v>498</v>
      </c>
      <c r="J21" s="721">
        <v>64.571339660805975</v>
      </c>
      <c r="K21" s="722">
        <v>34</v>
      </c>
      <c r="L21" s="723">
        <v>3.2763509224391427</v>
      </c>
      <c r="M21" s="339"/>
      <c r="N21" s="752" t="s">
        <v>1429</v>
      </c>
      <c r="O21" s="753"/>
      <c r="P21" s="754">
        <f>SUM(P5:P20)</f>
        <v>323838</v>
      </c>
      <c r="Q21" s="755">
        <f>SUM(Q5:Q20)</f>
        <v>1784654.8000000003</v>
      </c>
    </row>
    <row r="22" spans="1:17" ht="14.25" customHeight="1">
      <c r="B22" s="190"/>
      <c r="C22" s="626"/>
      <c r="D22" s="717">
        <v>18</v>
      </c>
      <c r="E22" s="718" t="s">
        <v>1414</v>
      </c>
      <c r="F22" s="719">
        <v>10000</v>
      </c>
      <c r="G22" s="720">
        <v>600</v>
      </c>
      <c r="H22" s="721">
        <v>79.260761299612284</v>
      </c>
      <c r="I22" s="720">
        <v>828</v>
      </c>
      <c r="J22" s="721">
        <v>107.35957678543645</v>
      </c>
      <c r="K22" s="722">
        <v>228</v>
      </c>
      <c r="L22" s="723">
        <v>28.098815485824161</v>
      </c>
      <c r="M22" s="339"/>
      <c r="N22" s="756">
        <v>1</v>
      </c>
      <c r="O22" s="757" t="s">
        <v>1859</v>
      </c>
      <c r="P22" s="756">
        <v>4170</v>
      </c>
      <c r="Q22" s="758">
        <v>205900</v>
      </c>
    </row>
    <row r="23" spans="1:17" ht="14.25" customHeight="1">
      <c r="A23" s="190"/>
      <c r="B23" s="190"/>
      <c r="C23" s="626"/>
      <c r="D23" s="725">
        <v>19</v>
      </c>
      <c r="E23" s="718" t="s">
        <v>1415</v>
      </c>
      <c r="F23" s="719">
        <v>10000</v>
      </c>
      <c r="G23" s="720">
        <v>265</v>
      </c>
      <c r="H23" s="721">
        <v>35.006836240662089</v>
      </c>
      <c r="I23" s="720">
        <v>265</v>
      </c>
      <c r="J23" s="721">
        <v>34.360251024324462</v>
      </c>
      <c r="K23" s="722">
        <v>0</v>
      </c>
      <c r="L23" s="723">
        <v>-0.64658521633762689</v>
      </c>
      <c r="M23" s="340"/>
      <c r="N23" s="740">
        <v>2</v>
      </c>
      <c r="O23" s="759" t="s">
        <v>1860</v>
      </c>
      <c r="P23" s="740">
        <v>2296</v>
      </c>
      <c r="Q23" s="744">
        <v>283740</v>
      </c>
    </row>
    <row r="24" spans="1:17" ht="14.25" customHeight="1">
      <c r="A24" s="190"/>
      <c r="B24" s="190"/>
      <c r="C24" s="626"/>
      <c r="D24" s="717"/>
      <c r="E24" s="728" t="s">
        <v>1416</v>
      </c>
      <c r="F24" s="719">
        <v>10000</v>
      </c>
      <c r="G24" s="720">
        <v>1</v>
      </c>
      <c r="H24" s="721">
        <v>0.13210126883268714</v>
      </c>
      <c r="I24" s="720">
        <v>1</v>
      </c>
      <c r="J24" s="721">
        <v>0.12966132462009231</v>
      </c>
      <c r="K24" s="722">
        <v>0</v>
      </c>
      <c r="L24" s="723">
        <v>-2.4399442125948301E-3</v>
      </c>
      <c r="M24" s="339"/>
      <c r="N24" s="746">
        <v>3</v>
      </c>
      <c r="O24" s="759" t="s">
        <v>1861</v>
      </c>
      <c r="P24" s="740">
        <v>516</v>
      </c>
      <c r="Q24" s="744">
        <v>11300</v>
      </c>
    </row>
    <row r="25" spans="1:17" ht="14.25" customHeight="1">
      <c r="A25" s="190"/>
      <c r="B25" s="190"/>
      <c r="C25" s="626"/>
      <c r="D25" s="717">
        <v>20</v>
      </c>
      <c r="E25" s="718" t="s">
        <v>1417</v>
      </c>
      <c r="F25" s="719">
        <v>10000</v>
      </c>
      <c r="G25" s="720">
        <v>8</v>
      </c>
      <c r="H25" s="721"/>
      <c r="I25" s="720">
        <v>2</v>
      </c>
      <c r="J25" s="721">
        <v>0.25932264924018461</v>
      </c>
      <c r="K25" s="722">
        <v>-6</v>
      </c>
      <c r="L25" s="723">
        <v>0.25932264924018461</v>
      </c>
      <c r="M25" s="339"/>
      <c r="N25" s="746">
        <v>4</v>
      </c>
      <c r="O25" s="759" t="s">
        <v>1431</v>
      </c>
      <c r="P25" s="746">
        <v>733</v>
      </c>
      <c r="Q25" s="760">
        <v>39908</v>
      </c>
    </row>
    <row r="26" spans="1:17" ht="14.25" customHeight="1">
      <c r="A26" s="190"/>
      <c r="B26" s="190"/>
      <c r="C26" s="626"/>
      <c r="D26" s="1716" t="s">
        <v>1843</v>
      </c>
      <c r="E26" s="1716"/>
      <c r="F26" s="729">
        <v>10000</v>
      </c>
      <c r="G26" s="730">
        <v>2578</v>
      </c>
      <c r="H26" s="731">
        <v>340.55707105066745</v>
      </c>
      <c r="I26" s="730">
        <v>2915</v>
      </c>
      <c r="J26" s="731">
        <v>377.96276126756914</v>
      </c>
      <c r="K26" s="732">
        <v>337</v>
      </c>
      <c r="L26" s="732">
        <v>37.405690216901689</v>
      </c>
      <c r="M26" s="339"/>
      <c r="N26" s="746">
        <v>5</v>
      </c>
      <c r="O26" s="759" t="s">
        <v>1862</v>
      </c>
      <c r="P26" s="746">
        <v>1832</v>
      </c>
      <c r="Q26" s="760">
        <v>30889</v>
      </c>
    </row>
    <row r="27" spans="1:17" ht="14.25" customHeight="1">
      <c r="A27" s="190"/>
      <c r="B27" s="190"/>
      <c r="C27" s="626"/>
      <c r="D27" s="717">
        <v>21</v>
      </c>
      <c r="E27" s="718" t="s">
        <v>1396</v>
      </c>
      <c r="F27" s="719">
        <v>1000</v>
      </c>
      <c r="G27" s="733">
        <v>517</v>
      </c>
      <c r="H27" s="723">
        <v>6.5342221635535607</v>
      </c>
      <c r="I27" s="734">
        <v>430</v>
      </c>
      <c r="J27" s="721">
        <v>4.968619246861925</v>
      </c>
      <c r="K27" s="722">
        <v>-87</v>
      </c>
      <c r="L27" s="723">
        <v>-1.5656029166916356</v>
      </c>
      <c r="M27" s="339"/>
      <c r="N27" s="740">
        <v>6</v>
      </c>
      <c r="O27" s="761" t="s">
        <v>1863</v>
      </c>
      <c r="P27" s="746">
        <v>737</v>
      </c>
      <c r="Q27" s="760">
        <v>5375</v>
      </c>
    </row>
    <row r="28" spans="1:17" ht="14.25" customHeight="1">
      <c r="A28" s="190"/>
      <c r="B28" s="190"/>
      <c r="C28" s="626"/>
      <c r="D28" s="717">
        <v>22</v>
      </c>
      <c r="E28" s="718" t="s">
        <v>1418</v>
      </c>
      <c r="F28" s="719">
        <v>1000</v>
      </c>
      <c r="G28" s="719">
        <v>23</v>
      </c>
      <c r="H28" s="723">
        <v>13.043478260869565</v>
      </c>
      <c r="I28" s="735">
        <v>26</v>
      </c>
      <c r="J28" s="721">
        <v>9.1743119266055047</v>
      </c>
      <c r="K28" s="722">
        <v>3</v>
      </c>
      <c r="L28" s="723">
        <v>-3.8691663342640599</v>
      </c>
      <c r="M28" s="339"/>
      <c r="N28" s="740">
        <v>7</v>
      </c>
      <c r="O28" s="762" t="s">
        <v>1864</v>
      </c>
      <c r="P28" s="746">
        <v>0</v>
      </c>
      <c r="Q28" s="760">
        <v>0</v>
      </c>
    </row>
    <row r="29" spans="1:17" ht="14.25" customHeight="1">
      <c r="A29" s="190"/>
      <c r="B29" s="190"/>
      <c r="C29" s="626"/>
      <c r="D29" s="717">
        <v>23</v>
      </c>
      <c r="E29" s="718" t="s">
        <v>1419</v>
      </c>
      <c r="F29" s="719">
        <v>1000</v>
      </c>
      <c r="G29" s="719">
        <v>9</v>
      </c>
      <c r="H29" s="723">
        <v>2.1739130434782608</v>
      </c>
      <c r="I29" s="735">
        <v>9</v>
      </c>
      <c r="J29" s="721">
        <v>4.5871559633027523</v>
      </c>
      <c r="K29" s="722">
        <v>0</v>
      </c>
      <c r="L29" s="723">
        <v>2.4132429198244916</v>
      </c>
      <c r="M29" s="339"/>
      <c r="N29" s="746">
        <v>8</v>
      </c>
      <c r="O29" s="759" t="s">
        <v>1704</v>
      </c>
      <c r="P29" s="746">
        <v>281</v>
      </c>
      <c r="Q29" s="760">
        <v>4700</v>
      </c>
    </row>
    <row r="30" spans="1:17" ht="14.25" customHeight="1">
      <c r="A30" s="190"/>
      <c r="B30" s="190"/>
      <c r="C30" s="626"/>
      <c r="D30" s="717">
        <v>24</v>
      </c>
      <c r="E30" s="718" t="s">
        <v>1420</v>
      </c>
      <c r="F30" s="719" t="s">
        <v>693</v>
      </c>
      <c r="G30" s="719">
        <v>122</v>
      </c>
      <c r="H30" s="723">
        <v>0</v>
      </c>
      <c r="I30" s="735">
        <v>110</v>
      </c>
      <c r="J30" s="721">
        <v>0</v>
      </c>
      <c r="K30" s="722">
        <v>-12</v>
      </c>
      <c r="L30" s="723">
        <v>0</v>
      </c>
      <c r="M30" s="339"/>
      <c r="N30" s="746">
        <v>9</v>
      </c>
      <c r="O30" s="759" t="s">
        <v>1865</v>
      </c>
      <c r="P30" s="740">
        <v>0</v>
      </c>
      <c r="Q30" s="744">
        <v>0</v>
      </c>
    </row>
    <row r="31" spans="1:17" ht="14.25" customHeight="1">
      <c r="B31" s="190"/>
      <c r="C31" s="626"/>
      <c r="D31" s="717">
        <v>25</v>
      </c>
      <c r="E31" s="718" t="s">
        <v>1421</v>
      </c>
      <c r="F31" s="719" t="s">
        <v>693</v>
      </c>
      <c r="G31" s="719">
        <v>28</v>
      </c>
      <c r="H31" s="723">
        <v>0</v>
      </c>
      <c r="I31" s="735">
        <v>35</v>
      </c>
      <c r="J31" s="721">
        <v>0</v>
      </c>
      <c r="K31" s="722">
        <v>7</v>
      </c>
      <c r="L31" s="723">
        <v>0</v>
      </c>
      <c r="M31" s="190"/>
      <c r="N31" s="746">
        <v>10</v>
      </c>
      <c r="O31" s="759" t="s">
        <v>1866</v>
      </c>
      <c r="P31" s="763">
        <v>2368</v>
      </c>
      <c r="Q31" s="764">
        <v>56621.4</v>
      </c>
    </row>
    <row r="32" spans="1:17" ht="14.25" customHeight="1">
      <c r="B32" s="190"/>
      <c r="C32" s="626"/>
      <c r="D32" s="725">
        <v>26</v>
      </c>
      <c r="E32" s="726" t="s">
        <v>1422</v>
      </c>
      <c r="F32" s="727">
        <v>100000</v>
      </c>
      <c r="G32" s="727">
        <v>0</v>
      </c>
      <c r="H32" s="723"/>
      <c r="I32" s="727">
        <v>0</v>
      </c>
      <c r="J32" s="721"/>
      <c r="K32" s="736"/>
      <c r="L32" s="737" t="s">
        <v>1423</v>
      </c>
      <c r="M32" s="190"/>
      <c r="N32" s="740">
        <v>11</v>
      </c>
      <c r="O32" s="759" t="s">
        <v>685</v>
      </c>
      <c r="P32" s="763">
        <v>1312</v>
      </c>
      <c r="Q32" s="764">
        <v>40567.4</v>
      </c>
    </row>
    <row r="33" spans="2:17" ht="14.25" customHeight="1">
      <c r="B33" s="190"/>
      <c r="C33" s="626"/>
      <c r="D33" s="717">
        <v>27</v>
      </c>
      <c r="E33" s="718" t="s">
        <v>1424</v>
      </c>
      <c r="F33" s="719"/>
      <c r="G33" s="729">
        <v>2067</v>
      </c>
      <c r="H33" s="723"/>
      <c r="I33" s="738">
        <v>1922</v>
      </c>
      <c r="J33" s="721"/>
      <c r="K33" s="739">
        <v>-145</v>
      </c>
      <c r="L33" s="723"/>
      <c r="M33" s="190"/>
      <c r="N33" s="740">
        <v>12</v>
      </c>
      <c r="O33" s="759" t="s">
        <v>1867</v>
      </c>
      <c r="P33" s="746">
        <v>367</v>
      </c>
      <c r="Q33" s="760">
        <v>4425</v>
      </c>
    </row>
    <row r="34" spans="2:17" ht="14.25" customHeight="1">
      <c r="B34" s="190"/>
      <c r="C34" s="626"/>
      <c r="D34" s="412"/>
      <c r="E34" s="190"/>
      <c r="F34" s="190"/>
      <c r="G34" s="190"/>
      <c r="H34" s="190"/>
      <c r="I34" s="190"/>
      <c r="J34" s="190"/>
      <c r="K34" s="190"/>
      <c r="L34" s="190"/>
      <c r="M34" s="190"/>
      <c r="N34" s="746">
        <v>13</v>
      </c>
      <c r="O34" s="759" t="s">
        <v>1430</v>
      </c>
      <c r="P34" s="746">
        <v>505</v>
      </c>
      <c r="Q34" s="760">
        <v>8045</v>
      </c>
    </row>
    <row r="35" spans="2:17" ht="14.25" customHeight="1">
      <c r="B35" s="190"/>
      <c r="C35" s="626"/>
      <c r="D35" s="412"/>
      <c r="E35" s="190"/>
      <c r="F35" s="190"/>
      <c r="G35" s="190"/>
      <c r="H35" s="190"/>
      <c r="I35" s="190"/>
      <c r="J35" s="190"/>
      <c r="K35" s="190"/>
      <c r="L35" s="190"/>
      <c r="M35" s="190"/>
      <c r="N35" s="740">
        <v>14</v>
      </c>
      <c r="O35" s="759" t="s">
        <v>1868</v>
      </c>
      <c r="P35" s="746">
        <v>326</v>
      </c>
      <c r="Q35" s="760">
        <v>5728</v>
      </c>
    </row>
    <row r="36" spans="2:17" ht="14.25" customHeight="1">
      <c r="D36" s="1666">
        <v>28</v>
      </c>
      <c r="E36" s="1666"/>
      <c r="F36" s="1666"/>
      <c r="G36" s="1666"/>
      <c r="H36" s="1666"/>
      <c r="I36" s="1666"/>
      <c r="J36" s="1666"/>
      <c r="K36" s="1666"/>
      <c r="N36" s="746">
        <v>15</v>
      </c>
      <c r="O36" s="759" t="s">
        <v>1869</v>
      </c>
      <c r="P36" s="746">
        <v>133</v>
      </c>
      <c r="Q36" s="760">
        <v>1330</v>
      </c>
    </row>
    <row r="37" spans="2:17" ht="14.25" customHeight="1">
      <c r="N37" s="740">
        <v>16</v>
      </c>
      <c r="O37" s="759" t="s">
        <v>694</v>
      </c>
      <c r="P37" s="740">
        <v>219</v>
      </c>
      <c r="Q37" s="744">
        <v>5897.8</v>
      </c>
    </row>
    <row r="38" spans="2:17" ht="14.25" customHeight="1">
      <c r="N38" s="746">
        <v>17</v>
      </c>
      <c r="O38" s="743" t="s">
        <v>1870</v>
      </c>
      <c r="P38" s="740">
        <v>211</v>
      </c>
      <c r="Q38" s="744">
        <v>9187.5</v>
      </c>
    </row>
    <row r="39" spans="2:17" ht="14.25" customHeight="1">
      <c r="N39" s="740">
        <v>18</v>
      </c>
      <c r="O39" s="743" t="s">
        <v>1871</v>
      </c>
      <c r="P39" s="740">
        <v>142</v>
      </c>
      <c r="Q39" s="744">
        <v>3880</v>
      </c>
    </row>
    <row r="40" spans="2:17" ht="14.25" customHeight="1">
      <c r="N40" s="746">
        <v>19</v>
      </c>
      <c r="O40" s="743" t="s">
        <v>1872</v>
      </c>
      <c r="P40" s="740">
        <v>190</v>
      </c>
      <c r="Q40" s="744">
        <v>1002</v>
      </c>
    </row>
    <row r="41" spans="2:17" ht="14.25" customHeight="1">
      <c r="N41" s="740">
        <v>20</v>
      </c>
      <c r="O41" s="743" t="s">
        <v>1873</v>
      </c>
      <c r="P41" s="740">
        <v>209</v>
      </c>
      <c r="Q41" s="744">
        <v>1410</v>
      </c>
    </row>
    <row r="42" spans="2:17" ht="14.25" customHeight="1">
      <c r="N42" s="746">
        <v>21</v>
      </c>
      <c r="O42" s="765" t="s">
        <v>1874</v>
      </c>
      <c r="P42" s="766">
        <v>133</v>
      </c>
      <c r="Q42" s="767">
        <v>2200</v>
      </c>
    </row>
    <row r="43" spans="2:17" ht="14.25" customHeight="1">
      <c r="N43" s="740">
        <v>22</v>
      </c>
      <c r="O43" s="743" t="s">
        <v>1875</v>
      </c>
      <c r="P43" s="740">
        <v>221</v>
      </c>
      <c r="Q43" s="744">
        <v>4420</v>
      </c>
    </row>
    <row r="44" spans="2:17" ht="14.25" customHeight="1">
      <c r="N44" s="1717" t="s">
        <v>1876</v>
      </c>
      <c r="O44" s="1718"/>
      <c r="P44" s="753">
        <f>SUM(P22:P43)</f>
        <v>16901</v>
      </c>
      <c r="Q44" s="768">
        <f>SUM(Q22:Q43)</f>
        <v>726526.10000000009</v>
      </c>
    </row>
    <row r="45" spans="2:17" ht="14.25" customHeight="1">
      <c r="D45" s="189"/>
      <c r="N45" s="1714" t="s">
        <v>116</v>
      </c>
      <c r="O45" s="1714"/>
      <c r="P45" s="753">
        <f>P21+P44</f>
        <v>340739</v>
      </c>
      <c r="Q45" s="769">
        <f>Q21+Q44</f>
        <v>2511180.9000000004</v>
      </c>
    </row>
    <row r="48" spans="2:17">
      <c r="P48" s="411"/>
    </row>
    <row r="51" spans="14:17">
      <c r="N51" s="1693">
        <v>29</v>
      </c>
      <c r="O51" s="1693"/>
      <c r="P51" s="1693"/>
      <c r="Q51" s="1693"/>
    </row>
  </sheetData>
  <mergeCells count="16">
    <mergeCell ref="N51:Q51"/>
    <mergeCell ref="D1:K1"/>
    <mergeCell ref="N1:Q1"/>
    <mergeCell ref="G2:H2"/>
    <mergeCell ref="P3:Q3"/>
    <mergeCell ref="D36:K36"/>
    <mergeCell ref="E3:E4"/>
    <mergeCell ref="F3:F4"/>
    <mergeCell ref="G3:H4"/>
    <mergeCell ref="I3:J4"/>
    <mergeCell ref="K3:L4"/>
    <mergeCell ref="N45:O45"/>
    <mergeCell ref="D3:D4"/>
    <mergeCell ref="D26:E26"/>
    <mergeCell ref="N44:O44"/>
    <mergeCell ref="I2:K2"/>
  </mergeCells>
  <phoneticPr fontId="11" type="noConversion"/>
  <printOptions horizontalCentered="1" verticalCentered="1"/>
  <pageMargins left="0.39370078740157499" right="0.196850393700787" top="0.84" bottom="0.33" header="0.14000000000000001" footer="0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N66"/>
  <sheetViews>
    <sheetView topLeftCell="A28" workbookViewId="0">
      <selection activeCell="F19" sqref="F19"/>
    </sheetView>
  </sheetViews>
  <sheetFormatPr defaultColWidth="9.140625" defaultRowHeight="15" customHeight="1"/>
  <cols>
    <col min="1" max="1" width="52.85546875" style="1" customWidth="1"/>
    <col min="2" max="2" width="12.5703125" style="108" customWidth="1"/>
    <col min="3" max="3" width="12.28515625" style="108" customWidth="1"/>
    <col min="4" max="4" width="9.85546875" style="108" customWidth="1"/>
    <col min="5" max="5" width="12.7109375" style="108" customWidth="1"/>
    <col min="6" max="7" width="9.140625" style="1"/>
    <col min="8" max="8" width="41.42578125" style="1" customWidth="1"/>
    <col min="9" max="9" width="9.140625" style="1"/>
    <col min="10" max="10" width="12.5703125" style="1" customWidth="1"/>
    <col min="11" max="11" width="10.85546875" style="1" customWidth="1"/>
    <col min="12" max="12" width="9.140625" style="1"/>
    <col min="13" max="13" width="11.140625" style="1" customWidth="1"/>
    <col min="14" max="16384" width="9.140625" style="1"/>
  </cols>
  <sheetData>
    <row r="1" spans="1:14" ht="15" customHeight="1">
      <c r="A1" s="1720" t="s">
        <v>2301</v>
      </c>
      <c r="B1" s="1720"/>
      <c r="C1" s="1720"/>
      <c r="D1" s="1720"/>
      <c r="E1" s="141"/>
      <c r="G1"/>
      <c r="H1"/>
      <c r="I1"/>
      <c r="J1"/>
      <c r="K1"/>
      <c r="L1"/>
      <c r="M1"/>
      <c r="N1"/>
    </row>
    <row r="2" spans="1:14" ht="15" customHeight="1">
      <c r="A2" s="387" t="s">
        <v>589</v>
      </c>
      <c r="B2" s="387"/>
      <c r="C2" s="387"/>
      <c r="D2" s="1722" t="s">
        <v>572</v>
      </c>
      <c r="E2" s="1722"/>
      <c r="G2"/>
      <c r="H2"/>
      <c r="I2"/>
      <c r="J2"/>
      <c r="K2"/>
      <c r="L2"/>
      <c r="M2"/>
      <c r="N2"/>
    </row>
    <row r="3" spans="1:14" ht="38.25" customHeight="1">
      <c r="A3" s="193"/>
      <c r="B3" s="343" t="s">
        <v>656</v>
      </c>
      <c r="C3" s="286" t="s">
        <v>575</v>
      </c>
      <c r="D3" s="286" t="s">
        <v>657</v>
      </c>
      <c r="E3" s="286" t="s">
        <v>362</v>
      </c>
      <c r="G3"/>
      <c r="H3"/>
      <c r="I3"/>
      <c r="J3"/>
      <c r="K3"/>
      <c r="L3"/>
      <c r="M3"/>
      <c r="N3"/>
    </row>
    <row r="4" spans="1:14" ht="15" customHeight="1">
      <c r="A4" s="140" t="s">
        <v>658</v>
      </c>
      <c r="B4" s="192">
        <v>52336017.299999997</v>
      </c>
      <c r="C4" s="192">
        <v>55038038</v>
      </c>
      <c r="D4" s="192">
        <f t="shared" ref="D4:D47" si="0">C4/B4*100</f>
        <v>105.1628320980397</v>
      </c>
      <c r="E4" s="192">
        <f t="shared" ref="E4:E47" si="1">C4-B4</f>
        <v>2702020.700000003</v>
      </c>
      <c r="G4"/>
      <c r="H4"/>
      <c r="I4"/>
      <c r="J4"/>
      <c r="K4"/>
      <c r="L4"/>
      <c r="M4"/>
      <c r="N4"/>
    </row>
    <row r="5" spans="1:14" ht="15" customHeight="1">
      <c r="A5" s="140" t="s">
        <v>1102</v>
      </c>
      <c r="B5" s="192">
        <v>15799803.5</v>
      </c>
      <c r="C5" s="192">
        <v>18353570.5</v>
      </c>
      <c r="D5" s="192">
        <f t="shared" si="0"/>
        <v>116.16328329652961</v>
      </c>
      <c r="E5" s="192">
        <f t="shared" si="1"/>
        <v>2553767</v>
      </c>
      <c r="G5"/>
      <c r="H5"/>
      <c r="I5"/>
      <c r="J5"/>
      <c r="K5"/>
      <c r="L5"/>
      <c r="M5"/>
      <c r="N5"/>
    </row>
    <row r="6" spans="1:14" ht="15" customHeight="1">
      <c r="A6" s="140" t="s">
        <v>1103</v>
      </c>
      <c r="B6" s="192">
        <v>9629065.3000000007</v>
      </c>
      <c r="C6" s="192">
        <v>10896987.800000001</v>
      </c>
      <c r="D6" s="192">
        <f t="shared" si="0"/>
        <v>113.16765917040775</v>
      </c>
      <c r="E6" s="192">
        <f t="shared" si="1"/>
        <v>1267922.5</v>
      </c>
      <c r="G6"/>
      <c r="H6" s="386"/>
      <c r="I6"/>
      <c r="J6"/>
      <c r="K6"/>
      <c r="L6"/>
      <c r="M6"/>
      <c r="N6"/>
    </row>
    <row r="7" spans="1:14" ht="15" customHeight="1">
      <c r="A7" s="140" t="s">
        <v>1104</v>
      </c>
      <c r="B7" s="192">
        <v>10534065.300000001</v>
      </c>
      <c r="C7" s="192">
        <v>11800950.300000001</v>
      </c>
      <c r="D7" s="192">
        <f t="shared" si="0"/>
        <v>112.02655350921358</v>
      </c>
      <c r="E7" s="192">
        <f t="shared" si="1"/>
        <v>1266885</v>
      </c>
      <c r="G7"/>
      <c r="H7"/>
      <c r="I7"/>
      <c r="J7"/>
      <c r="K7"/>
      <c r="L7"/>
      <c r="M7"/>
      <c r="N7"/>
    </row>
    <row r="8" spans="1:14" ht="15" customHeight="1">
      <c r="A8" s="140" t="s">
        <v>1105</v>
      </c>
      <c r="B8" s="192">
        <v>9710000</v>
      </c>
      <c r="C8" s="192">
        <v>10215969.800000001</v>
      </c>
      <c r="D8" s="192">
        <f t="shared" si="0"/>
        <v>105.21081153450052</v>
      </c>
      <c r="E8" s="192">
        <f t="shared" si="1"/>
        <v>505969.80000000075</v>
      </c>
      <c r="G8"/>
      <c r="H8"/>
      <c r="I8"/>
      <c r="J8"/>
      <c r="K8"/>
      <c r="L8"/>
      <c r="M8"/>
      <c r="N8"/>
    </row>
    <row r="9" spans="1:14" ht="16.5" customHeight="1">
      <c r="A9" s="132" t="s">
        <v>1106</v>
      </c>
      <c r="B9" s="192">
        <v>478676.7</v>
      </c>
      <c r="C9" s="192">
        <v>613484.5</v>
      </c>
      <c r="D9" s="192">
        <f t="shared" si="0"/>
        <v>128.16259909872363</v>
      </c>
      <c r="E9" s="192">
        <f t="shared" si="1"/>
        <v>134807.79999999999</v>
      </c>
      <c r="G9"/>
      <c r="H9"/>
      <c r="I9"/>
      <c r="J9"/>
      <c r="K9"/>
      <c r="L9"/>
      <c r="M9"/>
      <c r="N9"/>
    </row>
    <row r="10" spans="1:14" ht="15" customHeight="1">
      <c r="A10" s="140" t="s">
        <v>1107</v>
      </c>
      <c r="B10" s="192">
        <v>-905000</v>
      </c>
      <c r="C10" s="192">
        <v>-903962.42799999996</v>
      </c>
      <c r="D10" s="192">
        <f t="shared" si="0"/>
        <v>99.885351160220992</v>
      </c>
      <c r="E10" s="192">
        <f t="shared" si="1"/>
        <v>1037.5720000000438</v>
      </c>
      <c r="G10"/>
      <c r="H10"/>
      <c r="I10"/>
      <c r="J10"/>
      <c r="K10"/>
      <c r="L10"/>
      <c r="M10"/>
      <c r="N10"/>
    </row>
    <row r="11" spans="1:14" ht="15" customHeight="1">
      <c r="A11" s="140" t="s">
        <v>1475</v>
      </c>
      <c r="B11" s="192">
        <v>885388.6</v>
      </c>
      <c r="C11" s="192">
        <v>971495.951</v>
      </c>
      <c r="D11" s="192">
        <f t="shared" si="0"/>
        <v>109.72537380761398</v>
      </c>
      <c r="E11" s="192">
        <f t="shared" si="1"/>
        <v>86107.351000000024</v>
      </c>
      <c r="G11"/>
      <c r="H11"/>
      <c r="I11"/>
      <c r="J11"/>
      <c r="K11"/>
      <c r="L11"/>
      <c r="M11"/>
      <c r="N11"/>
    </row>
    <row r="12" spans="1:14" ht="15" customHeight="1">
      <c r="A12" s="140" t="s">
        <v>1474</v>
      </c>
      <c r="B12" s="192">
        <v>851560</v>
      </c>
      <c r="C12" s="192">
        <v>954190.79200000002</v>
      </c>
      <c r="D12" s="192">
        <f t="shared" si="0"/>
        <v>112.05209169054442</v>
      </c>
      <c r="E12" s="192">
        <f t="shared" si="1"/>
        <v>102630.79200000002</v>
      </c>
      <c r="G12"/>
      <c r="H12"/>
      <c r="I12"/>
      <c r="J12"/>
      <c r="K12"/>
      <c r="L12"/>
      <c r="M12"/>
      <c r="N12"/>
    </row>
    <row r="13" spans="1:14" ht="15" customHeight="1">
      <c r="A13" s="140" t="s">
        <v>1108</v>
      </c>
      <c r="B13" s="192">
        <v>480000</v>
      </c>
      <c r="C13" s="192">
        <v>574480.08600000001</v>
      </c>
      <c r="D13" s="192">
        <f t="shared" si="0"/>
        <v>119.68335125</v>
      </c>
      <c r="E13" s="192">
        <f t="shared" si="1"/>
        <v>94480.08600000001</v>
      </c>
      <c r="G13"/>
      <c r="H13"/>
      <c r="I13"/>
      <c r="J13"/>
      <c r="K13"/>
      <c r="L13"/>
      <c r="M13"/>
      <c r="N13"/>
    </row>
    <row r="14" spans="1:14" ht="15" customHeight="1">
      <c r="A14" s="140" t="s">
        <v>1109</v>
      </c>
      <c r="B14" s="192">
        <v>46560</v>
      </c>
      <c r="C14" s="192">
        <v>42230.286999999997</v>
      </c>
      <c r="D14" s="192">
        <f t="shared" si="0"/>
        <v>90.700788230240548</v>
      </c>
      <c r="E14" s="192">
        <f t="shared" si="1"/>
        <v>-4329.7130000000034</v>
      </c>
      <c r="G14"/>
      <c r="H14"/>
      <c r="I14"/>
      <c r="J14"/>
      <c r="K14"/>
      <c r="L14"/>
      <c r="M14"/>
      <c r="N14"/>
    </row>
    <row r="15" spans="1:14" ht="27" customHeight="1">
      <c r="A15" s="346" t="s">
        <v>1110</v>
      </c>
      <c r="B15" s="192">
        <v>325000</v>
      </c>
      <c r="C15" s="192">
        <v>337480.41899999999</v>
      </c>
      <c r="D15" s="192">
        <f t="shared" si="0"/>
        <v>103.84012892307692</v>
      </c>
      <c r="E15" s="192">
        <f t="shared" si="1"/>
        <v>12480.418999999994</v>
      </c>
      <c r="G15"/>
      <c r="H15"/>
      <c r="I15"/>
      <c r="J15"/>
      <c r="K15"/>
      <c r="L15"/>
      <c r="M15"/>
      <c r="N15"/>
    </row>
    <row r="16" spans="1:14" ht="15" customHeight="1">
      <c r="A16" s="140" t="s">
        <v>1111</v>
      </c>
      <c r="B16" s="192">
        <v>5319178.2</v>
      </c>
      <c r="C16" s="192">
        <v>6502391.9019999998</v>
      </c>
      <c r="D16" s="192">
        <f t="shared" si="0"/>
        <v>122.24429521838542</v>
      </c>
      <c r="E16" s="192">
        <f t="shared" si="1"/>
        <v>1183213.7019999996</v>
      </c>
      <c r="G16"/>
      <c r="H16"/>
      <c r="I16"/>
      <c r="J16"/>
      <c r="K16"/>
      <c r="L16"/>
      <c r="M16"/>
      <c r="N16"/>
    </row>
    <row r="17" spans="1:14" ht="15" customHeight="1">
      <c r="A17" s="140" t="s">
        <v>1473</v>
      </c>
      <c r="B17" s="192">
        <v>880826.4</v>
      </c>
      <c r="C17" s="192">
        <v>1382569.48</v>
      </c>
      <c r="D17" s="192">
        <f t="shared" si="0"/>
        <v>156.96276587531889</v>
      </c>
      <c r="E17" s="192">
        <f t="shared" si="1"/>
        <v>501743.07999999996</v>
      </c>
      <c r="G17"/>
      <c r="H17"/>
      <c r="I17"/>
      <c r="J17"/>
      <c r="K17"/>
      <c r="L17"/>
      <c r="M17"/>
      <c r="N17"/>
    </row>
    <row r="18" spans="1:14" ht="15" customHeight="1">
      <c r="A18" s="140" t="s">
        <v>1112</v>
      </c>
      <c r="B18" s="192">
        <v>524420.9</v>
      </c>
      <c r="C18" s="192">
        <v>905947.69299999997</v>
      </c>
      <c r="D18" s="192">
        <f t="shared" si="0"/>
        <v>172.75201903661733</v>
      </c>
      <c r="E18" s="192">
        <f t="shared" si="1"/>
        <v>381526.79299999995</v>
      </c>
      <c r="G18"/>
      <c r="H18"/>
      <c r="I18"/>
      <c r="J18"/>
      <c r="K18"/>
      <c r="L18"/>
      <c r="M18"/>
      <c r="N18"/>
    </row>
    <row r="19" spans="1:14" ht="15" customHeight="1">
      <c r="A19" s="140" t="s">
        <v>1472</v>
      </c>
      <c r="B19" s="192">
        <v>54905.5</v>
      </c>
      <c r="C19" s="192">
        <v>153723.5</v>
      </c>
      <c r="D19" s="192">
        <f t="shared" si="0"/>
        <v>279.9783263971733</v>
      </c>
      <c r="E19" s="192">
        <f t="shared" si="1"/>
        <v>98818</v>
      </c>
      <c r="G19"/>
      <c r="H19"/>
      <c r="I19"/>
      <c r="J19"/>
      <c r="K19"/>
      <c r="L19"/>
      <c r="M19"/>
      <c r="N19"/>
    </row>
    <row r="20" spans="1:14" ht="15" customHeight="1">
      <c r="A20" s="140" t="s">
        <v>1118</v>
      </c>
      <c r="B20" s="192">
        <v>255500</v>
      </c>
      <c r="C20" s="192">
        <v>267718.3</v>
      </c>
      <c r="D20" s="192">
        <f t="shared" si="0"/>
        <v>104.78211350293543</v>
      </c>
      <c r="E20" s="192">
        <f t="shared" si="1"/>
        <v>12218.299999999988</v>
      </c>
      <c r="G20"/>
      <c r="H20"/>
      <c r="I20"/>
      <c r="J20"/>
      <c r="K20"/>
      <c r="L20"/>
      <c r="M20"/>
      <c r="N20"/>
    </row>
    <row r="21" spans="1:14" ht="27.75" customHeight="1">
      <c r="A21" s="223" t="s">
        <v>1469</v>
      </c>
      <c r="B21" s="192">
        <v>46000</v>
      </c>
      <c r="C21" s="192">
        <v>55179.987000000001</v>
      </c>
      <c r="D21" s="192">
        <f t="shared" si="0"/>
        <v>119.95649347826087</v>
      </c>
      <c r="E21" s="192">
        <f t="shared" si="1"/>
        <v>9179.987000000001</v>
      </c>
      <c r="G21"/>
      <c r="H21"/>
      <c r="I21"/>
      <c r="J21"/>
      <c r="K21"/>
      <c r="L21"/>
      <c r="M21"/>
      <c r="N21"/>
    </row>
    <row r="22" spans="1:14" ht="15" customHeight="1">
      <c r="A22" s="140" t="s">
        <v>1471</v>
      </c>
      <c r="B22" s="192">
        <v>390296.8</v>
      </c>
      <c r="C22" s="192">
        <v>448165.27100000001</v>
      </c>
      <c r="D22" s="192">
        <f t="shared" si="0"/>
        <v>114.82678592291815</v>
      </c>
      <c r="E22" s="192">
        <f t="shared" si="1"/>
        <v>57868.47100000002</v>
      </c>
      <c r="G22"/>
      <c r="H22"/>
      <c r="I22"/>
      <c r="J22"/>
      <c r="K22"/>
      <c r="L22"/>
      <c r="M22"/>
      <c r="N22"/>
    </row>
    <row r="23" spans="1:14" ht="15" customHeight="1">
      <c r="A23" s="140" t="s">
        <v>1113</v>
      </c>
      <c r="B23" s="192">
        <v>390296.8</v>
      </c>
      <c r="C23" s="192">
        <v>448165.27100000001</v>
      </c>
      <c r="D23" s="192">
        <f t="shared" si="0"/>
        <v>114.82678592291815</v>
      </c>
      <c r="E23" s="192">
        <f t="shared" si="1"/>
        <v>57868.47100000002</v>
      </c>
      <c r="G23"/>
      <c r="H23"/>
      <c r="I23"/>
      <c r="J23"/>
      <c r="K23"/>
      <c r="L23"/>
      <c r="M23"/>
      <c r="N23"/>
    </row>
    <row r="24" spans="1:14" ht="15" customHeight="1">
      <c r="A24" s="220" t="s">
        <v>1692</v>
      </c>
      <c r="B24" s="192">
        <v>374493.2</v>
      </c>
      <c r="C24" s="192">
        <v>437806.41800000001</v>
      </c>
      <c r="D24" s="192">
        <f t="shared" ref="D24" si="2">C24/B24*100</f>
        <v>116.90637319983379</v>
      </c>
      <c r="E24" s="192">
        <f t="shared" ref="E24" si="3">C24-B24</f>
        <v>63313.217999999993</v>
      </c>
      <c r="G24"/>
      <c r="H24"/>
      <c r="I24"/>
      <c r="J24"/>
      <c r="K24"/>
      <c r="L24"/>
      <c r="M24"/>
      <c r="N24"/>
    </row>
    <row r="25" spans="1:14" ht="15" customHeight="1">
      <c r="A25" s="140" t="s">
        <v>1470</v>
      </c>
      <c r="B25" s="192">
        <v>3673061.8</v>
      </c>
      <c r="C25" s="192">
        <v>4233785.7309999997</v>
      </c>
      <c r="D25" s="192">
        <f t="shared" si="0"/>
        <v>115.26584526838073</v>
      </c>
      <c r="E25" s="192">
        <f t="shared" si="1"/>
        <v>560723.93099999987</v>
      </c>
      <c r="G25"/>
      <c r="H25"/>
      <c r="I25"/>
      <c r="J25"/>
      <c r="K25"/>
      <c r="L25"/>
      <c r="M25"/>
      <c r="N25"/>
    </row>
    <row r="26" spans="1:14" ht="15" customHeight="1">
      <c r="A26" s="140" t="s">
        <v>1114</v>
      </c>
      <c r="B26" s="192">
        <v>36801.800000000003</v>
      </c>
      <c r="C26" s="192">
        <v>67420.441999999995</v>
      </c>
      <c r="D26" s="192">
        <f t="shared" si="0"/>
        <v>183.19876201707524</v>
      </c>
      <c r="E26" s="192">
        <f t="shared" si="1"/>
        <v>30618.641999999993</v>
      </c>
      <c r="G26"/>
      <c r="H26"/>
      <c r="I26"/>
      <c r="J26"/>
      <c r="K26"/>
      <c r="L26"/>
      <c r="M26"/>
      <c r="N26"/>
    </row>
    <row r="27" spans="1:14" ht="15" customHeight="1">
      <c r="A27" s="140" t="s">
        <v>1115</v>
      </c>
      <c r="B27" s="192">
        <v>13800</v>
      </c>
      <c r="C27" s="192">
        <v>12800</v>
      </c>
      <c r="D27" s="192">
        <f t="shared" si="0"/>
        <v>92.753623188405797</v>
      </c>
      <c r="E27" s="192">
        <f t="shared" si="1"/>
        <v>-1000</v>
      </c>
      <c r="G27"/>
      <c r="H27"/>
      <c r="I27"/>
      <c r="J27"/>
      <c r="K27"/>
      <c r="L27"/>
      <c r="M27"/>
      <c r="N27"/>
    </row>
    <row r="28" spans="1:14" ht="15" customHeight="1">
      <c r="A28" s="140" t="s">
        <v>1116</v>
      </c>
      <c r="B28" s="192">
        <v>3456730</v>
      </c>
      <c r="C28" s="192">
        <v>3928261.088</v>
      </c>
      <c r="D28" s="192">
        <f t="shared" si="0"/>
        <v>113.64095801523403</v>
      </c>
      <c r="E28" s="192">
        <f t="shared" si="1"/>
        <v>471531.08799999999</v>
      </c>
      <c r="G28"/>
      <c r="H28"/>
      <c r="I28"/>
      <c r="J28"/>
      <c r="K28"/>
      <c r="L28"/>
      <c r="M28"/>
      <c r="N28"/>
    </row>
    <row r="29" spans="1:14" ht="15" customHeight="1">
      <c r="A29" s="1" t="s">
        <v>1117</v>
      </c>
      <c r="B29" s="192">
        <v>1657630</v>
      </c>
      <c r="C29" s="192">
        <v>225304.2</v>
      </c>
      <c r="D29" s="192">
        <f t="shared" si="0"/>
        <v>13.591947539559493</v>
      </c>
      <c r="E29" s="192">
        <f t="shared" si="1"/>
        <v>-1432325.8</v>
      </c>
      <c r="G29"/>
      <c r="H29"/>
      <c r="I29"/>
      <c r="J29"/>
      <c r="K29"/>
      <c r="L29"/>
      <c r="M29"/>
      <c r="N29"/>
    </row>
    <row r="30" spans="1:14" ht="15" customHeight="1">
      <c r="A30" s="140" t="s">
        <v>2304</v>
      </c>
      <c r="B30" s="192">
        <v>500</v>
      </c>
      <c r="C30" s="192">
        <v>65</v>
      </c>
      <c r="D30" s="192">
        <f t="shared" si="0"/>
        <v>13</v>
      </c>
      <c r="E30" s="192">
        <f t="shared" si="1"/>
        <v>-435</v>
      </c>
      <c r="G30"/>
      <c r="H30"/>
      <c r="I30"/>
      <c r="J30"/>
      <c r="K30"/>
      <c r="L30"/>
      <c r="M30"/>
      <c r="N30"/>
    </row>
    <row r="31" spans="1:14" ht="15" customHeight="1">
      <c r="A31" s="140" t="s">
        <v>2302</v>
      </c>
      <c r="B31" s="192">
        <v>500</v>
      </c>
      <c r="C31" s="192">
        <v>65</v>
      </c>
      <c r="D31" s="192">
        <f t="shared" si="0"/>
        <v>13</v>
      </c>
      <c r="E31" s="192">
        <f t="shared" si="1"/>
        <v>-435</v>
      </c>
      <c r="G31"/>
      <c r="H31"/>
      <c r="I31"/>
      <c r="J31"/>
      <c r="K31"/>
      <c r="L31"/>
      <c r="M31"/>
      <c r="N31"/>
    </row>
    <row r="32" spans="1:14" ht="15" customHeight="1">
      <c r="A32" s="140" t="s">
        <v>1119</v>
      </c>
      <c r="B32" s="192">
        <v>36536213.799999997</v>
      </c>
      <c r="C32" s="192">
        <v>36684461.537</v>
      </c>
      <c r="D32" s="192">
        <f t="shared" si="0"/>
        <v>100.40575560952078</v>
      </c>
      <c r="E32" s="192">
        <f t="shared" si="1"/>
        <v>148247.73700000346</v>
      </c>
      <c r="G32"/>
      <c r="H32"/>
      <c r="I32"/>
      <c r="J32"/>
      <c r="K32"/>
      <c r="L32"/>
      <c r="M32"/>
      <c r="N32"/>
    </row>
    <row r="33" spans="1:14" ht="15" customHeight="1">
      <c r="A33" s="140" t="s">
        <v>1468</v>
      </c>
      <c r="B33" s="192">
        <v>909803.9</v>
      </c>
      <c r="C33" s="192">
        <v>1143564.433</v>
      </c>
      <c r="D33" s="192">
        <f t="shared" si="0"/>
        <v>125.6935074690271</v>
      </c>
      <c r="E33" s="192">
        <f t="shared" si="1"/>
        <v>233760.53299999994</v>
      </c>
      <c r="G33"/>
      <c r="H33"/>
      <c r="I33"/>
      <c r="J33"/>
      <c r="K33"/>
      <c r="L33"/>
      <c r="M33"/>
      <c r="N33"/>
    </row>
    <row r="34" spans="1:14" ht="15" customHeight="1">
      <c r="A34" s="140" t="s">
        <v>1690</v>
      </c>
      <c r="B34" s="192">
        <v>6252</v>
      </c>
      <c r="C34" s="192">
        <v>27911.373</v>
      </c>
      <c r="D34" s="192">
        <f t="shared" ref="D34" si="4">C34/B34*100</f>
        <v>446.43910748560461</v>
      </c>
      <c r="E34" s="192">
        <f t="shared" ref="E34" si="5">C34-B34</f>
        <v>21659.373</v>
      </c>
      <c r="G34"/>
      <c r="H34"/>
      <c r="I34"/>
      <c r="J34"/>
      <c r="K34"/>
      <c r="L34"/>
      <c r="M34"/>
      <c r="N34"/>
    </row>
    <row r="35" spans="1:14" ht="15" customHeight="1">
      <c r="A35" s="140" t="s">
        <v>1467</v>
      </c>
      <c r="B35" s="192">
        <v>490409.5</v>
      </c>
      <c r="C35" s="192">
        <v>725053.53799999994</v>
      </c>
      <c r="D35" s="192">
        <f t="shared" si="0"/>
        <v>147.84655232005088</v>
      </c>
      <c r="E35" s="192">
        <f t="shared" si="1"/>
        <v>234644.03799999994</v>
      </c>
      <c r="G35"/>
      <c r="H35"/>
      <c r="I35"/>
      <c r="J35"/>
      <c r="K35"/>
      <c r="L35"/>
      <c r="M35"/>
      <c r="N35"/>
    </row>
    <row r="36" spans="1:14" ht="15" customHeight="1">
      <c r="A36" s="140" t="s">
        <v>1466</v>
      </c>
      <c r="B36" s="192">
        <v>153474.5</v>
      </c>
      <c r="C36" s="192">
        <v>213455.592</v>
      </c>
      <c r="D36" s="192">
        <f t="shared" si="0"/>
        <v>139.08212243727786</v>
      </c>
      <c r="E36" s="192">
        <f t="shared" si="1"/>
        <v>59981.092000000004</v>
      </c>
      <c r="G36"/>
      <c r="H36"/>
      <c r="I36"/>
      <c r="J36"/>
      <c r="K36"/>
      <c r="L36"/>
      <c r="M36"/>
      <c r="N36"/>
    </row>
    <row r="37" spans="1:14" ht="15" customHeight="1">
      <c r="A37" s="140" t="s">
        <v>1465</v>
      </c>
      <c r="B37" s="192"/>
      <c r="C37" s="192">
        <v>2654</v>
      </c>
      <c r="D37" s="192" t="e">
        <f t="shared" si="0"/>
        <v>#DIV/0!</v>
      </c>
      <c r="E37" s="192">
        <f t="shared" si="1"/>
        <v>2654</v>
      </c>
      <c r="G37"/>
      <c r="H37"/>
      <c r="I37"/>
      <c r="J37"/>
      <c r="K37"/>
      <c r="L37"/>
      <c r="M37"/>
      <c r="N37"/>
    </row>
    <row r="38" spans="1:14" ht="15" customHeight="1">
      <c r="A38" s="140" t="s">
        <v>1464</v>
      </c>
      <c r="B38" s="192">
        <v>259394.9</v>
      </c>
      <c r="C38" s="192">
        <v>174489.929</v>
      </c>
      <c r="D38" s="192">
        <f t="shared" si="0"/>
        <v>67.268064638125111</v>
      </c>
      <c r="E38" s="192">
        <f t="shared" si="1"/>
        <v>-84904.97099999999</v>
      </c>
      <c r="G38"/>
      <c r="H38"/>
      <c r="I38"/>
      <c r="J38"/>
      <c r="K38"/>
      <c r="L38"/>
      <c r="M38"/>
      <c r="N38"/>
    </row>
    <row r="39" spans="1:14" ht="15" customHeight="1">
      <c r="A39" s="140" t="s">
        <v>1120</v>
      </c>
      <c r="B39" s="192">
        <v>91500</v>
      </c>
      <c r="C39" s="192">
        <v>112046.644</v>
      </c>
      <c r="D39" s="192">
        <f t="shared" si="0"/>
        <v>122.45534863387979</v>
      </c>
      <c r="E39" s="192">
        <f t="shared" si="1"/>
        <v>20546.644</v>
      </c>
      <c r="G39"/>
      <c r="H39"/>
      <c r="I39"/>
      <c r="J39"/>
      <c r="K39"/>
      <c r="L39"/>
      <c r="M39"/>
      <c r="N39"/>
    </row>
    <row r="40" spans="1:14" ht="15" customHeight="1">
      <c r="A40" s="140" t="s">
        <v>1691</v>
      </c>
      <c r="B40" s="192">
        <v>91500</v>
      </c>
      <c r="C40" s="192">
        <v>112046.644</v>
      </c>
      <c r="D40" s="192">
        <f t="shared" ref="D40" si="6">C40/B40*100</f>
        <v>122.45534863387979</v>
      </c>
      <c r="E40" s="192">
        <f t="shared" ref="E40" si="7">C40-B40</f>
        <v>20546.644</v>
      </c>
      <c r="G40"/>
      <c r="H40"/>
      <c r="I40"/>
      <c r="J40"/>
      <c r="K40"/>
      <c r="L40"/>
      <c r="M40"/>
      <c r="N40"/>
    </row>
    <row r="41" spans="1:14" ht="15" customHeight="1">
      <c r="A41" s="123" t="s">
        <v>1692</v>
      </c>
      <c r="B41" s="192">
        <v>1010615.9</v>
      </c>
      <c r="C41" s="192">
        <v>892655.29299999995</v>
      </c>
      <c r="D41" s="192">
        <f t="shared" si="0"/>
        <v>88.327849680575966</v>
      </c>
      <c r="E41" s="192">
        <f t="shared" si="1"/>
        <v>-117960.60700000008</v>
      </c>
      <c r="G41"/>
      <c r="H41"/>
      <c r="I41"/>
      <c r="J41"/>
      <c r="K41"/>
      <c r="L41"/>
      <c r="M41"/>
      <c r="N41"/>
    </row>
    <row r="42" spans="1:14" ht="15" customHeight="1">
      <c r="A42" s="123" t="s">
        <v>1121</v>
      </c>
      <c r="B42" s="192">
        <v>6000</v>
      </c>
      <c r="C42" s="192">
        <v>22160</v>
      </c>
      <c r="D42" s="192">
        <f t="shared" si="0"/>
        <v>369.33333333333331</v>
      </c>
      <c r="E42" s="192">
        <f t="shared" si="1"/>
        <v>16160</v>
      </c>
      <c r="G42"/>
      <c r="H42"/>
      <c r="I42"/>
      <c r="J42"/>
      <c r="K42"/>
      <c r="L42"/>
      <c r="M42"/>
      <c r="N42"/>
    </row>
    <row r="43" spans="1:14" ht="15" customHeight="1">
      <c r="A43" s="123" t="s">
        <v>2303</v>
      </c>
      <c r="B43" s="192">
        <v>6000</v>
      </c>
      <c r="C43" s="192">
        <v>22160</v>
      </c>
      <c r="D43" s="192">
        <f t="shared" si="0"/>
        <v>369.33333333333331</v>
      </c>
      <c r="E43" s="192">
        <f t="shared" si="1"/>
        <v>16160</v>
      </c>
      <c r="G43"/>
      <c r="H43"/>
      <c r="I43"/>
      <c r="J43"/>
      <c r="K43"/>
      <c r="L43"/>
      <c r="M43"/>
      <c r="N43"/>
    </row>
    <row r="44" spans="1:14" ht="15" customHeight="1">
      <c r="A44" s="140" t="s">
        <v>1463</v>
      </c>
      <c r="B44" s="192">
        <v>35528909.899999999</v>
      </c>
      <c r="C44" s="192">
        <v>35406696.458999999</v>
      </c>
      <c r="D44" s="192">
        <f t="shared" si="0"/>
        <v>99.656016913144867</v>
      </c>
      <c r="E44" s="192">
        <f t="shared" si="1"/>
        <v>-122213.44099999964</v>
      </c>
      <c r="G44"/>
      <c r="H44"/>
      <c r="I44"/>
      <c r="J44"/>
      <c r="K44"/>
      <c r="L44"/>
      <c r="M44"/>
      <c r="N44"/>
    </row>
    <row r="45" spans="1:14" ht="27.75" customHeight="1">
      <c r="A45" s="346" t="s">
        <v>1462</v>
      </c>
      <c r="B45" s="192">
        <v>3188832.7</v>
      </c>
      <c r="C45" s="192">
        <v>3188832.7</v>
      </c>
      <c r="D45" s="192">
        <f t="shared" si="0"/>
        <v>100</v>
      </c>
      <c r="E45" s="192">
        <f t="shared" si="1"/>
        <v>0</v>
      </c>
      <c r="G45"/>
      <c r="H45"/>
      <c r="I45"/>
      <c r="J45"/>
      <c r="K45"/>
      <c r="L45"/>
      <c r="M45"/>
      <c r="N45"/>
    </row>
    <row r="46" spans="1:14" ht="15" customHeight="1">
      <c r="A46" s="140" t="s">
        <v>1122</v>
      </c>
      <c r="B46" s="192">
        <v>30182131.100000001</v>
      </c>
      <c r="C46" s="192">
        <v>30182131.100000001</v>
      </c>
      <c r="D46" s="192">
        <f t="shared" si="0"/>
        <v>100</v>
      </c>
      <c r="E46" s="192">
        <f t="shared" si="1"/>
        <v>0</v>
      </c>
      <c r="G46"/>
      <c r="H46"/>
      <c r="I46"/>
      <c r="J46"/>
      <c r="K46"/>
      <c r="L46"/>
      <c r="M46"/>
      <c r="N46"/>
    </row>
    <row r="47" spans="1:14" ht="15" customHeight="1" thickBot="1">
      <c r="A47" s="345" t="s">
        <v>1461</v>
      </c>
      <c r="B47" s="344">
        <v>2157946.1</v>
      </c>
      <c r="C47" s="344">
        <v>2084131.4140000001</v>
      </c>
      <c r="D47" s="344">
        <f t="shared" si="0"/>
        <v>96.579400847871042</v>
      </c>
      <c r="E47" s="344">
        <f t="shared" si="1"/>
        <v>-73814.685999999987</v>
      </c>
      <c r="G47"/>
      <c r="H47"/>
      <c r="I47"/>
      <c r="J47"/>
      <c r="K47"/>
      <c r="L47"/>
      <c r="M47"/>
      <c r="N47"/>
    </row>
    <row r="48" spans="1:14" ht="15" customHeight="1">
      <c r="A48" s="1723"/>
      <c r="B48" s="1723"/>
      <c r="C48" s="1723"/>
      <c r="D48" s="1723"/>
      <c r="E48" s="1723"/>
      <c r="G48"/>
      <c r="H48"/>
      <c r="I48"/>
      <c r="J48"/>
      <c r="K48"/>
      <c r="L48"/>
      <c r="M48"/>
      <c r="N48"/>
    </row>
    <row r="49" spans="1:14" ht="15" customHeight="1">
      <c r="A49" s="1721"/>
      <c r="B49" s="1721"/>
      <c r="C49" s="1721"/>
      <c r="D49" s="1721"/>
      <c r="E49" s="1721"/>
      <c r="G49"/>
      <c r="H49"/>
      <c r="I49"/>
      <c r="J49"/>
      <c r="K49"/>
      <c r="L49"/>
      <c r="M49"/>
      <c r="N49"/>
    </row>
    <row r="50" spans="1:14" ht="15" customHeight="1">
      <c r="A50" s="1721">
        <v>30</v>
      </c>
      <c r="B50" s="1721"/>
      <c r="C50" s="1721"/>
      <c r="D50" s="1721"/>
      <c r="E50" s="1721"/>
      <c r="G50"/>
      <c r="H50"/>
      <c r="I50"/>
      <c r="J50"/>
      <c r="K50"/>
      <c r="L50"/>
      <c r="M50"/>
      <c r="N50"/>
    </row>
    <row r="51" spans="1:14" ht="15" customHeight="1">
      <c r="D51" s="111"/>
      <c r="G51"/>
      <c r="H51"/>
      <c r="I51"/>
      <c r="J51"/>
      <c r="K51"/>
      <c r="L51"/>
      <c r="M51"/>
      <c r="N51"/>
    </row>
    <row r="52" spans="1:14" ht="15" customHeight="1">
      <c r="D52" s="111"/>
      <c r="G52"/>
      <c r="H52"/>
      <c r="I52"/>
      <c r="J52"/>
      <c r="K52"/>
      <c r="L52"/>
      <c r="M52"/>
      <c r="N52"/>
    </row>
    <row r="53" spans="1:14" ht="15" customHeight="1">
      <c r="D53" s="109"/>
      <c r="E53" s="110"/>
      <c r="G53"/>
      <c r="H53"/>
      <c r="I53"/>
      <c r="J53"/>
      <c r="K53"/>
      <c r="L53"/>
      <c r="M53"/>
      <c r="N53"/>
    </row>
    <row r="54" spans="1:14" ht="15" customHeight="1">
      <c r="D54" s="111"/>
      <c r="G54"/>
      <c r="H54"/>
      <c r="I54"/>
      <c r="J54"/>
      <c r="K54"/>
      <c r="L54"/>
      <c r="M54"/>
      <c r="N54"/>
    </row>
    <row r="55" spans="1:14" ht="15" customHeight="1">
      <c r="D55" s="111"/>
    </row>
    <row r="56" spans="1:14" ht="15" customHeight="1">
      <c r="D56" s="111"/>
    </row>
    <row r="57" spans="1:14" ht="15" customHeight="1">
      <c r="D57" s="111"/>
    </row>
    <row r="58" spans="1:14" ht="15" customHeight="1">
      <c r="D58" s="111"/>
    </row>
    <row r="59" spans="1:14" ht="15" customHeight="1">
      <c r="D59" s="111"/>
    </row>
    <row r="60" spans="1:14" ht="15" customHeight="1">
      <c r="D60" s="111"/>
    </row>
    <row r="61" spans="1:14" ht="15" customHeight="1">
      <c r="D61" s="111"/>
    </row>
    <row r="62" spans="1:14" ht="15" customHeight="1">
      <c r="D62" s="111"/>
    </row>
    <row r="63" spans="1:14" ht="15" customHeight="1">
      <c r="D63" s="111"/>
    </row>
    <row r="64" spans="1:14" ht="15" customHeight="1">
      <c r="D64" s="111"/>
    </row>
    <row r="65" spans="4:4" ht="15" customHeight="1">
      <c r="D65" s="111"/>
    </row>
    <row r="66" spans="4:4" ht="15" customHeight="1">
      <c r="D66" s="111"/>
    </row>
  </sheetData>
  <mergeCells count="5">
    <mergeCell ref="A1:D1"/>
    <mergeCell ref="A50:E50"/>
    <mergeCell ref="A49:E49"/>
    <mergeCell ref="D2:E2"/>
    <mergeCell ref="A48:E48"/>
  </mergeCells>
  <printOptions horizontalCentered="1" verticalCentered="1"/>
  <pageMargins left="0.19685039370078741" right="0.19685039370078741" top="0.23" bottom="0.19685039370078741" header="0" footer="0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50"/>
  </sheetPr>
  <dimension ref="B1:L27"/>
  <sheetViews>
    <sheetView topLeftCell="B1" workbookViewId="0">
      <selection activeCell="M7" sqref="M7"/>
    </sheetView>
  </sheetViews>
  <sheetFormatPr defaultRowHeight="12.75"/>
  <cols>
    <col min="1" max="1" width="2.7109375" customWidth="1"/>
    <col min="2" max="2" width="15.28515625" customWidth="1"/>
    <col min="3" max="3" width="12.85546875" style="114" customWidth="1"/>
    <col min="4" max="4" width="13.28515625" style="114" customWidth="1"/>
    <col min="5" max="5" width="9" style="114" customWidth="1"/>
    <col min="6" max="6" width="12.28515625" style="114" customWidth="1"/>
    <col min="7" max="7" width="15" style="114" customWidth="1"/>
    <col min="8" max="8" width="15.42578125" style="114" customWidth="1"/>
    <col min="9" max="9" width="8.85546875" style="114" customWidth="1"/>
    <col min="10" max="10" width="14.140625" style="114" customWidth="1"/>
    <col min="11" max="11" width="8.5703125" style="114" customWidth="1"/>
    <col min="12" max="12" width="9.28515625" style="114" customWidth="1"/>
  </cols>
  <sheetData>
    <row r="1" spans="2:12" ht="14.25">
      <c r="B1" s="1699" t="s">
        <v>1476</v>
      </c>
      <c r="C1" s="1699"/>
      <c r="D1" s="1699"/>
      <c r="E1" s="1699"/>
      <c r="F1" s="1699"/>
      <c r="G1" s="1699"/>
      <c r="H1" s="1699"/>
      <c r="I1" s="1699"/>
      <c r="J1" s="1699"/>
      <c r="K1" s="1699"/>
      <c r="L1" s="1699"/>
    </row>
    <row r="2" spans="2:12" ht="11.25" customHeight="1">
      <c r="B2" s="80" t="s">
        <v>40</v>
      </c>
      <c r="C2" s="113"/>
      <c r="D2" s="113"/>
      <c r="E2" s="196"/>
      <c r="F2" s="113"/>
      <c r="K2" s="115"/>
      <c r="L2" s="115"/>
    </row>
    <row r="3" spans="2:12" ht="14.25" customHeight="1">
      <c r="B3" s="143" t="s">
        <v>820</v>
      </c>
      <c r="C3" s="143"/>
      <c r="D3" s="143"/>
      <c r="E3" s="143"/>
      <c r="F3" s="143"/>
      <c r="G3" s="143"/>
      <c r="H3" s="143"/>
      <c r="I3" s="143"/>
      <c r="J3" s="143"/>
      <c r="K3" s="1727" t="s">
        <v>2053</v>
      </c>
      <c r="L3" s="1727"/>
    </row>
    <row r="4" spans="2:12" ht="18" customHeight="1">
      <c r="B4" s="1729" t="s">
        <v>659</v>
      </c>
      <c r="C4" s="1724" t="s">
        <v>660</v>
      </c>
      <c r="D4" s="1725"/>
      <c r="E4" s="1725"/>
      <c r="F4" s="1726"/>
      <c r="G4" s="1724" t="s">
        <v>661</v>
      </c>
      <c r="H4" s="1725"/>
      <c r="I4" s="1725"/>
      <c r="J4" s="1726"/>
      <c r="K4" s="1732" t="s">
        <v>662</v>
      </c>
      <c r="L4" s="1733"/>
    </row>
    <row r="5" spans="2:12" ht="14.25">
      <c r="B5" s="1730"/>
      <c r="C5" s="1733" t="s">
        <v>668</v>
      </c>
      <c r="D5" s="1736" t="s">
        <v>575</v>
      </c>
      <c r="E5" s="1724" t="s">
        <v>663</v>
      </c>
      <c r="F5" s="1726"/>
      <c r="G5" s="1733" t="s">
        <v>668</v>
      </c>
      <c r="H5" s="1736" t="s">
        <v>575</v>
      </c>
      <c r="I5" s="1724" t="s">
        <v>663</v>
      </c>
      <c r="J5" s="1726"/>
      <c r="K5" s="1734"/>
      <c r="L5" s="1735"/>
    </row>
    <row r="6" spans="2:12" ht="16.5" customHeight="1">
      <c r="B6" s="1731"/>
      <c r="C6" s="1735"/>
      <c r="D6" s="1737"/>
      <c r="E6" s="342" t="s">
        <v>576</v>
      </c>
      <c r="F6" s="194" t="s">
        <v>664</v>
      </c>
      <c r="G6" s="1735"/>
      <c r="H6" s="1737"/>
      <c r="I6" s="342" t="s">
        <v>576</v>
      </c>
      <c r="J6" s="194" t="s">
        <v>664</v>
      </c>
      <c r="K6" s="194" t="s">
        <v>665</v>
      </c>
      <c r="L6" s="194" t="s">
        <v>666</v>
      </c>
    </row>
    <row r="7" spans="2:12" ht="22.5" customHeight="1">
      <c r="B7" s="191" t="s">
        <v>146</v>
      </c>
      <c r="C7" s="197">
        <v>1626399.3</v>
      </c>
      <c r="D7" s="197">
        <v>1638817.253</v>
      </c>
      <c r="E7" s="198">
        <f t="shared" ref="E7:E21" si="0">(D7/C7)*100</f>
        <v>100.76352424647501</v>
      </c>
      <c r="F7" s="198">
        <f t="shared" ref="F7:F21" si="1">D7-C7</f>
        <v>12417.95299999998</v>
      </c>
      <c r="G7" s="197">
        <v>1676966.4</v>
      </c>
      <c r="H7" s="197">
        <v>1626329.4169999999</v>
      </c>
      <c r="I7" s="198">
        <f t="shared" ref="I7:I21" si="2">(H7/G7)*100</f>
        <v>96.98044140896323</v>
      </c>
      <c r="J7" s="198">
        <f t="shared" ref="J7:J21" si="3">H7-G7</f>
        <v>-50636.983000000007</v>
      </c>
      <c r="K7" s="198">
        <f>SUM(C7/G7)*100</f>
        <v>96.984608636165888</v>
      </c>
      <c r="L7" s="198">
        <f t="shared" ref="L7:L21" si="4">SUM(D7/H7)*100</f>
        <v>100.76785403187478</v>
      </c>
    </row>
    <row r="8" spans="2:12" ht="22.5" customHeight="1">
      <c r="B8" s="191" t="s">
        <v>105</v>
      </c>
      <c r="C8" s="197">
        <v>1132208.2</v>
      </c>
      <c r="D8" s="197">
        <v>1177668.8119999999</v>
      </c>
      <c r="E8" s="198">
        <f t="shared" si="0"/>
        <v>104.01521663595088</v>
      </c>
      <c r="F8" s="198">
        <f t="shared" si="1"/>
        <v>45460.611999999965</v>
      </c>
      <c r="G8" s="197">
        <v>1146066.2</v>
      </c>
      <c r="H8" s="197">
        <v>1139705.8319999999</v>
      </c>
      <c r="I8" s="198">
        <f t="shared" si="2"/>
        <v>99.445026125017904</v>
      </c>
      <c r="J8" s="198">
        <f t="shared" si="3"/>
        <v>-6360.3680000000168</v>
      </c>
      <c r="K8" s="198">
        <f t="shared" ref="K8:K21" si="5">SUM(C8/G8)*100</f>
        <v>98.790820285948584</v>
      </c>
      <c r="L8" s="198">
        <f t="shared" si="4"/>
        <v>103.33094548909881</v>
      </c>
    </row>
    <row r="9" spans="2:12" ht="22.5" customHeight="1">
      <c r="B9" s="191" t="s">
        <v>106</v>
      </c>
      <c r="C9" s="197">
        <v>1159196.5</v>
      </c>
      <c r="D9" s="197">
        <v>1166570.6740000001</v>
      </c>
      <c r="E9" s="198">
        <f t="shared" si="0"/>
        <v>100.63614529546976</v>
      </c>
      <c r="F9" s="198">
        <f t="shared" si="1"/>
        <v>7374.1740000001155</v>
      </c>
      <c r="G9" s="197">
        <v>1269031.8999999999</v>
      </c>
      <c r="H9" s="197">
        <v>1225036.202</v>
      </c>
      <c r="I9" s="198">
        <f t="shared" si="2"/>
        <v>96.533129072641927</v>
      </c>
      <c r="J9" s="198">
        <f t="shared" si="3"/>
        <v>-43995.697999999858</v>
      </c>
      <c r="K9" s="198">
        <f t="shared" si="5"/>
        <v>91.344945702310568</v>
      </c>
      <c r="L9" s="198">
        <f t="shared" si="4"/>
        <v>95.227444878400419</v>
      </c>
    </row>
    <row r="10" spans="2:12" ht="22.5" customHeight="1">
      <c r="B10" s="191" t="s">
        <v>107</v>
      </c>
      <c r="C10" s="197">
        <v>1101443.8</v>
      </c>
      <c r="D10" s="197">
        <v>1109558.645</v>
      </c>
      <c r="E10" s="198">
        <f t="shared" si="0"/>
        <v>100.73674616898293</v>
      </c>
      <c r="F10" s="198">
        <f t="shared" si="1"/>
        <v>8114.8449999999721</v>
      </c>
      <c r="G10" s="197">
        <v>1226516.1000000001</v>
      </c>
      <c r="H10" s="197">
        <v>1222711.1939999999</v>
      </c>
      <c r="I10" s="198">
        <f t="shared" si="2"/>
        <v>99.68977936775552</v>
      </c>
      <c r="J10" s="198">
        <f t="shared" si="3"/>
        <v>-3804.9060000001919</v>
      </c>
      <c r="K10" s="198">
        <f t="shared" si="5"/>
        <v>89.802636916058418</v>
      </c>
      <c r="L10" s="198">
        <f t="shared" si="4"/>
        <v>90.745766493735076</v>
      </c>
    </row>
    <row r="11" spans="2:12" ht="22.5" customHeight="1">
      <c r="B11" s="191" t="s">
        <v>108</v>
      </c>
      <c r="C11" s="197">
        <v>1509623.9</v>
      </c>
      <c r="D11" s="197">
        <v>1533365.6610000001</v>
      </c>
      <c r="E11" s="198">
        <f t="shared" si="0"/>
        <v>101.57269376829554</v>
      </c>
      <c r="F11" s="198">
        <f t="shared" si="1"/>
        <v>23741.761000000173</v>
      </c>
      <c r="G11" s="197">
        <v>1725137.8</v>
      </c>
      <c r="H11" s="197">
        <v>1668891.13</v>
      </c>
      <c r="I11" s="198">
        <f t="shared" si="2"/>
        <v>96.73958393352693</v>
      </c>
      <c r="J11" s="198">
        <f t="shared" si="3"/>
        <v>-56246.670000000158</v>
      </c>
      <c r="K11" s="198">
        <f t="shared" si="5"/>
        <v>87.507438536214323</v>
      </c>
      <c r="L11" s="198">
        <f t="shared" si="4"/>
        <v>91.879310365799611</v>
      </c>
    </row>
    <row r="12" spans="2:12" ht="22.5" customHeight="1">
      <c r="B12" s="191" t="s">
        <v>109</v>
      </c>
      <c r="C12" s="197">
        <v>1358136.2</v>
      </c>
      <c r="D12" s="197">
        <v>1408806.159</v>
      </c>
      <c r="E12" s="198">
        <f t="shared" si="0"/>
        <v>103.73084518327396</v>
      </c>
      <c r="F12" s="198">
        <f t="shared" si="1"/>
        <v>50669.959000000032</v>
      </c>
      <c r="G12" s="197">
        <v>1553919.8</v>
      </c>
      <c r="H12" s="197">
        <v>1503708.3130000001</v>
      </c>
      <c r="I12" s="198">
        <f t="shared" si="2"/>
        <v>96.768720818152914</v>
      </c>
      <c r="J12" s="198">
        <f t="shared" si="3"/>
        <v>-50211.486999999965</v>
      </c>
      <c r="K12" s="198">
        <f t="shared" si="5"/>
        <v>87.400662505233527</v>
      </c>
      <c r="L12" s="198">
        <f t="shared" si="4"/>
        <v>93.688792355569021</v>
      </c>
    </row>
    <row r="13" spans="2:12" ht="22.5" customHeight="1">
      <c r="B13" s="191" t="s">
        <v>111</v>
      </c>
      <c r="C13" s="197">
        <v>1720519.1</v>
      </c>
      <c r="D13" s="197">
        <v>1900149.145</v>
      </c>
      <c r="E13" s="198">
        <f t="shared" si="0"/>
        <v>110.44045631344632</v>
      </c>
      <c r="F13" s="198">
        <f t="shared" si="1"/>
        <v>179630.04499999993</v>
      </c>
      <c r="G13" s="197">
        <v>1962729.6</v>
      </c>
      <c r="H13" s="197">
        <v>1921461.993</v>
      </c>
      <c r="I13" s="198">
        <f t="shared" si="2"/>
        <v>97.897437986363485</v>
      </c>
      <c r="J13" s="198">
        <f t="shared" si="3"/>
        <v>-41267.607000000076</v>
      </c>
      <c r="K13" s="198">
        <f t="shared" si="5"/>
        <v>87.659507453293614</v>
      </c>
      <c r="L13" s="198">
        <f t="shared" si="4"/>
        <v>98.89080043853879</v>
      </c>
    </row>
    <row r="14" spans="2:12" ht="22.5" customHeight="1">
      <c r="B14" s="191" t="s">
        <v>112</v>
      </c>
      <c r="C14" s="197">
        <v>1263354.3999999999</v>
      </c>
      <c r="D14" s="197">
        <v>1292735.7890000001</v>
      </c>
      <c r="E14" s="198">
        <f t="shared" si="0"/>
        <v>102.32566483324079</v>
      </c>
      <c r="F14" s="198">
        <f t="shared" si="1"/>
        <v>29381.389000000199</v>
      </c>
      <c r="G14" s="197">
        <v>1381054.3</v>
      </c>
      <c r="H14" s="197">
        <v>1368113.4809999999</v>
      </c>
      <c r="I14" s="198">
        <f t="shared" si="2"/>
        <v>99.062975365993921</v>
      </c>
      <c r="J14" s="198">
        <f t="shared" si="3"/>
        <v>-12940.819000000134</v>
      </c>
      <c r="K14" s="198">
        <f t="shared" si="5"/>
        <v>91.477532780572048</v>
      </c>
      <c r="L14" s="198">
        <f t="shared" si="4"/>
        <v>94.490391839067058</v>
      </c>
    </row>
    <row r="15" spans="2:12" ht="22.5" customHeight="1">
      <c r="B15" s="191" t="s">
        <v>110</v>
      </c>
      <c r="C15" s="197">
        <v>1230453.8999999999</v>
      </c>
      <c r="D15" s="197">
        <v>1192619.1780000001</v>
      </c>
      <c r="E15" s="198">
        <f t="shared" si="0"/>
        <v>96.925141039416445</v>
      </c>
      <c r="F15" s="198">
        <f t="shared" si="1"/>
        <v>-37834.721999999834</v>
      </c>
      <c r="G15" s="197">
        <v>1286696.8</v>
      </c>
      <c r="H15" s="197">
        <v>1238777.2439999999</v>
      </c>
      <c r="I15" s="198">
        <f t="shared" si="2"/>
        <v>96.275769396488741</v>
      </c>
      <c r="J15" s="198">
        <f t="shared" si="3"/>
        <v>-47919.556000000099</v>
      </c>
      <c r="K15" s="198">
        <f t="shared" si="5"/>
        <v>95.628892525418564</v>
      </c>
      <c r="L15" s="198">
        <f t="shared" si="4"/>
        <v>96.273901040435973</v>
      </c>
    </row>
    <row r="16" spans="2:12" ht="22.5" customHeight="1">
      <c r="B16" s="191" t="s">
        <v>147</v>
      </c>
      <c r="C16" s="197">
        <v>1701116.3</v>
      </c>
      <c r="D16" s="197">
        <v>1721124.3030000001</v>
      </c>
      <c r="E16" s="198">
        <f t="shared" si="0"/>
        <v>101.17616902501024</v>
      </c>
      <c r="F16" s="198">
        <f t="shared" si="1"/>
        <v>20008.003000000026</v>
      </c>
      <c r="G16" s="197">
        <v>1780096.3</v>
      </c>
      <c r="H16" s="197">
        <v>1778731.4469999999</v>
      </c>
      <c r="I16" s="198">
        <f t="shared" si="2"/>
        <v>99.923327013263261</v>
      </c>
      <c r="J16" s="198">
        <f t="shared" si="3"/>
        <v>-1364.8530000001192</v>
      </c>
      <c r="K16" s="198">
        <f t="shared" si="5"/>
        <v>95.563161386268831</v>
      </c>
      <c r="L16" s="198">
        <f t="shared" si="4"/>
        <v>96.761335495745598</v>
      </c>
    </row>
    <row r="17" spans="2:12" ht="22.5" customHeight="1">
      <c r="B17" s="191" t="s">
        <v>145</v>
      </c>
      <c r="C17" s="197">
        <v>2013763.3</v>
      </c>
      <c r="D17" s="197">
        <v>2063853.493</v>
      </c>
      <c r="E17" s="198">
        <f t="shared" si="0"/>
        <v>102.48739228686907</v>
      </c>
      <c r="F17" s="198">
        <f t="shared" si="1"/>
        <v>50090.19299999997</v>
      </c>
      <c r="G17" s="197">
        <v>2081664.1</v>
      </c>
      <c r="H17" s="197">
        <v>2074945.9609999999</v>
      </c>
      <c r="I17" s="198">
        <f t="shared" si="2"/>
        <v>99.677270746995148</v>
      </c>
      <c r="J17" s="198">
        <f t="shared" si="3"/>
        <v>-6718.1390000001993</v>
      </c>
      <c r="K17" s="198">
        <f t="shared" si="5"/>
        <v>96.738148099878359</v>
      </c>
      <c r="L17" s="198">
        <f t="shared" si="4"/>
        <v>99.465409306628203</v>
      </c>
    </row>
    <row r="18" spans="2:12" ht="22.5" customHeight="1">
      <c r="B18" s="191" t="s">
        <v>113</v>
      </c>
      <c r="C18" s="197">
        <v>1417621.1</v>
      </c>
      <c r="D18" s="197">
        <v>1442144.0730000001</v>
      </c>
      <c r="E18" s="198">
        <f t="shared" si="0"/>
        <v>101.72986794567321</v>
      </c>
      <c r="F18" s="198">
        <f t="shared" si="1"/>
        <v>24522.972999999998</v>
      </c>
      <c r="G18" s="197">
        <v>1618921.1</v>
      </c>
      <c r="H18" s="197">
        <v>1571635.797</v>
      </c>
      <c r="I18" s="198">
        <f t="shared" si="2"/>
        <v>97.079208925005673</v>
      </c>
      <c r="J18" s="198">
        <f t="shared" si="3"/>
        <v>-47285.303000000073</v>
      </c>
      <c r="K18" s="198">
        <f t="shared" si="5"/>
        <v>87.565793045751278</v>
      </c>
      <c r="L18" s="198">
        <f t="shared" si="4"/>
        <v>91.760704086329753</v>
      </c>
    </row>
    <row r="19" spans="2:12" ht="22.5" customHeight="1">
      <c r="B19" s="191" t="s">
        <v>114</v>
      </c>
      <c r="C19" s="197">
        <v>1284021.8</v>
      </c>
      <c r="D19" s="197">
        <v>1285111.5079999999</v>
      </c>
      <c r="E19" s="198">
        <f t="shared" si="0"/>
        <v>100.08486678341441</v>
      </c>
      <c r="F19" s="198">
        <f t="shared" si="1"/>
        <v>1089.7079999998678</v>
      </c>
      <c r="G19" s="197">
        <v>1343021.8</v>
      </c>
      <c r="H19" s="197">
        <v>1328948.3430000001</v>
      </c>
      <c r="I19" s="198">
        <f t="shared" si="2"/>
        <v>98.952105096134702</v>
      </c>
      <c r="J19" s="198">
        <f t="shared" si="3"/>
        <v>-14073.456999999937</v>
      </c>
      <c r="K19" s="198">
        <f t="shared" si="5"/>
        <v>95.60692164490554</v>
      </c>
      <c r="L19" s="198">
        <f t="shared" si="4"/>
        <v>96.701389092292189</v>
      </c>
    </row>
    <row r="20" spans="2:12" ht="22.5" customHeight="1">
      <c r="B20" s="191" t="s">
        <v>115</v>
      </c>
      <c r="C20" s="197">
        <v>17395917.199999999</v>
      </c>
      <c r="D20" s="197">
        <v>17908153.085999999</v>
      </c>
      <c r="E20" s="198">
        <f t="shared" si="0"/>
        <v>102.94457532828449</v>
      </c>
      <c r="F20" s="198">
        <f t="shared" si="1"/>
        <v>512235.88599999994</v>
      </c>
      <c r="G20" s="197">
        <v>17596843</v>
      </c>
      <c r="H20" s="197">
        <v>17496259.877</v>
      </c>
      <c r="I20" s="198">
        <f t="shared" si="2"/>
        <v>99.428402452644491</v>
      </c>
      <c r="J20" s="198">
        <f t="shared" si="3"/>
        <v>-100583.12299999967</v>
      </c>
      <c r="K20" s="198">
        <f t="shared" si="5"/>
        <v>98.858171320844306</v>
      </c>
      <c r="L20" s="198">
        <f t="shared" si="4"/>
        <v>102.35417861814832</v>
      </c>
    </row>
    <row r="21" spans="2:12" ht="22.5" customHeight="1">
      <c r="B21" s="195" t="s">
        <v>667</v>
      </c>
      <c r="C21" s="199">
        <f>SUM(C7:C20)</f>
        <v>35913775</v>
      </c>
      <c r="D21" s="199">
        <f>SUM(D7:D20)</f>
        <v>36840677.778999999</v>
      </c>
      <c r="E21" s="200">
        <f t="shared" si="0"/>
        <v>102.58091158336877</v>
      </c>
      <c r="F21" s="200">
        <f t="shared" si="1"/>
        <v>926902.77899999917</v>
      </c>
      <c r="G21" s="199">
        <f>SUM(G7:G20)</f>
        <v>37648665.200000003</v>
      </c>
      <c r="H21" s="199">
        <f>SUM(H7:H20)</f>
        <v>37165256.230999999</v>
      </c>
      <c r="I21" s="200">
        <f t="shared" si="2"/>
        <v>98.715999713583457</v>
      </c>
      <c r="J21" s="200">
        <f t="shared" si="3"/>
        <v>-483408.96900000423</v>
      </c>
      <c r="K21" s="200">
        <f t="shared" si="5"/>
        <v>95.391894531230278</v>
      </c>
      <c r="L21" s="200">
        <f t="shared" si="4"/>
        <v>99.126661605714247</v>
      </c>
    </row>
    <row r="27" spans="2:12">
      <c r="B27" s="1728">
        <v>31</v>
      </c>
      <c r="C27" s="1728"/>
      <c r="D27" s="1728"/>
      <c r="E27" s="1728"/>
      <c r="F27" s="1728"/>
      <c r="G27" s="1728"/>
      <c r="H27" s="1728"/>
      <c r="I27" s="1728"/>
      <c r="J27" s="1728"/>
      <c r="K27" s="1728"/>
      <c r="L27" s="1728"/>
    </row>
  </sheetData>
  <mergeCells count="13">
    <mergeCell ref="G4:J4"/>
    <mergeCell ref="C4:F4"/>
    <mergeCell ref="K3:L3"/>
    <mergeCell ref="B27:L27"/>
    <mergeCell ref="B1:L1"/>
    <mergeCell ref="B4:B6"/>
    <mergeCell ref="K4:L5"/>
    <mergeCell ref="C5:C6"/>
    <mergeCell ref="D5:D6"/>
    <mergeCell ref="E5:F5"/>
    <mergeCell ref="G5:G6"/>
    <mergeCell ref="H5:H6"/>
    <mergeCell ref="I5:J5"/>
  </mergeCells>
  <pageMargins left="0.75" right="0.45" top="0.63" bottom="0.56000000000000005" header="0.39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M94"/>
  <sheetViews>
    <sheetView workbookViewId="0">
      <selection activeCell="H11" sqref="H11"/>
    </sheetView>
  </sheetViews>
  <sheetFormatPr defaultRowHeight="18" customHeight="1"/>
  <cols>
    <col min="1" max="1" width="52.42578125" style="121" customWidth="1"/>
    <col min="2" max="2" width="15.7109375" style="121" customWidth="1"/>
    <col min="3" max="3" width="14.5703125" style="121" customWidth="1"/>
    <col min="4" max="4" width="9.28515625" style="121" customWidth="1"/>
    <col min="5" max="5" width="13.5703125" style="121" customWidth="1"/>
    <col min="6" max="6" width="10.5703125" style="121" bestFit="1" customWidth="1"/>
    <col min="7" max="255" width="9.140625" style="121"/>
    <col min="256" max="256" width="41.7109375" style="121" customWidth="1"/>
    <col min="257" max="257" width="8.5703125" style="121" customWidth="1"/>
    <col min="258" max="258" width="17.28515625" style="121" customWidth="1"/>
    <col min="259" max="259" width="15.85546875" style="121" customWidth="1"/>
    <col min="260" max="260" width="15.5703125" style="121" customWidth="1"/>
    <col min="261" max="261" width="17.7109375" style="121" customWidth="1"/>
    <col min="262" max="511" width="9.140625" style="121"/>
    <col min="512" max="512" width="41.7109375" style="121" customWidth="1"/>
    <col min="513" max="513" width="8.5703125" style="121" customWidth="1"/>
    <col min="514" max="514" width="17.28515625" style="121" customWidth="1"/>
    <col min="515" max="515" width="15.85546875" style="121" customWidth="1"/>
    <col min="516" max="516" width="15.5703125" style="121" customWidth="1"/>
    <col min="517" max="517" width="17.7109375" style="121" customWidth="1"/>
    <col min="518" max="767" width="9.140625" style="121"/>
    <col min="768" max="768" width="41.7109375" style="121" customWidth="1"/>
    <col min="769" max="769" width="8.5703125" style="121" customWidth="1"/>
    <col min="770" max="770" width="17.28515625" style="121" customWidth="1"/>
    <col min="771" max="771" width="15.85546875" style="121" customWidth="1"/>
    <col min="772" max="772" width="15.5703125" style="121" customWidth="1"/>
    <col min="773" max="773" width="17.7109375" style="121" customWidth="1"/>
    <col min="774" max="1023" width="9.140625" style="121"/>
    <col min="1024" max="1024" width="41.7109375" style="121" customWidth="1"/>
    <col min="1025" max="1025" width="8.5703125" style="121" customWidth="1"/>
    <col min="1026" max="1026" width="17.28515625" style="121" customWidth="1"/>
    <col min="1027" max="1027" width="15.85546875" style="121" customWidth="1"/>
    <col min="1028" max="1028" width="15.5703125" style="121" customWidth="1"/>
    <col min="1029" max="1029" width="17.7109375" style="121" customWidth="1"/>
    <col min="1030" max="1279" width="9.140625" style="121"/>
    <col min="1280" max="1280" width="41.7109375" style="121" customWidth="1"/>
    <col min="1281" max="1281" width="8.5703125" style="121" customWidth="1"/>
    <col min="1282" max="1282" width="17.28515625" style="121" customWidth="1"/>
    <col min="1283" max="1283" width="15.85546875" style="121" customWidth="1"/>
    <col min="1284" max="1284" width="15.5703125" style="121" customWidth="1"/>
    <col min="1285" max="1285" width="17.7109375" style="121" customWidth="1"/>
    <col min="1286" max="1535" width="9.140625" style="121"/>
    <col min="1536" max="1536" width="41.7109375" style="121" customWidth="1"/>
    <col min="1537" max="1537" width="8.5703125" style="121" customWidth="1"/>
    <col min="1538" max="1538" width="17.28515625" style="121" customWidth="1"/>
    <col min="1539" max="1539" width="15.85546875" style="121" customWidth="1"/>
    <col min="1540" max="1540" width="15.5703125" style="121" customWidth="1"/>
    <col min="1541" max="1541" width="17.7109375" style="121" customWidth="1"/>
    <col min="1542" max="1791" width="9.140625" style="121"/>
    <col min="1792" max="1792" width="41.7109375" style="121" customWidth="1"/>
    <col min="1793" max="1793" width="8.5703125" style="121" customWidth="1"/>
    <col min="1794" max="1794" width="17.28515625" style="121" customWidth="1"/>
    <col min="1795" max="1795" width="15.85546875" style="121" customWidth="1"/>
    <col min="1796" max="1796" width="15.5703125" style="121" customWidth="1"/>
    <col min="1797" max="1797" width="17.7109375" style="121" customWidth="1"/>
    <col min="1798" max="2047" width="9.140625" style="121"/>
    <col min="2048" max="2048" width="41.7109375" style="121" customWidth="1"/>
    <col min="2049" max="2049" width="8.5703125" style="121" customWidth="1"/>
    <col min="2050" max="2050" width="17.28515625" style="121" customWidth="1"/>
    <col min="2051" max="2051" width="15.85546875" style="121" customWidth="1"/>
    <col min="2052" max="2052" width="15.5703125" style="121" customWidth="1"/>
    <col min="2053" max="2053" width="17.7109375" style="121" customWidth="1"/>
    <col min="2054" max="2303" width="9.140625" style="121"/>
    <col min="2304" max="2304" width="41.7109375" style="121" customWidth="1"/>
    <col min="2305" max="2305" width="8.5703125" style="121" customWidth="1"/>
    <col min="2306" max="2306" width="17.28515625" style="121" customWidth="1"/>
    <col min="2307" max="2307" width="15.85546875" style="121" customWidth="1"/>
    <col min="2308" max="2308" width="15.5703125" style="121" customWidth="1"/>
    <col min="2309" max="2309" width="17.7109375" style="121" customWidth="1"/>
    <col min="2310" max="2559" width="9.140625" style="121"/>
    <col min="2560" max="2560" width="41.7109375" style="121" customWidth="1"/>
    <col min="2561" max="2561" width="8.5703125" style="121" customWidth="1"/>
    <col min="2562" max="2562" width="17.28515625" style="121" customWidth="1"/>
    <col min="2563" max="2563" width="15.85546875" style="121" customWidth="1"/>
    <col min="2564" max="2564" width="15.5703125" style="121" customWidth="1"/>
    <col min="2565" max="2565" width="17.7109375" style="121" customWidth="1"/>
    <col min="2566" max="2815" width="9.140625" style="121"/>
    <col min="2816" max="2816" width="41.7109375" style="121" customWidth="1"/>
    <col min="2817" max="2817" width="8.5703125" style="121" customWidth="1"/>
    <col min="2818" max="2818" width="17.28515625" style="121" customWidth="1"/>
    <col min="2819" max="2819" width="15.85546875" style="121" customWidth="1"/>
    <col min="2820" max="2820" width="15.5703125" style="121" customWidth="1"/>
    <col min="2821" max="2821" width="17.7109375" style="121" customWidth="1"/>
    <col min="2822" max="3071" width="9.140625" style="121"/>
    <col min="3072" max="3072" width="41.7109375" style="121" customWidth="1"/>
    <col min="3073" max="3073" width="8.5703125" style="121" customWidth="1"/>
    <col min="3074" max="3074" width="17.28515625" style="121" customWidth="1"/>
    <col min="3075" max="3075" width="15.85546875" style="121" customWidth="1"/>
    <col min="3076" max="3076" width="15.5703125" style="121" customWidth="1"/>
    <col min="3077" max="3077" width="17.7109375" style="121" customWidth="1"/>
    <col min="3078" max="3327" width="9.140625" style="121"/>
    <col min="3328" max="3328" width="41.7109375" style="121" customWidth="1"/>
    <col min="3329" max="3329" width="8.5703125" style="121" customWidth="1"/>
    <col min="3330" max="3330" width="17.28515625" style="121" customWidth="1"/>
    <col min="3331" max="3331" width="15.85546875" style="121" customWidth="1"/>
    <col min="3332" max="3332" width="15.5703125" style="121" customWidth="1"/>
    <col min="3333" max="3333" width="17.7109375" style="121" customWidth="1"/>
    <col min="3334" max="3583" width="9.140625" style="121"/>
    <col min="3584" max="3584" width="41.7109375" style="121" customWidth="1"/>
    <col min="3585" max="3585" width="8.5703125" style="121" customWidth="1"/>
    <col min="3586" max="3586" width="17.28515625" style="121" customWidth="1"/>
    <col min="3587" max="3587" width="15.85546875" style="121" customWidth="1"/>
    <col min="3588" max="3588" width="15.5703125" style="121" customWidth="1"/>
    <col min="3589" max="3589" width="17.7109375" style="121" customWidth="1"/>
    <col min="3590" max="3839" width="9.140625" style="121"/>
    <col min="3840" max="3840" width="41.7109375" style="121" customWidth="1"/>
    <col min="3841" max="3841" width="8.5703125" style="121" customWidth="1"/>
    <col min="3842" max="3842" width="17.28515625" style="121" customWidth="1"/>
    <col min="3843" max="3843" width="15.85546875" style="121" customWidth="1"/>
    <col min="3844" max="3844" width="15.5703125" style="121" customWidth="1"/>
    <col min="3845" max="3845" width="17.7109375" style="121" customWidth="1"/>
    <col min="3846" max="4095" width="9.140625" style="121"/>
    <col min="4096" max="4096" width="41.7109375" style="121" customWidth="1"/>
    <col min="4097" max="4097" width="8.5703125" style="121" customWidth="1"/>
    <col min="4098" max="4098" width="17.28515625" style="121" customWidth="1"/>
    <col min="4099" max="4099" width="15.85546875" style="121" customWidth="1"/>
    <col min="4100" max="4100" width="15.5703125" style="121" customWidth="1"/>
    <col min="4101" max="4101" width="17.7109375" style="121" customWidth="1"/>
    <col min="4102" max="4351" width="9.140625" style="121"/>
    <col min="4352" max="4352" width="41.7109375" style="121" customWidth="1"/>
    <col min="4353" max="4353" width="8.5703125" style="121" customWidth="1"/>
    <col min="4354" max="4354" width="17.28515625" style="121" customWidth="1"/>
    <col min="4355" max="4355" width="15.85546875" style="121" customWidth="1"/>
    <col min="4356" max="4356" width="15.5703125" style="121" customWidth="1"/>
    <col min="4357" max="4357" width="17.7109375" style="121" customWidth="1"/>
    <col min="4358" max="4607" width="9.140625" style="121"/>
    <col min="4608" max="4608" width="41.7109375" style="121" customWidth="1"/>
    <col min="4609" max="4609" width="8.5703125" style="121" customWidth="1"/>
    <col min="4610" max="4610" width="17.28515625" style="121" customWidth="1"/>
    <col min="4611" max="4611" width="15.85546875" style="121" customWidth="1"/>
    <col min="4612" max="4612" width="15.5703125" style="121" customWidth="1"/>
    <col min="4613" max="4613" width="17.7109375" style="121" customWidth="1"/>
    <col min="4614" max="4863" width="9.140625" style="121"/>
    <col min="4864" max="4864" width="41.7109375" style="121" customWidth="1"/>
    <col min="4865" max="4865" width="8.5703125" style="121" customWidth="1"/>
    <col min="4866" max="4866" width="17.28515625" style="121" customWidth="1"/>
    <col min="4867" max="4867" width="15.85546875" style="121" customWidth="1"/>
    <col min="4868" max="4868" width="15.5703125" style="121" customWidth="1"/>
    <col min="4869" max="4869" width="17.7109375" style="121" customWidth="1"/>
    <col min="4870" max="5119" width="9.140625" style="121"/>
    <col min="5120" max="5120" width="41.7109375" style="121" customWidth="1"/>
    <col min="5121" max="5121" width="8.5703125" style="121" customWidth="1"/>
    <col min="5122" max="5122" width="17.28515625" style="121" customWidth="1"/>
    <col min="5123" max="5123" width="15.85546875" style="121" customWidth="1"/>
    <col min="5124" max="5124" width="15.5703125" style="121" customWidth="1"/>
    <col min="5125" max="5125" width="17.7109375" style="121" customWidth="1"/>
    <col min="5126" max="5375" width="9.140625" style="121"/>
    <col min="5376" max="5376" width="41.7109375" style="121" customWidth="1"/>
    <col min="5377" max="5377" width="8.5703125" style="121" customWidth="1"/>
    <col min="5378" max="5378" width="17.28515625" style="121" customWidth="1"/>
    <col min="5379" max="5379" width="15.85546875" style="121" customWidth="1"/>
    <col min="5380" max="5380" width="15.5703125" style="121" customWidth="1"/>
    <col min="5381" max="5381" width="17.7109375" style="121" customWidth="1"/>
    <col min="5382" max="5631" width="9.140625" style="121"/>
    <col min="5632" max="5632" width="41.7109375" style="121" customWidth="1"/>
    <col min="5633" max="5633" width="8.5703125" style="121" customWidth="1"/>
    <col min="5634" max="5634" width="17.28515625" style="121" customWidth="1"/>
    <col min="5635" max="5635" width="15.85546875" style="121" customWidth="1"/>
    <col min="5636" max="5636" width="15.5703125" style="121" customWidth="1"/>
    <col min="5637" max="5637" width="17.7109375" style="121" customWidth="1"/>
    <col min="5638" max="5887" width="9.140625" style="121"/>
    <col min="5888" max="5888" width="41.7109375" style="121" customWidth="1"/>
    <col min="5889" max="5889" width="8.5703125" style="121" customWidth="1"/>
    <col min="5890" max="5890" width="17.28515625" style="121" customWidth="1"/>
    <col min="5891" max="5891" width="15.85546875" style="121" customWidth="1"/>
    <col min="5892" max="5892" width="15.5703125" style="121" customWidth="1"/>
    <col min="5893" max="5893" width="17.7109375" style="121" customWidth="1"/>
    <col min="5894" max="6143" width="9.140625" style="121"/>
    <col min="6144" max="6144" width="41.7109375" style="121" customWidth="1"/>
    <col min="6145" max="6145" width="8.5703125" style="121" customWidth="1"/>
    <col min="6146" max="6146" width="17.28515625" style="121" customWidth="1"/>
    <col min="6147" max="6147" width="15.85546875" style="121" customWidth="1"/>
    <col min="6148" max="6148" width="15.5703125" style="121" customWidth="1"/>
    <col min="6149" max="6149" width="17.7109375" style="121" customWidth="1"/>
    <col min="6150" max="6399" width="9.140625" style="121"/>
    <col min="6400" max="6400" width="41.7109375" style="121" customWidth="1"/>
    <col min="6401" max="6401" width="8.5703125" style="121" customWidth="1"/>
    <col min="6402" max="6402" width="17.28515625" style="121" customWidth="1"/>
    <col min="6403" max="6403" width="15.85546875" style="121" customWidth="1"/>
    <col min="6404" max="6404" width="15.5703125" style="121" customWidth="1"/>
    <col min="6405" max="6405" width="17.7109375" style="121" customWidth="1"/>
    <col min="6406" max="6655" width="9.140625" style="121"/>
    <col min="6656" max="6656" width="41.7109375" style="121" customWidth="1"/>
    <col min="6657" max="6657" width="8.5703125" style="121" customWidth="1"/>
    <col min="6658" max="6658" width="17.28515625" style="121" customWidth="1"/>
    <col min="6659" max="6659" width="15.85546875" style="121" customWidth="1"/>
    <col min="6660" max="6660" width="15.5703125" style="121" customWidth="1"/>
    <col min="6661" max="6661" width="17.7109375" style="121" customWidth="1"/>
    <col min="6662" max="6911" width="9.140625" style="121"/>
    <col min="6912" max="6912" width="41.7109375" style="121" customWidth="1"/>
    <col min="6913" max="6913" width="8.5703125" style="121" customWidth="1"/>
    <col min="6914" max="6914" width="17.28515625" style="121" customWidth="1"/>
    <col min="6915" max="6915" width="15.85546875" style="121" customWidth="1"/>
    <col min="6916" max="6916" width="15.5703125" style="121" customWidth="1"/>
    <col min="6917" max="6917" width="17.7109375" style="121" customWidth="1"/>
    <col min="6918" max="7167" width="9.140625" style="121"/>
    <col min="7168" max="7168" width="41.7109375" style="121" customWidth="1"/>
    <col min="7169" max="7169" width="8.5703125" style="121" customWidth="1"/>
    <col min="7170" max="7170" width="17.28515625" style="121" customWidth="1"/>
    <col min="7171" max="7171" width="15.85546875" style="121" customWidth="1"/>
    <col min="7172" max="7172" width="15.5703125" style="121" customWidth="1"/>
    <col min="7173" max="7173" width="17.7109375" style="121" customWidth="1"/>
    <col min="7174" max="7423" width="9.140625" style="121"/>
    <col min="7424" max="7424" width="41.7109375" style="121" customWidth="1"/>
    <col min="7425" max="7425" width="8.5703125" style="121" customWidth="1"/>
    <col min="7426" max="7426" width="17.28515625" style="121" customWidth="1"/>
    <col min="7427" max="7427" width="15.85546875" style="121" customWidth="1"/>
    <col min="7428" max="7428" width="15.5703125" style="121" customWidth="1"/>
    <col min="7429" max="7429" width="17.7109375" style="121" customWidth="1"/>
    <col min="7430" max="7679" width="9.140625" style="121"/>
    <col min="7680" max="7680" width="41.7109375" style="121" customWidth="1"/>
    <col min="7681" max="7681" width="8.5703125" style="121" customWidth="1"/>
    <col min="7682" max="7682" width="17.28515625" style="121" customWidth="1"/>
    <col min="7683" max="7683" width="15.85546875" style="121" customWidth="1"/>
    <col min="7684" max="7684" width="15.5703125" style="121" customWidth="1"/>
    <col min="7685" max="7685" width="17.7109375" style="121" customWidth="1"/>
    <col min="7686" max="7935" width="9.140625" style="121"/>
    <col min="7936" max="7936" width="41.7109375" style="121" customWidth="1"/>
    <col min="7937" max="7937" width="8.5703125" style="121" customWidth="1"/>
    <col min="7938" max="7938" width="17.28515625" style="121" customWidth="1"/>
    <col min="7939" max="7939" width="15.85546875" style="121" customWidth="1"/>
    <col min="7940" max="7940" width="15.5703125" style="121" customWidth="1"/>
    <col min="7941" max="7941" width="17.7109375" style="121" customWidth="1"/>
    <col min="7942" max="8191" width="9.140625" style="121"/>
    <col min="8192" max="8192" width="41.7109375" style="121" customWidth="1"/>
    <col min="8193" max="8193" width="8.5703125" style="121" customWidth="1"/>
    <col min="8194" max="8194" width="17.28515625" style="121" customWidth="1"/>
    <col min="8195" max="8195" width="15.85546875" style="121" customWidth="1"/>
    <col min="8196" max="8196" width="15.5703125" style="121" customWidth="1"/>
    <col min="8197" max="8197" width="17.7109375" style="121" customWidth="1"/>
    <col min="8198" max="8447" width="9.140625" style="121"/>
    <col min="8448" max="8448" width="41.7109375" style="121" customWidth="1"/>
    <col min="8449" max="8449" width="8.5703125" style="121" customWidth="1"/>
    <col min="8450" max="8450" width="17.28515625" style="121" customWidth="1"/>
    <col min="8451" max="8451" width="15.85546875" style="121" customWidth="1"/>
    <col min="8452" max="8452" width="15.5703125" style="121" customWidth="1"/>
    <col min="8453" max="8453" width="17.7109375" style="121" customWidth="1"/>
    <col min="8454" max="8703" width="9.140625" style="121"/>
    <col min="8704" max="8704" width="41.7109375" style="121" customWidth="1"/>
    <col min="8705" max="8705" width="8.5703125" style="121" customWidth="1"/>
    <col min="8706" max="8706" width="17.28515625" style="121" customWidth="1"/>
    <col min="8707" max="8707" width="15.85546875" style="121" customWidth="1"/>
    <col min="8708" max="8708" width="15.5703125" style="121" customWidth="1"/>
    <col min="8709" max="8709" width="17.7109375" style="121" customWidth="1"/>
    <col min="8710" max="8959" width="9.140625" style="121"/>
    <col min="8960" max="8960" width="41.7109375" style="121" customWidth="1"/>
    <col min="8961" max="8961" width="8.5703125" style="121" customWidth="1"/>
    <col min="8962" max="8962" width="17.28515625" style="121" customWidth="1"/>
    <col min="8963" max="8963" width="15.85546875" style="121" customWidth="1"/>
    <col min="8964" max="8964" width="15.5703125" style="121" customWidth="1"/>
    <col min="8965" max="8965" width="17.7109375" style="121" customWidth="1"/>
    <col min="8966" max="9215" width="9.140625" style="121"/>
    <col min="9216" max="9216" width="41.7109375" style="121" customWidth="1"/>
    <col min="9217" max="9217" width="8.5703125" style="121" customWidth="1"/>
    <col min="9218" max="9218" width="17.28515625" style="121" customWidth="1"/>
    <col min="9219" max="9219" width="15.85546875" style="121" customWidth="1"/>
    <col min="9220" max="9220" width="15.5703125" style="121" customWidth="1"/>
    <col min="9221" max="9221" width="17.7109375" style="121" customWidth="1"/>
    <col min="9222" max="9471" width="9.140625" style="121"/>
    <col min="9472" max="9472" width="41.7109375" style="121" customWidth="1"/>
    <col min="9473" max="9473" width="8.5703125" style="121" customWidth="1"/>
    <col min="9474" max="9474" width="17.28515625" style="121" customWidth="1"/>
    <col min="9475" max="9475" width="15.85546875" style="121" customWidth="1"/>
    <col min="9476" max="9476" width="15.5703125" style="121" customWidth="1"/>
    <col min="9477" max="9477" width="17.7109375" style="121" customWidth="1"/>
    <col min="9478" max="9727" width="9.140625" style="121"/>
    <col min="9728" max="9728" width="41.7109375" style="121" customWidth="1"/>
    <col min="9729" max="9729" width="8.5703125" style="121" customWidth="1"/>
    <col min="9730" max="9730" width="17.28515625" style="121" customWidth="1"/>
    <col min="9731" max="9731" width="15.85546875" style="121" customWidth="1"/>
    <col min="9732" max="9732" width="15.5703125" style="121" customWidth="1"/>
    <col min="9733" max="9733" width="17.7109375" style="121" customWidth="1"/>
    <col min="9734" max="9983" width="9.140625" style="121"/>
    <col min="9984" max="9984" width="41.7109375" style="121" customWidth="1"/>
    <col min="9985" max="9985" width="8.5703125" style="121" customWidth="1"/>
    <col min="9986" max="9986" width="17.28515625" style="121" customWidth="1"/>
    <col min="9987" max="9987" width="15.85546875" style="121" customWidth="1"/>
    <col min="9988" max="9988" width="15.5703125" style="121" customWidth="1"/>
    <col min="9989" max="9989" width="17.7109375" style="121" customWidth="1"/>
    <col min="9990" max="10239" width="9.140625" style="121"/>
    <col min="10240" max="10240" width="41.7109375" style="121" customWidth="1"/>
    <col min="10241" max="10241" width="8.5703125" style="121" customWidth="1"/>
    <col min="10242" max="10242" width="17.28515625" style="121" customWidth="1"/>
    <col min="10243" max="10243" width="15.85546875" style="121" customWidth="1"/>
    <col min="10244" max="10244" width="15.5703125" style="121" customWidth="1"/>
    <col min="10245" max="10245" width="17.7109375" style="121" customWidth="1"/>
    <col min="10246" max="10495" width="9.140625" style="121"/>
    <col min="10496" max="10496" width="41.7109375" style="121" customWidth="1"/>
    <col min="10497" max="10497" width="8.5703125" style="121" customWidth="1"/>
    <col min="10498" max="10498" width="17.28515625" style="121" customWidth="1"/>
    <col min="10499" max="10499" width="15.85546875" style="121" customWidth="1"/>
    <col min="10500" max="10500" width="15.5703125" style="121" customWidth="1"/>
    <col min="10501" max="10501" width="17.7109375" style="121" customWidth="1"/>
    <col min="10502" max="10751" width="9.140625" style="121"/>
    <col min="10752" max="10752" width="41.7109375" style="121" customWidth="1"/>
    <col min="10753" max="10753" width="8.5703125" style="121" customWidth="1"/>
    <col min="10754" max="10754" width="17.28515625" style="121" customWidth="1"/>
    <col min="10755" max="10755" width="15.85546875" style="121" customWidth="1"/>
    <col min="10756" max="10756" width="15.5703125" style="121" customWidth="1"/>
    <col min="10757" max="10757" width="17.7109375" style="121" customWidth="1"/>
    <col min="10758" max="11007" width="9.140625" style="121"/>
    <col min="11008" max="11008" width="41.7109375" style="121" customWidth="1"/>
    <col min="11009" max="11009" width="8.5703125" style="121" customWidth="1"/>
    <col min="11010" max="11010" width="17.28515625" style="121" customWidth="1"/>
    <col min="11011" max="11011" width="15.85546875" style="121" customWidth="1"/>
    <col min="11012" max="11012" width="15.5703125" style="121" customWidth="1"/>
    <col min="11013" max="11013" width="17.7109375" style="121" customWidth="1"/>
    <col min="11014" max="11263" width="9.140625" style="121"/>
    <col min="11264" max="11264" width="41.7109375" style="121" customWidth="1"/>
    <col min="11265" max="11265" width="8.5703125" style="121" customWidth="1"/>
    <col min="11266" max="11266" width="17.28515625" style="121" customWidth="1"/>
    <col min="11267" max="11267" width="15.85546875" style="121" customWidth="1"/>
    <col min="11268" max="11268" width="15.5703125" style="121" customWidth="1"/>
    <col min="11269" max="11269" width="17.7109375" style="121" customWidth="1"/>
    <col min="11270" max="11519" width="9.140625" style="121"/>
    <col min="11520" max="11520" width="41.7109375" style="121" customWidth="1"/>
    <col min="11521" max="11521" width="8.5703125" style="121" customWidth="1"/>
    <col min="11522" max="11522" width="17.28515625" style="121" customWidth="1"/>
    <col min="11523" max="11523" width="15.85546875" style="121" customWidth="1"/>
    <col min="11524" max="11524" width="15.5703125" style="121" customWidth="1"/>
    <col min="11525" max="11525" width="17.7109375" style="121" customWidth="1"/>
    <col min="11526" max="11775" width="9.140625" style="121"/>
    <col min="11776" max="11776" width="41.7109375" style="121" customWidth="1"/>
    <col min="11777" max="11777" width="8.5703125" style="121" customWidth="1"/>
    <col min="11778" max="11778" width="17.28515625" style="121" customWidth="1"/>
    <col min="11779" max="11779" width="15.85546875" style="121" customWidth="1"/>
    <col min="11780" max="11780" width="15.5703125" style="121" customWidth="1"/>
    <col min="11781" max="11781" width="17.7109375" style="121" customWidth="1"/>
    <col min="11782" max="12031" width="9.140625" style="121"/>
    <col min="12032" max="12032" width="41.7109375" style="121" customWidth="1"/>
    <col min="12033" max="12033" width="8.5703125" style="121" customWidth="1"/>
    <col min="12034" max="12034" width="17.28515625" style="121" customWidth="1"/>
    <col min="12035" max="12035" width="15.85546875" style="121" customWidth="1"/>
    <col min="12036" max="12036" width="15.5703125" style="121" customWidth="1"/>
    <col min="12037" max="12037" width="17.7109375" style="121" customWidth="1"/>
    <col min="12038" max="12287" width="9.140625" style="121"/>
    <col min="12288" max="12288" width="41.7109375" style="121" customWidth="1"/>
    <col min="12289" max="12289" width="8.5703125" style="121" customWidth="1"/>
    <col min="12290" max="12290" width="17.28515625" style="121" customWidth="1"/>
    <col min="12291" max="12291" width="15.85546875" style="121" customWidth="1"/>
    <col min="12292" max="12292" width="15.5703125" style="121" customWidth="1"/>
    <col min="12293" max="12293" width="17.7109375" style="121" customWidth="1"/>
    <col min="12294" max="12543" width="9.140625" style="121"/>
    <col min="12544" max="12544" width="41.7109375" style="121" customWidth="1"/>
    <col min="12545" max="12545" width="8.5703125" style="121" customWidth="1"/>
    <col min="12546" max="12546" width="17.28515625" style="121" customWidth="1"/>
    <col min="12547" max="12547" width="15.85546875" style="121" customWidth="1"/>
    <col min="12548" max="12548" width="15.5703125" style="121" customWidth="1"/>
    <col min="12549" max="12549" width="17.7109375" style="121" customWidth="1"/>
    <col min="12550" max="12799" width="9.140625" style="121"/>
    <col min="12800" max="12800" width="41.7109375" style="121" customWidth="1"/>
    <col min="12801" max="12801" width="8.5703125" style="121" customWidth="1"/>
    <col min="12802" max="12802" width="17.28515625" style="121" customWidth="1"/>
    <col min="12803" max="12803" width="15.85546875" style="121" customWidth="1"/>
    <col min="12804" max="12804" width="15.5703125" style="121" customWidth="1"/>
    <col min="12805" max="12805" width="17.7109375" style="121" customWidth="1"/>
    <col min="12806" max="13055" width="9.140625" style="121"/>
    <col min="13056" max="13056" width="41.7109375" style="121" customWidth="1"/>
    <col min="13057" max="13057" width="8.5703125" style="121" customWidth="1"/>
    <col min="13058" max="13058" width="17.28515625" style="121" customWidth="1"/>
    <col min="13059" max="13059" width="15.85546875" style="121" customWidth="1"/>
    <col min="13060" max="13060" width="15.5703125" style="121" customWidth="1"/>
    <col min="13061" max="13061" width="17.7109375" style="121" customWidth="1"/>
    <col min="13062" max="13311" width="9.140625" style="121"/>
    <col min="13312" max="13312" width="41.7109375" style="121" customWidth="1"/>
    <col min="13313" max="13313" width="8.5703125" style="121" customWidth="1"/>
    <col min="13314" max="13314" width="17.28515625" style="121" customWidth="1"/>
    <col min="13315" max="13315" width="15.85546875" style="121" customWidth="1"/>
    <col min="13316" max="13316" width="15.5703125" style="121" customWidth="1"/>
    <col min="13317" max="13317" width="17.7109375" style="121" customWidth="1"/>
    <col min="13318" max="13567" width="9.140625" style="121"/>
    <col min="13568" max="13568" width="41.7109375" style="121" customWidth="1"/>
    <col min="13569" max="13569" width="8.5703125" style="121" customWidth="1"/>
    <col min="13570" max="13570" width="17.28515625" style="121" customWidth="1"/>
    <col min="13571" max="13571" width="15.85546875" style="121" customWidth="1"/>
    <col min="13572" max="13572" width="15.5703125" style="121" customWidth="1"/>
    <col min="13573" max="13573" width="17.7109375" style="121" customWidth="1"/>
    <col min="13574" max="13823" width="9.140625" style="121"/>
    <col min="13824" max="13824" width="41.7109375" style="121" customWidth="1"/>
    <col min="13825" max="13825" width="8.5703125" style="121" customWidth="1"/>
    <col min="13826" max="13826" width="17.28515625" style="121" customWidth="1"/>
    <col min="13827" max="13827" width="15.85546875" style="121" customWidth="1"/>
    <col min="13828" max="13828" width="15.5703125" style="121" customWidth="1"/>
    <col min="13829" max="13829" width="17.7109375" style="121" customWidth="1"/>
    <col min="13830" max="14079" width="9.140625" style="121"/>
    <col min="14080" max="14080" width="41.7109375" style="121" customWidth="1"/>
    <col min="14081" max="14081" width="8.5703125" style="121" customWidth="1"/>
    <col min="14082" max="14082" width="17.28515625" style="121" customWidth="1"/>
    <col min="14083" max="14083" width="15.85546875" style="121" customWidth="1"/>
    <col min="14084" max="14084" width="15.5703125" style="121" customWidth="1"/>
    <col min="14085" max="14085" width="17.7109375" style="121" customWidth="1"/>
    <col min="14086" max="14335" width="9.140625" style="121"/>
    <col min="14336" max="14336" width="41.7109375" style="121" customWidth="1"/>
    <col min="14337" max="14337" width="8.5703125" style="121" customWidth="1"/>
    <col min="14338" max="14338" width="17.28515625" style="121" customWidth="1"/>
    <col min="14339" max="14339" width="15.85546875" style="121" customWidth="1"/>
    <col min="14340" max="14340" width="15.5703125" style="121" customWidth="1"/>
    <col min="14341" max="14341" width="17.7109375" style="121" customWidth="1"/>
    <col min="14342" max="14591" width="9.140625" style="121"/>
    <col min="14592" max="14592" width="41.7109375" style="121" customWidth="1"/>
    <col min="14593" max="14593" width="8.5703125" style="121" customWidth="1"/>
    <col min="14594" max="14594" width="17.28515625" style="121" customWidth="1"/>
    <col min="14595" max="14595" width="15.85546875" style="121" customWidth="1"/>
    <col min="14596" max="14596" width="15.5703125" style="121" customWidth="1"/>
    <col min="14597" max="14597" width="17.7109375" style="121" customWidth="1"/>
    <col min="14598" max="14847" width="9.140625" style="121"/>
    <col min="14848" max="14848" width="41.7109375" style="121" customWidth="1"/>
    <col min="14849" max="14849" width="8.5703125" style="121" customWidth="1"/>
    <col min="14850" max="14850" width="17.28515625" style="121" customWidth="1"/>
    <col min="14851" max="14851" width="15.85546875" style="121" customWidth="1"/>
    <col min="14852" max="14852" width="15.5703125" style="121" customWidth="1"/>
    <col min="14853" max="14853" width="17.7109375" style="121" customWidth="1"/>
    <col min="14854" max="15103" width="9.140625" style="121"/>
    <col min="15104" max="15104" width="41.7109375" style="121" customWidth="1"/>
    <col min="15105" max="15105" width="8.5703125" style="121" customWidth="1"/>
    <col min="15106" max="15106" width="17.28515625" style="121" customWidth="1"/>
    <col min="15107" max="15107" width="15.85546875" style="121" customWidth="1"/>
    <col min="15108" max="15108" width="15.5703125" style="121" customWidth="1"/>
    <col min="15109" max="15109" width="17.7109375" style="121" customWidth="1"/>
    <col min="15110" max="15359" width="9.140625" style="121"/>
    <col min="15360" max="15360" width="41.7109375" style="121" customWidth="1"/>
    <col min="15361" max="15361" width="8.5703125" style="121" customWidth="1"/>
    <col min="15362" max="15362" width="17.28515625" style="121" customWidth="1"/>
    <col min="15363" max="15363" width="15.85546875" style="121" customWidth="1"/>
    <col min="15364" max="15364" width="15.5703125" style="121" customWidth="1"/>
    <col min="15365" max="15365" width="17.7109375" style="121" customWidth="1"/>
    <col min="15366" max="15615" width="9.140625" style="121"/>
    <col min="15616" max="15616" width="41.7109375" style="121" customWidth="1"/>
    <col min="15617" max="15617" width="8.5703125" style="121" customWidth="1"/>
    <col min="15618" max="15618" width="17.28515625" style="121" customWidth="1"/>
    <col min="15619" max="15619" width="15.85546875" style="121" customWidth="1"/>
    <col min="15620" max="15620" width="15.5703125" style="121" customWidth="1"/>
    <col min="15621" max="15621" width="17.7109375" style="121" customWidth="1"/>
    <col min="15622" max="15871" width="9.140625" style="121"/>
    <col min="15872" max="15872" width="41.7109375" style="121" customWidth="1"/>
    <col min="15873" max="15873" width="8.5703125" style="121" customWidth="1"/>
    <col min="15874" max="15874" width="17.28515625" style="121" customWidth="1"/>
    <col min="15875" max="15875" width="15.85546875" style="121" customWidth="1"/>
    <col min="15876" max="15876" width="15.5703125" style="121" customWidth="1"/>
    <col min="15877" max="15877" width="17.7109375" style="121" customWidth="1"/>
    <col min="15878" max="16127" width="9.140625" style="121"/>
    <col min="16128" max="16128" width="41.7109375" style="121" customWidth="1"/>
    <col min="16129" max="16129" width="8.5703125" style="121" customWidth="1"/>
    <col min="16130" max="16130" width="17.28515625" style="121" customWidth="1"/>
    <col min="16131" max="16131" width="15.85546875" style="121" customWidth="1"/>
    <col min="16132" max="16132" width="15.5703125" style="121" customWidth="1"/>
    <col min="16133" max="16133" width="17.7109375" style="121" customWidth="1"/>
    <col min="16134" max="16384" width="9.140625" style="121"/>
  </cols>
  <sheetData>
    <row r="1" spans="1:13" ht="16.5" customHeight="1">
      <c r="A1" s="1693" t="s">
        <v>2305</v>
      </c>
      <c r="B1" s="1693"/>
      <c r="C1" s="1693"/>
      <c r="D1" s="1693"/>
      <c r="E1" s="1693"/>
      <c r="F1" s="81"/>
      <c r="G1" s="81"/>
      <c r="H1" s="81"/>
      <c r="I1" s="81"/>
      <c r="J1" s="81"/>
      <c r="K1" s="81"/>
      <c r="L1" s="81"/>
      <c r="M1" s="81"/>
    </row>
    <row r="2" spans="1:13" ht="18" customHeight="1">
      <c r="A2" s="81" t="s">
        <v>820</v>
      </c>
      <c r="B2" s="81"/>
      <c r="C2" s="1738" t="s">
        <v>821</v>
      </c>
      <c r="D2" s="1738"/>
      <c r="E2" s="1739"/>
      <c r="F2" s="81"/>
      <c r="G2" s="81"/>
      <c r="H2" s="81"/>
      <c r="I2" s="81"/>
      <c r="J2" s="81"/>
      <c r="K2" s="81"/>
      <c r="L2" s="81"/>
      <c r="M2" s="81"/>
    </row>
    <row r="3" spans="1:13" ht="21.75" customHeight="1">
      <c r="A3" s="286" t="s">
        <v>301</v>
      </c>
      <c r="B3" s="286" t="s">
        <v>668</v>
      </c>
      <c r="C3" s="286" t="s">
        <v>575</v>
      </c>
      <c r="D3" s="341" t="s">
        <v>657</v>
      </c>
      <c r="E3" s="341" t="s">
        <v>362</v>
      </c>
      <c r="F3" s="81"/>
      <c r="G3" s="81"/>
      <c r="H3" s="81"/>
      <c r="I3" s="81"/>
      <c r="J3" s="81"/>
      <c r="K3" s="81"/>
      <c r="L3" s="81"/>
      <c r="M3" s="81"/>
    </row>
    <row r="4" spans="1:13" ht="19.5" customHeight="1">
      <c r="A4" s="203" t="s">
        <v>822</v>
      </c>
      <c r="B4" s="202">
        <v>0</v>
      </c>
      <c r="C4" s="1488">
        <v>591046.57200000004</v>
      </c>
      <c r="D4" s="197">
        <v>0</v>
      </c>
      <c r="E4" s="197">
        <f t="shared" ref="E4:E30" si="0">SUM(C4-B4)</f>
        <v>591046.57200000004</v>
      </c>
      <c r="F4" s="81"/>
      <c r="G4" s="81"/>
      <c r="H4" s="81"/>
      <c r="I4" s="81"/>
      <c r="J4" s="81"/>
      <c r="K4" s="81"/>
      <c r="L4" s="81"/>
      <c r="M4" s="81"/>
    </row>
    <row r="5" spans="1:13" ht="20.25" customHeight="1">
      <c r="A5" s="191" t="s">
        <v>1123</v>
      </c>
      <c r="B5" s="202">
        <v>56458176.799999997</v>
      </c>
      <c r="C5" s="202">
        <v>55542735.516000003</v>
      </c>
      <c r="D5" s="197">
        <f t="shared" ref="D5:D29" si="1">SUM(C5/B5)*100</f>
        <v>98.378549687775262</v>
      </c>
      <c r="E5" s="197">
        <f t="shared" si="0"/>
        <v>-915441.2839999944</v>
      </c>
      <c r="F5" s="81"/>
      <c r="G5" s="81"/>
      <c r="H5" s="81"/>
      <c r="I5" s="81"/>
      <c r="J5" s="81"/>
      <c r="K5" s="81"/>
      <c r="L5" s="81"/>
      <c r="M5" s="81"/>
    </row>
    <row r="6" spans="1:13" ht="16.5" customHeight="1">
      <c r="A6" s="191" t="s">
        <v>1124</v>
      </c>
      <c r="B6" s="202">
        <v>23416133.5</v>
      </c>
      <c r="C6" s="202">
        <v>23350395.318999998</v>
      </c>
      <c r="D6" s="197">
        <f t="shared" si="1"/>
        <v>99.719261162394716</v>
      </c>
      <c r="E6" s="197">
        <f t="shared" si="0"/>
        <v>-65738.181000001729</v>
      </c>
      <c r="F6" s="81"/>
      <c r="G6" s="81"/>
      <c r="H6" s="81"/>
      <c r="I6" s="81"/>
      <c r="J6" s="81"/>
      <c r="K6" s="81"/>
      <c r="L6" s="81"/>
      <c r="M6" s="81"/>
    </row>
    <row r="7" spans="1:13" ht="26.25" customHeight="1">
      <c r="A7" s="203" t="s">
        <v>1125</v>
      </c>
      <c r="B7" s="197">
        <v>2576943.2000000002</v>
      </c>
      <c r="C7" s="197">
        <v>2569599.585</v>
      </c>
      <c r="D7" s="197">
        <f t="shared" si="1"/>
        <v>99.715026120870647</v>
      </c>
      <c r="E7" s="197">
        <f t="shared" si="0"/>
        <v>-7343.6150000002235</v>
      </c>
      <c r="F7" s="81"/>
      <c r="G7" s="81"/>
      <c r="H7" s="81"/>
      <c r="I7" s="81"/>
      <c r="J7" s="81"/>
      <c r="K7" s="81"/>
      <c r="L7" s="81"/>
      <c r="M7" s="81"/>
    </row>
    <row r="8" spans="1:13" ht="19.149999999999999" customHeight="1">
      <c r="A8" s="191" t="s">
        <v>1126</v>
      </c>
      <c r="B8" s="197">
        <v>2038540.7</v>
      </c>
      <c r="C8" s="197">
        <v>2034171.9639999999</v>
      </c>
      <c r="D8" s="197">
        <f t="shared" si="1"/>
        <v>99.785692971447659</v>
      </c>
      <c r="E8" s="197">
        <f t="shared" si="0"/>
        <v>-4368.7360000000335</v>
      </c>
      <c r="F8" s="81"/>
      <c r="G8" s="81"/>
      <c r="H8" s="81"/>
      <c r="I8" s="81"/>
      <c r="J8" s="81"/>
      <c r="K8" s="81"/>
      <c r="L8" s="81"/>
      <c r="M8" s="81"/>
    </row>
    <row r="9" spans="1:13" ht="22.5" customHeight="1">
      <c r="A9" s="191" t="s">
        <v>1127</v>
      </c>
      <c r="B9" s="197">
        <v>941578.5</v>
      </c>
      <c r="C9" s="197">
        <v>939632.23300000001</v>
      </c>
      <c r="D9" s="197">
        <f t="shared" si="1"/>
        <v>99.793297425546569</v>
      </c>
      <c r="E9" s="197">
        <f t="shared" si="0"/>
        <v>-1946.2669999999925</v>
      </c>
      <c r="F9" s="81"/>
      <c r="G9" s="81"/>
      <c r="H9" s="81"/>
      <c r="I9" s="81"/>
      <c r="J9" s="81"/>
      <c r="K9" s="81"/>
      <c r="L9" s="81"/>
      <c r="M9" s="81"/>
    </row>
    <row r="10" spans="1:13" ht="21.75" customHeight="1">
      <c r="A10" s="203" t="s">
        <v>1128</v>
      </c>
      <c r="B10" s="197">
        <v>2337054.2999999998</v>
      </c>
      <c r="C10" s="197">
        <v>2337598.8870000001</v>
      </c>
      <c r="D10" s="197">
        <f t="shared" si="1"/>
        <v>100.02330228270692</v>
      </c>
      <c r="E10" s="197">
        <f t="shared" si="0"/>
        <v>544.58700000029057</v>
      </c>
      <c r="F10" s="81"/>
      <c r="G10" s="81"/>
      <c r="H10" s="81"/>
      <c r="I10" s="81"/>
      <c r="J10" s="81"/>
      <c r="K10" s="81"/>
      <c r="L10" s="81"/>
      <c r="M10" s="81"/>
    </row>
    <row r="11" spans="1:13" ht="26.25" customHeight="1">
      <c r="A11" s="203" t="s">
        <v>1129</v>
      </c>
      <c r="B11" s="197">
        <v>436824.8</v>
      </c>
      <c r="C11" s="197">
        <v>436786.35700000002</v>
      </c>
      <c r="D11" s="197">
        <f t="shared" si="1"/>
        <v>99.991199446551576</v>
      </c>
      <c r="E11" s="197">
        <f t="shared" si="0"/>
        <v>-38.442999999970198</v>
      </c>
      <c r="F11" s="49"/>
      <c r="G11" s="49"/>
      <c r="H11" s="49"/>
      <c r="I11" s="49"/>
      <c r="J11" s="49"/>
      <c r="K11" s="49"/>
      <c r="L11" s="49"/>
      <c r="M11" s="49"/>
    </row>
    <row r="12" spans="1:13" ht="21" customHeight="1">
      <c r="A12" s="191" t="s">
        <v>1130</v>
      </c>
      <c r="B12" s="197">
        <v>146971.6</v>
      </c>
      <c r="C12" s="197">
        <v>144171.40299999999</v>
      </c>
      <c r="D12" s="197">
        <f t="shared" si="1"/>
        <v>98.09473598981026</v>
      </c>
      <c r="E12" s="197">
        <f t="shared" si="0"/>
        <v>-2800.1970000000147</v>
      </c>
      <c r="F12" s="49"/>
      <c r="G12" s="49"/>
      <c r="H12" s="49"/>
      <c r="I12" s="49"/>
      <c r="J12" s="49"/>
      <c r="K12" s="49"/>
      <c r="L12" s="49"/>
      <c r="M12" s="49"/>
    </row>
    <row r="13" spans="1:13" ht="28.5" customHeight="1">
      <c r="A13" s="203" t="s">
        <v>1131</v>
      </c>
      <c r="B13" s="197">
        <v>840622.1</v>
      </c>
      <c r="C13" s="197">
        <v>802921.91399999999</v>
      </c>
      <c r="D13" s="197">
        <f t="shared" si="1"/>
        <v>95.515204037581213</v>
      </c>
      <c r="E13" s="197">
        <f t="shared" si="0"/>
        <v>-37700.185999999987</v>
      </c>
      <c r="F13" s="49"/>
      <c r="G13" s="49"/>
      <c r="H13" s="49"/>
      <c r="I13" s="49"/>
      <c r="J13" s="49"/>
      <c r="K13" s="49"/>
      <c r="L13" s="49"/>
      <c r="M13" s="49"/>
    </row>
    <row r="14" spans="1:13" ht="21" customHeight="1">
      <c r="A14" s="191" t="s">
        <v>1132</v>
      </c>
      <c r="B14" s="202">
        <v>4818481.9000000004</v>
      </c>
      <c r="C14" s="197">
        <v>4585963.0269999998</v>
      </c>
      <c r="D14" s="197">
        <f t="shared" si="1"/>
        <v>95.174437139631038</v>
      </c>
      <c r="E14" s="197">
        <f t="shared" si="0"/>
        <v>-232518.8730000006</v>
      </c>
      <c r="F14" s="49"/>
      <c r="G14" s="49"/>
      <c r="H14" s="49"/>
      <c r="I14" s="49"/>
      <c r="J14" s="49"/>
      <c r="K14" s="49"/>
      <c r="L14" s="49"/>
      <c r="M14" s="49"/>
    </row>
    <row r="15" spans="1:13" ht="29.25" customHeight="1">
      <c r="A15" s="203" t="s">
        <v>1133</v>
      </c>
      <c r="B15" s="202">
        <v>748572</v>
      </c>
      <c r="C15" s="197">
        <v>748572</v>
      </c>
      <c r="D15" s="197">
        <f t="shared" si="1"/>
        <v>100</v>
      </c>
      <c r="E15" s="197">
        <f t="shared" si="0"/>
        <v>0</v>
      </c>
      <c r="F15" s="49"/>
      <c r="G15" s="49"/>
      <c r="H15" s="49"/>
      <c r="I15" s="49"/>
      <c r="J15" s="49"/>
      <c r="K15" s="49"/>
      <c r="L15" s="49"/>
      <c r="M15" s="49"/>
    </row>
    <row r="16" spans="1:13" ht="30" customHeight="1">
      <c r="A16" s="203" t="s">
        <v>1482</v>
      </c>
      <c r="B16" s="202">
        <v>11596222.699999999</v>
      </c>
      <c r="C16" s="202">
        <v>11562428.322000001</v>
      </c>
      <c r="D16" s="197">
        <f t="shared" si="1"/>
        <v>99.708574258409172</v>
      </c>
      <c r="E16" s="197">
        <f t="shared" si="0"/>
        <v>-33794.377999998629</v>
      </c>
      <c r="F16" s="49"/>
      <c r="G16" s="49"/>
      <c r="H16" s="49"/>
      <c r="I16" s="49"/>
      <c r="J16" s="49"/>
      <c r="K16" s="49"/>
      <c r="L16" s="49"/>
      <c r="M16" s="49"/>
    </row>
    <row r="17" spans="1:13" ht="21.75" customHeight="1">
      <c r="A17" s="203" t="s">
        <v>1134</v>
      </c>
      <c r="B17" s="202">
        <v>7733520.9000000004</v>
      </c>
      <c r="C17" s="197">
        <v>7730486.5279999999</v>
      </c>
      <c r="D17" s="197">
        <f t="shared" si="1"/>
        <v>99.960763382691582</v>
      </c>
      <c r="E17" s="197">
        <f t="shared" si="0"/>
        <v>-3034.3720000004396</v>
      </c>
      <c r="F17" s="464"/>
      <c r="G17" s="49"/>
      <c r="H17" s="49"/>
      <c r="I17" s="49"/>
      <c r="J17" s="49"/>
      <c r="K17" s="49"/>
      <c r="L17" s="49"/>
      <c r="M17" s="49"/>
    </row>
    <row r="18" spans="1:13" ht="32.25" customHeight="1">
      <c r="A18" s="203" t="s">
        <v>1135</v>
      </c>
      <c r="B18" s="202">
        <v>28314.1</v>
      </c>
      <c r="C18" s="197">
        <v>27764.1</v>
      </c>
      <c r="D18" s="197">
        <f t="shared" si="1"/>
        <v>98.057504918044373</v>
      </c>
      <c r="E18" s="197">
        <f t="shared" si="0"/>
        <v>-550</v>
      </c>
      <c r="F18" s="49"/>
      <c r="G18" s="49"/>
      <c r="H18" s="49"/>
      <c r="I18" s="49"/>
      <c r="J18" s="49"/>
      <c r="K18" s="49"/>
      <c r="L18" s="49"/>
      <c r="M18" s="49"/>
    </row>
    <row r="19" spans="1:13" ht="32.25" customHeight="1">
      <c r="A19" s="203" t="s">
        <v>1136</v>
      </c>
      <c r="B19" s="202">
        <v>1103154.8</v>
      </c>
      <c r="C19" s="197">
        <v>1100254.622</v>
      </c>
      <c r="D19" s="197">
        <f t="shared" ref="D19:D21" si="2">SUM(C19/B19)*100</f>
        <v>99.737101447593744</v>
      </c>
      <c r="E19" s="197">
        <f t="shared" ref="E19:E21" si="3">SUM(C19-B19)</f>
        <v>-2900.1780000000726</v>
      </c>
      <c r="F19" s="49"/>
      <c r="G19" s="49"/>
      <c r="H19" s="49"/>
      <c r="I19" s="49"/>
      <c r="J19" s="49"/>
      <c r="K19" s="49"/>
      <c r="L19" s="49"/>
      <c r="M19" s="49"/>
    </row>
    <row r="20" spans="1:13" ht="32.25" customHeight="1">
      <c r="A20" s="203" t="s">
        <v>1693</v>
      </c>
      <c r="B20" s="202">
        <v>504429.3</v>
      </c>
      <c r="C20" s="197">
        <v>504429.32799999998</v>
      </c>
      <c r="D20" s="197">
        <f t="shared" si="2"/>
        <v>100.00000555082744</v>
      </c>
      <c r="E20" s="197">
        <f t="shared" si="3"/>
        <v>2.7999999991152436E-2</v>
      </c>
      <c r="F20" s="49"/>
      <c r="G20" s="49"/>
      <c r="H20" s="49"/>
      <c r="I20" s="49"/>
      <c r="J20" s="49"/>
      <c r="K20" s="49"/>
      <c r="L20" s="49"/>
      <c r="M20" s="49"/>
    </row>
    <row r="21" spans="1:13" ht="32.25" customHeight="1">
      <c r="A21" s="203" t="s">
        <v>1694</v>
      </c>
      <c r="B21" s="202">
        <v>1341258.8</v>
      </c>
      <c r="C21" s="197">
        <v>1341185.081</v>
      </c>
      <c r="D21" s="197">
        <f t="shared" si="2"/>
        <v>99.994503745287631</v>
      </c>
      <c r="E21" s="197">
        <f t="shared" si="3"/>
        <v>-73.719000000040978</v>
      </c>
      <c r="F21" s="49"/>
      <c r="G21" s="49"/>
      <c r="H21" s="49"/>
      <c r="I21" s="49"/>
      <c r="J21" s="49"/>
      <c r="K21" s="49"/>
      <c r="L21" s="49"/>
      <c r="M21" s="49"/>
    </row>
    <row r="22" spans="1:13" ht="30.75" customHeight="1">
      <c r="A22" s="203" t="s">
        <v>1695</v>
      </c>
      <c r="B22" s="202">
        <v>885544.8</v>
      </c>
      <c r="C22" s="197">
        <v>858308.66299999994</v>
      </c>
      <c r="D22" s="197">
        <f t="shared" si="1"/>
        <v>96.924363736312372</v>
      </c>
      <c r="E22" s="197">
        <f t="shared" si="0"/>
        <v>-27236.137000000104</v>
      </c>
      <c r="F22" s="49"/>
      <c r="G22" s="49"/>
      <c r="H22" s="49"/>
      <c r="I22" s="49"/>
      <c r="J22" s="49"/>
      <c r="K22" s="49"/>
      <c r="L22" s="49"/>
      <c r="M22" s="49"/>
    </row>
    <row r="23" spans="1:13" ht="24.75" customHeight="1">
      <c r="A23" s="203" t="s">
        <v>1137</v>
      </c>
      <c r="B23" s="1489">
        <f>SUM(B24:B25)</f>
        <v>5259090.8</v>
      </c>
      <c r="C23" s="202">
        <f>SUM(C24:C25)</f>
        <v>5043783.8030000003</v>
      </c>
      <c r="D23" s="197">
        <f t="shared" si="1"/>
        <v>95.906003429338028</v>
      </c>
      <c r="E23" s="197">
        <f t="shared" si="0"/>
        <v>-215306.99699999951</v>
      </c>
      <c r="F23" s="49"/>
      <c r="G23" s="49"/>
      <c r="H23" s="49"/>
      <c r="I23" s="49"/>
      <c r="J23" s="49"/>
      <c r="K23" s="49"/>
      <c r="L23" s="49"/>
      <c r="M23" s="49"/>
    </row>
    <row r="24" spans="1:13" ht="24.75" customHeight="1">
      <c r="A24" s="203" t="s">
        <v>1481</v>
      </c>
      <c r="B24" s="202">
        <v>310500</v>
      </c>
      <c r="C24" s="197">
        <v>296977.087</v>
      </c>
      <c r="D24" s="197">
        <f t="shared" si="1"/>
        <v>95.644794524959735</v>
      </c>
      <c r="E24" s="197">
        <f t="shared" si="0"/>
        <v>-13522.913</v>
      </c>
      <c r="F24" s="49"/>
      <c r="G24" s="49"/>
      <c r="H24" s="49"/>
      <c r="I24" s="49"/>
      <c r="J24" s="49"/>
      <c r="K24" s="49"/>
      <c r="L24" s="49"/>
      <c r="M24" s="49"/>
    </row>
    <row r="25" spans="1:13" ht="24.75" customHeight="1">
      <c r="A25" s="203" t="s">
        <v>1480</v>
      </c>
      <c r="B25" s="202">
        <v>4948590.8</v>
      </c>
      <c r="C25" s="197">
        <v>4746806.716</v>
      </c>
      <c r="D25" s="197">
        <f t="shared" si="1"/>
        <v>95.922393017422252</v>
      </c>
      <c r="E25" s="197">
        <f t="shared" si="0"/>
        <v>-201784.0839999998</v>
      </c>
      <c r="F25" s="49"/>
      <c r="G25" s="49"/>
      <c r="H25" s="49"/>
      <c r="I25" s="49"/>
      <c r="J25" s="49"/>
      <c r="K25" s="49"/>
      <c r="L25" s="49"/>
      <c r="M25" s="49"/>
    </row>
    <row r="26" spans="1:13" ht="22.5" customHeight="1">
      <c r="A26" s="203" t="s">
        <v>1138</v>
      </c>
      <c r="B26" s="202">
        <v>56458176.799999997</v>
      </c>
      <c r="C26" s="202">
        <v>56453272.68</v>
      </c>
      <c r="D26" s="197">
        <f t="shared" si="1"/>
        <v>99.991313711710234</v>
      </c>
      <c r="E26" s="197">
        <f t="shared" si="0"/>
        <v>-4904.1199999973178</v>
      </c>
      <c r="F26" s="49"/>
      <c r="G26" s="49"/>
      <c r="H26" s="49"/>
      <c r="I26" s="49"/>
      <c r="J26" s="49"/>
      <c r="K26" s="49"/>
      <c r="L26" s="49"/>
      <c r="M26" s="49"/>
    </row>
    <row r="27" spans="1:13" ht="20.25" customHeight="1">
      <c r="A27" s="203" t="s">
        <v>1479</v>
      </c>
      <c r="B27" s="198">
        <v>30182131.100000001</v>
      </c>
      <c r="C27" s="198">
        <v>30133732.618000001</v>
      </c>
      <c r="D27" s="197">
        <f t="shared" si="1"/>
        <v>99.83964524625631</v>
      </c>
      <c r="E27" s="197">
        <f t="shared" si="0"/>
        <v>-48398.482000000775</v>
      </c>
      <c r="F27" s="49"/>
      <c r="G27" s="49"/>
      <c r="H27" s="49"/>
      <c r="I27" s="49"/>
      <c r="J27" s="49"/>
      <c r="K27" s="49"/>
      <c r="L27" s="49"/>
      <c r="M27" s="49"/>
    </row>
    <row r="28" spans="1:13" ht="22.5" customHeight="1">
      <c r="A28" s="203" t="s">
        <v>1478</v>
      </c>
      <c r="B28" s="198">
        <v>24108551.5</v>
      </c>
      <c r="C28" s="198">
        <v>23654884.142999999</v>
      </c>
      <c r="D28" s="197">
        <f t="shared" si="1"/>
        <v>98.118230549852811</v>
      </c>
      <c r="E28" s="197">
        <f t="shared" si="0"/>
        <v>-453667.35700000077</v>
      </c>
      <c r="F28" s="49"/>
      <c r="G28" s="49"/>
      <c r="H28" s="49"/>
      <c r="I28" s="49"/>
      <c r="J28" s="49"/>
      <c r="K28" s="49"/>
      <c r="L28" s="49"/>
      <c r="M28" s="49"/>
    </row>
    <row r="29" spans="1:13" ht="24" customHeight="1">
      <c r="A29" s="203" t="s">
        <v>1477</v>
      </c>
      <c r="B29" s="289">
        <v>1505681.1</v>
      </c>
      <c r="C29" s="198">
        <v>1915454.358</v>
      </c>
      <c r="D29" s="197">
        <f t="shared" si="1"/>
        <v>127.21514256903403</v>
      </c>
      <c r="E29" s="197">
        <f t="shared" si="0"/>
        <v>409773.25799999991</v>
      </c>
      <c r="F29" s="49"/>
      <c r="G29" s="49"/>
      <c r="H29" s="49"/>
      <c r="I29" s="49"/>
      <c r="J29" s="49"/>
      <c r="K29" s="49"/>
      <c r="L29" s="49"/>
      <c r="M29" s="49"/>
    </row>
    <row r="30" spans="1:13" ht="20.25" customHeight="1">
      <c r="A30" s="290" t="s">
        <v>823</v>
      </c>
      <c r="B30" s="291"/>
      <c r="C30" s="347">
        <v>910537.16299999994</v>
      </c>
      <c r="D30" s="204">
        <v>0</v>
      </c>
      <c r="E30" s="204">
        <f t="shared" si="0"/>
        <v>910537.16299999994</v>
      </c>
      <c r="F30" s="49"/>
      <c r="G30" s="49"/>
      <c r="H30" s="49"/>
      <c r="I30" s="49"/>
      <c r="J30" s="49"/>
      <c r="K30" s="49"/>
      <c r="L30" s="49"/>
      <c r="M30" s="49"/>
    </row>
    <row r="31" spans="1:13" ht="24" customHeight="1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</row>
    <row r="32" spans="1:13" ht="18" customHeight="1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</row>
    <row r="33" spans="1:13" ht="18" customHeight="1">
      <c r="A33" s="1721">
        <v>32</v>
      </c>
      <c r="B33" s="1721"/>
      <c r="C33" s="1721"/>
      <c r="D33" s="1721"/>
      <c r="E33" s="1721"/>
      <c r="F33" s="81"/>
      <c r="G33" s="81"/>
      <c r="H33" s="81"/>
      <c r="I33" s="81"/>
      <c r="J33" s="81"/>
      <c r="K33" s="81"/>
      <c r="L33" s="81"/>
      <c r="M33" s="81"/>
    </row>
    <row r="34" spans="1:13" ht="18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</row>
    <row r="35" spans="1:13" ht="18" customHeight="1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</row>
    <row r="36" spans="1:13" ht="20.25" customHeight="1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</row>
    <row r="37" spans="1:13" ht="18" customHeight="1">
      <c r="F37" s="81"/>
      <c r="G37" s="81"/>
      <c r="H37" s="81"/>
      <c r="I37" s="81"/>
      <c r="J37" s="81"/>
      <c r="K37" s="81"/>
      <c r="L37" s="81"/>
      <c r="M37" s="81"/>
    </row>
    <row r="38" spans="1:13" ht="18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</row>
    <row r="39" spans="1:13" ht="18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</row>
    <row r="40" spans="1:13" ht="18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</row>
    <row r="41" spans="1:13" ht="18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</row>
    <row r="42" spans="1:13" ht="18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8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</row>
    <row r="44" spans="1:13" ht="18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</row>
    <row r="45" spans="1:13" ht="18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</row>
    <row r="46" spans="1:13" ht="18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</row>
    <row r="47" spans="1:13" ht="18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</row>
    <row r="48" spans="1:13" ht="18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</row>
    <row r="49" spans="1:13" ht="28.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</row>
    <row r="50" spans="1:13" ht="18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</row>
    <row r="51" spans="1:13" ht="18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</row>
    <row r="52" spans="1:13" ht="18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</row>
    <row r="53" spans="1:13" ht="28.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</row>
    <row r="54" spans="1:13" s="201" customFormat="1" ht="23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</row>
    <row r="55" spans="1:13" ht="18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</row>
    <row r="56" spans="1:13" ht="18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</row>
    <row r="57" spans="1:13" ht="18" customHeight="1">
      <c r="A57" s="81"/>
      <c r="B57" s="81"/>
      <c r="C57" s="81"/>
      <c r="D57" s="81"/>
      <c r="E57" s="81"/>
    </row>
    <row r="58" spans="1:13" ht="18" customHeight="1">
      <c r="A58" s="81"/>
      <c r="B58" s="81"/>
      <c r="C58" s="81"/>
      <c r="D58" s="81"/>
      <c r="E58" s="81"/>
    </row>
    <row r="59" spans="1:13" ht="18" customHeight="1">
      <c r="A59" s="81"/>
      <c r="B59" s="81"/>
      <c r="C59" s="81"/>
      <c r="D59" s="81"/>
      <c r="E59" s="81"/>
    </row>
    <row r="60" spans="1:13" ht="18" customHeight="1">
      <c r="A60" s="81"/>
      <c r="B60" s="81"/>
      <c r="C60" s="81"/>
      <c r="D60" s="81"/>
      <c r="E60" s="81"/>
    </row>
    <row r="61" spans="1:13" ht="18" customHeight="1">
      <c r="A61" s="81"/>
      <c r="B61" s="81"/>
      <c r="C61" s="81"/>
      <c r="D61" s="81"/>
      <c r="E61" s="81"/>
    </row>
    <row r="62" spans="1:13" ht="28.5" customHeight="1">
      <c r="A62" s="81"/>
      <c r="B62" s="81"/>
      <c r="C62" s="81"/>
      <c r="D62" s="81"/>
      <c r="E62" s="81"/>
    </row>
    <row r="63" spans="1:13" ht="24.75" customHeight="1">
      <c r="A63" s="81"/>
      <c r="B63" s="81"/>
      <c r="C63" s="81"/>
      <c r="D63" s="81"/>
      <c r="E63" s="81"/>
    </row>
    <row r="64" spans="1:13" ht="18" customHeight="1">
      <c r="A64" s="81"/>
      <c r="B64" s="81"/>
      <c r="C64" s="81"/>
      <c r="D64" s="81"/>
      <c r="E64" s="81"/>
    </row>
    <row r="65" spans="1:5" ht="18" customHeight="1">
      <c r="A65" s="81"/>
      <c r="B65" s="81"/>
      <c r="C65" s="81"/>
      <c r="D65" s="81"/>
      <c r="E65" s="81"/>
    </row>
    <row r="66" spans="1:5" ht="18" customHeight="1">
      <c r="A66" s="81"/>
      <c r="B66" s="81"/>
      <c r="C66" s="81"/>
      <c r="D66" s="81"/>
      <c r="E66" s="81"/>
    </row>
    <row r="67" spans="1:5" ht="18" customHeight="1">
      <c r="A67" s="81"/>
      <c r="B67" s="81"/>
      <c r="C67" s="81"/>
      <c r="D67" s="81"/>
      <c r="E67" s="81"/>
    </row>
    <row r="68" spans="1:5" ht="18" customHeight="1">
      <c r="A68" s="81"/>
      <c r="B68" s="81"/>
      <c r="C68" s="81"/>
      <c r="D68" s="81"/>
      <c r="E68" s="81"/>
    </row>
    <row r="69" spans="1:5" ht="18" customHeight="1">
      <c r="A69" s="81"/>
      <c r="B69" s="81"/>
      <c r="C69" s="81"/>
      <c r="D69" s="81"/>
      <c r="E69" s="81"/>
    </row>
    <row r="70" spans="1:5" ht="18" customHeight="1">
      <c r="A70" s="81"/>
      <c r="B70" s="81"/>
      <c r="C70" s="81"/>
      <c r="D70" s="81"/>
      <c r="E70" s="81"/>
    </row>
    <row r="71" spans="1:5" ht="18" customHeight="1">
      <c r="A71" s="81"/>
      <c r="B71" s="81"/>
      <c r="C71" s="81"/>
      <c r="D71" s="81"/>
      <c r="E71" s="81"/>
    </row>
    <row r="72" spans="1:5" ht="18" customHeight="1">
      <c r="A72" s="81"/>
      <c r="B72" s="81"/>
      <c r="C72" s="81"/>
      <c r="D72" s="81"/>
      <c r="E72" s="81"/>
    </row>
    <row r="73" spans="1:5" ht="18" customHeight="1">
      <c r="A73" s="81"/>
      <c r="B73" s="81"/>
      <c r="C73" s="81"/>
      <c r="D73" s="81"/>
      <c r="E73" s="81"/>
    </row>
    <row r="74" spans="1:5" ht="18" customHeight="1">
      <c r="A74" s="81"/>
      <c r="B74" s="81"/>
      <c r="C74" s="81"/>
      <c r="D74" s="81"/>
      <c r="E74" s="81"/>
    </row>
    <row r="75" spans="1:5" ht="18" customHeight="1">
      <c r="A75" s="81"/>
      <c r="B75" s="81"/>
      <c r="C75" s="81"/>
      <c r="D75" s="81"/>
      <c r="E75" s="81"/>
    </row>
    <row r="76" spans="1:5" ht="18" customHeight="1">
      <c r="A76" s="81"/>
      <c r="B76" s="81"/>
      <c r="C76" s="81"/>
      <c r="D76" s="81"/>
      <c r="E76" s="81"/>
    </row>
    <row r="77" spans="1:5" ht="18" customHeight="1">
      <c r="A77" s="81"/>
      <c r="B77" s="81"/>
      <c r="C77" s="81"/>
      <c r="D77" s="81"/>
      <c r="E77" s="81"/>
    </row>
    <row r="78" spans="1:5" ht="18" customHeight="1">
      <c r="A78" s="81"/>
      <c r="B78" s="81"/>
      <c r="C78" s="81"/>
      <c r="D78" s="81"/>
      <c r="E78" s="81"/>
    </row>
    <row r="79" spans="1:5" ht="18" customHeight="1">
      <c r="A79" s="81"/>
      <c r="B79" s="81"/>
      <c r="C79" s="81"/>
      <c r="D79" s="81"/>
      <c r="E79" s="81"/>
    </row>
    <row r="80" spans="1:5" ht="18" customHeight="1">
      <c r="A80" s="81"/>
      <c r="B80" s="81"/>
      <c r="C80" s="81"/>
      <c r="D80" s="81"/>
      <c r="E80" s="81"/>
    </row>
    <row r="81" spans="1:5" ht="18" customHeight="1">
      <c r="A81" s="81"/>
      <c r="B81" s="81"/>
      <c r="C81" s="81"/>
      <c r="D81" s="81"/>
      <c r="E81" s="81"/>
    </row>
    <row r="82" spans="1:5" ht="18" customHeight="1">
      <c r="A82" s="81"/>
      <c r="B82" s="81"/>
      <c r="C82" s="81"/>
      <c r="D82" s="81"/>
      <c r="E82" s="81"/>
    </row>
    <row r="83" spans="1:5" ht="18" customHeight="1">
      <c r="A83" s="81"/>
      <c r="B83" s="81"/>
      <c r="C83" s="81"/>
      <c r="D83" s="81"/>
      <c r="E83" s="81"/>
    </row>
    <row r="84" spans="1:5" ht="18" customHeight="1">
      <c r="A84" s="81"/>
      <c r="B84" s="81"/>
      <c r="C84" s="81"/>
      <c r="D84" s="81"/>
      <c r="E84" s="81"/>
    </row>
    <row r="85" spans="1:5" ht="18" customHeight="1">
      <c r="A85" s="81"/>
      <c r="B85" s="81"/>
      <c r="C85" s="81"/>
      <c r="D85" s="81"/>
      <c r="E85" s="81"/>
    </row>
    <row r="86" spans="1:5" ht="18" customHeight="1">
      <c r="A86" s="81"/>
      <c r="B86" s="81"/>
      <c r="C86" s="81"/>
      <c r="D86" s="81"/>
      <c r="E86" s="81"/>
    </row>
    <row r="87" spans="1:5" ht="18" customHeight="1">
      <c r="A87" s="81"/>
      <c r="B87" s="81"/>
      <c r="C87" s="81"/>
      <c r="D87" s="81"/>
      <c r="E87" s="81"/>
    </row>
    <row r="88" spans="1:5" ht="18" customHeight="1">
      <c r="A88" s="81"/>
      <c r="B88" s="81"/>
      <c r="C88" s="81"/>
      <c r="D88" s="81"/>
      <c r="E88" s="81"/>
    </row>
    <row r="89" spans="1:5" ht="18" customHeight="1">
      <c r="A89" s="81"/>
      <c r="B89" s="81"/>
      <c r="C89" s="81"/>
      <c r="D89" s="81"/>
      <c r="E89" s="81"/>
    </row>
    <row r="90" spans="1:5" ht="18" customHeight="1">
      <c r="A90" s="81"/>
      <c r="B90" s="81"/>
      <c r="C90" s="81"/>
      <c r="D90" s="81"/>
      <c r="E90" s="81"/>
    </row>
    <row r="91" spans="1:5" ht="18" customHeight="1">
      <c r="A91" s="81"/>
      <c r="B91" s="81"/>
      <c r="C91" s="81"/>
      <c r="D91" s="81"/>
      <c r="E91" s="81"/>
    </row>
    <row r="92" spans="1:5" ht="18" customHeight="1">
      <c r="A92" s="81"/>
      <c r="B92" s="81"/>
      <c r="C92" s="81"/>
      <c r="D92" s="81"/>
      <c r="E92" s="81"/>
    </row>
    <row r="93" spans="1:5" ht="18" customHeight="1">
      <c r="A93" s="81"/>
      <c r="B93" s="81"/>
      <c r="C93" s="81"/>
      <c r="D93" s="81"/>
      <c r="E93" s="81"/>
    </row>
    <row r="94" spans="1:5" ht="18" customHeight="1">
      <c r="A94" s="81"/>
      <c r="B94" s="81"/>
      <c r="D94" s="81"/>
      <c r="E94" s="81"/>
    </row>
  </sheetData>
  <mergeCells count="3">
    <mergeCell ref="A1:E1"/>
    <mergeCell ref="C2:E2"/>
    <mergeCell ref="A33:E33"/>
  </mergeCells>
  <printOptions horizontalCentered="1" verticalCentered="1"/>
  <pageMargins left="0.25" right="0.25" top="0.56000000000000005" bottom="0.42" header="0.3" footer="0.3"/>
  <pageSetup paperSize="9" scale="95" orientation="portrait" horizontalDpi="120" verticalDpi="144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1">
    <tabColor rgb="FF00B050"/>
  </sheetPr>
  <dimension ref="A1:E55"/>
  <sheetViews>
    <sheetView topLeftCell="A4" workbookViewId="0">
      <selection activeCell="H17" sqref="H17"/>
    </sheetView>
  </sheetViews>
  <sheetFormatPr defaultColWidth="9.140625" defaultRowHeight="14.25"/>
  <cols>
    <col min="1" max="1" width="47.42578125" style="189" customWidth="1"/>
    <col min="2" max="2" width="12.7109375" style="575" customWidth="1"/>
    <col min="3" max="3" width="12.5703125" style="575" customWidth="1"/>
    <col min="4" max="4" width="10.42578125" style="189" customWidth="1"/>
    <col min="5" max="5" width="12.85546875" style="189" customWidth="1"/>
    <col min="6" max="6" width="11.28515625" style="189" bestFit="1" customWidth="1"/>
    <col min="7" max="7" width="10.140625" style="189" bestFit="1" customWidth="1"/>
    <col min="8" max="8" width="11.28515625" style="189" bestFit="1" customWidth="1"/>
    <col min="9" max="10" width="10.140625" style="189" bestFit="1" customWidth="1"/>
    <col min="11" max="16384" width="9.140625" style="189"/>
  </cols>
  <sheetData>
    <row r="1" spans="1:5" ht="24.75" customHeight="1">
      <c r="A1" s="1708" t="s">
        <v>2306</v>
      </c>
      <c r="B1" s="1708"/>
      <c r="C1" s="1708"/>
      <c r="D1" s="1708"/>
      <c r="E1" s="1708"/>
    </row>
    <row r="2" spans="1:5" ht="18" customHeight="1">
      <c r="A2" s="596"/>
      <c r="B2" s="576"/>
      <c r="E2" s="407" t="s">
        <v>2053</v>
      </c>
    </row>
    <row r="3" spans="1:5" ht="35.25" customHeight="1">
      <c r="A3" s="1743"/>
      <c r="B3" s="1745" t="s">
        <v>1139</v>
      </c>
      <c r="C3" s="1745" t="s">
        <v>164</v>
      </c>
      <c r="D3" s="1745" t="s">
        <v>165</v>
      </c>
      <c r="E3" s="1745" t="s">
        <v>1140</v>
      </c>
    </row>
    <row r="4" spans="1:5" ht="66" customHeight="1">
      <c r="A4" s="1744"/>
      <c r="B4" s="1746"/>
      <c r="C4" s="1746"/>
      <c r="D4" s="1746"/>
      <c r="E4" s="1746"/>
    </row>
    <row r="5" spans="1:5" ht="16.5" customHeight="1">
      <c r="A5" s="286" t="s">
        <v>3</v>
      </c>
      <c r="B5" s="286">
        <v>1</v>
      </c>
      <c r="C5" s="286">
        <v>2</v>
      </c>
      <c r="D5" s="286">
        <v>3</v>
      </c>
      <c r="E5" s="286">
        <v>4</v>
      </c>
    </row>
    <row r="6" spans="1:5" ht="21.75" customHeight="1">
      <c r="A6" s="190" t="s">
        <v>672</v>
      </c>
      <c r="B6" s="1489">
        <v>0</v>
      </c>
      <c r="C6" s="1489"/>
      <c r="D6" s="1489"/>
      <c r="E6" s="1489">
        <v>0</v>
      </c>
    </row>
    <row r="7" spans="1:5" ht="21.75" customHeight="1">
      <c r="A7" s="190" t="s">
        <v>673</v>
      </c>
      <c r="B7" s="202">
        <v>70606.093999999997</v>
      </c>
      <c r="C7" s="202">
        <v>57178.606</v>
      </c>
      <c r="D7" s="202">
        <v>45384.480000000003</v>
      </c>
      <c r="E7" s="202">
        <v>58811.968000000001</v>
      </c>
    </row>
    <row r="8" spans="1:5" ht="21.75" customHeight="1">
      <c r="A8" s="190" t="s">
        <v>1141</v>
      </c>
      <c r="B8" s="202">
        <v>17943.949000000001</v>
      </c>
      <c r="C8" s="202">
        <v>21430.937000000002</v>
      </c>
      <c r="D8" s="202">
        <v>5970.6980000000003</v>
      </c>
      <c r="E8" s="202">
        <v>2483.71</v>
      </c>
    </row>
    <row r="9" spans="1:5" ht="21.75" customHeight="1">
      <c r="A9" s="190" t="s">
        <v>1768</v>
      </c>
      <c r="B9" s="202">
        <v>0</v>
      </c>
      <c r="C9" s="202">
        <v>0</v>
      </c>
      <c r="D9" s="202">
        <v>214.893</v>
      </c>
      <c r="E9" s="202">
        <f>+B9-C9+D9</f>
        <v>214.893</v>
      </c>
    </row>
    <row r="10" spans="1:5" ht="30.75" customHeight="1">
      <c r="A10" s="205" t="s">
        <v>1142</v>
      </c>
      <c r="B10" s="1489">
        <v>110</v>
      </c>
      <c r="C10" s="202">
        <v>110</v>
      </c>
      <c r="D10" s="202">
        <v>0</v>
      </c>
      <c r="E10" s="202">
        <f t="shared" ref="E10:E30" si="0">+B10-C10+D10</f>
        <v>0</v>
      </c>
    </row>
    <row r="11" spans="1:5" ht="21.75" customHeight="1">
      <c r="A11" s="190" t="s">
        <v>669</v>
      </c>
      <c r="B11" s="202">
        <v>346.53</v>
      </c>
      <c r="C11" s="202">
        <v>35.546999999999997</v>
      </c>
      <c r="D11" s="202">
        <v>0</v>
      </c>
      <c r="E11" s="202">
        <f t="shared" si="0"/>
        <v>310.98299999999995</v>
      </c>
    </row>
    <row r="12" spans="1:5" ht="21.75" customHeight="1">
      <c r="A12" s="1580" t="s">
        <v>2338</v>
      </c>
      <c r="B12" s="202">
        <v>376.33800000000002</v>
      </c>
      <c r="C12" s="202">
        <v>376.33800000000002</v>
      </c>
      <c r="D12" s="202">
        <v>0</v>
      </c>
      <c r="E12" s="202">
        <f t="shared" si="0"/>
        <v>0</v>
      </c>
    </row>
    <row r="13" spans="1:5" ht="21.75" customHeight="1">
      <c r="A13" s="1580" t="s">
        <v>2339</v>
      </c>
      <c r="B13" s="202">
        <v>378</v>
      </c>
      <c r="C13" s="202">
        <v>378</v>
      </c>
      <c r="D13" s="202">
        <v>0</v>
      </c>
      <c r="E13" s="202">
        <f t="shared" si="0"/>
        <v>0</v>
      </c>
    </row>
    <row r="14" spans="1:5" ht="21.75" customHeight="1">
      <c r="A14" s="190" t="s">
        <v>670</v>
      </c>
      <c r="B14" s="202">
        <v>4652.0320000000002</v>
      </c>
      <c r="C14" s="202">
        <v>4652.0320000000002</v>
      </c>
      <c r="D14" s="202">
        <v>0</v>
      </c>
      <c r="E14" s="202">
        <f t="shared" si="0"/>
        <v>0</v>
      </c>
    </row>
    <row r="15" spans="1:5" ht="21.75" customHeight="1">
      <c r="A15" s="190" t="s">
        <v>926</v>
      </c>
      <c r="B15" s="202">
        <v>1314.79</v>
      </c>
      <c r="C15" s="202">
        <v>978.9</v>
      </c>
      <c r="D15" s="202">
        <v>0</v>
      </c>
      <c r="E15" s="202">
        <f t="shared" si="0"/>
        <v>335.89</v>
      </c>
    </row>
    <row r="16" spans="1:5" ht="21.75" customHeight="1">
      <c r="A16" s="190" t="s">
        <v>1143</v>
      </c>
      <c r="B16" s="202">
        <v>349.88</v>
      </c>
      <c r="C16" s="202">
        <v>239</v>
      </c>
      <c r="D16" s="202">
        <v>0</v>
      </c>
      <c r="E16" s="202">
        <f t="shared" si="0"/>
        <v>110.88</v>
      </c>
    </row>
    <row r="17" spans="1:5" ht="21.75" customHeight="1">
      <c r="A17" s="190" t="s">
        <v>1144</v>
      </c>
      <c r="B17" s="202">
        <v>453</v>
      </c>
      <c r="C17" s="202">
        <v>453</v>
      </c>
      <c r="D17" s="202">
        <v>0</v>
      </c>
      <c r="E17" s="202">
        <f t="shared" si="0"/>
        <v>0</v>
      </c>
    </row>
    <row r="18" spans="1:5" ht="21.75" customHeight="1">
      <c r="A18" s="205" t="s">
        <v>1145</v>
      </c>
      <c r="B18" s="202">
        <v>120</v>
      </c>
      <c r="C18" s="202">
        <v>120</v>
      </c>
      <c r="D18" s="202">
        <v>0</v>
      </c>
      <c r="E18" s="202">
        <f t="shared" si="0"/>
        <v>0</v>
      </c>
    </row>
    <row r="19" spans="1:5" ht="21.75" customHeight="1">
      <c r="A19" s="190" t="s">
        <v>1146</v>
      </c>
      <c r="B19" s="202">
        <v>194</v>
      </c>
      <c r="C19" s="202">
        <v>194</v>
      </c>
      <c r="D19" s="202">
        <v>0</v>
      </c>
      <c r="E19" s="202">
        <f t="shared" si="0"/>
        <v>0</v>
      </c>
    </row>
    <row r="20" spans="1:5" ht="21.75" customHeight="1">
      <c r="A20" s="190" t="s">
        <v>1147</v>
      </c>
      <c r="B20" s="202">
        <v>19840.246999999999</v>
      </c>
      <c r="C20" s="202">
        <v>19462.952000000001</v>
      </c>
      <c r="D20" s="202">
        <v>0</v>
      </c>
      <c r="E20" s="202">
        <f t="shared" si="0"/>
        <v>377.29499999999825</v>
      </c>
    </row>
    <row r="21" spans="1:5" ht="21.75" customHeight="1">
      <c r="A21" s="190" t="s">
        <v>1148</v>
      </c>
      <c r="B21" s="202">
        <v>7769.0339999999997</v>
      </c>
      <c r="C21" s="202">
        <v>4540.7349999999997</v>
      </c>
      <c r="D21" s="202">
        <v>1370.4670000000001</v>
      </c>
      <c r="E21" s="202">
        <f t="shared" si="0"/>
        <v>4598.7659999999996</v>
      </c>
    </row>
    <row r="22" spans="1:5" ht="21.75" customHeight="1">
      <c r="A22" s="190" t="s">
        <v>2336</v>
      </c>
      <c r="B22" s="1489">
        <v>405.9</v>
      </c>
      <c r="C22" s="202">
        <v>0</v>
      </c>
      <c r="D22" s="202">
        <v>0</v>
      </c>
      <c r="E22" s="202">
        <f t="shared" si="0"/>
        <v>405.9</v>
      </c>
    </row>
    <row r="23" spans="1:5" ht="21.75" customHeight="1">
      <c r="A23" s="190" t="s">
        <v>671</v>
      </c>
      <c r="B23" s="202">
        <v>793.75</v>
      </c>
      <c r="C23" s="202">
        <v>793.75</v>
      </c>
      <c r="D23" s="202">
        <v>0</v>
      </c>
      <c r="E23" s="202">
        <f t="shared" si="0"/>
        <v>0</v>
      </c>
    </row>
    <row r="24" spans="1:5" ht="21.75" customHeight="1">
      <c r="A24" s="190" t="s">
        <v>1149</v>
      </c>
      <c r="B24" s="202">
        <v>3918.5</v>
      </c>
      <c r="C24" s="202">
        <v>2994</v>
      </c>
      <c r="D24" s="202">
        <v>0</v>
      </c>
      <c r="E24" s="202">
        <f t="shared" si="0"/>
        <v>924.5</v>
      </c>
    </row>
    <row r="25" spans="1:5" ht="28.5" customHeight="1">
      <c r="A25" s="205" t="s">
        <v>1771</v>
      </c>
      <c r="B25" s="202">
        <v>3278.7849999999999</v>
      </c>
      <c r="C25" s="202">
        <v>3278.7849999999999</v>
      </c>
      <c r="D25" s="202">
        <v>0</v>
      </c>
      <c r="E25" s="202">
        <f t="shared" si="0"/>
        <v>0</v>
      </c>
    </row>
    <row r="26" spans="1:5" ht="21.75" customHeight="1">
      <c r="A26" s="205" t="s">
        <v>1770</v>
      </c>
      <c r="B26" s="1578">
        <v>6151.35</v>
      </c>
      <c r="C26" s="202">
        <v>4647.2849999999999</v>
      </c>
      <c r="D26" s="202">
        <v>16346.589</v>
      </c>
      <c r="E26" s="202">
        <f t="shared" si="0"/>
        <v>17850.654000000002</v>
      </c>
    </row>
    <row r="27" spans="1:5" ht="27.75" customHeight="1">
      <c r="A27" s="205" t="s">
        <v>2337</v>
      </c>
      <c r="B27" s="1489">
        <v>0</v>
      </c>
      <c r="C27" s="202">
        <v>0</v>
      </c>
      <c r="D27" s="202">
        <v>29635.397000000001</v>
      </c>
      <c r="E27" s="202">
        <f t="shared" si="0"/>
        <v>29635.397000000001</v>
      </c>
    </row>
    <row r="28" spans="1:5" ht="21.75" customHeight="1">
      <c r="A28" s="205" t="s">
        <v>1580</v>
      </c>
      <c r="B28" s="202">
        <v>1057.6400000000001</v>
      </c>
      <c r="C28" s="202">
        <v>936.64</v>
      </c>
      <c r="D28" s="202">
        <v>0</v>
      </c>
      <c r="E28" s="202">
        <f t="shared" ref="E28" si="1">+B28-C28+D28</f>
        <v>121.00000000000011</v>
      </c>
    </row>
    <row r="29" spans="1:5" ht="21.75" customHeight="1">
      <c r="A29" s="190" t="s">
        <v>1581</v>
      </c>
      <c r="B29" s="202">
        <v>1152.3689999999999</v>
      </c>
      <c r="C29" s="202">
        <v>930.26900000000001</v>
      </c>
      <c r="D29" s="202">
        <v>0</v>
      </c>
      <c r="E29" s="202">
        <f t="shared" si="0"/>
        <v>222.09999999999991</v>
      </c>
    </row>
    <row r="30" spans="1:5" ht="21.75" customHeight="1">
      <c r="A30" s="211" t="s">
        <v>1769</v>
      </c>
      <c r="B30" s="598">
        <v>0</v>
      </c>
      <c r="C30" s="598">
        <v>0</v>
      </c>
      <c r="D30" s="598">
        <v>1220</v>
      </c>
      <c r="E30" s="598">
        <f t="shared" si="0"/>
        <v>1220</v>
      </c>
    </row>
    <row r="31" spans="1:5" ht="12.75" customHeight="1">
      <c r="A31" s="190"/>
      <c r="B31" s="190"/>
      <c r="C31" s="190"/>
      <c r="D31" s="190"/>
      <c r="E31" s="190"/>
    </row>
    <row r="32" spans="1:5" ht="16.5" customHeight="1">
      <c r="A32" s="597"/>
      <c r="B32" s="597"/>
      <c r="C32" s="597"/>
      <c r="D32" s="597"/>
      <c r="E32" s="597"/>
    </row>
    <row r="33" spans="1:5">
      <c r="A33" s="1666">
        <v>33</v>
      </c>
      <c r="B33" s="1666"/>
      <c r="C33" s="1666"/>
      <c r="D33" s="1666"/>
      <c r="E33" s="1666"/>
    </row>
    <row r="35" spans="1:5" ht="16.5" customHeight="1">
      <c r="A35" s="190"/>
      <c r="B35" s="577"/>
      <c r="C35" s="1740"/>
      <c r="D35" s="1740"/>
      <c r="E35" s="1740"/>
    </row>
    <row r="36" spans="1:5">
      <c r="A36" s="190"/>
      <c r="B36" s="577"/>
      <c r="C36" s="577"/>
      <c r="D36" s="190"/>
      <c r="E36" s="190"/>
    </row>
    <row r="37" spans="1:5" ht="16.5" customHeight="1">
      <c r="A37" s="1741"/>
      <c r="B37" s="1742"/>
      <c r="C37" s="1742"/>
      <c r="D37" s="1742"/>
      <c r="E37" s="1709"/>
    </row>
    <row r="38" spans="1:5" ht="9" customHeight="1">
      <c r="A38" s="1741"/>
      <c r="B38" s="1742"/>
      <c r="C38" s="1742"/>
      <c r="D38" s="1742"/>
      <c r="E38" s="1709"/>
    </row>
    <row r="39" spans="1:5" ht="18.75" customHeight="1">
      <c r="A39" s="577"/>
      <c r="B39" s="577"/>
      <c r="C39" s="577"/>
      <c r="D39" s="577"/>
      <c r="E39" s="577"/>
    </row>
    <row r="40" spans="1:5" ht="21.75" customHeight="1">
      <c r="A40" s="190"/>
      <c r="B40" s="215"/>
      <c r="C40" s="215"/>
      <c r="D40" s="215"/>
      <c r="E40" s="215"/>
    </row>
    <row r="41" spans="1:5">
      <c r="A41" s="190"/>
      <c r="B41" s="215"/>
      <c r="C41" s="215"/>
      <c r="D41" s="215"/>
      <c r="E41" s="215"/>
    </row>
    <row r="42" spans="1:5">
      <c r="A42" s="190"/>
      <c r="B42" s="215"/>
      <c r="C42" s="215"/>
      <c r="D42" s="215"/>
      <c r="E42" s="215"/>
    </row>
    <row r="43" spans="1:5">
      <c r="A43" s="190"/>
      <c r="B43" s="215"/>
      <c r="C43" s="215"/>
      <c r="D43" s="215"/>
      <c r="E43" s="215"/>
    </row>
    <row r="44" spans="1:5">
      <c r="A44" s="190"/>
      <c r="B44" s="215"/>
      <c r="C44" s="215"/>
      <c r="D44" s="215"/>
      <c r="E44" s="215"/>
    </row>
    <row r="45" spans="1:5">
      <c r="A45" s="190"/>
      <c r="B45" s="215"/>
      <c r="C45" s="215"/>
      <c r="D45" s="215"/>
      <c r="E45" s="215"/>
    </row>
    <row r="46" spans="1:5">
      <c r="A46" s="190"/>
      <c r="B46" s="215"/>
      <c r="C46" s="215"/>
      <c r="D46" s="215"/>
      <c r="E46" s="215"/>
    </row>
    <row r="47" spans="1:5">
      <c r="A47" s="190"/>
      <c r="B47" s="215"/>
      <c r="C47" s="215"/>
      <c r="D47" s="215"/>
      <c r="E47" s="215"/>
    </row>
    <row r="48" spans="1:5">
      <c r="A48" s="190"/>
      <c r="B48" s="215"/>
      <c r="C48" s="215"/>
      <c r="D48" s="215"/>
      <c r="E48" s="215"/>
    </row>
    <row r="49" spans="1:5">
      <c r="A49" s="190"/>
      <c r="B49" s="215"/>
      <c r="C49" s="215"/>
      <c r="D49" s="215"/>
      <c r="E49" s="215"/>
    </row>
    <row r="50" spans="1:5">
      <c r="A50" s="190"/>
      <c r="B50" s="215"/>
      <c r="C50" s="215"/>
      <c r="D50" s="215"/>
      <c r="E50" s="215"/>
    </row>
    <row r="51" spans="1:5">
      <c r="A51" s="190"/>
      <c r="B51" s="215"/>
      <c r="C51" s="215"/>
      <c r="D51" s="215"/>
      <c r="E51" s="215"/>
    </row>
    <row r="52" spans="1:5">
      <c r="A52" s="190"/>
      <c r="B52" s="215"/>
      <c r="C52" s="215"/>
      <c r="D52" s="215"/>
      <c r="E52" s="215"/>
    </row>
    <row r="53" spans="1:5">
      <c r="A53" s="190"/>
      <c r="B53" s="215"/>
      <c r="C53" s="215"/>
      <c r="D53" s="215"/>
      <c r="E53" s="215"/>
    </row>
    <row r="54" spans="1:5">
      <c r="A54" s="190"/>
      <c r="B54" s="215"/>
      <c r="C54" s="215"/>
      <c r="D54" s="215"/>
      <c r="E54" s="215"/>
    </row>
    <row r="55" spans="1:5">
      <c r="A55" s="190"/>
      <c r="B55" s="215"/>
      <c r="C55" s="215"/>
      <c r="D55" s="215"/>
      <c r="E55" s="215"/>
    </row>
  </sheetData>
  <mergeCells count="13">
    <mergeCell ref="A1:E1"/>
    <mergeCell ref="A3:A4"/>
    <mergeCell ref="B3:B4"/>
    <mergeCell ref="C3:C4"/>
    <mergeCell ref="D3:D4"/>
    <mergeCell ref="E3:E4"/>
    <mergeCell ref="A33:E33"/>
    <mergeCell ref="C35:E35"/>
    <mergeCell ref="A37:A38"/>
    <mergeCell ref="B37:B38"/>
    <mergeCell ref="C37:C38"/>
    <mergeCell ref="D37:D38"/>
    <mergeCell ref="E37:E38"/>
  </mergeCells>
  <pageMargins left="0.59055118110236227" right="0.19685039370078741" top="0.6692913385826772" bottom="0.35433070866141736" header="0.27559055118110237" footer="0.31496062992125984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L118"/>
  <sheetViews>
    <sheetView topLeftCell="A43" workbookViewId="0">
      <selection activeCell="O85" sqref="O85"/>
    </sheetView>
  </sheetViews>
  <sheetFormatPr defaultColWidth="9.140625" defaultRowHeight="12.75"/>
  <cols>
    <col min="1" max="1" width="4.140625" style="83" customWidth="1"/>
    <col min="2" max="2" width="6.42578125" style="83" customWidth="1"/>
    <col min="3" max="3" width="16.42578125" style="83" customWidth="1"/>
    <col min="4" max="6" width="9.140625" style="83"/>
    <col min="7" max="8" width="9.140625" style="83" customWidth="1"/>
    <col min="9" max="9" width="11.5703125" style="83" customWidth="1"/>
    <col min="10" max="11" width="8.7109375" style="560" customWidth="1"/>
    <col min="12" max="12" width="10.5703125" style="83" customWidth="1"/>
    <col min="13" max="16384" width="9.140625" style="83"/>
  </cols>
  <sheetData>
    <row r="1" spans="1:11" ht="36.75" customHeight="1"/>
    <row r="2" spans="1:11" ht="15">
      <c r="B2" s="1608" t="s">
        <v>561</v>
      </c>
      <c r="C2" s="1608"/>
      <c r="D2" s="1608"/>
      <c r="E2" s="1608"/>
      <c r="F2" s="1608"/>
      <c r="G2" s="1608"/>
      <c r="H2" s="1608"/>
      <c r="I2" s="1608"/>
      <c r="J2" s="560" t="s">
        <v>29</v>
      </c>
    </row>
    <row r="3" spans="1:11" ht="16.5" customHeight="1">
      <c r="A3" s="1612" t="s">
        <v>562</v>
      </c>
      <c r="B3" s="1612"/>
      <c r="C3" s="1612"/>
      <c r="J3" s="116" t="s">
        <v>168</v>
      </c>
      <c r="K3" s="151"/>
    </row>
    <row r="4" spans="1:11" ht="18.75" customHeight="1">
      <c r="A4" s="1612" t="s">
        <v>563</v>
      </c>
      <c r="B4" s="1612"/>
      <c r="C4" s="1612"/>
      <c r="J4" s="116" t="s">
        <v>169</v>
      </c>
      <c r="K4" s="151"/>
    </row>
    <row r="5" spans="1:11" ht="18.75" customHeight="1">
      <c r="A5" s="83" t="s">
        <v>564</v>
      </c>
      <c r="J5" s="116" t="s">
        <v>170</v>
      </c>
      <c r="K5" s="151"/>
    </row>
    <row r="6" spans="1:11" ht="16.5" customHeight="1">
      <c r="A6" s="1611" t="s">
        <v>1625</v>
      </c>
      <c r="B6" s="1611"/>
      <c r="C6" s="1611"/>
      <c r="J6" s="150" t="s">
        <v>29</v>
      </c>
      <c r="K6" s="150"/>
    </row>
    <row r="7" spans="1:11" ht="16.5" customHeight="1">
      <c r="B7" s="117" t="s">
        <v>1705</v>
      </c>
      <c r="C7" s="49" t="s">
        <v>1654</v>
      </c>
      <c r="J7" s="116" t="s">
        <v>1736</v>
      </c>
      <c r="K7" s="150"/>
    </row>
    <row r="8" spans="1:11" ht="16.5" customHeight="1">
      <c r="B8" s="117" t="s">
        <v>1706</v>
      </c>
      <c r="C8" s="49" t="s">
        <v>1737</v>
      </c>
      <c r="J8" s="116" t="s">
        <v>1738</v>
      </c>
      <c r="K8" s="150"/>
    </row>
    <row r="9" spans="1:11" ht="16.5" customHeight="1">
      <c r="B9" s="117" t="s">
        <v>1707</v>
      </c>
      <c r="C9" s="49" t="s">
        <v>1740</v>
      </c>
      <c r="J9" s="116" t="s">
        <v>1741</v>
      </c>
      <c r="K9" s="150"/>
    </row>
    <row r="10" spans="1:11" ht="16.5" customHeight="1">
      <c r="B10" s="117" t="s">
        <v>1739</v>
      </c>
      <c r="C10" s="1609" t="s">
        <v>1385</v>
      </c>
      <c r="D10" s="1610"/>
      <c r="E10" s="1610"/>
      <c r="F10" s="1610"/>
      <c r="G10" s="1610"/>
      <c r="H10" s="1610"/>
      <c r="I10" s="1610"/>
      <c r="J10" s="116" t="s">
        <v>460</v>
      </c>
      <c r="K10" s="150"/>
    </row>
    <row r="11" spans="1:11" ht="16.5" customHeight="1">
      <c r="A11" s="1611" t="s">
        <v>565</v>
      </c>
      <c r="B11" s="1611"/>
      <c r="C11" s="1611"/>
      <c r="J11" s="151"/>
      <c r="K11" s="150"/>
    </row>
    <row r="12" spans="1:11" ht="16.5" customHeight="1">
      <c r="B12" s="117" t="s">
        <v>101</v>
      </c>
      <c r="C12" s="49" t="s">
        <v>566</v>
      </c>
      <c r="J12" s="116" t="s">
        <v>13</v>
      </c>
      <c r="K12" s="150"/>
    </row>
    <row r="13" spans="1:11" ht="16.5" customHeight="1">
      <c r="B13" s="117" t="s">
        <v>102</v>
      </c>
      <c r="C13" s="49" t="s">
        <v>1744</v>
      </c>
      <c r="J13" s="116" t="s">
        <v>1657</v>
      </c>
      <c r="K13" s="150"/>
    </row>
    <row r="14" spans="1:11" ht="16.5" customHeight="1">
      <c r="B14" s="117" t="s">
        <v>103</v>
      </c>
      <c r="C14" s="49" t="s">
        <v>1626</v>
      </c>
      <c r="D14" s="439"/>
      <c r="E14" s="439"/>
      <c r="F14" s="439"/>
      <c r="G14" s="439"/>
      <c r="H14" s="439"/>
      <c r="I14" s="439"/>
      <c r="J14" s="116" t="s">
        <v>14</v>
      </c>
      <c r="K14" s="150"/>
    </row>
    <row r="15" spans="1:11" ht="16.5" customHeight="1">
      <c r="B15" s="117" t="s">
        <v>104</v>
      </c>
      <c r="C15" s="49" t="s">
        <v>1627</v>
      </c>
      <c r="D15" s="439"/>
      <c r="E15" s="439"/>
      <c r="F15" s="439"/>
      <c r="G15" s="439"/>
      <c r="H15" s="439"/>
      <c r="I15" s="439"/>
      <c r="J15" s="116" t="s">
        <v>1309</v>
      </c>
      <c r="K15" s="150"/>
    </row>
    <row r="16" spans="1:11" ht="21" customHeight="1">
      <c r="A16" s="1611" t="s">
        <v>1310</v>
      </c>
      <c r="B16" s="1611"/>
      <c r="C16" s="1611"/>
      <c r="J16" s="150" t="s">
        <v>29</v>
      </c>
      <c r="K16" s="150"/>
    </row>
    <row r="17" spans="1:11" ht="15.75" customHeight="1">
      <c r="B17" s="117" t="s">
        <v>442</v>
      </c>
      <c r="C17" s="49" t="s">
        <v>2320</v>
      </c>
      <c r="J17" s="116" t="s">
        <v>171</v>
      </c>
      <c r="K17" s="151"/>
    </row>
    <row r="18" spans="1:11" ht="15.75" customHeight="1">
      <c r="B18" s="117" t="s">
        <v>443</v>
      </c>
      <c r="C18" s="49" t="s">
        <v>2321</v>
      </c>
      <c r="J18" s="116" t="s">
        <v>993</v>
      </c>
      <c r="K18" s="151"/>
    </row>
    <row r="19" spans="1:11" ht="15.75" customHeight="1">
      <c r="B19" s="117" t="s">
        <v>444</v>
      </c>
      <c r="C19" s="49" t="s">
        <v>2322</v>
      </c>
      <c r="J19" s="116" t="s">
        <v>995</v>
      </c>
      <c r="K19" s="151"/>
    </row>
    <row r="20" spans="1:11" ht="15.75" customHeight="1">
      <c r="B20" s="117" t="s">
        <v>445</v>
      </c>
      <c r="C20" s="49" t="s">
        <v>1311</v>
      </c>
      <c r="J20" s="116" t="s">
        <v>172</v>
      </c>
      <c r="K20" s="151"/>
    </row>
    <row r="21" spans="1:11" ht="15.75" customHeight="1">
      <c r="B21" s="117" t="s">
        <v>446</v>
      </c>
      <c r="C21" s="49" t="s">
        <v>2323</v>
      </c>
      <c r="J21" s="116" t="s">
        <v>173</v>
      </c>
      <c r="K21" s="151"/>
    </row>
    <row r="22" spans="1:11" ht="15.75" customHeight="1">
      <c r="B22" s="117" t="s">
        <v>447</v>
      </c>
      <c r="C22" s="49" t="s">
        <v>2324</v>
      </c>
      <c r="J22" s="116" t="s">
        <v>998</v>
      </c>
      <c r="K22" s="151"/>
    </row>
    <row r="23" spans="1:11" ht="15.75" customHeight="1">
      <c r="B23" s="117" t="s">
        <v>448</v>
      </c>
      <c r="C23" s="49" t="s">
        <v>1386</v>
      </c>
      <c r="J23" s="116" t="s">
        <v>999</v>
      </c>
      <c r="K23" s="151"/>
    </row>
    <row r="24" spans="1:11" ht="15.75" customHeight="1">
      <c r="B24" s="117" t="s">
        <v>449</v>
      </c>
      <c r="C24" s="49" t="s">
        <v>1312</v>
      </c>
      <c r="J24" s="116" t="s">
        <v>174</v>
      </c>
      <c r="K24" s="151"/>
    </row>
    <row r="25" spans="1:11" ht="15.75" customHeight="1">
      <c r="B25" s="117" t="s">
        <v>450</v>
      </c>
      <c r="C25" s="49" t="s">
        <v>1743</v>
      </c>
      <c r="J25" s="116" t="s">
        <v>1742</v>
      </c>
      <c r="K25" s="151"/>
    </row>
    <row r="26" spans="1:11" ht="15.75" customHeight="1">
      <c r="A26" s="106" t="s">
        <v>1313</v>
      </c>
      <c r="B26" s="496"/>
      <c r="C26" s="49"/>
      <c r="J26" s="151"/>
      <c r="K26" s="151"/>
    </row>
    <row r="27" spans="1:11" ht="15.75" customHeight="1">
      <c r="B27" s="117" t="s">
        <v>451</v>
      </c>
      <c r="C27" s="49" t="s">
        <v>2319</v>
      </c>
      <c r="J27" s="116" t="s">
        <v>40</v>
      </c>
      <c r="K27" s="151"/>
    </row>
    <row r="28" spans="1:11" ht="15.75" customHeight="1">
      <c r="B28" s="117" t="s">
        <v>452</v>
      </c>
      <c r="C28" s="49" t="s">
        <v>569</v>
      </c>
      <c r="J28" s="116" t="s">
        <v>1658</v>
      </c>
      <c r="K28" s="151"/>
    </row>
    <row r="29" spans="1:11" ht="15.75" customHeight="1">
      <c r="B29" s="117" t="s">
        <v>453</v>
      </c>
      <c r="C29" s="49" t="s">
        <v>992</v>
      </c>
      <c r="J29" s="116" t="s">
        <v>1659</v>
      </c>
      <c r="K29" s="151"/>
    </row>
    <row r="30" spans="1:11" ht="15.75" customHeight="1">
      <c r="B30" s="117" t="s">
        <v>454</v>
      </c>
      <c r="C30" s="49" t="s">
        <v>632</v>
      </c>
      <c r="J30" s="116" t="s">
        <v>1660</v>
      </c>
      <c r="K30" s="151"/>
    </row>
    <row r="31" spans="1:11" ht="15.75" customHeight="1">
      <c r="B31" s="117" t="s">
        <v>1033</v>
      </c>
      <c r="C31" s="83" t="s">
        <v>994</v>
      </c>
      <c r="J31" s="116" t="s">
        <v>1661</v>
      </c>
      <c r="K31" s="151"/>
    </row>
    <row r="32" spans="1:11" ht="15.75" customHeight="1">
      <c r="B32" s="117" t="s">
        <v>1314</v>
      </c>
      <c r="C32" s="49" t="s">
        <v>1318</v>
      </c>
      <c r="J32" s="116" t="s">
        <v>175</v>
      </c>
      <c r="K32" s="151"/>
    </row>
    <row r="33" spans="1:11" ht="15.75" customHeight="1">
      <c r="B33" s="117" t="s">
        <v>1315</v>
      </c>
      <c r="C33" s="83" t="s">
        <v>997</v>
      </c>
      <c r="J33" s="116" t="s">
        <v>176</v>
      </c>
      <c r="K33" s="151"/>
    </row>
    <row r="34" spans="1:11" ht="15.75" customHeight="1">
      <c r="B34" s="117" t="s">
        <v>1316</v>
      </c>
      <c r="C34" s="83" t="s">
        <v>996</v>
      </c>
      <c r="J34" s="116" t="s">
        <v>177</v>
      </c>
      <c r="K34" s="151"/>
    </row>
    <row r="35" spans="1:11" ht="15.75" customHeight="1">
      <c r="B35" s="117" t="s">
        <v>1317</v>
      </c>
      <c r="C35" s="83" t="s">
        <v>567</v>
      </c>
      <c r="J35" s="116" t="s">
        <v>178</v>
      </c>
      <c r="K35" s="151"/>
    </row>
    <row r="36" spans="1:11" ht="15.75" customHeight="1">
      <c r="B36" s="117" t="s">
        <v>1323</v>
      </c>
      <c r="C36" s="49" t="s">
        <v>1000</v>
      </c>
      <c r="J36" s="116" t="s">
        <v>179</v>
      </c>
      <c r="K36" s="151"/>
    </row>
    <row r="37" spans="1:11" ht="15.75" customHeight="1">
      <c r="B37" s="117" t="s">
        <v>1324</v>
      </c>
      <c r="C37" s="49" t="s">
        <v>568</v>
      </c>
      <c r="J37" s="116" t="s">
        <v>180</v>
      </c>
      <c r="K37" s="151"/>
    </row>
    <row r="38" spans="1:11" ht="15.75" customHeight="1">
      <c r="B38" s="117" t="s">
        <v>1325</v>
      </c>
      <c r="C38" s="49" t="s">
        <v>2325</v>
      </c>
      <c r="J38" s="116" t="s">
        <v>181</v>
      </c>
      <c r="K38" s="151"/>
    </row>
    <row r="39" spans="1:11" ht="15.75" customHeight="1">
      <c r="B39" s="152" t="s">
        <v>1326</v>
      </c>
      <c r="C39" s="144" t="s">
        <v>1628</v>
      </c>
      <c r="D39" s="84"/>
      <c r="E39" s="84"/>
      <c r="F39" s="84"/>
      <c r="G39" s="84"/>
      <c r="H39" s="84"/>
      <c r="I39" s="84"/>
      <c r="J39" s="441">
        <v>58</v>
      </c>
      <c r="K39" s="440"/>
    </row>
    <row r="40" spans="1:11" ht="15.75" customHeight="1">
      <c r="B40" s="152" t="s">
        <v>1327</v>
      </c>
      <c r="C40" s="144" t="s">
        <v>1629</v>
      </c>
      <c r="D40" s="84"/>
      <c r="E40" s="84"/>
      <c r="F40" s="84"/>
      <c r="G40" s="84"/>
      <c r="H40" s="84"/>
      <c r="I40" s="84"/>
      <c r="J40" s="441">
        <v>59</v>
      </c>
      <c r="K40" s="440"/>
    </row>
    <row r="41" spans="1:11" ht="15.75" customHeight="1">
      <c r="B41" s="152" t="s">
        <v>1328</v>
      </c>
      <c r="C41" s="144" t="s">
        <v>1630</v>
      </c>
      <c r="D41" s="84"/>
      <c r="E41" s="84"/>
      <c r="F41" s="84"/>
      <c r="G41" s="84"/>
      <c r="H41" s="84"/>
      <c r="I41" s="84"/>
      <c r="J41" s="152">
        <v>60</v>
      </c>
      <c r="K41" s="440"/>
    </row>
    <row r="42" spans="1:11" ht="15.75" customHeight="1">
      <c r="B42" s="117" t="s">
        <v>1329</v>
      </c>
      <c r="C42" s="49" t="s">
        <v>1001</v>
      </c>
      <c r="J42" s="116" t="s">
        <v>1662</v>
      </c>
      <c r="K42" s="151"/>
    </row>
    <row r="43" spans="1:11" ht="15.75" customHeight="1">
      <c r="B43" s="117" t="s">
        <v>1330</v>
      </c>
      <c r="C43" s="49" t="s">
        <v>1002</v>
      </c>
      <c r="J43" s="116" t="s">
        <v>1034</v>
      </c>
      <c r="K43" s="151"/>
    </row>
    <row r="44" spans="1:11" ht="15.75" customHeight="1">
      <c r="B44" s="117" t="s">
        <v>1331</v>
      </c>
      <c r="C44" s="49" t="s">
        <v>1319</v>
      </c>
      <c r="J44" s="116" t="s">
        <v>182</v>
      </c>
      <c r="K44" s="151"/>
    </row>
    <row r="45" spans="1:11" ht="15.75" customHeight="1">
      <c r="A45" s="332"/>
      <c r="B45" s="117" t="s">
        <v>1332</v>
      </c>
      <c r="C45" s="49" t="s">
        <v>1387</v>
      </c>
      <c r="J45" s="116" t="s">
        <v>1663</v>
      </c>
      <c r="K45" s="151"/>
    </row>
    <row r="46" spans="1:11" ht="15.75" customHeight="1">
      <c r="B46" s="117" t="s">
        <v>1333</v>
      </c>
      <c r="C46" s="49" t="s">
        <v>1320</v>
      </c>
      <c r="J46" s="116" t="s">
        <v>1664</v>
      </c>
      <c r="K46" s="151"/>
    </row>
    <row r="47" spans="1:11" ht="15.75" customHeight="1">
      <c r="B47" s="117" t="s">
        <v>1334</v>
      </c>
      <c r="C47" s="49" t="s">
        <v>1321</v>
      </c>
      <c r="J47" s="116" t="s">
        <v>1665</v>
      </c>
      <c r="K47" s="151"/>
    </row>
    <row r="48" spans="1:11" ht="15.75" customHeight="1">
      <c r="B48" s="117" t="s">
        <v>1335</v>
      </c>
      <c r="C48" s="49" t="s">
        <v>1032</v>
      </c>
      <c r="J48" s="116" t="s">
        <v>1322</v>
      </c>
      <c r="K48" s="151"/>
    </row>
    <row r="49" spans="1:11" ht="15.75" customHeight="1">
      <c r="B49" s="117" t="s">
        <v>1336</v>
      </c>
      <c r="C49" s="616" t="s">
        <v>2326</v>
      </c>
      <c r="J49" s="116" t="s">
        <v>1666</v>
      </c>
      <c r="K49" s="151"/>
    </row>
    <row r="50" spans="1:11" ht="15.75" customHeight="1">
      <c r="B50" s="152" t="s">
        <v>1337</v>
      </c>
      <c r="C50" s="144" t="s">
        <v>1631</v>
      </c>
      <c r="J50" s="440" t="s">
        <v>1667</v>
      </c>
      <c r="K50" s="440"/>
    </row>
    <row r="51" spans="1:11" ht="15.75" customHeight="1">
      <c r="A51" s="1611" t="s">
        <v>1338</v>
      </c>
      <c r="B51" s="1611"/>
      <c r="C51" s="106"/>
      <c r="J51" s="150" t="s">
        <v>29</v>
      </c>
      <c r="K51" s="151"/>
    </row>
    <row r="52" spans="1:11" ht="15.75" customHeight="1">
      <c r="A52" s="82"/>
      <c r="B52" s="152" t="s">
        <v>455</v>
      </c>
      <c r="C52" s="144" t="s">
        <v>2327</v>
      </c>
      <c r="J52" s="116" t="s">
        <v>1746</v>
      </c>
      <c r="K52" s="151"/>
    </row>
    <row r="53" spans="1:11" ht="15.75" customHeight="1">
      <c r="A53" s="106" t="s">
        <v>1632</v>
      </c>
      <c r="B53" s="496"/>
      <c r="C53" s="49"/>
      <c r="J53" s="151"/>
      <c r="K53" s="151"/>
    </row>
    <row r="54" spans="1:11" ht="15.75" customHeight="1">
      <c r="B54" s="117" t="s">
        <v>456</v>
      </c>
      <c r="C54" s="49" t="s">
        <v>1340</v>
      </c>
      <c r="J54" s="116" t="s">
        <v>183</v>
      </c>
      <c r="K54" s="151"/>
    </row>
    <row r="55" spans="1:11" ht="15.75" customHeight="1">
      <c r="A55" s="106" t="s">
        <v>1633</v>
      </c>
      <c r="B55" s="496"/>
      <c r="C55" s="49"/>
      <c r="J55" s="151"/>
      <c r="K55" s="151"/>
    </row>
    <row r="56" spans="1:11" ht="15.75" customHeight="1">
      <c r="B56" s="117" t="s">
        <v>457</v>
      </c>
      <c r="C56" s="49" t="s">
        <v>1341</v>
      </c>
      <c r="J56" s="116" t="s">
        <v>1101</v>
      </c>
      <c r="K56" s="151"/>
    </row>
    <row r="57" spans="1:11" ht="15.75" customHeight="1">
      <c r="A57" s="84"/>
      <c r="B57" s="117" t="s">
        <v>1635</v>
      </c>
      <c r="C57" s="140" t="s">
        <v>570</v>
      </c>
      <c r="D57" s="84"/>
      <c r="E57" s="84"/>
      <c r="F57" s="84"/>
      <c r="G57" s="84"/>
      <c r="H57" s="84"/>
      <c r="I57" s="84"/>
      <c r="J57" s="85">
        <v>74</v>
      </c>
      <c r="K57" s="151"/>
    </row>
    <row r="58" spans="1:11" ht="15.75" customHeight="1">
      <c r="A58" s="153" t="s">
        <v>1634</v>
      </c>
      <c r="B58" s="84"/>
      <c r="C58" s="140"/>
      <c r="J58" s="151"/>
      <c r="K58" s="151"/>
    </row>
    <row r="59" spans="1:11" ht="15.75" customHeight="1">
      <c r="A59" s="82"/>
      <c r="B59" s="117" t="s">
        <v>458</v>
      </c>
      <c r="C59" s="140" t="s">
        <v>1339</v>
      </c>
      <c r="J59" s="116" t="s">
        <v>1747</v>
      </c>
      <c r="K59" s="151"/>
    </row>
    <row r="60" spans="1:11" ht="15.75" customHeight="1">
      <c r="A60" s="106" t="s">
        <v>1642</v>
      </c>
      <c r="B60" s="496"/>
      <c r="C60" s="49"/>
      <c r="J60" s="151"/>
      <c r="K60" s="151"/>
    </row>
    <row r="61" spans="1:11" ht="15.75" customHeight="1">
      <c r="B61" s="117" t="s">
        <v>1637</v>
      </c>
      <c r="C61" s="49" t="s">
        <v>1349</v>
      </c>
      <c r="J61" s="116" t="s">
        <v>1668</v>
      </c>
      <c r="K61" s="151"/>
    </row>
    <row r="62" spans="1:11" ht="15.75" customHeight="1">
      <c r="B62" s="117" t="s">
        <v>1638</v>
      </c>
      <c r="C62" s="49" t="s">
        <v>1350</v>
      </c>
      <c r="J62" s="85">
        <v>78</v>
      </c>
      <c r="K62" s="151"/>
    </row>
    <row r="63" spans="1:11" ht="15.75" customHeight="1">
      <c r="B63" s="117" t="s">
        <v>1639</v>
      </c>
      <c r="C63" s="49" t="s">
        <v>1351</v>
      </c>
      <c r="J63" s="85">
        <v>79</v>
      </c>
      <c r="K63" s="151"/>
    </row>
    <row r="64" spans="1:11" ht="15.75" customHeight="1">
      <c r="B64" s="117" t="s">
        <v>1640</v>
      </c>
      <c r="C64" s="49" t="s">
        <v>1636</v>
      </c>
      <c r="J64" s="85">
        <v>80</v>
      </c>
      <c r="K64" s="151"/>
    </row>
    <row r="65" spans="1:12" ht="15.75" customHeight="1">
      <c r="B65" s="117" t="s">
        <v>1641</v>
      </c>
      <c r="C65" s="49" t="s">
        <v>2328</v>
      </c>
      <c r="J65" s="85">
        <v>81</v>
      </c>
      <c r="K65" s="151"/>
    </row>
    <row r="66" spans="1:12" ht="15.75" customHeight="1">
      <c r="A66" s="106" t="s">
        <v>1643</v>
      </c>
      <c r="B66" s="107"/>
      <c r="C66" s="106"/>
      <c r="J66" s="150" t="s">
        <v>29</v>
      </c>
      <c r="K66" s="151"/>
    </row>
    <row r="67" spans="1:12" ht="15.75" customHeight="1">
      <c r="B67" s="117" t="s">
        <v>459</v>
      </c>
      <c r="C67" s="49" t="s">
        <v>1342</v>
      </c>
      <c r="J67" s="116" t="s">
        <v>1035</v>
      </c>
      <c r="K67" s="150"/>
    </row>
    <row r="68" spans="1:12" ht="18" customHeight="1">
      <c r="B68" s="117" t="s">
        <v>1644</v>
      </c>
      <c r="C68" s="49" t="s">
        <v>2329</v>
      </c>
      <c r="J68" s="116" t="s">
        <v>1669</v>
      </c>
      <c r="K68" s="151"/>
      <c r="L68" s="84"/>
    </row>
    <row r="69" spans="1:12" ht="15.75" customHeight="1">
      <c r="B69" s="117" t="s">
        <v>1645</v>
      </c>
      <c r="C69" s="144" t="s">
        <v>2330</v>
      </c>
      <c r="J69" s="116" t="s">
        <v>1670</v>
      </c>
    </row>
    <row r="70" spans="1:12">
      <c r="B70" s="117" t="s">
        <v>1646</v>
      </c>
      <c r="C70" s="144" t="s">
        <v>1388</v>
      </c>
      <c r="J70" s="116" t="s">
        <v>1671</v>
      </c>
    </row>
    <row r="71" spans="1:12">
      <c r="B71" s="117" t="s">
        <v>1647</v>
      </c>
      <c r="C71" s="49" t="s">
        <v>1649</v>
      </c>
      <c r="J71" s="116" t="s">
        <v>1672</v>
      </c>
    </row>
    <row r="72" spans="1:12">
      <c r="B72" s="117" t="s">
        <v>1648</v>
      </c>
      <c r="C72" s="49" t="s">
        <v>1348</v>
      </c>
      <c r="J72" s="116" t="s">
        <v>1748</v>
      </c>
    </row>
    <row r="73" spans="1:12">
      <c r="A73" s="153" t="s">
        <v>1650</v>
      </c>
      <c r="B73" s="496"/>
      <c r="C73" s="49"/>
      <c r="J73" s="151"/>
      <c r="K73" s="150"/>
    </row>
    <row r="74" spans="1:12" ht="15.75" customHeight="1">
      <c r="A74" s="153"/>
      <c r="B74" s="117" t="s">
        <v>1343</v>
      </c>
      <c r="C74" s="49" t="s">
        <v>2332</v>
      </c>
      <c r="J74" s="116" t="s">
        <v>1673</v>
      </c>
      <c r="K74" s="151"/>
    </row>
    <row r="75" spans="1:12" ht="15.75" customHeight="1">
      <c r="A75" s="106" t="s">
        <v>1651</v>
      </c>
      <c r="B75" s="106"/>
      <c r="J75" s="495"/>
      <c r="K75" s="151"/>
    </row>
    <row r="76" spans="1:12" ht="15.75" customHeight="1">
      <c r="B76" s="117" t="s">
        <v>1343</v>
      </c>
      <c r="C76" s="49" t="s">
        <v>2331</v>
      </c>
      <c r="J76" s="116" t="s">
        <v>1749</v>
      </c>
      <c r="K76" s="151"/>
    </row>
    <row r="77" spans="1:12" ht="15.75" customHeight="1">
      <c r="B77" s="117" t="s">
        <v>1344</v>
      </c>
      <c r="C77" s="140" t="s">
        <v>1352</v>
      </c>
      <c r="J77" s="85">
        <v>94</v>
      </c>
      <c r="K77" s="151"/>
    </row>
    <row r="78" spans="1:12" ht="15.75" customHeight="1">
      <c r="B78" s="117" t="s">
        <v>1345</v>
      </c>
      <c r="C78" s="140" t="s">
        <v>1352</v>
      </c>
      <c r="J78" s="117" t="s">
        <v>2333</v>
      </c>
      <c r="K78" s="151"/>
    </row>
    <row r="79" spans="1:12" ht="15.75" customHeight="1">
      <c r="B79" s="117" t="s">
        <v>1346</v>
      </c>
      <c r="C79" s="122" t="s">
        <v>1353</v>
      </c>
      <c r="J79" s="116" t="s">
        <v>2334</v>
      </c>
      <c r="K79" s="151"/>
    </row>
    <row r="80" spans="1:12" ht="15.75" customHeight="1">
      <c r="B80" s="117" t="s">
        <v>1347</v>
      </c>
      <c r="C80" s="627" t="s">
        <v>1652</v>
      </c>
      <c r="J80" s="116" t="s">
        <v>2335</v>
      </c>
      <c r="K80" s="151"/>
    </row>
    <row r="81" spans="1:12" ht="15.75" customHeight="1">
      <c r="J81" s="83"/>
      <c r="K81" s="151"/>
    </row>
    <row r="82" spans="1:12">
      <c r="A82" s="84"/>
      <c r="B82" s="332"/>
      <c r="C82" s="84"/>
      <c r="D82" s="84"/>
      <c r="E82" s="84"/>
      <c r="F82" s="84"/>
      <c r="G82" s="84"/>
      <c r="H82" s="84"/>
      <c r="I82" s="84"/>
      <c r="J82" s="150"/>
      <c r="K82" s="150"/>
      <c r="L82" s="84"/>
    </row>
    <row r="83" spans="1:12">
      <c r="B83" s="82"/>
    </row>
    <row r="84" spans="1:12">
      <c r="B84" s="82"/>
    </row>
    <row r="85" spans="1:12">
      <c r="B85" s="82"/>
    </row>
    <row r="86" spans="1:12">
      <c r="B86" s="82"/>
    </row>
    <row r="87" spans="1:12">
      <c r="B87" s="82"/>
    </row>
    <row r="88" spans="1:12">
      <c r="B88" s="82"/>
    </row>
    <row r="89" spans="1:12">
      <c r="B89" s="82"/>
    </row>
    <row r="90" spans="1:12">
      <c r="A90" s="1613"/>
      <c r="B90" s="1613"/>
      <c r="C90" s="1613"/>
      <c r="D90" s="1613"/>
      <c r="E90" s="1613"/>
      <c r="F90" s="1613"/>
      <c r="G90" s="1613"/>
      <c r="H90" s="1613"/>
      <c r="I90" s="1613"/>
      <c r="J90" s="1613"/>
      <c r="K90" s="82"/>
    </row>
    <row r="91" spans="1:12">
      <c r="B91" s="82"/>
    </row>
    <row r="92" spans="1:12">
      <c r="B92" s="82"/>
    </row>
    <row r="93" spans="1:12">
      <c r="B93" s="82"/>
    </row>
    <row r="94" spans="1:12">
      <c r="B94" s="82"/>
    </row>
    <row r="95" spans="1:12">
      <c r="B95" s="82"/>
    </row>
    <row r="96" spans="1:12">
      <c r="A96" s="1613"/>
      <c r="B96" s="1613"/>
      <c r="C96" s="1613"/>
      <c r="D96" s="1613"/>
      <c r="E96" s="1613"/>
      <c r="F96" s="1613"/>
      <c r="G96" s="1613"/>
      <c r="H96" s="1613"/>
      <c r="I96" s="1613"/>
      <c r="J96" s="1613"/>
      <c r="K96" s="82"/>
    </row>
    <row r="97" spans="2:2">
      <c r="B97" s="82"/>
    </row>
    <row r="98" spans="2:2">
      <c r="B98" s="82"/>
    </row>
    <row r="99" spans="2:2">
      <c r="B99" s="82"/>
    </row>
    <row r="100" spans="2:2">
      <c r="B100" s="82"/>
    </row>
    <row r="101" spans="2:2">
      <c r="B101" s="82"/>
    </row>
    <row r="102" spans="2:2">
      <c r="B102" s="82"/>
    </row>
    <row r="103" spans="2:2">
      <c r="B103" s="82"/>
    </row>
    <row r="104" spans="2:2">
      <c r="B104" s="82"/>
    </row>
    <row r="105" spans="2:2">
      <c r="B105" s="82"/>
    </row>
    <row r="106" spans="2:2">
      <c r="B106" s="82"/>
    </row>
    <row r="107" spans="2:2">
      <c r="B107" s="82"/>
    </row>
    <row r="108" spans="2:2">
      <c r="B108" s="82"/>
    </row>
    <row r="109" spans="2:2">
      <c r="B109" s="82"/>
    </row>
    <row r="110" spans="2:2">
      <c r="B110" s="82"/>
    </row>
    <row r="111" spans="2:2">
      <c r="B111" s="82"/>
    </row>
    <row r="112" spans="2:2">
      <c r="B112" s="82"/>
    </row>
    <row r="113" spans="2:2">
      <c r="B113" s="82"/>
    </row>
    <row r="114" spans="2:2">
      <c r="B114" s="82"/>
    </row>
    <row r="115" spans="2:2">
      <c r="B115" s="82"/>
    </row>
    <row r="116" spans="2:2">
      <c r="B116" s="82"/>
    </row>
    <row r="117" spans="2:2">
      <c r="B117" s="82"/>
    </row>
    <row r="118" spans="2:2">
      <c r="B118" s="82"/>
    </row>
  </sheetData>
  <mergeCells count="10">
    <mergeCell ref="A51:B51"/>
    <mergeCell ref="A96:J96"/>
    <mergeCell ref="A16:C16"/>
    <mergeCell ref="A90:J90"/>
    <mergeCell ref="A11:C11"/>
    <mergeCell ref="B2:I2"/>
    <mergeCell ref="C10:I10"/>
    <mergeCell ref="A6:C6"/>
    <mergeCell ref="A3:C3"/>
    <mergeCell ref="A4:C4"/>
  </mergeCells>
  <pageMargins left="0.85" right="0.17" top="0.38" bottom="0.23" header="0.3" footer="0.16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38">
    <tabColor rgb="FF00B050"/>
  </sheetPr>
  <dimension ref="A1:AP43"/>
  <sheetViews>
    <sheetView zoomScale="80" zoomScaleNormal="80" workbookViewId="0">
      <selection activeCell="A41" sqref="A41"/>
    </sheetView>
  </sheetViews>
  <sheetFormatPr defaultRowHeight="12.75"/>
  <cols>
    <col min="1" max="1" width="45.28515625" style="785" customWidth="1" collapsed="1"/>
    <col min="2" max="2" width="7.7109375" style="785" customWidth="1" collapsed="1"/>
    <col min="3" max="6" width="5.85546875" style="785" customWidth="1" collapsed="1"/>
    <col min="7" max="7" width="4.28515625" style="785" customWidth="1" collapsed="1"/>
    <col min="8" max="8" width="5.85546875" style="785" customWidth="1" collapsed="1"/>
    <col min="9" max="9" width="4.7109375" style="785" customWidth="1" collapsed="1"/>
    <col min="10" max="10" width="5.85546875" style="785" customWidth="1" collapsed="1"/>
    <col min="11" max="11" width="4.140625" style="785" customWidth="1" collapsed="1"/>
    <col min="12" max="12" width="5.85546875" style="785" customWidth="1" collapsed="1"/>
    <col min="13" max="13" width="4.28515625" style="785" customWidth="1" collapsed="1"/>
    <col min="14" max="14" width="5.85546875" style="785" customWidth="1" collapsed="1"/>
    <col min="15" max="15" width="4.5703125" style="785" customWidth="1" collapsed="1"/>
    <col min="16" max="18" width="5.85546875" style="785" customWidth="1" collapsed="1"/>
    <col min="19" max="19" width="5" style="785" customWidth="1" collapsed="1"/>
    <col min="20" max="20" width="5.85546875" style="785" customWidth="1" collapsed="1"/>
    <col min="21" max="21" width="4.28515625" style="785" customWidth="1" collapsed="1"/>
    <col min="22" max="22" width="5.85546875" style="782" customWidth="1" collapsed="1"/>
    <col min="23" max="23" width="5" style="782" customWidth="1" collapsed="1"/>
    <col min="24" max="24" width="5.85546875" style="782" customWidth="1" collapsed="1"/>
    <col min="25" max="25" width="4.7109375" style="782" customWidth="1" collapsed="1"/>
    <col min="26" max="27" width="5.85546875" style="782" customWidth="1" collapsed="1"/>
    <col min="28" max="28" width="4.5703125" style="782" customWidth="1" collapsed="1"/>
    <col min="29" max="30" width="5.85546875" style="782" customWidth="1" collapsed="1"/>
    <col min="31" max="31" width="5" style="782" customWidth="1" collapsed="1"/>
    <col min="32" max="32" width="5.85546875" style="782" customWidth="1" collapsed="1"/>
    <col min="33" max="33" width="5" style="782" customWidth="1" collapsed="1"/>
    <col min="34" max="41" width="9.140625" style="782" collapsed="1"/>
    <col min="42" max="42" width="9.140625" style="782"/>
    <col min="43" max="16384" width="9.140625" style="782" collapsed="1"/>
  </cols>
  <sheetData>
    <row r="1" spans="1:41" ht="21" customHeight="1">
      <c r="A1" s="781"/>
      <c r="B1" s="781"/>
      <c r="C1" s="1749" t="s">
        <v>1877</v>
      </c>
      <c r="D1" s="1749"/>
      <c r="E1" s="1749"/>
      <c r="F1" s="1749"/>
      <c r="G1" s="1749"/>
      <c r="H1" s="1749"/>
      <c r="I1" s="1749"/>
      <c r="J1" s="1749"/>
      <c r="K1" s="1749"/>
      <c r="L1" s="1749"/>
      <c r="M1" s="1749"/>
      <c r="N1" s="1749"/>
      <c r="O1" s="1749"/>
      <c r="P1" s="1749"/>
      <c r="Q1" s="1749"/>
      <c r="R1" s="1749"/>
      <c r="S1" s="1749"/>
      <c r="T1" s="1749"/>
      <c r="U1" s="1749"/>
      <c r="V1" s="781"/>
      <c r="W1" s="781"/>
      <c r="X1" s="781"/>
      <c r="Y1" s="781"/>
      <c r="Z1" s="781"/>
      <c r="AA1" s="781"/>
      <c r="AB1" s="781"/>
      <c r="AC1" s="781"/>
      <c r="AD1" s="781"/>
    </row>
    <row r="2" spans="1:41">
      <c r="A2" s="781"/>
      <c r="B2" s="781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781"/>
      <c r="W2" s="781"/>
      <c r="X2" s="781"/>
      <c r="Y2" s="781"/>
      <c r="Z2" s="781"/>
      <c r="AA2" s="781"/>
      <c r="AB2" s="781"/>
      <c r="AC2" s="781"/>
      <c r="AD2" s="781"/>
    </row>
    <row r="3" spans="1:41" ht="18.75" customHeight="1">
      <c r="A3" s="1748" t="s">
        <v>1057</v>
      </c>
      <c r="B3" s="1750" t="s">
        <v>15</v>
      </c>
      <c r="C3" s="1750"/>
      <c r="D3" s="1751" t="s">
        <v>702</v>
      </c>
      <c r="E3" s="1752"/>
      <c r="F3" s="1752"/>
      <c r="G3" s="1752"/>
      <c r="H3" s="1752"/>
      <c r="I3" s="1752"/>
      <c r="J3" s="1752"/>
      <c r="K3" s="1752"/>
      <c r="L3" s="1752"/>
      <c r="M3" s="1752"/>
      <c r="N3" s="1752"/>
      <c r="O3" s="1752"/>
      <c r="P3" s="1751" t="s">
        <v>703</v>
      </c>
      <c r="Q3" s="1752"/>
      <c r="R3" s="1752"/>
      <c r="S3" s="1752"/>
      <c r="T3" s="1752"/>
      <c r="U3" s="1752"/>
      <c r="V3" s="1752"/>
      <c r="W3" s="1752"/>
      <c r="X3" s="1752"/>
      <c r="Y3" s="1752"/>
      <c r="Z3" s="1747" t="s">
        <v>704</v>
      </c>
      <c r="AA3" s="1747"/>
      <c r="AB3" s="1747"/>
      <c r="AC3" s="1747"/>
      <c r="AD3" s="1747"/>
      <c r="AE3" s="1747"/>
      <c r="AF3" s="1747"/>
      <c r="AG3" s="1747"/>
    </row>
    <row r="4" spans="1:41" ht="18.75" customHeight="1">
      <c r="A4" s="1748"/>
      <c r="B4" s="1750"/>
      <c r="C4" s="1750"/>
      <c r="D4" s="1747" t="s">
        <v>15</v>
      </c>
      <c r="E4" s="1747"/>
      <c r="F4" s="1748" t="s">
        <v>705</v>
      </c>
      <c r="G4" s="1748"/>
      <c r="H4" s="1748" t="s">
        <v>706</v>
      </c>
      <c r="I4" s="1748"/>
      <c r="J4" s="1748" t="s">
        <v>707</v>
      </c>
      <c r="K4" s="1748"/>
      <c r="L4" s="1748" t="s">
        <v>708</v>
      </c>
      <c r="M4" s="1748"/>
      <c r="N4" s="1748" t="s">
        <v>709</v>
      </c>
      <c r="O4" s="1748"/>
      <c r="P4" s="1750" t="s">
        <v>15</v>
      </c>
      <c r="Q4" s="1750"/>
      <c r="R4" s="1748" t="s">
        <v>743</v>
      </c>
      <c r="S4" s="1748"/>
      <c r="T4" s="1748" t="s">
        <v>744</v>
      </c>
      <c r="U4" s="1748"/>
      <c r="V4" s="1748" t="s">
        <v>710</v>
      </c>
      <c r="W4" s="1748"/>
      <c r="X4" s="1748" t="s">
        <v>711</v>
      </c>
      <c r="Y4" s="1748"/>
      <c r="Z4" s="1747" t="s">
        <v>15</v>
      </c>
      <c r="AA4" s="1747"/>
      <c r="AB4" s="1748" t="s">
        <v>712</v>
      </c>
      <c r="AC4" s="1748"/>
      <c r="AD4" s="1748" t="s">
        <v>713</v>
      </c>
      <c r="AE4" s="1748"/>
      <c r="AF4" s="1748" t="s">
        <v>714</v>
      </c>
      <c r="AG4" s="1748"/>
    </row>
    <row r="5" spans="1:41" s="784" customFormat="1" ht="18.75" customHeight="1">
      <c r="A5" s="1748"/>
      <c r="B5" s="783" t="s">
        <v>15</v>
      </c>
      <c r="C5" s="783" t="s">
        <v>325</v>
      </c>
      <c r="D5" s="783" t="s">
        <v>15</v>
      </c>
      <c r="E5" s="783" t="s">
        <v>325</v>
      </c>
      <c r="F5" s="783" t="s">
        <v>15</v>
      </c>
      <c r="G5" s="783" t="s">
        <v>325</v>
      </c>
      <c r="H5" s="783" t="s">
        <v>15</v>
      </c>
      <c r="I5" s="783" t="s">
        <v>325</v>
      </c>
      <c r="J5" s="783" t="s">
        <v>15</v>
      </c>
      <c r="K5" s="783" t="s">
        <v>325</v>
      </c>
      <c r="L5" s="783" t="s">
        <v>15</v>
      </c>
      <c r="M5" s="783" t="s">
        <v>325</v>
      </c>
      <c r="N5" s="783" t="s">
        <v>15</v>
      </c>
      <c r="O5" s="783" t="s">
        <v>325</v>
      </c>
      <c r="P5" s="783" t="s">
        <v>15</v>
      </c>
      <c r="Q5" s="783" t="s">
        <v>325</v>
      </c>
      <c r="R5" s="783" t="s">
        <v>15</v>
      </c>
      <c r="S5" s="783" t="s">
        <v>325</v>
      </c>
      <c r="T5" s="783" t="s">
        <v>15</v>
      </c>
      <c r="U5" s="783" t="s">
        <v>325</v>
      </c>
      <c r="V5" s="783" t="s">
        <v>15</v>
      </c>
      <c r="W5" s="783" t="s">
        <v>325</v>
      </c>
      <c r="X5" s="783" t="s">
        <v>15</v>
      </c>
      <c r="Y5" s="783" t="s">
        <v>325</v>
      </c>
      <c r="Z5" s="783" t="s">
        <v>15</v>
      </c>
      <c r="AA5" s="783" t="s">
        <v>325</v>
      </c>
      <c r="AB5" s="783" t="s">
        <v>15</v>
      </c>
      <c r="AC5" s="783" t="s">
        <v>325</v>
      </c>
      <c r="AD5" s="783" t="s">
        <v>15</v>
      </c>
      <c r="AE5" s="783" t="s">
        <v>325</v>
      </c>
      <c r="AF5" s="783" t="s">
        <v>15</v>
      </c>
      <c r="AG5" s="783" t="s">
        <v>325</v>
      </c>
    </row>
    <row r="6" spans="1:41" ht="17.25" customHeight="1">
      <c r="A6" s="772" t="s">
        <v>1058</v>
      </c>
      <c r="V6" s="785"/>
      <c r="W6" s="785"/>
      <c r="X6" s="785"/>
      <c r="Y6" s="785"/>
      <c r="Z6" s="785"/>
      <c r="AA6" s="785"/>
      <c r="AB6" s="785"/>
      <c r="AC6" s="785"/>
      <c r="AD6" s="785"/>
      <c r="AE6" s="785"/>
      <c r="AF6" s="785"/>
      <c r="AG6" s="786"/>
      <c r="AH6" s="785"/>
      <c r="AI6" s="785"/>
      <c r="AJ6" s="785"/>
      <c r="AK6" s="785"/>
      <c r="AL6" s="785"/>
      <c r="AM6" s="785"/>
      <c r="AN6" s="785"/>
      <c r="AO6" s="785"/>
    </row>
    <row r="7" spans="1:41" s="787" customFormat="1" ht="17.25" customHeight="1">
      <c r="A7" s="791" t="s">
        <v>1881</v>
      </c>
      <c r="B7" s="773">
        <f>D7+P7+Z7</f>
        <v>99</v>
      </c>
      <c r="C7" s="773">
        <f>E7+Q7+AA7</f>
        <v>45</v>
      </c>
      <c r="D7" s="773">
        <v>71</v>
      </c>
      <c r="E7" s="773">
        <v>32</v>
      </c>
      <c r="F7" s="773">
        <v>15</v>
      </c>
      <c r="G7" s="773">
        <v>4</v>
      </c>
      <c r="H7" s="773">
        <v>22</v>
      </c>
      <c r="I7" s="773">
        <v>10</v>
      </c>
      <c r="J7" s="773">
        <v>14</v>
      </c>
      <c r="K7" s="773">
        <v>7</v>
      </c>
      <c r="L7" s="773">
        <v>10</v>
      </c>
      <c r="M7" s="773">
        <v>4</v>
      </c>
      <c r="N7" s="773">
        <v>10</v>
      </c>
      <c r="O7" s="773">
        <v>7</v>
      </c>
      <c r="P7" s="773">
        <v>28</v>
      </c>
      <c r="Q7" s="773">
        <v>13</v>
      </c>
      <c r="R7" s="773">
        <v>6</v>
      </c>
      <c r="S7" s="773">
        <v>1</v>
      </c>
      <c r="T7" s="773">
        <v>12</v>
      </c>
      <c r="U7" s="773">
        <v>6</v>
      </c>
      <c r="V7" s="773">
        <v>8</v>
      </c>
      <c r="W7" s="773">
        <v>4</v>
      </c>
      <c r="X7" s="773">
        <v>2</v>
      </c>
      <c r="Y7" s="773">
        <v>2</v>
      </c>
      <c r="Z7" s="773">
        <v>0</v>
      </c>
      <c r="AA7" s="773">
        <v>0</v>
      </c>
      <c r="AB7" s="773"/>
      <c r="AC7" s="773"/>
      <c r="AD7" s="773"/>
      <c r="AE7" s="773"/>
      <c r="AF7" s="773"/>
      <c r="AG7" s="773"/>
      <c r="AH7" s="785"/>
      <c r="AI7" s="785"/>
      <c r="AJ7" s="785"/>
      <c r="AK7" s="785"/>
      <c r="AL7" s="785"/>
      <c r="AM7" s="785"/>
      <c r="AN7" s="785"/>
      <c r="AO7" s="785"/>
    </row>
    <row r="8" spans="1:41" s="787" customFormat="1" ht="17.25" customHeight="1">
      <c r="A8" s="791" t="s">
        <v>1708</v>
      </c>
      <c r="B8" s="773">
        <f t="shared" ref="B8:C29" si="0">D8+P8+Z8</f>
        <v>1807</v>
      </c>
      <c r="C8" s="773">
        <f t="shared" si="0"/>
        <v>961</v>
      </c>
      <c r="D8" s="773">
        <v>964</v>
      </c>
      <c r="E8" s="773">
        <v>513</v>
      </c>
      <c r="F8" s="773">
        <v>234</v>
      </c>
      <c r="G8" s="773">
        <v>124</v>
      </c>
      <c r="H8" s="773">
        <v>165</v>
      </c>
      <c r="I8" s="773">
        <v>86</v>
      </c>
      <c r="J8" s="773">
        <v>214</v>
      </c>
      <c r="K8" s="773">
        <v>110</v>
      </c>
      <c r="L8" s="773">
        <v>169</v>
      </c>
      <c r="M8" s="773">
        <v>98</v>
      </c>
      <c r="N8" s="773">
        <v>182</v>
      </c>
      <c r="O8" s="773">
        <v>95</v>
      </c>
      <c r="P8" s="773">
        <v>593</v>
      </c>
      <c r="Q8" s="773">
        <v>297</v>
      </c>
      <c r="R8" s="773">
        <v>162</v>
      </c>
      <c r="S8" s="773">
        <v>72</v>
      </c>
      <c r="T8" s="773">
        <v>137</v>
      </c>
      <c r="U8" s="773">
        <v>71</v>
      </c>
      <c r="V8" s="773">
        <v>172</v>
      </c>
      <c r="W8" s="773">
        <v>86</v>
      </c>
      <c r="X8" s="773">
        <v>122</v>
      </c>
      <c r="Y8" s="773">
        <v>68</v>
      </c>
      <c r="Z8" s="773">
        <v>250</v>
      </c>
      <c r="AA8" s="773">
        <v>151</v>
      </c>
      <c r="AB8" s="773">
        <v>77</v>
      </c>
      <c r="AC8" s="773">
        <v>50</v>
      </c>
      <c r="AD8" s="773">
        <v>24</v>
      </c>
      <c r="AE8" s="773">
        <v>11</v>
      </c>
      <c r="AF8" s="773">
        <v>149</v>
      </c>
      <c r="AG8" s="773">
        <v>90</v>
      </c>
      <c r="AH8" s="785"/>
      <c r="AI8" s="785"/>
      <c r="AJ8" s="785"/>
      <c r="AK8" s="785"/>
      <c r="AL8" s="785"/>
      <c r="AM8" s="785"/>
      <c r="AN8" s="785"/>
      <c r="AO8" s="785"/>
    </row>
    <row r="9" spans="1:41" s="787" customFormat="1" ht="17.25" customHeight="1">
      <c r="A9" s="791" t="s">
        <v>1721</v>
      </c>
      <c r="B9" s="773">
        <f t="shared" si="0"/>
        <v>320</v>
      </c>
      <c r="C9" s="773">
        <f t="shared" si="0"/>
        <v>165</v>
      </c>
      <c r="D9" s="773">
        <v>178</v>
      </c>
      <c r="E9" s="773">
        <v>87</v>
      </c>
      <c r="F9" s="773">
        <v>34</v>
      </c>
      <c r="G9" s="773">
        <v>13</v>
      </c>
      <c r="H9" s="773">
        <v>35</v>
      </c>
      <c r="I9" s="773">
        <v>16</v>
      </c>
      <c r="J9" s="773">
        <v>34</v>
      </c>
      <c r="K9" s="773">
        <v>16</v>
      </c>
      <c r="L9" s="773">
        <v>38</v>
      </c>
      <c r="M9" s="773">
        <v>18</v>
      </c>
      <c r="N9" s="773">
        <v>37</v>
      </c>
      <c r="O9" s="773">
        <v>24</v>
      </c>
      <c r="P9" s="773">
        <v>106</v>
      </c>
      <c r="Q9" s="773">
        <v>55</v>
      </c>
      <c r="R9" s="773">
        <v>34</v>
      </c>
      <c r="S9" s="773">
        <v>15</v>
      </c>
      <c r="T9" s="773">
        <v>19</v>
      </c>
      <c r="U9" s="773">
        <v>7</v>
      </c>
      <c r="V9" s="773">
        <v>24</v>
      </c>
      <c r="W9" s="773">
        <v>13</v>
      </c>
      <c r="X9" s="773">
        <v>29</v>
      </c>
      <c r="Y9" s="773">
        <v>20</v>
      </c>
      <c r="Z9" s="773">
        <v>36</v>
      </c>
      <c r="AA9" s="773">
        <v>23</v>
      </c>
      <c r="AB9" s="773">
        <v>19</v>
      </c>
      <c r="AC9" s="773">
        <v>13</v>
      </c>
      <c r="AD9" s="773"/>
      <c r="AE9" s="773"/>
      <c r="AF9" s="773">
        <v>17</v>
      </c>
      <c r="AG9" s="773">
        <v>10</v>
      </c>
      <c r="AH9" s="785"/>
      <c r="AI9" s="785"/>
      <c r="AJ9" s="785"/>
      <c r="AK9" s="785"/>
      <c r="AL9" s="785"/>
      <c r="AM9" s="785"/>
      <c r="AN9" s="785"/>
      <c r="AO9" s="785"/>
    </row>
    <row r="10" spans="1:41" s="787" customFormat="1" ht="17.25" customHeight="1">
      <c r="A10" s="791" t="s">
        <v>1722</v>
      </c>
      <c r="B10" s="773">
        <f t="shared" si="0"/>
        <v>1665</v>
      </c>
      <c r="C10" s="773">
        <f t="shared" si="0"/>
        <v>867</v>
      </c>
      <c r="D10" s="773">
        <v>845</v>
      </c>
      <c r="E10" s="773">
        <v>436</v>
      </c>
      <c r="F10" s="773">
        <v>155</v>
      </c>
      <c r="G10" s="773">
        <v>75</v>
      </c>
      <c r="H10" s="773">
        <v>171</v>
      </c>
      <c r="I10" s="773">
        <v>83</v>
      </c>
      <c r="J10" s="773">
        <v>174</v>
      </c>
      <c r="K10" s="773">
        <v>98</v>
      </c>
      <c r="L10" s="773">
        <v>173</v>
      </c>
      <c r="M10" s="773">
        <v>88</v>
      </c>
      <c r="N10" s="773">
        <v>172</v>
      </c>
      <c r="O10" s="773">
        <v>92</v>
      </c>
      <c r="P10" s="773">
        <v>529</v>
      </c>
      <c r="Q10" s="773">
        <v>284</v>
      </c>
      <c r="R10" s="773">
        <v>133</v>
      </c>
      <c r="S10" s="773">
        <v>65</v>
      </c>
      <c r="T10" s="773">
        <v>121</v>
      </c>
      <c r="U10" s="773">
        <v>67</v>
      </c>
      <c r="V10" s="773">
        <v>149</v>
      </c>
      <c r="W10" s="773">
        <v>84</v>
      </c>
      <c r="X10" s="773">
        <v>126</v>
      </c>
      <c r="Y10" s="773">
        <v>68</v>
      </c>
      <c r="Z10" s="773">
        <v>291</v>
      </c>
      <c r="AA10" s="773">
        <v>147</v>
      </c>
      <c r="AB10" s="773">
        <v>118</v>
      </c>
      <c r="AC10" s="773">
        <v>70</v>
      </c>
      <c r="AD10" s="773">
        <v>27</v>
      </c>
      <c r="AE10" s="773">
        <v>15</v>
      </c>
      <c r="AF10" s="773">
        <v>146</v>
      </c>
      <c r="AG10" s="773">
        <v>62</v>
      </c>
      <c r="AH10" s="785"/>
      <c r="AI10" s="785"/>
      <c r="AJ10" s="785"/>
      <c r="AK10" s="785"/>
      <c r="AL10" s="785"/>
      <c r="AM10" s="785"/>
      <c r="AN10" s="785"/>
      <c r="AO10" s="785"/>
    </row>
    <row r="11" spans="1:41" s="126" customFormat="1" ht="17.25" customHeight="1">
      <c r="A11" s="791" t="s">
        <v>1723</v>
      </c>
      <c r="B11" s="773">
        <f t="shared" si="0"/>
        <v>1475</v>
      </c>
      <c r="C11" s="773">
        <f t="shared" si="0"/>
        <v>735</v>
      </c>
      <c r="D11" s="773">
        <v>765</v>
      </c>
      <c r="E11" s="773">
        <v>370</v>
      </c>
      <c r="F11" s="773">
        <v>183</v>
      </c>
      <c r="G11" s="773">
        <v>100</v>
      </c>
      <c r="H11" s="773">
        <v>140</v>
      </c>
      <c r="I11" s="773">
        <v>72</v>
      </c>
      <c r="J11" s="773">
        <v>161</v>
      </c>
      <c r="K11" s="773">
        <v>78</v>
      </c>
      <c r="L11" s="773">
        <v>161</v>
      </c>
      <c r="M11" s="773">
        <v>65</v>
      </c>
      <c r="N11" s="773">
        <v>120</v>
      </c>
      <c r="O11" s="773">
        <v>55</v>
      </c>
      <c r="P11" s="773">
        <v>465</v>
      </c>
      <c r="Q11" s="773">
        <v>225</v>
      </c>
      <c r="R11" s="773">
        <v>125</v>
      </c>
      <c r="S11" s="773">
        <v>60</v>
      </c>
      <c r="T11" s="773">
        <v>123</v>
      </c>
      <c r="U11" s="773">
        <v>59</v>
      </c>
      <c r="V11" s="773">
        <v>94</v>
      </c>
      <c r="W11" s="773">
        <v>45</v>
      </c>
      <c r="X11" s="773">
        <v>123</v>
      </c>
      <c r="Y11" s="773">
        <v>61</v>
      </c>
      <c r="Z11" s="773">
        <v>245</v>
      </c>
      <c r="AA11" s="773">
        <v>140</v>
      </c>
      <c r="AB11" s="773">
        <v>81</v>
      </c>
      <c r="AC11" s="773">
        <v>44</v>
      </c>
      <c r="AD11" s="773">
        <v>35</v>
      </c>
      <c r="AE11" s="773">
        <v>16</v>
      </c>
      <c r="AF11" s="773">
        <v>129</v>
      </c>
      <c r="AG11" s="773">
        <v>80</v>
      </c>
      <c r="AH11" s="785"/>
      <c r="AI11" s="785"/>
      <c r="AJ11" s="785"/>
      <c r="AK11" s="785"/>
      <c r="AL11" s="785"/>
      <c r="AM11" s="785"/>
      <c r="AN11" s="785"/>
      <c r="AO11" s="785"/>
    </row>
    <row r="12" spans="1:41" s="126" customFormat="1" ht="17.25" customHeight="1">
      <c r="A12" s="791" t="s">
        <v>1724</v>
      </c>
      <c r="B12" s="773">
        <f t="shared" si="0"/>
        <v>410</v>
      </c>
      <c r="C12" s="773">
        <f t="shared" si="0"/>
        <v>195</v>
      </c>
      <c r="D12" s="773">
        <v>198</v>
      </c>
      <c r="E12" s="773">
        <v>90</v>
      </c>
      <c r="F12" s="773">
        <v>45</v>
      </c>
      <c r="G12" s="773">
        <v>21</v>
      </c>
      <c r="H12" s="773">
        <v>49</v>
      </c>
      <c r="I12" s="773">
        <v>24</v>
      </c>
      <c r="J12" s="773">
        <v>33</v>
      </c>
      <c r="K12" s="773">
        <v>14</v>
      </c>
      <c r="L12" s="773">
        <v>45</v>
      </c>
      <c r="M12" s="773">
        <v>19</v>
      </c>
      <c r="N12" s="773">
        <v>26</v>
      </c>
      <c r="O12" s="773">
        <v>12</v>
      </c>
      <c r="P12" s="773">
        <v>135</v>
      </c>
      <c r="Q12" s="773">
        <v>61</v>
      </c>
      <c r="R12" s="773">
        <v>29</v>
      </c>
      <c r="S12" s="773">
        <v>14</v>
      </c>
      <c r="T12" s="773">
        <v>34</v>
      </c>
      <c r="U12" s="773">
        <v>16</v>
      </c>
      <c r="V12" s="773">
        <v>41</v>
      </c>
      <c r="W12" s="773">
        <v>16</v>
      </c>
      <c r="X12" s="773">
        <v>31</v>
      </c>
      <c r="Y12" s="773">
        <v>15</v>
      </c>
      <c r="Z12" s="773">
        <v>77</v>
      </c>
      <c r="AA12" s="773">
        <v>44</v>
      </c>
      <c r="AB12" s="773">
        <v>24</v>
      </c>
      <c r="AC12" s="773">
        <v>15</v>
      </c>
      <c r="AD12" s="773">
        <v>16</v>
      </c>
      <c r="AE12" s="773">
        <v>9</v>
      </c>
      <c r="AF12" s="773">
        <v>37</v>
      </c>
      <c r="AG12" s="773">
        <v>20</v>
      </c>
      <c r="AH12" s="785"/>
      <c r="AI12" s="785"/>
      <c r="AJ12" s="785"/>
      <c r="AK12" s="785"/>
      <c r="AL12" s="785"/>
      <c r="AM12" s="785"/>
      <c r="AN12" s="785"/>
      <c r="AO12" s="785"/>
    </row>
    <row r="13" spans="1:41" s="126" customFormat="1" ht="17.25" customHeight="1">
      <c r="A13" s="791" t="s">
        <v>1725</v>
      </c>
      <c r="B13" s="773">
        <f t="shared" si="0"/>
        <v>1103</v>
      </c>
      <c r="C13" s="773">
        <f t="shared" si="0"/>
        <v>559</v>
      </c>
      <c r="D13" s="773">
        <v>658</v>
      </c>
      <c r="E13" s="773">
        <v>316</v>
      </c>
      <c r="F13" s="773">
        <v>156</v>
      </c>
      <c r="G13" s="773">
        <v>74</v>
      </c>
      <c r="H13" s="773">
        <v>138</v>
      </c>
      <c r="I13" s="773">
        <v>63</v>
      </c>
      <c r="J13" s="773">
        <v>138</v>
      </c>
      <c r="K13" s="773">
        <v>69</v>
      </c>
      <c r="L13" s="773">
        <v>138</v>
      </c>
      <c r="M13" s="773">
        <v>67</v>
      </c>
      <c r="N13" s="773">
        <v>88</v>
      </c>
      <c r="O13" s="773">
        <v>43</v>
      </c>
      <c r="P13" s="773">
        <v>312</v>
      </c>
      <c r="Q13" s="773">
        <v>162</v>
      </c>
      <c r="R13" s="773">
        <v>86</v>
      </c>
      <c r="S13" s="773">
        <v>38</v>
      </c>
      <c r="T13" s="773">
        <v>68</v>
      </c>
      <c r="U13" s="773">
        <v>39</v>
      </c>
      <c r="V13" s="773">
        <v>70</v>
      </c>
      <c r="W13" s="773">
        <v>37</v>
      </c>
      <c r="X13" s="773">
        <v>88</v>
      </c>
      <c r="Y13" s="773">
        <v>48</v>
      </c>
      <c r="Z13" s="773">
        <v>133</v>
      </c>
      <c r="AA13" s="773">
        <v>81</v>
      </c>
      <c r="AB13" s="773">
        <v>49</v>
      </c>
      <c r="AC13" s="773">
        <v>31</v>
      </c>
      <c r="AD13" s="773">
        <v>24</v>
      </c>
      <c r="AE13" s="773">
        <v>15</v>
      </c>
      <c r="AF13" s="773">
        <v>60</v>
      </c>
      <c r="AG13" s="773">
        <v>35</v>
      </c>
      <c r="AH13" s="785"/>
      <c r="AI13" s="785"/>
      <c r="AJ13" s="785"/>
      <c r="AK13" s="785"/>
      <c r="AL13" s="785"/>
      <c r="AM13" s="785"/>
      <c r="AN13" s="785"/>
      <c r="AO13" s="785"/>
    </row>
    <row r="14" spans="1:41" s="126" customFormat="1" ht="17.25" customHeight="1">
      <c r="A14" s="791" t="s">
        <v>1882</v>
      </c>
      <c r="B14" s="773">
        <f t="shared" si="0"/>
        <v>906</v>
      </c>
      <c r="C14" s="773">
        <f t="shared" si="0"/>
        <v>438</v>
      </c>
      <c r="D14" s="773">
        <v>485</v>
      </c>
      <c r="E14" s="773">
        <v>230</v>
      </c>
      <c r="F14" s="773">
        <v>124</v>
      </c>
      <c r="G14" s="773">
        <v>66</v>
      </c>
      <c r="H14" s="773">
        <v>99</v>
      </c>
      <c r="I14" s="773">
        <v>45</v>
      </c>
      <c r="J14" s="773">
        <v>90</v>
      </c>
      <c r="K14" s="773">
        <v>35</v>
      </c>
      <c r="L14" s="773">
        <v>103</v>
      </c>
      <c r="M14" s="773">
        <v>53</v>
      </c>
      <c r="N14" s="773">
        <v>69</v>
      </c>
      <c r="O14" s="773">
        <v>31</v>
      </c>
      <c r="P14" s="773">
        <v>263</v>
      </c>
      <c r="Q14" s="773">
        <v>124</v>
      </c>
      <c r="R14" s="773">
        <v>72</v>
      </c>
      <c r="S14" s="773">
        <v>36</v>
      </c>
      <c r="T14" s="773">
        <v>58</v>
      </c>
      <c r="U14" s="773">
        <v>25</v>
      </c>
      <c r="V14" s="773">
        <v>71</v>
      </c>
      <c r="W14" s="773">
        <v>37</v>
      </c>
      <c r="X14" s="773">
        <v>62</v>
      </c>
      <c r="Y14" s="773">
        <v>26</v>
      </c>
      <c r="Z14" s="773">
        <v>158</v>
      </c>
      <c r="AA14" s="773">
        <v>84</v>
      </c>
      <c r="AB14" s="773">
        <v>46</v>
      </c>
      <c r="AC14" s="773">
        <v>24</v>
      </c>
      <c r="AD14" s="773">
        <v>33</v>
      </c>
      <c r="AE14" s="773">
        <v>14</v>
      </c>
      <c r="AF14" s="773">
        <v>79</v>
      </c>
      <c r="AG14" s="773">
        <v>46</v>
      </c>
      <c r="AH14" s="785"/>
      <c r="AI14" s="785"/>
      <c r="AJ14" s="785"/>
      <c r="AK14" s="785"/>
      <c r="AL14" s="785"/>
      <c r="AM14" s="785"/>
      <c r="AN14" s="785"/>
      <c r="AO14" s="785"/>
    </row>
    <row r="15" spans="1:41" ht="17.25" customHeight="1">
      <c r="A15" s="791" t="s">
        <v>1883</v>
      </c>
      <c r="B15" s="773">
        <f t="shared" si="0"/>
        <v>555</v>
      </c>
      <c r="C15" s="773">
        <f t="shared" si="0"/>
        <v>290</v>
      </c>
      <c r="D15" s="773">
        <v>282</v>
      </c>
      <c r="E15" s="773">
        <v>150</v>
      </c>
      <c r="F15" s="773">
        <v>51</v>
      </c>
      <c r="G15" s="773">
        <v>27</v>
      </c>
      <c r="H15" s="773">
        <v>73</v>
      </c>
      <c r="I15" s="773">
        <v>39</v>
      </c>
      <c r="J15" s="773">
        <v>54</v>
      </c>
      <c r="K15" s="773">
        <v>31</v>
      </c>
      <c r="L15" s="773">
        <v>67</v>
      </c>
      <c r="M15" s="773">
        <v>36</v>
      </c>
      <c r="N15" s="773">
        <v>37</v>
      </c>
      <c r="O15" s="773">
        <v>17</v>
      </c>
      <c r="P15" s="773">
        <v>171</v>
      </c>
      <c r="Q15" s="773">
        <v>89</v>
      </c>
      <c r="R15" s="773">
        <v>40</v>
      </c>
      <c r="S15" s="773">
        <v>22</v>
      </c>
      <c r="T15" s="773">
        <v>44</v>
      </c>
      <c r="U15" s="773">
        <v>30</v>
      </c>
      <c r="V15" s="773">
        <v>48</v>
      </c>
      <c r="W15" s="773">
        <v>21</v>
      </c>
      <c r="X15" s="773">
        <v>39</v>
      </c>
      <c r="Y15" s="773">
        <v>16</v>
      </c>
      <c r="Z15" s="773">
        <v>102</v>
      </c>
      <c r="AA15" s="773">
        <v>51</v>
      </c>
      <c r="AB15" s="773">
        <v>48</v>
      </c>
      <c r="AC15" s="773">
        <v>27</v>
      </c>
      <c r="AD15" s="773">
        <v>25</v>
      </c>
      <c r="AE15" s="773">
        <v>10</v>
      </c>
      <c r="AF15" s="773">
        <v>29</v>
      </c>
      <c r="AG15" s="773">
        <v>14</v>
      </c>
      <c r="AH15" s="785"/>
      <c r="AI15" s="785"/>
      <c r="AJ15" s="785"/>
      <c r="AK15" s="785"/>
      <c r="AL15" s="785"/>
      <c r="AM15" s="785"/>
      <c r="AN15" s="785"/>
      <c r="AO15" s="785"/>
    </row>
    <row r="16" spans="1:41" ht="17.25" customHeight="1">
      <c r="A16" s="791" t="s">
        <v>1884</v>
      </c>
      <c r="B16" s="773">
        <f t="shared" si="0"/>
        <v>135</v>
      </c>
      <c r="C16" s="773">
        <f t="shared" si="0"/>
        <v>66</v>
      </c>
      <c r="D16" s="773">
        <v>90</v>
      </c>
      <c r="E16" s="773">
        <v>42</v>
      </c>
      <c r="F16" s="773">
        <v>15</v>
      </c>
      <c r="G16" s="773">
        <v>7</v>
      </c>
      <c r="H16" s="773">
        <v>22</v>
      </c>
      <c r="I16" s="773">
        <v>11</v>
      </c>
      <c r="J16" s="773">
        <v>23</v>
      </c>
      <c r="K16" s="773">
        <v>15</v>
      </c>
      <c r="L16" s="773">
        <v>18</v>
      </c>
      <c r="M16" s="773">
        <v>4</v>
      </c>
      <c r="N16" s="773">
        <v>12</v>
      </c>
      <c r="O16" s="773">
        <v>5</v>
      </c>
      <c r="P16" s="773">
        <v>45</v>
      </c>
      <c r="Q16" s="773">
        <v>24</v>
      </c>
      <c r="R16" s="773">
        <v>11</v>
      </c>
      <c r="S16" s="773">
        <v>6</v>
      </c>
      <c r="T16" s="773">
        <v>11</v>
      </c>
      <c r="U16" s="773">
        <v>5</v>
      </c>
      <c r="V16" s="773">
        <v>9</v>
      </c>
      <c r="W16" s="773">
        <v>6</v>
      </c>
      <c r="X16" s="773">
        <v>14</v>
      </c>
      <c r="Y16" s="773">
        <v>7</v>
      </c>
      <c r="Z16" s="773">
        <v>0</v>
      </c>
      <c r="AA16" s="773">
        <v>0</v>
      </c>
      <c r="AB16" s="773"/>
      <c r="AC16" s="773"/>
      <c r="AD16" s="773"/>
      <c r="AE16" s="773"/>
      <c r="AF16" s="773"/>
      <c r="AG16" s="773"/>
    </row>
    <row r="17" spans="1:33" ht="17.25" customHeight="1">
      <c r="A17" s="791" t="s">
        <v>1885</v>
      </c>
      <c r="B17" s="773">
        <f t="shared" si="0"/>
        <v>144</v>
      </c>
      <c r="C17" s="773">
        <f t="shared" si="0"/>
        <v>67</v>
      </c>
      <c r="D17" s="773">
        <v>98</v>
      </c>
      <c r="E17" s="773">
        <v>43</v>
      </c>
      <c r="F17" s="773">
        <v>23</v>
      </c>
      <c r="G17" s="773">
        <v>11</v>
      </c>
      <c r="H17" s="773">
        <v>24</v>
      </c>
      <c r="I17" s="773">
        <v>9</v>
      </c>
      <c r="J17" s="773">
        <v>18</v>
      </c>
      <c r="K17" s="773">
        <v>7</v>
      </c>
      <c r="L17" s="773">
        <v>12</v>
      </c>
      <c r="M17" s="773">
        <v>6</v>
      </c>
      <c r="N17" s="773">
        <v>21</v>
      </c>
      <c r="O17" s="773">
        <v>10</v>
      </c>
      <c r="P17" s="773">
        <v>46</v>
      </c>
      <c r="Q17" s="773">
        <v>24</v>
      </c>
      <c r="R17" s="773">
        <v>11</v>
      </c>
      <c r="S17" s="773">
        <v>7</v>
      </c>
      <c r="T17" s="773">
        <v>13</v>
      </c>
      <c r="U17" s="773">
        <v>7</v>
      </c>
      <c r="V17" s="773">
        <v>16</v>
      </c>
      <c r="W17" s="773">
        <v>7</v>
      </c>
      <c r="X17" s="773">
        <v>6</v>
      </c>
      <c r="Y17" s="773">
        <v>3</v>
      </c>
      <c r="Z17" s="773">
        <v>0</v>
      </c>
      <c r="AA17" s="773">
        <v>0</v>
      </c>
      <c r="AB17" s="773"/>
      <c r="AC17" s="773"/>
      <c r="AD17" s="773"/>
      <c r="AE17" s="773"/>
      <c r="AF17" s="773"/>
      <c r="AG17" s="773"/>
    </row>
    <row r="18" spans="1:33" ht="17.25" customHeight="1">
      <c r="A18" s="791" t="s">
        <v>1886</v>
      </c>
      <c r="B18" s="773">
        <f t="shared" si="0"/>
        <v>544</v>
      </c>
      <c r="C18" s="773">
        <f t="shared" si="0"/>
        <v>255</v>
      </c>
      <c r="D18" s="773">
        <v>312</v>
      </c>
      <c r="E18" s="773">
        <v>145</v>
      </c>
      <c r="F18" s="773">
        <v>73</v>
      </c>
      <c r="G18" s="773">
        <v>33</v>
      </c>
      <c r="H18" s="773">
        <v>57</v>
      </c>
      <c r="I18" s="773">
        <v>29</v>
      </c>
      <c r="J18" s="773">
        <v>69</v>
      </c>
      <c r="K18" s="773">
        <v>34</v>
      </c>
      <c r="L18" s="773">
        <v>72</v>
      </c>
      <c r="M18" s="773">
        <v>29</v>
      </c>
      <c r="N18" s="773">
        <v>41</v>
      </c>
      <c r="O18" s="773">
        <v>20</v>
      </c>
      <c r="P18" s="773">
        <v>163</v>
      </c>
      <c r="Q18" s="773">
        <v>71</v>
      </c>
      <c r="R18" s="773">
        <v>39</v>
      </c>
      <c r="S18" s="773">
        <v>14</v>
      </c>
      <c r="T18" s="773">
        <v>29</v>
      </c>
      <c r="U18" s="773">
        <v>16</v>
      </c>
      <c r="V18" s="773">
        <v>35</v>
      </c>
      <c r="W18" s="773">
        <v>19</v>
      </c>
      <c r="X18" s="773">
        <v>60</v>
      </c>
      <c r="Y18" s="773">
        <v>22</v>
      </c>
      <c r="Z18" s="773">
        <v>69</v>
      </c>
      <c r="AA18" s="773">
        <v>39</v>
      </c>
      <c r="AB18" s="773">
        <v>22</v>
      </c>
      <c r="AC18" s="773">
        <v>17</v>
      </c>
      <c r="AD18" s="773">
        <v>7</v>
      </c>
      <c r="AE18" s="773">
        <v>4</v>
      </c>
      <c r="AF18" s="773">
        <v>40</v>
      </c>
      <c r="AG18" s="773">
        <v>18</v>
      </c>
    </row>
    <row r="19" spans="1:33" ht="17.25" customHeight="1">
      <c r="A19" s="791" t="s">
        <v>1713</v>
      </c>
      <c r="B19" s="773">
        <f t="shared" si="0"/>
        <v>50</v>
      </c>
      <c r="C19" s="773">
        <f t="shared" si="0"/>
        <v>15</v>
      </c>
      <c r="D19" s="773">
        <v>0</v>
      </c>
      <c r="E19" s="773">
        <v>0</v>
      </c>
      <c r="F19" s="773"/>
      <c r="G19" s="773"/>
      <c r="H19" s="773"/>
      <c r="I19" s="773"/>
      <c r="J19" s="773"/>
      <c r="K19" s="773"/>
      <c r="L19" s="773"/>
      <c r="M19" s="773"/>
      <c r="N19" s="773"/>
      <c r="O19" s="773"/>
      <c r="P19" s="773">
        <v>0</v>
      </c>
      <c r="Q19" s="773">
        <v>0</v>
      </c>
      <c r="R19" s="773"/>
      <c r="S19" s="773"/>
      <c r="T19" s="773"/>
      <c r="U19" s="773"/>
      <c r="V19" s="773"/>
      <c r="W19" s="773"/>
      <c r="X19" s="773"/>
      <c r="Y19" s="773"/>
      <c r="Z19" s="773">
        <v>50</v>
      </c>
      <c r="AA19" s="773">
        <v>15</v>
      </c>
      <c r="AB19" s="773">
        <v>28</v>
      </c>
      <c r="AC19" s="773">
        <v>7</v>
      </c>
      <c r="AD19" s="773">
        <v>6</v>
      </c>
      <c r="AE19" s="773">
        <v>1</v>
      </c>
      <c r="AF19" s="773">
        <v>16</v>
      </c>
      <c r="AG19" s="773">
        <v>7</v>
      </c>
    </row>
    <row r="20" spans="1:33" ht="17.25" customHeight="1">
      <c r="A20" s="791" t="s">
        <v>1887</v>
      </c>
      <c r="B20" s="773">
        <f t="shared" si="0"/>
        <v>278</v>
      </c>
      <c r="C20" s="773">
        <f t="shared" si="0"/>
        <v>120</v>
      </c>
      <c r="D20" s="773">
        <v>184</v>
      </c>
      <c r="E20" s="773">
        <v>77</v>
      </c>
      <c r="F20" s="773">
        <v>48</v>
      </c>
      <c r="G20" s="773">
        <v>17</v>
      </c>
      <c r="H20" s="773">
        <v>38</v>
      </c>
      <c r="I20" s="773">
        <v>16</v>
      </c>
      <c r="J20" s="773">
        <v>32</v>
      </c>
      <c r="K20" s="773">
        <v>15</v>
      </c>
      <c r="L20" s="773">
        <v>38</v>
      </c>
      <c r="M20" s="773">
        <v>18</v>
      </c>
      <c r="N20" s="773">
        <v>28</v>
      </c>
      <c r="O20" s="773">
        <v>11</v>
      </c>
      <c r="P20" s="773">
        <v>94</v>
      </c>
      <c r="Q20" s="773">
        <v>43</v>
      </c>
      <c r="R20" s="773">
        <v>24</v>
      </c>
      <c r="S20" s="773">
        <v>8</v>
      </c>
      <c r="T20" s="773">
        <v>31</v>
      </c>
      <c r="U20" s="773">
        <v>17</v>
      </c>
      <c r="V20" s="773">
        <v>17</v>
      </c>
      <c r="W20" s="773">
        <v>10</v>
      </c>
      <c r="X20" s="773">
        <v>22</v>
      </c>
      <c r="Y20" s="773">
        <v>8</v>
      </c>
      <c r="Z20" s="773">
        <v>0</v>
      </c>
      <c r="AA20" s="773">
        <v>0</v>
      </c>
      <c r="AB20" s="773"/>
      <c r="AC20" s="773"/>
      <c r="AD20" s="773"/>
      <c r="AE20" s="773"/>
      <c r="AF20" s="773"/>
      <c r="AG20" s="773"/>
    </row>
    <row r="21" spans="1:33" ht="17.25" customHeight="1">
      <c r="A21" s="791" t="s">
        <v>1888</v>
      </c>
      <c r="B21" s="773">
        <f t="shared" si="0"/>
        <v>224</v>
      </c>
      <c r="C21" s="773">
        <f t="shared" si="0"/>
        <v>106</v>
      </c>
      <c r="D21" s="773">
        <v>143</v>
      </c>
      <c r="E21" s="773">
        <v>64</v>
      </c>
      <c r="F21" s="773">
        <v>34</v>
      </c>
      <c r="G21" s="773">
        <v>13</v>
      </c>
      <c r="H21" s="773">
        <v>30</v>
      </c>
      <c r="I21" s="773">
        <v>12</v>
      </c>
      <c r="J21" s="773">
        <v>26</v>
      </c>
      <c r="K21" s="773">
        <v>16</v>
      </c>
      <c r="L21" s="773">
        <v>30</v>
      </c>
      <c r="M21" s="773">
        <v>12</v>
      </c>
      <c r="N21" s="773">
        <v>23</v>
      </c>
      <c r="O21" s="773">
        <v>11</v>
      </c>
      <c r="P21" s="773">
        <v>81</v>
      </c>
      <c r="Q21" s="773">
        <v>42</v>
      </c>
      <c r="R21" s="773">
        <v>20</v>
      </c>
      <c r="S21" s="773">
        <v>9</v>
      </c>
      <c r="T21" s="773">
        <v>24</v>
      </c>
      <c r="U21" s="773">
        <v>18</v>
      </c>
      <c r="V21" s="773">
        <v>21</v>
      </c>
      <c r="W21" s="773">
        <v>11</v>
      </c>
      <c r="X21" s="773">
        <v>16</v>
      </c>
      <c r="Y21" s="773">
        <v>4</v>
      </c>
      <c r="Z21" s="773">
        <v>0</v>
      </c>
      <c r="AA21" s="773">
        <v>0</v>
      </c>
      <c r="AB21" s="773"/>
      <c r="AC21" s="773"/>
      <c r="AD21" s="773"/>
      <c r="AE21" s="773"/>
      <c r="AF21" s="773"/>
      <c r="AG21" s="773"/>
    </row>
    <row r="22" spans="1:33" ht="17.25" customHeight="1">
      <c r="A22" s="791" t="s">
        <v>1889</v>
      </c>
      <c r="B22" s="773">
        <f t="shared" si="0"/>
        <v>167</v>
      </c>
      <c r="C22" s="773">
        <f t="shared" si="0"/>
        <v>85</v>
      </c>
      <c r="D22" s="773">
        <v>104</v>
      </c>
      <c r="E22" s="773">
        <v>56</v>
      </c>
      <c r="F22" s="773">
        <v>29</v>
      </c>
      <c r="G22" s="773">
        <v>16</v>
      </c>
      <c r="H22" s="773">
        <v>25</v>
      </c>
      <c r="I22" s="773">
        <v>11</v>
      </c>
      <c r="J22" s="773">
        <v>15</v>
      </c>
      <c r="K22" s="773">
        <v>8</v>
      </c>
      <c r="L22" s="773">
        <v>21</v>
      </c>
      <c r="M22" s="773">
        <v>14</v>
      </c>
      <c r="N22" s="773">
        <v>14</v>
      </c>
      <c r="O22" s="773">
        <v>7</v>
      </c>
      <c r="P22" s="773">
        <v>63</v>
      </c>
      <c r="Q22" s="773">
        <v>29</v>
      </c>
      <c r="R22" s="773">
        <v>11</v>
      </c>
      <c r="S22" s="773">
        <v>5</v>
      </c>
      <c r="T22" s="773">
        <v>21</v>
      </c>
      <c r="U22" s="773">
        <v>12</v>
      </c>
      <c r="V22" s="773">
        <v>18</v>
      </c>
      <c r="W22" s="773">
        <v>8</v>
      </c>
      <c r="X22" s="773">
        <v>13</v>
      </c>
      <c r="Y22" s="773">
        <v>4</v>
      </c>
      <c r="Z22" s="773">
        <v>0</v>
      </c>
      <c r="AA22" s="773">
        <v>0</v>
      </c>
      <c r="AB22" s="773"/>
      <c r="AC22" s="773"/>
      <c r="AD22" s="773"/>
      <c r="AE22" s="773"/>
      <c r="AF22" s="773"/>
      <c r="AG22" s="773"/>
    </row>
    <row r="23" spans="1:33" ht="17.25" customHeight="1">
      <c r="A23" s="791" t="s">
        <v>1890</v>
      </c>
      <c r="B23" s="773">
        <f t="shared" si="0"/>
        <v>341</v>
      </c>
      <c r="C23" s="773">
        <f t="shared" si="0"/>
        <v>160</v>
      </c>
      <c r="D23" s="773">
        <v>198</v>
      </c>
      <c r="E23" s="773">
        <v>90</v>
      </c>
      <c r="F23" s="773">
        <v>51</v>
      </c>
      <c r="G23" s="773">
        <v>28</v>
      </c>
      <c r="H23" s="773">
        <v>43</v>
      </c>
      <c r="I23" s="773">
        <v>17</v>
      </c>
      <c r="J23" s="773">
        <v>41</v>
      </c>
      <c r="K23" s="773">
        <v>15</v>
      </c>
      <c r="L23" s="773">
        <v>36</v>
      </c>
      <c r="M23" s="773">
        <v>15</v>
      </c>
      <c r="N23" s="773">
        <v>27</v>
      </c>
      <c r="O23" s="773">
        <v>15</v>
      </c>
      <c r="P23" s="773">
        <v>106</v>
      </c>
      <c r="Q23" s="773">
        <v>54</v>
      </c>
      <c r="R23" s="773">
        <v>23</v>
      </c>
      <c r="S23" s="773">
        <v>10</v>
      </c>
      <c r="T23" s="773">
        <v>24</v>
      </c>
      <c r="U23" s="773">
        <v>12</v>
      </c>
      <c r="V23" s="773">
        <v>38</v>
      </c>
      <c r="W23" s="773">
        <v>21</v>
      </c>
      <c r="X23" s="773">
        <v>21</v>
      </c>
      <c r="Y23" s="773">
        <v>11</v>
      </c>
      <c r="Z23" s="773">
        <v>37</v>
      </c>
      <c r="AA23" s="773">
        <v>16</v>
      </c>
      <c r="AB23" s="773">
        <v>22</v>
      </c>
      <c r="AC23" s="773">
        <v>9</v>
      </c>
      <c r="AD23" s="773"/>
      <c r="AE23" s="773"/>
      <c r="AF23" s="773">
        <v>15</v>
      </c>
      <c r="AG23" s="773">
        <v>7</v>
      </c>
    </row>
    <row r="24" spans="1:33" ht="17.25" customHeight="1">
      <c r="A24" s="791" t="s">
        <v>1716</v>
      </c>
      <c r="B24" s="773">
        <f t="shared" si="0"/>
        <v>1511</v>
      </c>
      <c r="C24" s="773">
        <f t="shared" si="0"/>
        <v>725</v>
      </c>
      <c r="D24" s="773">
        <v>811</v>
      </c>
      <c r="E24" s="773">
        <v>397</v>
      </c>
      <c r="F24" s="773">
        <v>199</v>
      </c>
      <c r="G24" s="773">
        <v>95</v>
      </c>
      <c r="H24" s="773">
        <v>144</v>
      </c>
      <c r="I24" s="773">
        <v>77</v>
      </c>
      <c r="J24" s="773">
        <v>187</v>
      </c>
      <c r="K24" s="773">
        <v>84</v>
      </c>
      <c r="L24" s="773">
        <v>147</v>
      </c>
      <c r="M24" s="773">
        <v>78</v>
      </c>
      <c r="N24" s="773">
        <v>134</v>
      </c>
      <c r="O24" s="773">
        <v>63</v>
      </c>
      <c r="P24" s="773">
        <v>446</v>
      </c>
      <c r="Q24" s="773">
        <v>201</v>
      </c>
      <c r="R24" s="773">
        <v>112</v>
      </c>
      <c r="S24" s="773">
        <v>44</v>
      </c>
      <c r="T24" s="773">
        <v>110</v>
      </c>
      <c r="U24" s="773">
        <v>59</v>
      </c>
      <c r="V24" s="773">
        <v>112</v>
      </c>
      <c r="W24" s="773">
        <v>47</v>
      </c>
      <c r="X24" s="773">
        <v>112</v>
      </c>
      <c r="Y24" s="773">
        <v>51</v>
      </c>
      <c r="Z24" s="773">
        <v>254</v>
      </c>
      <c r="AA24" s="773">
        <v>127</v>
      </c>
      <c r="AB24" s="773">
        <v>95</v>
      </c>
      <c r="AC24" s="773">
        <v>47</v>
      </c>
      <c r="AD24" s="773">
        <v>20</v>
      </c>
      <c r="AE24" s="773">
        <v>11</v>
      </c>
      <c r="AF24" s="773">
        <v>139</v>
      </c>
      <c r="AG24" s="773">
        <v>69</v>
      </c>
    </row>
    <row r="25" spans="1:33" ht="17.25" customHeight="1">
      <c r="A25" s="791" t="s">
        <v>1891</v>
      </c>
      <c r="B25" s="773">
        <f t="shared" si="0"/>
        <v>543</v>
      </c>
      <c r="C25" s="773">
        <f t="shared" si="0"/>
        <v>268</v>
      </c>
      <c r="D25" s="773">
        <v>262</v>
      </c>
      <c r="E25" s="773">
        <v>125</v>
      </c>
      <c r="F25" s="773">
        <v>51</v>
      </c>
      <c r="G25" s="773">
        <v>27</v>
      </c>
      <c r="H25" s="773">
        <v>54</v>
      </c>
      <c r="I25" s="773">
        <v>26</v>
      </c>
      <c r="J25" s="773">
        <v>53</v>
      </c>
      <c r="K25" s="773">
        <v>23</v>
      </c>
      <c r="L25" s="773">
        <v>63</v>
      </c>
      <c r="M25" s="773">
        <v>34</v>
      </c>
      <c r="N25" s="773">
        <v>41</v>
      </c>
      <c r="O25" s="773">
        <v>15</v>
      </c>
      <c r="P25" s="773">
        <v>173</v>
      </c>
      <c r="Q25" s="773">
        <v>78</v>
      </c>
      <c r="R25" s="773">
        <v>38</v>
      </c>
      <c r="S25" s="773">
        <v>23</v>
      </c>
      <c r="T25" s="773">
        <v>56</v>
      </c>
      <c r="U25" s="773">
        <v>19</v>
      </c>
      <c r="V25" s="773">
        <v>47</v>
      </c>
      <c r="W25" s="773">
        <v>18</v>
      </c>
      <c r="X25" s="773">
        <v>32</v>
      </c>
      <c r="Y25" s="773">
        <v>18</v>
      </c>
      <c r="Z25" s="773">
        <v>108</v>
      </c>
      <c r="AA25" s="773">
        <v>65</v>
      </c>
      <c r="AB25" s="773">
        <v>44</v>
      </c>
      <c r="AC25" s="773">
        <v>22</v>
      </c>
      <c r="AD25" s="773">
        <v>18</v>
      </c>
      <c r="AE25" s="773">
        <v>11</v>
      </c>
      <c r="AF25" s="773">
        <v>46</v>
      </c>
      <c r="AG25" s="773">
        <v>32</v>
      </c>
    </row>
    <row r="26" spans="1:33" ht="17.25" customHeight="1">
      <c r="A26" s="791" t="s">
        <v>1892</v>
      </c>
      <c r="B26" s="773">
        <f t="shared" si="0"/>
        <v>355</v>
      </c>
      <c r="C26" s="773">
        <f t="shared" si="0"/>
        <v>174</v>
      </c>
      <c r="D26" s="773">
        <v>195</v>
      </c>
      <c r="E26" s="773">
        <v>98</v>
      </c>
      <c r="F26" s="773">
        <v>35</v>
      </c>
      <c r="G26" s="773">
        <v>20</v>
      </c>
      <c r="H26" s="773">
        <v>48</v>
      </c>
      <c r="I26" s="773">
        <v>26</v>
      </c>
      <c r="J26" s="773">
        <v>47</v>
      </c>
      <c r="K26" s="773">
        <v>20</v>
      </c>
      <c r="L26" s="773">
        <v>27</v>
      </c>
      <c r="M26" s="773">
        <v>14</v>
      </c>
      <c r="N26" s="773">
        <v>38</v>
      </c>
      <c r="O26" s="773">
        <v>18</v>
      </c>
      <c r="P26" s="773">
        <v>99</v>
      </c>
      <c r="Q26" s="773">
        <v>48</v>
      </c>
      <c r="R26" s="773">
        <v>30</v>
      </c>
      <c r="S26" s="773">
        <v>10</v>
      </c>
      <c r="T26" s="773">
        <v>25</v>
      </c>
      <c r="U26" s="773">
        <v>15</v>
      </c>
      <c r="V26" s="773">
        <v>21</v>
      </c>
      <c r="W26" s="773">
        <v>12</v>
      </c>
      <c r="X26" s="773">
        <v>23</v>
      </c>
      <c r="Y26" s="773">
        <v>11</v>
      </c>
      <c r="Z26" s="773">
        <v>61</v>
      </c>
      <c r="AA26" s="773">
        <v>28</v>
      </c>
      <c r="AB26" s="773">
        <v>39</v>
      </c>
      <c r="AC26" s="773">
        <v>14</v>
      </c>
      <c r="AD26" s="773"/>
      <c r="AE26" s="773"/>
      <c r="AF26" s="773">
        <v>22</v>
      </c>
      <c r="AG26" s="773">
        <v>14</v>
      </c>
    </row>
    <row r="27" spans="1:33" ht="17.25" customHeight="1">
      <c r="A27" s="791" t="s">
        <v>1893</v>
      </c>
      <c r="B27" s="773">
        <f t="shared" si="0"/>
        <v>334</v>
      </c>
      <c r="C27" s="773">
        <f t="shared" si="0"/>
        <v>167</v>
      </c>
      <c r="D27" s="773">
        <v>171</v>
      </c>
      <c r="E27" s="773">
        <v>85</v>
      </c>
      <c r="F27" s="773">
        <v>41</v>
      </c>
      <c r="G27" s="773">
        <v>19</v>
      </c>
      <c r="H27" s="773">
        <v>38</v>
      </c>
      <c r="I27" s="773">
        <v>16</v>
      </c>
      <c r="J27" s="773">
        <v>35</v>
      </c>
      <c r="K27" s="773">
        <v>23</v>
      </c>
      <c r="L27" s="773">
        <v>29</v>
      </c>
      <c r="M27" s="773">
        <v>14</v>
      </c>
      <c r="N27" s="773">
        <v>28</v>
      </c>
      <c r="O27" s="773">
        <v>13</v>
      </c>
      <c r="P27" s="773">
        <v>105</v>
      </c>
      <c r="Q27" s="773">
        <v>54</v>
      </c>
      <c r="R27" s="773">
        <v>26</v>
      </c>
      <c r="S27" s="773">
        <v>12</v>
      </c>
      <c r="T27" s="773">
        <v>25</v>
      </c>
      <c r="U27" s="773">
        <v>15</v>
      </c>
      <c r="V27" s="773">
        <v>29</v>
      </c>
      <c r="W27" s="773">
        <v>16</v>
      </c>
      <c r="X27" s="773">
        <v>25</v>
      </c>
      <c r="Y27" s="773">
        <v>11</v>
      </c>
      <c r="Z27" s="773">
        <v>58</v>
      </c>
      <c r="AA27" s="773">
        <v>28</v>
      </c>
      <c r="AB27" s="773">
        <v>19</v>
      </c>
      <c r="AC27" s="773">
        <v>9</v>
      </c>
      <c r="AD27" s="773">
        <v>18</v>
      </c>
      <c r="AE27" s="773">
        <v>10</v>
      </c>
      <c r="AF27" s="773">
        <v>21</v>
      </c>
      <c r="AG27" s="773">
        <v>9</v>
      </c>
    </row>
    <row r="28" spans="1:33" ht="17.25" customHeight="1">
      <c r="A28" s="791" t="s">
        <v>1601</v>
      </c>
      <c r="B28" s="773">
        <f t="shared" si="0"/>
        <v>1485</v>
      </c>
      <c r="C28" s="773">
        <f t="shared" si="0"/>
        <v>725</v>
      </c>
      <c r="D28" s="773">
        <v>826</v>
      </c>
      <c r="E28" s="773">
        <v>382</v>
      </c>
      <c r="F28" s="773">
        <v>202</v>
      </c>
      <c r="G28" s="773">
        <v>97</v>
      </c>
      <c r="H28" s="773">
        <v>175</v>
      </c>
      <c r="I28" s="773">
        <v>86</v>
      </c>
      <c r="J28" s="773">
        <v>156</v>
      </c>
      <c r="K28" s="773">
        <v>63</v>
      </c>
      <c r="L28" s="773">
        <v>186</v>
      </c>
      <c r="M28" s="773">
        <v>85</v>
      </c>
      <c r="N28" s="773">
        <v>107</v>
      </c>
      <c r="O28" s="773">
        <v>51</v>
      </c>
      <c r="P28" s="773">
        <v>455</v>
      </c>
      <c r="Q28" s="773">
        <v>228</v>
      </c>
      <c r="R28" s="773">
        <v>110</v>
      </c>
      <c r="S28" s="773">
        <v>57</v>
      </c>
      <c r="T28" s="773">
        <v>115</v>
      </c>
      <c r="U28" s="773">
        <v>61</v>
      </c>
      <c r="V28" s="773">
        <v>113</v>
      </c>
      <c r="W28" s="773">
        <v>54</v>
      </c>
      <c r="X28" s="773">
        <v>117</v>
      </c>
      <c r="Y28" s="773">
        <v>56</v>
      </c>
      <c r="Z28" s="773">
        <v>204</v>
      </c>
      <c r="AA28" s="773">
        <v>115</v>
      </c>
      <c r="AB28" s="773">
        <v>64</v>
      </c>
      <c r="AC28" s="773">
        <v>36</v>
      </c>
      <c r="AD28" s="773">
        <v>33</v>
      </c>
      <c r="AE28" s="773">
        <v>15</v>
      </c>
      <c r="AF28" s="773">
        <v>107</v>
      </c>
      <c r="AG28" s="773">
        <v>64</v>
      </c>
    </row>
    <row r="29" spans="1:33" ht="17.25" customHeight="1">
      <c r="A29" s="791" t="s">
        <v>1894</v>
      </c>
      <c r="B29" s="773">
        <f t="shared" si="0"/>
        <v>76</v>
      </c>
      <c r="C29" s="773">
        <f t="shared" si="0"/>
        <v>36</v>
      </c>
      <c r="D29" s="774">
        <v>47</v>
      </c>
      <c r="E29" s="774">
        <v>23</v>
      </c>
      <c r="F29" s="774">
        <v>10</v>
      </c>
      <c r="G29" s="774">
        <v>5</v>
      </c>
      <c r="H29" s="774">
        <v>6</v>
      </c>
      <c r="I29" s="774">
        <v>3</v>
      </c>
      <c r="J29" s="774">
        <v>6</v>
      </c>
      <c r="K29" s="774">
        <v>3</v>
      </c>
      <c r="L29" s="774">
        <v>16</v>
      </c>
      <c r="M29" s="774">
        <v>7</v>
      </c>
      <c r="N29" s="774">
        <v>9</v>
      </c>
      <c r="O29" s="774">
        <v>5</v>
      </c>
      <c r="P29" s="774">
        <v>29</v>
      </c>
      <c r="Q29" s="774">
        <v>13</v>
      </c>
      <c r="R29" s="774">
        <v>12</v>
      </c>
      <c r="S29" s="774">
        <v>6</v>
      </c>
      <c r="T29" s="774">
        <v>8</v>
      </c>
      <c r="U29" s="774">
        <v>1</v>
      </c>
      <c r="V29" s="774">
        <v>6</v>
      </c>
      <c r="W29" s="774">
        <v>4</v>
      </c>
      <c r="X29" s="774">
        <v>3</v>
      </c>
      <c r="Y29" s="774">
        <v>2</v>
      </c>
      <c r="Z29" s="774">
        <v>0</v>
      </c>
      <c r="AA29" s="774">
        <v>0</v>
      </c>
      <c r="AB29" s="774"/>
      <c r="AC29" s="774"/>
      <c r="AD29" s="774"/>
      <c r="AE29" s="774"/>
      <c r="AF29" s="774"/>
      <c r="AG29" s="774"/>
    </row>
    <row r="30" spans="1:33" ht="17.25" customHeight="1">
      <c r="A30" s="775" t="s">
        <v>1602</v>
      </c>
      <c r="B30" s="776">
        <f>SUM(B7:B29)</f>
        <v>14527</v>
      </c>
      <c r="C30" s="776">
        <f t="shared" ref="C30:AG30" si="1">SUM(C7:C29)</f>
        <v>7224</v>
      </c>
      <c r="D30" s="776">
        <f t="shared" si="1"/>
        <v>7887</v>
      </c>
      <c r="E30" s="776">
        <f t="shared" si="1"/>
        <v>3851</v>
      </c>
      <c r="F30" s="776">
        <f t="shared" si="1"/>
        <v>1808</v>
      </c>
      <c r="G30" s="776">
        <f t="shared" si="1"/>
        <v>892</v>
      </c>
      <c r="H30" s="776">
        <f t="shared" si="1"/>
        <v>1596</v>
      </c>
      <c r="I30" s="776">
        <f t="shared" si="1"/>
        <v>777</v>
      </c>
      <c r="J30" s="776">
        <f t="shared" si="1"/>
        <v>1620</v>
      </c>
      <c r="K30" s="776">
        <f t="shared" si="1"/>
        <v>784</v>
      </c>
      <c r="L30" s="776">
        <f t="shared" si="1"/>
        <v>1599</v>
      </c>
      <c r="M30" s="776">
        <f t="shared" si="1"/>
        <v>778</v>
      </c>
      <c r="N30" s="776">
        <f t="shared" si="1"/>
        <v>1264</v>
      </c>
      <c r="O30" s="776">
        <f t="shared" si="1"/>
        <v>620</v>
      </c>
      <c r="P30" s="776">
        <f t="shared" si="1"/>
        <v>4507</v>
      </c>
      <c r="Q30" s="776">
        <f t="shared" si="1"/>
        <v>2219</v>
      </c>
      <c r="R30" s="776">
        <f t="shared" si="1"/>
        <v>1154</v>
      </c>
      <c r="S30" s="776">
        <f t="shared" si="1"/>
        <v>534</v>
      </c>
      <c r="T30" s="776">
        <f t="shared" si="1"/>
        <v>1108</v>
      </c>
      <c r="U30" s="776">
        <f t="shared" si="1"/>
        <v>577</v>
      </c>
      <c r="V30" s="776">
        <f t="shared" si="1"/>
        <v>1159</v>
      </c>
      <c r="W30" s="776">
        <f t="shared" si="1"/>
        <v>576</v>
      </c>
      <c r="X30" s="776">
        <f t="shared" si="1"/>
        <v>1086</v>
      </c>
      <c r="Y30" s="776">
        <f t="shared" si="1"/>
        <v>532</v>
      </c>
      <c r="Z30" s="776">
        <f t="shared" si="1"/>
        <v>2133</v>
      </c>
      <c r="AA30" s="776">
        <f t="shared" si="1"/>
        <v>1154</v>
      </c>
      <c r="AB30" s="776">
        <f t="shared" si="1"/>
        <v>795</v>
      </c>
      <c r="AC30" s="776">
        <f t="shared" si="1"/>
        <v>435</v>
      </c>
      <c r="AD30" s="776">
        <f t="shared" si="1"/>
        <v>286</v>
      </c>
      <c r="AE30" s="776">
        <f t="shared" si="1"/>
        <v>142</v>
      </c>
      <c r="AF30" s="776">
        <f t="shared" si="1"/>
        <v>1052</v>
      </c>
      <c r="AG30" s="776">
        <f t="shared" si="1"/>
        <v>577</v>
      </c>
    </row>
    <row r="31" spans="1:33" ht="17.25" customHeight="1">
      <c r="A31" s="777" t="s">
        <v>29</v>
      </c>
      <c r="B31" s="789"/>
      <c r="C31" s="789"/>
      <c r="D31" s="789"/>
      <c r="E31" s="789"/>
      <c r="F31" s="789"/>
      <c r="G31" s="789"/>
      <c r="H31" s="789"/>
      <c r="I31" s="789"/>
      <c r="J31" s="789"/>
      <c r="K31" s="789"/>
      <c r="L31" s="789"/>
      <c r="M31" s="789"/>
      <c r="N31" s="789"/>
      <c r="O31" s="789"/>
      <c r="P31" s="789"/>
      <c r="Q31" s="789"/>
      <c r="R31" s="789"/>
      <c r="S31" s="789"/>
      <c r="T31" s="789"/>
      <c r="U31" s="789"/>
      <c r="V31" s="790"/>
      <c r="W31" s="790"/>
      <c r="X31" s="790"/>
      <c r="Y31" s="790"/>
      <c r="Z31" s="790"/>
      <c r="AA31" s="790"/>
      <c r="AB31" s="790"/>
      <c r="AC31" s="790"/>
      <c r="AD31" s="790"/>
      <c r="AE31" s="790"/>
      <c r="AF31" s="790"/>
      <c r="AG31" s="790"/>
    </row>
    <row r="32" spans="1:33" ht="17.25" customHeight="1">
      <c r="A32" s="777" t="s">
        <v>1603</v>
      </c>
      <c r="B32" s="789"/>
      <c r="C32" s="789"/>
      <c r="D32" s="789"/>
      <c r="E32" s="789"/>
      <c r="F32" s="789"/>
      <c r="G32" s="789"/>
      <c r="H32" s="789"/>
      <c r="I32" s="789"/>
      <c r="J32" s="789"/>
      <c r="K32" s="789"/>
      <c r="L32" s="789"/>
      <c r="M32" s="789"/>
      <c r="N32" s="789"/>
      <c r="O32" s="789"/>
      <c r="P32" s="789"/>
      <c r="Q32" s="789"/>
      <c r="R32" s="789"/>
      <c r="S32" s="789"/>
      <c r="T32" s="789"/>
      <c r="U32" s="789"/>
      <c r="V32" s="790"/>
      <c r="W32" s="790"/>
      <c r="X32" s="790"/>
      <c r="Y32" s="790"/>
      <c r="Z32" s="790"/>
      <c r="AA32" s="790"/>
      <c r="AB32" s="790"/>
      <c r="AC32" s="790"/>
      <c r="AD32" s="790"/>
      <c r="AE32" s="790"/>
      <c r="AF32" s="790"/>
      <c r="AG32" s="790"/>
    </row>
    <row r="33" spans="1:33" ht="17.25" customHeight="1">
      <c r="A33" s="642" t="s">
        <v>1719</v>
      </c>
      <c r="B33" s="773">
        <f t="shared" ref="B33:C35" si="2">D33+P33+Z33</f>
        <v>289</v>
      </c>
      <c r="C33" s="773">
        <f t="shared" si="2"/>
        <v>149</v>
      </c>
      <c r="D33" s="778">
        <v>173</v>
      </c>
      <c r="E33" s="778">
        <v>90</v>
      </c>
      <c r="F33" s="778">
        <v>44</v>
      </c>
      <c r="G33" s="778">
        <v>27</v>
      </c>
      <c r="H33" s="778">
        <v>41</v>
      </c>
      <c r="I33" s="778">
        <v>19</v>
      </c>
      <c r="J33" s="778">
        <v>44</v>
      </c>
      <c r="K33" s="778">
        <v>24</v>
      </c>
      <c r="L33" s="778">
        <v>26</v>
      </c>
      <c r="M33" s="778">
        <v>13</v>
      </c>
      <c r="N33" s="778">
        <v>18</v>
      </c>
      <c r="O33" s="778">
        <v>7</v>
      </c>
      <c r="P33" s="778">
        <v>68</v>
      </c>
      <c r="Q33" s="778">
        <v>33</v>
      </c>
      <c r="R33" s="778">
        <v>24</v>
      </c>
      <c r="S33" s="778">
        <v>10</v>
      </c>
      <c r="T33" s="778">
        <v>18</v>
      </c>
      <c r="U33" s="778">
        <v>12</v>
      </c>
      <c r="V33" s="778">
        <v>13</v>
      </c>
      <c r="W33" s="778">
        <v>7</v>
      </c>
      <c r="X33" s="778">
        <v>13</v>
      </c>
      <c r="Y33" s="778">
        <v>4</v>
      </c>
      <c r="Z33" s="778">
        <v>48</v>
      </c>
      <c r="AA33" s="778">
        <v>26</v>
      </c>
      <c r="AB33" s="778">
        <v>21</v>
      </c>
      <c r="AC33" s="778">
        <v>13</v>
      </c>
      <c r="AD33" s="778"/>
      <c r="AE33" s="778"/>
      <c r="AF33" s="778">
        <v>27</v>
      </c>
      <c r="AG33" s="778">
        <v>13</v>
      </c>
    </row>
    <row r="34" spans="1:33" ht="17.25" customHeight="1">
      <c r="A34" s="642" t="s">
        <v>1720</v>
      </c>
      <c r="B34" s="773">
        <f t="shared" si="2"/>
        <v>28</v>
      </c>
      <c r="C34" s="773">
        <f t="shared" si="2"/>
        <v>12</v>
      </c>
      <c r="D34" s="778">
        <v>28</v>
      </c>
      <c r="E34" s="778">
        <v>12</v>
      </c>
      <c r="F34" s="778">
        <v>10</v>
      </c>
      <c r="G34" s="778">
        <v>5</v>
      </c>
      <c r="H34" s="778">
        <v>8</v>
      </c>
      <c r="I34" s="778">
        <v>3</v>
      </c>
      <c r="J34" s="778">
        <v>10</v>
      </c>
      <c r="K34" s="778">
        <v>4</v>
      </c>
      <c r="L34" s="778"/>
      <c r="M34" s="778"/>
      <c r="N34" s="778"/>
      <c r="O34" s="778"/>
      <c r="P34" s="778">
        <v>0</v>
      </c>
      <c r="Q34" s="778">
        <v>0</v>
      </c>
      <c r="R34" s="778"/>
      <c r="S34" s="778"/>
      <c r="T34" s="778"/>
      <c r="U34" s="778"/>
      <c r="V34" s="778"/>
      <c r="W34" s="778"/>
      <c r="X34" s="778"/>
      <c r="Y34" s="778"/>
      <c r="Z34" s="778">
        <v>0</v>
      </c>
      <c r="AA34" s="778">
        <v>0</v>
      </c>
      <c r="AB34" s="778"/>
      <c r="AC34" s="778"/>
      <c r="AD34" s="778"/>
      <c r="AE34" s="778"/>
      <c r="AF34" s="778"/>
      <c r="AG34" s="778"/>
    </row>
    <row r="35" spans="1:33" ht="17.25" customHeight="1">
      <c r="A35" s="642" t="s">
        <v>1604</v>
      </c>
      <c r="B35" s="773">
        <f t="shared" si="2"/>
        <v>87</v>
      </c>
      <c r="C35" s="773">
        <f t="shared" si="2"/>
        <v>44</v>
      </c>
      <c r="D35" s="778">
        <v>62</v>
      </c>
      <c r="E35" s="778">
        <v>32</v>
      </c>
      <c r="F35" s="778">
        <v>10</v>
      </c>
      <c r="G35" s="778">
        <v>5</v>
      </c>
      <c r="H35" s="778">
        <v>19</v>
      </c>
      <c r="I35" s="778">
        <v>10</v>
      </c>
      <c r="J35" s="778">
        <v>11</v>
      </c>
      <c r="K35" s="778">
        <v>4</v>
      </c>
      <c r="L35" s="778">
        <v>10</v>
      </c>
      <c r="M35" s="778">
        <v>6</v>
      </c>
      <c r="N35" s="778">
        <v>12</v>
      </c>
      <c r="O35" s="778">
        <v>7</v>
      </c>
      <c r="P35" s="778">
        <v>16</v>
      </c>
      <c r="Q35" s="778">
        <v>6</v>
      </c>
      <c r="R35" s="778"/>
      <c r="S35" s="778"/>
      <c r="T35" s="778">
        <v>5</v>
      </c>
      <c r="U35" s="778">
        <v>2</v>
      </c>
      <c r="V35" s="778">
        <v>1</v>
      </c>
      <c r="W35" s="778"/>
      <c r="X35" s="778">
        <v>10</v>
      </c>
      <c r="Y35" s="778">
        <v>4</v>
      </c>
      <c r="Z35" s="778">
        <v>9</v>
      </c>
      <c r="AA35" s="778">
        <v>6</v>
      </c>
      <c r="AB35" s="778">
        <v>1</v>
      </c>
      <c r="AC35" s="778">
        <v>1</v>
      </c>
      <c r="AD35" s="778"/>
      <c r="AE35" s="778"/>
      <c r="AF35" s="778">
        <v>8</v>
      </c>
      <c r="AG35" s="778">
        <v>5</v>
      </c>
    </row>
    <row r="36" spans="1:33" ht="17.25" customHeight="1">
      <c r="A36" s="779" t="s">
        <v>1605</v>
      </c>
      <c r="B36" s="780">
        <f>SUM(B33:B35)</f>
        <v>404</v>
      </c>
      <c r="C36" s="780">
        <f t="shared" ref="C36:AG36" si="3">SUM(C33:C35)</f>
        <v>205</v>
      </c>
      <c r="D36" s="780">
        <f t="shared" si="3"/>
        <v>263</v>
      </c>
      <c r="E36" s="780">
        <f t="shared" si="3"/>
        <v>134</v>
      </c>
      <c r="F36" s="780">
        <f t="shared" si="3"/>
        <v>64</v>
      </c>
      <c r="G36" s="780">
        <f t="shared" si="3"/>
        <v>37</v>
      </c>
      <c r="H36" s="780">
        <f t="shared" si="3"/>
        <v>68</v>
      </c>
      <c r="I36" s="780">
        <f t="shared" si="3"/>
        <v>32</v>
      </c>
      <c r="J36" s="780">
        <f t="shared" si="3"/>
        <v>65</v>
      </c>
      <c r="K36" s="780">
        <f t="shared" si="3"/>
        <v>32</v>
      </c>
      <c r="L36" s="780">
        <f t="shared" si="3"/>
        <v>36</v>
      </c>
      <c r="M36" s="780">
        <f t="shared" si="3"/>
        <v>19</v>
      </c>
      <c r="N36" s="780">
        <f t="shared" si="3"/>
        <v>30</v>
      </c>
      <c r="O36" s="780">
        <f t="shared" si="3"/>
        <v>14</v>
      </c>
      <c r="P36" s="780">
        <f t="shared" si="3"/>
        <v>84</v>
      </c>
      <c r="Q36" s="780">
        <f t="shared" si="3"/>
        <v>39</v>
      </c>
      <c r="R36" s="780">
        <f t="shared" si="3"/>
        <v>24</v>
      </c>
      <c r="S36" s="780">
        <f t="shared" si="3"/>
        <v>10</v>
      </c>
      <c r="T36" s="780">
        <f t="shared" si="3"/>
        <v>23</v>
      </c>
      <c r="U36" s="780">
        <f t="shared" si="3"/>
        <v>14</v>
      </c>
      <c r="V36" s="780">
        <f t="shared" si="3"/>
        <v>14</v>
      </c>
      <c r="W36" s="780">
        <f t="shared" si="3"/>
        <v>7</v>
      </c>
      <c r="X36" s="780">
        <f t="shared" si="3"/>
        <v>23</v>
      </c>
      <c r="Y36" s="780">
        <f t="shared" si="3"/>
        <v>8</v>
      </c>
      <c r="Z36" s="780">
        <f t="shared" si="3"/>
        <v>57</v>
      </c>
      <c r="AA36" s="780">
        <f t="shared" si="3"/>
        <v>32</v>
      </c>
      <c r="AB36" s="780">
        <f t="shared" si="3"/>
        <v>22</v>
      </c>
      <c r="AC36" s="780">
        <f t="shared" si="3"/>
        <v>14</v>
      </c>
      <c r="AD36" s="780">
        <f t="shared" si="3"/>
        <v>0</v>
      </c>
      <c r="AE36" s="780">
        <f t="shared" si="3"/>
        <v>0</v>
      </c>
      <c r="AF36" s="780">
        <f t="shared" si="3"/>
        <v>35</v>
      </c>
      <c r="AG36" s="780">
        <f t="shared" si="3"/>
        <v>18</v>
      </c>
    </row>
    <row r="37" spans="1:33" ht="17.25" customHeight="1">
      <c r="A37" s="788" t="s">
        <v>1606</v>
      </c>
      <c r="B37" s="776">
        <f>B30+B36</f>
        <v>14931</v>
      </c>
      <c r="C37" s="776">
        <f t="shared" ref="C37:AG37" si="4">C30+C36</f>
        <v>7429</v>
      </c>
      <c r="D37" s="776">
        <f t="shared" si="4"/>
        <v>8150</v>
      </c>
      <c r="E37" s="776">
        <f t="shared" si="4"/>
        <v>3985</v>
      </c>
      <c r="F37" s="776">
        <f t="shared" si="4"/>
        <v>1872</v>
      </c>
      <c r="G37" s="776">
        <f t="shared" si="4"/>
        <v>929</v>
      </c>
      <c r="H37" s="776">
        <f t="shared" si="4"/>
        <v>1664</v>
      </c>
      <c r="I37" s="776">
        <f t="shared" si="4"/>
        <v>809</v>
      </c>
      <c r="J37" s="776">
        <f t="shared" si="4"/>
        <v>1685</v>
      </c>
      <c r="K37" s="776">
        <f t="shared" si="4"/>
        <v>816</v>
      </c>
      <c r="L37" s="776">
        <f t="shared" si="4"/>
        <v>1635</v>
      </c>
      <c r="M37" s="776">
        <f t="shared" si="4"/>
        <v>797</v>
      </c>
      <c r="N37" s="776">
        <f t="shared" si="4"/>
        <v>1294</v>
      </c>
      <c r="O37" s="776">
        <f t="shared" si="4"/>
        <v>634</v>
      </c>
      <c r="P37" s="776">
        <f t="shared" si="4"/>
        <v>4591</v>
      </c>
      <c r="Q37" s="776">
        <f t="shared" si="4"/>
        <v>2258</v>
      </c>
      <c r="R37" s="776">
        <f t="shared" si="4"/>
        <v>1178</v>
      </c>
      <c r="S37" s="776">
        <f t="shared" si="4"/>
        <v>544</v>
      </c>
      <c r="T37" s="776">
        <f t="shared" si="4"/>
        <v>1131</v>
      </c>
      <c r="U37" s="776">
        <f t="shared" si="4"/>
        <v>591</v>
      </c>
      <c r="V37" s="776">
        <f t="shared" si="4"/>
        <v>1173</v>
      </c>
      <c r="W37" s="776">
        <f t="shared" si="4"/>
        <v>583</v>
      </c>
      <c r="X37" s="776">
        <f t="shared" si="4"/>
        <v>1109</v>
      </c>
      <c r="Y37" s="776">
        <f t="shared" si="4"/>
        <v>540</v>
      </c>
      <c r="Z37" s="776">
        <f t="shared" si="4"/>
        <v>2190</v>
      </c>
      <c r="AA37" s="776">
        <f t="shared" si="4"/>
        <v>1186</v>
      </c>
      <c r="AB37" s="776">
        <f t="shared" si="4"/>
        <v>817</v>
      </c>
      <c r="AC37" s="776">
        <f t="shared" si="4"/>
        <v>449</v>
      </c>
      <c r="AD37" s="776">
        <f t="shared" si="4"/>
        <v>286</v>
      </c>
      <c r="AE37" s="776">
        <f t="shared" si="4"/>
        <v>142</v>
      </c>
      <c r="AF37" s="776">
        <f t="shared" si="4"/>
        <v>1087</v>
      </c>
      <c r="AG37" s="776">
        <f t="shared" si="4"/>
        <v>595</v>
      </c>
    </row>
    <row r="39" spans="1:33">
      <c r="A39" s="1753">
        <v>34</v>
      </c>
      <c r="B39" s="1753"/>
      <c r="C39" s="1753"/>
      <c r="D39" s="1753"/>
      <c r="E39" s="1753"/>
      <c r="F39" s="1753"/>
      <c r="G39" s="1753"/>
      <c r="H39" s="1753"/>
      <c r="I39" s="1753"/>
      <c r="J39" s="1753"/>
      <c r="K39" s="1753"/>
      <c r="L39" s="1753"/>
      <c r="M39" s="1753"/>
      <c r="N39" s="1753"/>
      <c r="O39" s="1753"/>
      <c r="P39" s="1753"/>
      <c r="Q39" s="1753"/>
      <c r="R39" s="1753"/>
      <c r="S39" s="1753"/>
      <c r="T39" s="1753"/>
      <c r="U39" s="1753"/>
      <c r="V39" s="1753"/>
      <c r="W39" s="1753"/>
      <c r="X39" s="1753"/>
      <c r="Y39" s="1753"/>
      <c r="Z39" s="1753"/>
      <c r="AA39" s="1753"/>
      <c r="AB39" s="1753"/>
      <c r="AC39" s="1753"/>
      <c r="AD39" s="1753"/>
      <c r="AE39" s="1753"/>
      <c r="AF39" s="1753"/>
      <c r="AG39" s="1753"/>
    </row>
    <row r="40" spans="1:33">
      <c r="A40" s="1753"/>
      <c r="B40" s="1753"/>
      <c r="C40" s="1753"/>
      <c r="D40" s="1753"/>
      <c r="E40" s="1753"/>
      <c r="F40" s="1753"/>
      <c r="G40" s="1753"/>
      <c r="H40" s="1753"/>
      <c r="I40" s="1753"/>
      <c r="J40" s="1753"/>
      <c r="K40" s="1753"/>
      <c r="L40" s="1753"/>
      <c r="M40" s="1753"/>
      <c r="N40" s="1753"/>
      <c r="O40" s="1753"/>
      <c r="P40" s="1753"/>
      <c r="Q40" s="1753"/>
      <c r="R40" s="1753"/>
      <c r="S40" s="1753"/>
      <c r="T40" s="1753"/>
      <c r="U40" s="1753"/>
      <c r="V40" s="1753"/>
      <c r="W40" s="1753"/>
      <c r="X40" s="1753"/>
      <c r="Y40" s="1753"/>
      <c r="Z40" s="1753"/>
      <c r="AA40" s="1753"/>
      <c r="AB40" s="1753"/>
      <c r="AC40" s="1753"/>
      <c r="AD40" s="1753"/>
      <c r="AE40" s="1753"/>
      <c r="AF40" s="1753"/>
      <c r="AG40" s="1753"/>
    </row>
    <row r="42" spans="1:33">
      <c r="A42" s="1753"/>
      <c r="B42" s="1753"/>
      <c r="C42" s="1753"/>
      <c r="D42" s="1753"/>
      <c r="E42" s="1753"/>
      <c r="F42" s="1753"/>
      <c r="G42" s="1753"/>
      <c r="H42" s="1753"/>
      <c r="I42" s="1753"/>
      <c r="J42" s="1753"/>
      <c r="K42" s="1753"/>
      <c r="L42" s="1753"/>
      <c r="M42" s="1753"/>
      <c r="N42" s="1753"/>
      <c r="O42" s="1753"/>
      <c r="P42" s="1753"/>
      <c r="Q42" s="1753"/>
      <c r="R42" s="1753"/>
      <c r="S42" s="1753"/>
      <c r="T42" s="1753"/>
      <c r="U42" s="1753"/>
      <c r="V42" s="1753"/>
      <c r="W42" s="1753"/>
      <c r="X42" s="1753"/>
      <c r="Y42" s="1753"/>
      <c r="Z42" s="1753"/>
      <c r="AA42" s="1753"/>
      <c r="AB42" s="1753"/>
      <c r="AC42" s="1753"/>
      <c r="AD42" s="1753"/>
      <c r="AE42" s="1753"/>
      <c r="AF42" s="1753"/>
      <c r="AG42" s="1753"/>
    </row>
    <row r="43" spans="1:33">
      <c r="A43" s="1753"/>
      <c r="B43" s="1753"/>
      <c r="C43" s="1753"/>
      <c r="D43" s="1753"/>
      <c r="E43" s="1753"/>
      <c r="F43" s="1753"/>
      <c r="G43" s="1753"/>
      <c r="H43" s="1753"/>
      <c r="I43" s="1753"/>
      <c r="J43" s="1753"/>
      <c r="K43" s="1753"/>
      <c r="L43" s="1753"/>
      <c r="M43" s="1753"/>
      <c r="N43" s="1753"/>
      <c r="O43" s="1753"/>
      <c r="P43" s="1753"/>
      <c r="Q43" s="1753"/>
      <c r="R43" s="1753"/>
      <c r="S43" s="1753"/>
      <c r="T43" s="1753"/>
      <c r="U43" s="1753"/>
      <c r="V43" s="1753"/>
      <c r="W43" s="1753"/>
      <c r="X43" s="1753"/>
      <c r="Y43" s="1753"/>
      <c r="Z43" s="1753"/>
      <c r="AA43" s="1753"/>
      <c r="AB43" s="1753"/>
      <c r="AC43" s="1753"/>
      <c r="AD43" s="1753"/>
      <c r="AE43" s="1753"/>
      <c r="AF43" s="1753"/>
      <c r="AG43" s="1753"/>
    </row>
  </sheetData>
  <mergeCells count="23">
    <mergeCell ref="A39:AG40"/>
    <mergeCell ref="A42:AG43"/>
    <mergeCell ref="V4:W4"/>
    <mergeCell ref="X4:Y4"/>
    <mergeCell ref="Z4:AA4"/>
    <mergeCell ref="AB4:AC4"/>
    <mergeCell ref="AD4:AE4"/>
    <mergeCell ref="L4:M4"/>
    <mergeCell ref="N4:O4"/>
    <mergeCell ref="P4:Q4"/>
    <mergeCell ref="R4:S4"/>
    <mergeCell ref="T4:U4"/>
    <mergeCell ref="C1:U1"/>
    <mergeCell ref="A3:A5"/>
    <mergeCell ref="B3:C4"/>
    <mergeCell ref="D3:O3"/>
    <mergeCell ref="P3:Y3"/>
    <mergeCell ref="Z3:AG3"/>
    <mergeCell ref="D4:E4"/>
    <mergeCell ref="F4:G4"/>
    <mergeCell ref="H4:I4"/>
    <mergeCell ref="J4:K4"/>
    <mergeCell ref="AF4:AG4"/>
  </mergeCells>
  <pageMargins left="0.45" right="0.23" top="0.64" bottom="0.49" header="0.3" footer="0.3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40">
    <tabColor rgb="FF00B050"/>
  </sheetPr>
  <dimension ref="A1:AP40"/>
  <sheetViews>
    <sheetView zoomScale="70" zoomScaleNormal="70" workbookViewId="0">
      <selection activeCell="B3" sqref="B3:C4"/>
    </sheetView>
  </sheetViews>
  <sheetFormatPr defaultRowHeight="12.75"/>
  <cols>
    <col min="1" max="1" width="52" style="793" bestFit="1" customWidth="1" collapsed="1"/>
    <col min="2" max="2" width="5.7109375" style="793" customWidth="1" collapsed="1"/>
    <col min="3" max="3" width="4.28515625" style="793" customWidth="1" collapsed="1"/>
    <col min="4" max="4" width="5.7109375" style="793" customWidth="1" collapsed="1"/>
    <col min="5" max="5" width="4.5703125" style="793" customWidth="1" collapsed="1"/>
    <col min="6" max="6" width="6.140625" style="793" customWidth="1" collapsed="1"/>
    <col min="7" max="7" width="4.140625" style="793" customWidth="1" collapsed="1"/>
    <col min="8" max="8" width="5.42578125" style="793" customWidth="1" collapsed="1"/>
    <col min="9" max="9" width="3.5703125" style="793" customWidth="1" collapsed="1"/>
    <col min="10" max="10" width="5.42578125" style="793" customWidth="1" collapsed="1"/>
    <col min="11" max="11" width="4" style="793" customWidth="1" collapsed="1"/>
    <col min="12" max="12" width="4.85546875" style="793" customWidth="1" collapsed="1"/>
    <col min="13" max="13" width="3.7109375" style="793" customWidth="1" collapsed="1"/>
    <col min="14" max="14" width="5.42578125" style="793" customWidth="1" collapsed="1"/>
    <col min="15" max="15" width="4.42578125" style="793" customWidth="1" collapsed="1"/>
    <col min="16" max="16" width="5.42578125" style="793" customWidth="1" collapsed="1"/>
    <col min="17" max="17" width="3.5703125" style="793" customWidth="1" collapsed="1"/>
    <col min="18" max="18" width="5.42578125" style="793" customWidth="1" collapsed="1"/>
    <col min="19" max="19" width="3.42578125" style="793" customWidth="1" collapsed="1"/>
    <col min="20" max="20" width="5.42578125" style="793" customWidth="1" collapsed="1"/>
    <col min="21" max="21" width="4.42578125" style="793" customWidth="1" collapsed="1"/>
    <col min="22" max="22" width="5.42578125" style="793" customWidth="1" collapsed="1"/>
    <col min="23" max="23" width="4.85546875" style="793" customWidth="1" collapsed="1"/>
    <col min="24" max="24" width="5.42578125" style="793" customWidth="1" collapsed="1"/>
    <col min="25" max="25" width="4.140625" style="793" customWidth="1" collapsed="1"/>
    <col min="26" max="26" width="5.42578125" style="793" customWidth="1" collapsed="1"/>
    <col min="27" max="27" width="3.7109375" style="793" customWidth="1" collapsed="1"/>
    <col min="28" max="28" width="5.42578125" style="793" customWidth="1" collapsed="1"/>
    <col min="29" max="29" width="4" style="793" customWidth="1" collapsed="1"/>
    <col min="30" max="30" width="5.42578125" style="793" customWidth="1" collapsed="1"/>
    <col min="31" max="31" width="3.5703125" style="793" customWidth="1" collapsed="1"/>
    <col min="32" max="41" width="9.140625" style="793" collapsed="1"/>
    <col min="42" max="42" width="9.140625" style="793"/>
    <col min="43" max="16384" width="9.140625" style="793" collapsed="1"/>
  </cols>
  <sheetData>
    <row r="1" spans="1:41" ht="15">
      <c r="A1" s="1755" t="s">
        <v>1895</v>
      </c>
      <c r="B1" s="1755"/>
      <c r="C1" s="1755"/>
      <c r="D1" s="1755"/>
      <c r="E1" s="1755"/>
      <c r="F1" s="1755"/>
      <c r="G1" s="1755"/>
      <c r="H1" s="1755"/>
      <c r="I1" s="1755"/>
      <c r="J1" s="1755"/>
      <c r="K1" s="1755"/>
      <c r="L1" s="1755"/>
      <c r="M1" s="1755"/>
      <c r="N1" s="1755"/>
      <c r="O1" s="1755"/>
      <c r="P1" s="1755"/>
      <c r="Q1" s="1755"/>
      <c r="R1" s="1755"/>
      <c r="S1" s="1755"/>
      <c r="T1" s="1755"/>
      <c r="U1" s="1755"/>
      <c r="V1" s="1755"/>
      <c r="W1" s="1755"/>
      <c r="X1" s="1755"/>
      <c r="Y1" s="1755"/>
      <c r="Z1" s="1755"/>
      <c r="AA1" s="1755"/>
      <c r="AB1" s="1755"/>
      <c r="AC1" s="1755"/>
      <c r="AD1" s="1755"/>
      <c r="AE1" s="1755"/>
    </row>
    <row r="2" spans="1:41" ht="15" customHeight="1">
      <c r="A2" s="794"/>
      <c r="B2" s="794"/>
      <c r="C2" s="794"/>
      <c r="D2" s="794"/>
      <c r="E2" s="795"/>
      <c r="F2" s="795"/>
      <c r="G2" s="795"/>
      <c r="H2" s="795"/>
      <c r="I2" s="795"/>
      <c r="J2" s="795"/>
      <c r="K2" s="795"/>
      <c r="L2" s="795"/>
      <c r="M2" s="795"/>
      <c r="N2" s="795"/>
      <c r="O2" s="794"/>
      <c r="P2" s="794"/>
      <c r="Q2" s="794"/>
      <c r="R2" s="794"/>
      <c r="S2" s="794"/>
      <c r="T2" s="794"/>
      <c r="U2" s="794"/>
      <c r="V2" s="794"/>
      <c r="W2" s="794"/>
      <c r="X2" s="794"/>
      <c r="Y2" s="794"/>
      <c r="Z2" s="794"/>
      <c r="AA2" s="794"/>
      <c r="AB2" s="794"/>
      <c r="AC2" s="1759" t="s">
        <v>2053</v>
      </c>
      <c r="AD2" s="1759"/>
      <c r="AE2" s="1759"/>
    </row>
    <row r="3" spans="1:41" ht="18.75" customHeight="1">
      <c r="A3" s="1756" t="s">
        <v>315</v>
      </c>
      <c r="B3" s="1756" t="s">
        <v>1071</v>
      </c>
      <c r="C3" s="1756"/>
      <c r="D3" s="1756" t="s">
        <v>1072</v>
      </c>
      <c r="E3" s="1756"/>
      <c r="F3" s="1757" t="s">
        <v>1073</v>
      </c>
      <c r="G3" s="1757"/>
      <c r="H3" s="1756" t="s">
        <v>1074</v>
      </c>
      <c r="I3" s="1756"/>
      <c r="J3" s="1756"/>
      <c r="K3" s="1756"/>
      <c r="L3" s="1756"/>
      <c r="M3" s="1756"/>
      <c r="N3" s="1756"/>
      <c r="O3" s="1756"/>
      <c r="P3" s="1756"/>
      <c r="Q3" s="1756"/>
      <c r="R3" s="1756"/>
      <c r="S3" s="1756"/>
      <c r="T3" s="1756"/>
      <c r="U3" s="1756"/>
      <c r="V3" s="1756"/>
      <c r="W3" s="1756"/>
      <c r="X3" s="1756"/>
      <c r="Y3" s="1756"/>
      <c r="Z3" s="1756"/>
      <c r="AA3" s="1756"/>
      <c r="AB3" s="1756"/>
      <c r="AC3" s="1756"/>
      <c r="AD3" s="1756"/>
      <c r="AE3" s="1756"/>
    </row>
    <row r="4" spans="1:41" ht="26.25" customHeight="1">
      <c r="A4" s="1756"/>
      <c r="B4" s="1756"/>
      <c r="C4" s="1756"/>
      <c r="D4" s="1756"/>
      <c r="E4" s="1756"/>
      <c r="F4" s="1757"/>
      <c r="G4" s="1757"/>
      <c r="H4" s="1758">
        <v>6</v>
      </c>
      <c r="I4" s="1758"/>
      <c r="J4" s="1758">
        <v>7</v>
      </c>
      <c r="K4" s="1758"/>
      <c r="L4" s="1758">
        <v>8</v>
      </c>
      <c r="M4" s="1758"/>
      <c r="N4" s="1758">
        <v>9</v>
      </c>
      <c r="O4" s="1758"/>
      <c r="P4" s="1758">
        <v>10</v>
      </c>
      <c r="Q4" s="1758"/>
      <c r="R4" s="1758">
        <v>11</v>
      </c>
      <c r="S4" s="1758"/>
      <c r="T4" s="1758">
        <v>12</v>
      </c>
      <c r="U4" s="1758"/>
      <c r="V4" s="1758">
        <v>13</v>
      </c>
      <c r="W4" s="1758"/>
      <c r="X4" s="1758">
        <v>14</v>
      </c>
      <c r="Y4" s="1758"/>
      <c r="Z4" s="1758">
        <v>15</v>
      </c>
      <c r="AA4" s="1758"/>
      <c r="AB4" s="1758">
        <v>16</v>
      </c>
      <c r="AC4" s="1758"/>
      <c r="AD4" s="1758" t="s">
        <v>1075</v>
      </c>
      <c r="AE4" s="1758"/>
    </row>
    <row r="5" spans="1:41" ht="18.75" customHeight="1">
      <c r="A5" s="1756"/>
      <c r="B5" s="796" t="s">
        <v>15</v>
      </c>
      <c r="C5" s="796" t="s">
        <v>325</v>
      </c>
      <c r="D5" s="796" t="s">
        <v>15</v>
      </c>
      <c r="E5" s="796" t="s">
        <v>325</v>
      </c>
      <c r="F5" s="797" t="s">
        <v>15</v>
      </c>
      <c r="G5" s="797" t="s">
        <v>325</v>
      </c>
      <c r="H5" s="796" t="s">
        <v>15</v>
      </c>
      <c r="I5" s="796" t="s">
        <v>325</v>
      </c>
      <c r="J5" s="796" t="s">
        <v>15</v>
      </c>
      <c r="K5" s="796" t="s">
        <v>325</v>
      </c>
      <c r="L5" s="796" t="s">
        <v>15</v>
      </c>
      <c r="M5" s="796" t="s">
        <v>325</v>
      </c>
      <c r="N5" s="796" t="s">
        <v>15</v>
      </c>
      <c r="O5" s="796" t="s">
        <v>325</v>
      </c>
      <c r="P5" s="796" t="s">
        <v>15</v>
      </c>
      <c r="Q5" s="796" t="s">
        <v>325</v>
      </c>
      <c r="R5" s="796" t="s">
        <v>15</v>
      </c>
      <c r="S5" s="796" t="s">
        <v>325</v>
      </c>
      <c r="T5" s="796" t="s">
        <v>15</v>
      </c>
      <c r="U5" s="796" t="s">
        <v>325</v>
      </c>
      <c r="V5" s="796" t="s">
        <v>15</v>
      </c>
      <c r="W5" s="796" t="s">
        <v>325</v>
      </c>
      <c r="X5" s="796" t="s">
        <v>15</v>
      </c>
      <c r="Y5" s="796" t="s">
        <v>325</v>
      </c>
      <c r="Z5" s="796" t="s">
        <v>15</v>
      </c>
      <c r="AA5" s="796" t="s">
        <v>325</v>
      </c>
      <c r="AB5" s="796" t="s">
        <v>15</v>
      </c>
      <c r="AC5" s="796" t="s">
        <v>325</v>
      </c>
      <c r="AD5" s="796" t="s">
        <v>15</v>
      </c>
      <c r="AE5" s="796" t="s">
        <v>325</v>
      </c>
    </row>
    <row r="6" spans="1:41" ht="18.75" customHeight="1">
      <c r="A6" s="796">
        <v>0</v>
      </c>
      <c r="B6" s="796">
        <v>1</v>
      </c>
      <c r="C6" s="796">
        <v>2</v>
      </c>
      <c r="D6" s="796">
        <v>3</v>
      </c>
      <c r="E6" s="796">
        <v>4</v>
      </c>
      <c r="F6" s="797">
        <v>5</v>
      </c>
      <c r="G6" s="797">
        <v>6</v>
      </c>
      <c r="H6" s="796">
        <v>7</v>
      </c>
      <c r="I6" s="796">
        <v>8</v>
      </c>
      <c r="J6" s="796">
        <v>9</v>
      </c>
      <c r="K6" s="796">
        <v>10</v>
      </c>
      <c r="L6" s="796">
        <v>11</v>
      </c>
      <c r="M6" s="796">
        <v>12</v>
      </c>
      <c r="N6" s="796">
        <v>13</v>
      </c>
      <c r="O6" s="796">
        <v>14</v>
      </c>
      <c r="P6" s="796">
        <v>15</v>
      </c>
      <c r="Q6" s="796">
        <v>16</v>
      </c>
      <c r="R6" s="796">
        <v>17</v>
      </c>
      <c r="S6" s="796">
        <v>18</v>
      </c>
      <c r="T6" s="796">
        <v>19</v>
      </c>
      <c r="U6" s="796">
        <v>20</v>
      </c>
      <c r="V6" s="796">
        <v>21</v>
      </c>
      <c r="W6" s="796">
        <v>22</v>
      </c>
      <c r="X6" s="796">
        <v>23</v>
      </c>
      <c r="Y6" s="796">
        <v>24</v>
      </c>
      <c r="Z6" s="796">
        <v>25</v>
      </c>
      <c r="AA6" s="796">
        <v>26</v>
      </c>
      <c r="AB6" s="796">
        <v>27</v>
      </c>
      <c r="AC6" s="796">
        <v>28</v>
      </c>
      <c r="AD6" s="796">
        <v>29</v>
      </c>
      <c r="AE6" s="796">
        <v>30</v>
      </c>
    </row>
    <row r="7" spans="1:41" ht="18.75" customHeight="1">
      <c r="A7" s="770" t="s">
        <v>1058</v>
      </c>
      <c r="B7" s="798"/>
      <c r="C7" s="798"/>
      <c r="D7" s="798"/>
      <c r="E7" s="798"/>
      <c r="F7" s="799"/>
      <c r="G7" s="799"/>
      <c r="H7" s="798"/>
      <c r="I7" s="798"/>
      <c r="J7" s="798"/>
      <c r="K7" s="798"/>
      <c r="L7" s="798"/>
      <c r="M7" s="798"/>
      <c r="N7" s="798"/>
      <c r="O7" s="798"/>
      <c r="P7" s="798"/>
      <c r="Q7" s="798"/>
      <c r="R7" s="798"/>
      <c r="S7" s="798"/>
      <c r="T7" s="798"/>
      <c r="U7" s="798"/>
      <c r="V7" s="798"/>
      <c r="W7" s="798"/>
      <c r="X7" s="798"/>
      <c r="Y7" s="798"/>
      <c r="Z7" s="798"/>
      <c r="AA7" s="798"/>
      <c r="AB7" s="798"/>
      <c r="AC7" s="798"/>
      <c r="AD7" s="798"/>
      <c r="AE7" s="798"/>
      <c r="AF7" s="798"/>
      <c r="AG7" s="798"/>
      <c r="AH7" s="798"/>
      <c r="AI7" s="798"/>
      <c r="AJ7" s="798"/>
      <c r="AK7" s="798"/>
      <c r="AL7" s="798"/>
      <c r="AM7" s="798"/>
      <c r="AN7" s="798"/>
      <c r="AO7" s="798"/>
    </row>
    <row r="8" spans="1:41" s="802" customFormat="1" ht="18.75" customHeight="1">
      <c r="A8" s="773" t="s">
        <v>1709</v>
      </c>
      <c r="B8" s="800">
        <v>27</v>
      </c>
      <c r="C8" s="800">
        <v>8</v>
      </c>
      <c r="D8" s="800">
        <v>9</v>
      </c>
      <c r="E8" s="800">
        <v>3</v>
      </c>
      <c r="F8" s="801">
        <v>28</v>
      </c>
      <c r="G8" s="801">
        <v>8</v>
      </c>
      <c r="H8" s="800">
        <v>4</v>
      </c>
      <c r="I8" s="800"/>
      <c r="J8" s="800">
        <v>2</v>
      </c>
      <c r="K8" s="800"/>
      <c r="L8" s="800">
        <v>6</v>
      </c>
      <c r="M8" s="800">
        <v>1</v>
      </c>
      <c r="N8" s="800">
        <v>3</v>
      </c>
      <c r="O8" s="800">
        <v>1</v>
      </c>
      <c r="P8" s="800">
        <v>5</v>
      </c>
      <c r="Q8" s="800">
        <v>3</v>
      </c>
      <c r="R8" s="800">
        <v>2</v>
      </c>
      <c r="S8" s="800">
        <v>1</v>
      </c>
      <c r="T8" s="800">
        <v>1</v>
      </c>
      <c r="U8" s="800"/>
      <c r="V8" s="800">
        <v>2</v>
      </c>
      <c r="W8" s="800">
        <v>1</v>
      </c>
      <c r="X8" s="800">
        <v>2</v>
      </c>
      <c r="Y8" s="800"/>
      <c r="Z8" s="800"/>
      <c r="AA8" s="800"/>
      <c r="AB8" s="800">
        <v>1</v>
      </c>
      <c r="AC8" s="800">
        <v>1</v>
      </c>
      <c r="AD8" s="800"/>
      <c r="AE8" s="800"/>
      <c r="AF8" s="798"/>
      <c r="AG8" s="798"/>
      <c r="AH8" s="798"/>
      <c r="AI8" s="798"/>
      <c r="AJ8" s="798"/>
      <c r="AK8" s="798"/>
      <c r="AL8" s="798"/>
      <c r="AM8" s="798"/>
      <c r="AN8" s="798"/>
      <c r="AO8" s="798"/>
    </row>
    <row r="9" spans="1:41" s="802" customFormat="1" ht="18.75" customHeight="1">
      <c r="A9" s="773" t="s">
        <v>1708</v>
      </c>
      <c r="B9" s="800"/>
      <c r="C9" s="800"/>
      <c r="D9" s="800"/>
      <c r="E9" s="800"/>
      <c r="F9" s="801">
        <v>0</v>
      </c>
      <c r="G9" s="801">
        <v>0</v>
      </c>
      <c r="H9" s="800"/>
      <c r="I9" s="800"/>
      <c r="J9" s="800"/>
      <c r="K9" s="800"/>
      <c r="L9" s="800"/>
      <c r="M9" s="800"/>
      <c r="N9" s="800"/>
      <c r="O9" s="800"/>
      <c r="P9" s="800"/>
      <c r="Q9" s="800"/>
      <c r="R9" s="800"/>
      <c r="S9" s="800"/>
      <c r="T9" s="800"/>
      <c r="U9" s="800"/>
      <c r="V9" s="800"/>
      <c r="W9" s="800"/>
      <c r="X9" s="800"/>
      <c r="Y9" s="800"/>
      <c r="Z9" s="800"/>
      <c r="AA9" s="800"/>
      <c r="AB9" s="800"/>
      <c r="AC9" s="800"/>
      <c r="AD9" s="800"/>
      <c r="AE9" s="800"/>
      <c r="AF9" s="798"/>
      <c r="AG9" s="798"/>
      <c r="AH9" s="798"/>
      <c r="AI9" s="798"/>
      <c r="AJ9" s="798"/>
      <c r="AK9" s="798"/>
      <c r="AL9" s="798"/>
      <c r="AM9" s="798"/>
      <c r="AN9" s="798"/>
      <c r="AO9" s="798"/>
    </row>
    <row r="10" spans="1:41" s="802" customFormat="1" ht="18.75" customHeight="1">
      <c r="A10" s="773" t="s">
        <v>1721</v>
      </c>
      <c r="B10" s="800">
        <v>44</v>
      </c>
      <c r="C10" s="800">
        <v>23</v>
      </c>
      <c r="D10" s="800">
        <v>9</v>
      </c>
      <c r="E10" s="800">
        <v>3</v>
      </c>
      <c r="F10" s="801">
        <v>44</v>
      </c>
      <c r="G10" s="801">
        <v>23</v>
      </c>
      <c r="H10" s="800">
        <v>2</v>
      </c>
      <c r="I10" s="800"/>
      <c r="J10" s="800">
        <v>5</v>
      </c>
      <c r="K10" s="800">
        <v>3</v>
      </c>
      <c r="L10" s="800">
        <v>4</v>
      </c>
      <c r="M10" s="800"/>
      <c r="N10" s="800">
        <v>5</v>
      </c>
      <c r="O10" s="800">
        <v>1</v>
      </c>
      <c r="P10" s="800">
        <v>5</v>
      </c>
      <c r="Q10" s="800">
        <v>4</v>
      </c>
      <c r="R10" s="800">
        <v>6</v>
      </c>
      <c r="S10" s="800">
        <v>3</v>
      </c>
      <c r="T10" s="800">
        <v>3</v>
      </c>
      <c r="U10" s="800">
        <v>2</v>
      </c>
      <c r="V10" s="800">
        <v>4</v>
      </c>
      <c r="W10" s="800">
        <v>2</v>
      </c>
      <c r="X10" s="800">
        <v>1</v>
      </c>
      <c r="Y10" s="800">
        <v>1</v>
      </c>
      <c r="Z10" s="800">
        <v>5</v>
      </c>
      <c r="AA10" s="800">
        <v>5</v>
      </c>
      <c r="AB10" s="800">
        <v>3</v>
      </c>
      <c r="AC10" s="800">
        <v>1</v>
      </c>
      <c r="AD10" s="800">
        <v>1</v>
      </c>
      <c r="AE10" s="800">
        <v>1</v>
      </c>
      <c r="AF10" s="798"/>
      <c r="AG10" s="798"/>
      <c r="AH10" s="798"/>
      <c r="AI10" s="798"/>
      <c r="AJ10" s="798"/>
      <c r="AK10" s="798"/>
      <c r="AL10" s="798"/>
      <c r="AM10" s="798"/>
      <c r="AN10" s="798"/>
      <c r="AO10" s="798"/>
    </row>
    <row r="11" spans="1:41" s="802" customFormat="1" ht="18.75" customHeight="1">
      <c r="A11" s="773" t="s">
        <v>1722</v>
      </c>
      <c r="B11" s="800"/>
      <c r="C11" s="800"/>
      <c r="D11" s="800"/>
      <c r="E11" s="800"/>
      <c r="F11" s="801">
        <v>0</v>
      </c>
      <c r="G11" s="801">
        <v>0</v>
      </c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800"/>
      <c r="U11" s="800"/>
      <c r="V11" s="800"/>
      <c r="W11" s="800"/>
      <c r="X11" s="800"/>
      <c r="Y11" s="800"/>
      <c r="Z11" s="800"/>
      <c r="AA11" s="800"/>
      <c r="AB11" s="800"/>
      <c r="AC11" s="800"/>
      <c r="AD11" s="800"/>
      <c r="AE11" s="800"/>
      <c r="AF11" s="798"/>
      <c r="AG11" s="798"/>
      <c r="AH11" s="798"/>
      <c r="AI11" s="798"/>
      <c r="AJ11" s="798"/>
      <c r="AK11" s="798"/>
      <c r="AL11" s="798"/>
      <c r="AM11" s="798"/>
      <c r="AN11" s="798"/>
      <c r="AO11" s="798"/>
    </row>
    <row r="12" spans="1:41" s="803" customFormat="1" ht="18.75" customHeight="1">
      <c r="A12" s="773" t="s">
        <v>1723</v>
      </c>
      <c r="B12" s="800">
        <v>1</v>
      </c>
      <c r="C12" s="800">
        <v>1</v>
      </c>
      <c r="D12" s="800"/>
      <c r="E12" s="800"/>
      <c r="F12" s="801">
        <v>0</v>
      </c>
      <c r="G12" s="801">
        <v>0</v>
      </c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800"/>
      <c r="U12" s="800"/>
      <c r="V12" s="800"/>
      <c r="W12" s="800"/>
      <c r="X12" s="800"/>
      <c r="Y12" s="800"/>
      <c r="Z12" s="800"/>
      <c r="AA12" s="800"/>
      <c r="AB12" s="800"/>
      <c r="AC12" s="800"/>
      <c r="AD12" s="800"/>
      <c r="AE12" s="800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</row>
    <row r="13" spans="1:41" s="803" customFormat="1" ht="18.75" customHeight="1">
      <c r="A13" s="773" t="s">
        <v>1724</v>
      </c>
      <c r="B13" s="800"/>
      <c r="C13" s="800"/>
      <c r="D13" s="800"/>
      <c r="E13" s="800"/>
      <c r="F13" s="801">
        <v>0</v>
      </c>
      <c r="G13" s="801">
        <v>0</v>
      </c>
      <c r="H13" s="800"/>
      <c r="I13" s="800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800"/>
      <c r="U13" s="800"/>
      <c r="V13" s="800"/>
      <c r="W13" s="800"/>
      <c r="X13" s="800"/>
      <c r="Y13" s="800"/>
      <c r="Z13" s="800"/>
      <c r="AA13" s="800"/>
      <c r="AB13" s="800"/>
      <c r="AC13" s="800"/>
      <c r="AD13" s="800"/>
      <c r="AE13" s="800"/>
      <c r="AF13" s="798"/>
      <c r="AG13" s="798"/>
      <c r="AH13" s="798"/>
      <c r="AI13" s="798"/>
      <c r="AJ13" s="798"/>
      <c r="AK13" s="798"/>
      <c r="AL13" s="798"/>
      <c r="AM13" s="798"/>
      <c r="AN13" s="798"/>
      <c r="AO13" s="798"/>
    </row>
    <row r="14" spans="1:41" s="803" customFormat="1" ht="18.75" customHeight="1">
      <c r="A14" s="773" t="s">
        <v>1725</v>
      </c>
      <c r="B14" s="800"/>
      <c r="C14" s="800"/>
      <c r="D14" s="800"/>
      <c r="E14" s="800"/>
      <c r="F14" s="801">
        <v>0</v>
      </c>
      <c r="G14" s="801">
        <v>0</v>
      </c>
      <c r="H14" s="800"/>
      <c r="I14" s="800"/>
      <c r="J14" s="800"/>
      <c r="K14" s="800"/>
      <c r="L14" s="800"/>
      <c r="M14" s="800"/>
      <c r="N14" s="800"/>
      <c r="O14" s="800"/>
      <c r="P14" s="800"/>
      <c r="Q14" s="800"/>
      <c r="R14" s="800"/>
      <c r="S14" s="800"/>
      <c r="T14" s="800"/>
      <c r="U14" s="800"/>
      <c r="V14" s="800"/>
      <c r="W14" s="800"/>
      <c r="X14" s="800"/>
      <c r="Y14" s="800"/>
      <c r="Z14" s="800"/>
      <c r="AA14" s="800"/>
      <c r="AB14" s="800"/>
      <c r="AC14" s="800"/>
      <c r="AD14" s="800"/>
      <c r="AE14" s="800"/>
      <c r="AF14" s="798"/>
      <c r="AG14" s="798"/>
      <c r="AH14" s="798"/>
      <c r="AI14" s="798"/>
      <c r="AJ14" s="798"/>
      <c r="AK14" s="798"/>
      <c r="AL14" s="798"/>
      <c r="AM14" s="798"/>
      <c r="AN14" s="798"/>
      <c r="AO14" s="798"/>
    </row>
    <row r="15" spans="1:41" s="802" customFormat="1" ht="18.75" customHeight="1">
      <c r="A15" s="773" t="s">
        <v>1726</v>
      </c>
      <c r="B15" s="800">
        <v>46</v>
      </c>
      <c r="C15" s="800">
        <v>21</v>
      </c>
      <c r="D15" s="800">
        <v>28</v>
      </c>
      <c r="E15" s="800">
        <v>14</v>
      </c>
      <c r="F15" s="801">
        <v>65</v>
      </c>
      <c r="G15" s="801">
        <v>29</v>
      </c>
      <c r="H15" s="800">
        <v>7</v>
      </c>
      <c r="I15" s="800">
        <v>2</v>
      </c>
      <c r="J15" s="800">
        <v>2</v>
      </c>
      <c r="K15" s="800">
        <v>1</v>
      </c>
      <c r="L15" s="800">
        <v>7</v>
      </c>
      <c r="M15" s="800">
        <v>4</v>
      </c>
      <c r="N15" s="800">
        <v>3</v>
      </c>
      <c r="O15" s="800">
        <v>2</v>
      </c>
      <c r="P15" s="800">
        <v>7</v>
      </c>
      <c r="Q15" s="800">
        <v>3</v>
      </c>
      <c r="R15" s="800">
        <v>3</v>
      </c>
      <c r="S15" s="800">
        <v>1</v>
      </c>
      <c r="T15" s="800">
        <v>5</v>
      </c>
      <c r="U15" s="800">
        <v>1</v>
      </c>
      <c r="V15" s="800">
        <v>9</v>
      </c>
      <c r="W15" s="800">
        <v>7</v>
      </c>
      <c r="X15" s="800">
        <v>4</v>
      </c>
      <c r="Y15" s="800">
        <v>3</v>
      </c>
      <c r="Z15" s="800">
        <v>6</v>
      </c>
      <c r="AA15" s="800">
        <v>2</v>
      </c>
      <c r="AB15" s="800">
        <v>7</v>
      </c>
      <c r="AC15" s="800">
        <v>3</v>
      </c>
      <c r="AD15" s="800">
        <v>5</v>
      </c>
      <c r="AE15" s="800"/>
      <c r="AF15" s="798"/>
      <c r="AG15" s="798"/>
      <c r="AH15" s="798"/>
      <c r="AI15" s="798"/>
      <c r="AJ15" s="798"/>
      <c r="AK15" s="798"/>
      <c r="AL15" s="798"/>
      <c r="AM15" s="798"/>
      <c r="AN15" s="798"/>
      <c r="AO15" s="798"/>
    </row>
    <row r="16" spans="1:41" s="802" customFormat="1" ht="18.75" customHeight="1">
      <c r="A16" s="773" t="s">
        <v>1710</v>
      </c>
      <c r="B16" s="800">
        <v>49</v>
      </c>
      <c r="C16" s="800">
        <v>27</v>
      </c>
      <c r="D16" s="800">
        <v>36</v>
      </c>
      <c r="E16" s="800">
        <v>23</v>
      </c>
      <c r="F16" s="801">
        <v>65</v>
      </c>
      <c r="G16" s="801">
        <v>36</v>
      </c>
      <c r="H16" s="800">
        <v>1</v>
      </c>
      <c r="I16" s="800">
        <v>1</v>
      </c>
      <c r="J16" s="800">
        <v>8</v>
      </c>
      <c r="K16" s="800">
        <v>5</v>
      </c>
      <c r="L16" s="800">
        <v>4</v>
      </c>
      <c r="M16" s="800">
        <v>2</v>
      </c>
      <c r="N16" s="800">
        <v>9</v>
      </c>
      <c r="O16" s="800">
        <v>3</v>
      </c>
      <c r="P16" s="800">
        <v>3</v>
      </c>
      <c r="Q16" s="800"/>
      <c r="R16" s="800">
        <v>6</v>
      </c>
      <c r="S16" s="800">
        <v>3</v>
      </c>
      <c r="T16" s="800">
        <v>5</v>
      </c>
      <c r="U16" s="800">
        <v>3</v>
      </c>
      <c r="V16" s="800">
        <v>6</v>
      </c>
      <c r="W16" s="800">
        <v>3</v>
      </c>
      <c r="X16" s="800">
        <v>7</v>
      </c>
      <c r="Y16" s="800">
        <v>6</v>
      </c>
      <c r="Z16" s="800">
        <v>9</v>
      </c>
      <c r="AA16" s="800">
        <v>6</v>
      </c>
      <c r="AB16" s="800">
        <v>3</v>
      </c>
      <c r="AC16" s="800">
        <v>2</v>
      </c>
      <c r="AD16" s="800">
        <v>4</v>
      </c>
      <c r="AE16" s="800">
        <v>2</v>
      </c>
      <c r="AF16" s="798"/>
      <c r="AG16" s="798"/>
      <c r="AH16" s="798"/>
      <c r="AI16" s="798"/>
      <c r="AJ16" s="798"/>
      <c r="AK16" s="798"/>
      <c r="AL16" s="798"/>
      <c r="AM16" s="798"/>
      <c r="AN16" s="798"/>
      <c r="AO16" s="798"/>
    </row>
    <row r="17" spans="1:41" ht="18.75" customHeight="1">
      <c r="A17" s="773" t="s">
        <v>1711</v>
      </c>
      <c r="B17" s="800">
        <v>20</v>
      </c>
      <c r="C17" s="800">
        <v>9</v>
      </c>
      <c r="D17" s="800">
        <v>11</v>
      </c>
      <c r="E17" s="800">
        <v>6</v>
      </c>
      <c r="F17" s="801">
        <v>20</v>
      </c>
      <c r="G17" s="801">
        <v>10</v>
      </c>
      <c r="H17" s="800"/>
      <c r="I17" s="800"/>
      <c r="J17" s="800"/>
      <c r="K17" s="800"/>
      <c r="L17" s="800">
        <v>1</v>
      </c>
      <c r="M17" s="800">
        <v>1</v>
      </c>
      <c r="N17" s="800">
        <v>2</v>
      </c>
      <c r="O17" s="800">
        <v>1</v>
      </c>
      <c r="P17" s="800">
        <v>3</v>
      </c>
      <c r="Q17" s="800">
        <v>1</v>
      </c>
      <c r="R17" s="800">
        <v>3</v>
      </c>
      <c r="S17" s="800">
        <v>2</v>
      </c>
      <c r="T17" s="800">
        <v>3</v>
      </c>
      <c r="U17" s="800">
        <v>1</v>
      </c>
      <c r="V17" s="800">
        <v>5</v>
      </c>
      <c r="W17" s="800">
        <v>3</v>
      </c>
      <c r="X17" s="800">
        <v>3</v>
      </c>
      <c r="Y17" s="800">
        <v>1</v>
      </c>
      <c r="Z17" s="800"/>
      <c r="AA17" s="800"/>
      <c r="AB17" s="800"/>
      <c r="AC17" s="800"/>
      <c r="AD17" s="800"/>
      <c r="AE17" s="800"/>
      <c r="AF17" s="798"/>
      <c r="AG17" s="798"/>
      <c r="AH17" s="798"/>
      <c r="AI17" s="798"/>
      <c r="AJ17" s="798"/>
      <c r="AK17" s="798"/>
      <c r="AL17" s="798"/>
      <c r="AM17" s="798"/>
      <c r="AN17" s="798"/>
      <c r="AO17" s="798"/>
    </row>
    <row r="18" spans="1:41" ht="18.75" customHeight="1">
      <c r="A18" s="773" t="s">
        <v>1878</v>
      </c>
      <c r="B18" s="800">
        <v>44</v>
      </c>
      <c r="C18" s="800">
        <v>16</v>
      </c>
      <c r="D18" s="800"/>
      <c r="E18" s="800"/>
      <c r="F18" s="801">
        <v>41</v>
      </c>
      <c r="G18" s="801">
        <v>15</v>
      </c>
      <c r="H18" s="800">
        <v>3</v>
      </c>
      <c r="I18" s="800"/>
      <c r="J18" s="800">
        <v>7</v>
      </c>
      <c r="K18" s="800">
        <v>2</v>
      </c>
      <c r="L18" s="800">
        <v>3</v>
      </c>
      <c r="M18" s="800">
        <v>3</v>
      </c>
      <c r="N18" s="800">
        <v>6</v>
      </c>
      <c r="O18" s="800">
        <v>2</v>
      </c>
      <c r="P18" s="800">
        <v>6</v>
      </c>
      <c r="Q18" s="800">
        <v>2</v>
      </c>
      <c r="R18" s="800">
        <v>6</v>
      </c>
      <c r="S18" s="800">
        <v>1</v>
      </c>
      <c r="T18" s="800">
        <v>6</v>
      </c>
      <c r="U18" s="800">
        <v>4</v>
      </c>
      <c r="V18" s="800">
        <v>4</v>
      </c>
      <c r="W18" s="800">
        <v>1</v>
      </c>
      <c r="X18" s="800"/>
      <c r="Y18" s="800"/>
      <c r="Z18" s="800"/>
      <c r="AA18" s="800"/>
      <c r="AB18" s="800"/>
      <c r="AC18" s="800"/>
      <c r="AD18" s="800"/>
      <c r="AE18" s="800"/>
      <c r="AF18" s="798"/>
      <c r="AG18" s="798"/>
      <c r="AH18" s="798"/>
      <c r="AI18" s="798"/>
      <c r="AJ18" s="798"/>
      <c r="AK18" s="798"/>
      <c r="AL18" s="798"/>
      <c r="AM18" s="798"/>
      <c r="AN18" s="798"/>
      <c r="AO18" s="798"/>
    </row>
    <row r="19" spans="1:41" ht="18.75" customHeight="1">
      <c r="A19" s="773" t="s">
        <v>1712</v>
      </c>
      <c r="B19" s="800">
        <v>115</v>
      </c>
      <c r="C19" s="800">
        <v>61</v>
      </c>
      <c r="D19" s="800">
        <v>1</v>
      </c>
      <c r="E19" s="800">
        <v>1</v>
      </c>
      <c r="F19" s="801">
        <v>106</v>
      </c>
      <c r="G19" s="801">
        <v>58</v>
      </c>
      <c r="H19" s="800">
        <v>3</v>
      </c>
      <c r="I19" s="800">
        <v>2</v>
      </c>
      <c r="J19" s="800">
        <v>1</v>
      </c>
      <c r="K19" s="800">
        <v>1</v>
      </c>
      <c r="L19" s="800">
        <v>12</v>
      </c>
      <c r="M19" s="800">
        <v>7</v>
      </c>
      <c r="N19" s="800">
        <v>11</v>
      </c>
      <c r="O19" s="800">
        <v>6</v>
      </c>
      <c r="P19" s="800">
        <v>8</v>
      </c>
      <c r="Q19" s="800">
        <v>4</v>
      </c>
      <c r="R19" s="800">
        <v>10</v>
      </c>
      <c r="S19" s="800">
        <v>2</v>
      </c>
      <c r="T19" s="800">
        <v>9</v>
      </c>
      <c r="U19" s="800">
        <v>7</v>
      </c>
      <c r="V19" s="800">
        <v>9</v>
      </c>
      <c r="W19" s="800">
        <v>7</v>
      </c>
      <c r="X19" s="800">
        <v>15</v>
      </c>
      <c r="Y19" s="800">
        <v>5</v>
      </c>
      <c r="Z19" s="800">
        <v>13</v>
      </c>
      <c r="AA19" s="800">
        <v>9</v>
      </c>
      <c r="AB19" s="800">
        <v>7</v>
      </c>
      <c r="AC19" s="800">
        <v>5</v>
      </c>
      <c r="AD19" s="800">
        <v>8</v>
      </c>
      <c r="AE19" s="800">
        <v>3</v>
      </c>
    </row>
    <row r="20" spans="1:41" ht="18.75" customHeight="1">
      <c r="A20" s="773" t="s">
        <v>1713</v>
      </c>
      <c r="B20" s="800"/>
      <c r="C20" s="800"/>
      <c r="D20" s="800"/>
      <c r="E20" s="800"/>
      <c r="F20" s="801">
        <v>0</v>
      </c>
      <c r="G20" s="801">
        <v>0</v>
      </c>
      <c r="H20" s="800"/>
      <c r="I20" s="800"/>
      <c r="J20" s="800"/>
      <c r="K20" s="800"/>
      <c r="L20" s="800"/>
      <c r="M20" s="800"/>
      <c r="N20" s="800"/>
      <c r="O20" s="800"/>
      <c r="P20" s="800"/>
      <c r="Q20" s="800"/>
      <c r="R20" s="800"/>
      <c r="S20" s="800"/>
      <c r="T20" s="800"/>
      <c r="U20" s="800"/>
      <c r="V20" s="800"/>
      <c r="W20" s="800"/>
      <c r="X20" s="800"/>
      <c r="Y20" s="800"/>
      <c r="Z20" s="800"/>
      <c r="AA20" s="800"/>
      <c r="AB20" s="800"/>
      <c r="AC20" s="800"/>
      <c r="AD20" s="800"/>
      <c r="AE20" s="800"/>
    </row>
    <row r="21" spans="1:41" ht="18.75" customHeight="1">
      <c r="A21" s="773" t="s">
        <v>1714</v>
      </c>
      <c r="B21" s="800">
        <v>27</v>
      </c>
      <c r="C21" s="800">
        <v>8</v>
      </c>
      <c r="D21" s="800">
        <v>23</v>
      </c>
      <c r="E21" s="800">
        <v>7</v>
      </c>
      <c r="F21" s="801">
        <v>37</v>
      </c>
      <c r="G21" s="801">
        <v>9</v>
      </c>
      <c r="H21" s="800">
        <v>4</v>
      </c>
      <c r="I21" s="800"/>
      <c r="J21" s="800">
        <v>4</v>
      </c>
      <c r="K21" s="800"/>
      <c r="L21" s="800">
        <v>7</v>
      </c>
      <c r="M21" s="800">
        <v>3</v>
      </c>
      <c r="N21" s="800"/>
      <c r="O21" s="800"/>
      <c r="P21" s="800">
        <v>7</v>
      </c>
      <c r="Q21" s="800"/>
      <c r="R21" s="800">
        <v>4</v>
      </c>
      <c r="S21" s="800">
        <v>2</v>
      </c>
      <c r="T21" s="800">
        <v>6</v>
      </c>
      <c r="U21" s="800">
        <v>3</v>
      </c>
      <c r="V21" s="800">
        <v>2</v>
      </c>
      <c r="W21" s="800"/>
      <c r="X21" s="800">
        <v>2</v>
      </c>
      <c r="Y21" s="800">
        <v>1</v>
      </c>
      <c r="Z21" s="800">
        <v>1</v>
      </c>
      <c r="AA21" s="800"/>
      <c r="AB21" s="800"/>
      <c r="AC21" s="800"/>
      <c r="AD21" s="800"/>
      <c r="AE21" s="800"/>
    </row>
    <row r="22" spans="1:41" ht="18.75" customHeight="1">
      <c r="A22" s="773" t="s">
        <v>1715</v>
      </c>
      <c r="B22" s="800">
        <v>48</v>
      </c>
      <c r="C22" s="800">
        <v>22</v>
      </c>
      <c r="D22" s="800">
        <v>36</v>
      </c>
      <c r="E22" s="800">
        <v>17</v>
      </c>
      <c r="F22" s="801">
        <v>56</v>
      </c>
      <c r="G22" s="801">
        <v>27</v>
      </c>
      <c r="H22" s="800">
        <v>5</v>
      </c>
      <c r="I22" s="800">
        <v>2</v>
      </c>
      <c r="J22" s="800">
        <v>3</v>
      </c>
      <c r="K22" s="800"/>
      <c r="L22" s="800">
        <v>8</v>
      </c>
      <c r="M22" s="800">
        <v>7</v>
      </c>
      <c r="N22" s="800">
        <v>6</v>
      </c>
      <c r="O22" s="800">
        <v>2</v>
      </c>
      <c r="P22" s="800">
        <v>5</v>
      </c>
      <c r="Q22" s="800">
        <v>3</v>
      </c>
      <c r="R22" s="800">
        <v>5</v>
      </c>
      <c r="S22" s="800">
        <v>3</v>
      </c>
      <c r="T22" s="800">
        <v>7</v>
      </c>
      <c r="U22" s="800">
        <v>5</v>
      </c>
      <c r="V22" s="800">
        <v>14</v>
      </c>
      <c r="W22" s="800">
        <v>5</v>
      </c>
      <c r="X22" s="800">
        <v>2</v>
      </c>
      <c r="Y22" s="800"/>
      <c r="Z22" s="800">
        <v>1</v>
      </c>
      <c r="AA22" s="800"/>
      <c r="AB22" s="800"/>
      <c r="AC22" s="800"/>
      <c r="AD22" s="800"/>
      <c r="AE22" s="800"/>
    </row>
    <row r="23" spans="1:41" ht="18.75" customHeight="1">
      <c r="A23" s="773" t="s">
        <v>1727</v>
      </c>
      <c r="B23" s="800">
        <v>47</v>
      </c>
      <c r="C23" s="800">
        <v>18</v>
      </c>
      <c r="D23" s="800">
        <v>40</v>
      </c>
      <c r="E23" s="800">
        <v>16</v>
      </c>
      <c r="F23" s="801">
        <v>65</v>
      </c>
      <c r="G23" s="801">
        <v>28</v>
      </c>
      <c r="H23" s="800">
        <v>3</v>
      </c>
      <c r="I23" s="800"/>
      <c r="J23" s="800">
        <v>11</v>
      </c>
      <c r="K23" s="800">
        <v>7</v>
      </c>
      <c r="L23" s="800">
        <v>6</v>
      </c>
      <c r="M23" s="800">
        <v>3</v>
      </c>
      <c r="N23" s="800">
        <v>8</v>
      </c>
      <c r="O23" s="800">
        <v>4</v>
      </c>
      <c r="P23" s="800">
        <v>4</v>
      </c>
      <c r="Q23" s="800">
        <v>1</v>
      </c>
      <c r="R23" s="800">
        <v>5</v>
      </c>
      <c r="S23" s="800">
        <v>3</v>
      </c>
      <c r="T23" s="800">
        <v>10</v>
      </c>
      <c r="U23" s="800">
        <v>4</v>
      </c>
      <c r="V23" s="800">
        <v>9</v>
      </c>
      <c r="W23" s="800">
        <v>4</v>
      </c>
      <c r="X23" s="800">
        <v>7</v>
      </c>
      <c r="Y23" s="800">
        <v>1</v>
      </c>
      <c r="Z23" s="800">
        <v>1</v>
      </c>
      <c r="AA23" s="800"/>
      <c r="AB23" s="800">
        <v>1</v>
      </c>
      <c r="AC23" s="800">
        <v>1</v>
      </c>
      <c r="AD23" s="800"/>
      <c r="AE23" s="800"/>
    </row>
    <row r="24" spans="1:41" ht="18.75" customHeight="1">
      <c r="A24" s="773" t="s">
        <v>1728</v>
      </c>
      <c r="B24" s="800">
        <v>18</v>
      </c>
      <c r="C24" s="800">
        <v>7</v>
      </c>
      <c r="D24" s="800">
        <v>10</v>
      </c>
      <c r="E24" s="800">
        <v>3</v>
      </c>
      <c r="F24" s="801">
        <v>33</v>
      </c>
      <c r="G24" s="801">
        <v>12</v>
      </c>
      <c r="H24" s="800">
        <v>2</v>
      </c>
      <c r="I24" s="800">
        <v>1</v>
      </c>
      <c r="J24" s="800">
        <v>5</v>
      </c>
      <c r="K24" s="800">
        <v>2</v>
      </c>
      <c r="L24" s="800">
        <v>2</v>
      </c>
      <c r="M24" s="800">
        <v>1</v>
      </c>
      <c r="N24" s="800">
        <v>4</v>
      </c>
      <c r="O24" s="800"/>
      <c r="P24" s="800">
        <v>4</v>
      </c>
      <c r="Q24" s="800">
        <v>2</v>
      </c>
      <c r="R24" s="800"/>
      <c r="S24" s="800"/>
      <c r="T24" s="800">
        <v>1</v>
      </c>
      <c r="U24" s="800"/>
      <c r="V24" s="800">
        <v>5</v>
      </c>
      <c r="W24" s="800">
        <v>3</v>
      </c>
      <c r="X24" s="800">
        <v>3</v>
      </c>
      <c r="Y24" s="800">
        <v>1</v>
      </c>
      <c r="Z24" s="800">
        <v>2</v>
      </c>
      <c r="AA24" s="800"/>
      <c r="AB24" s="800">
        <v>4</v>
      </c>
      <c r="AC24" s="800">
        <v>2</v>
      </c>
      <c r="AD24" s="800">
        <v>1</v>
      </c>
      <c r="AE24" s="800"/>
    </row>
    <row r="25" spans="1:41" ht="18.75" customHeight="1">
      <c r="A25" s="773" t="s">
        <v>1716</v>
      </c>
      <c r="B25" s="800">
        <v>134</v>
      </c>
      <c r="C25" s="800">
        <v>66</v>
      </c>
      <c r="D25" s="800">
        <v>39</v>
      </c>
      <c r="E25" s="800">
        <v>23</v>
      </c>
      <c r="F25" s="801">
        <v>142</v>
      </c>
      <c r="G25" s="801">
        <v>73</v>
      </c>
      <c r="H25" s="800"/>
      <c r="I25" s="800"/>
      <c r="J25" s="800"/>
      <c r="K25" s="800"/>
      <c r="L25" s="800">
        <v>1</v>
      </c>
      <c r="M25" s="800">
        <v>1</v>
      </c>
      <c r="N25" s="800"/>
      <c r="O25" s="800"/>
      <c r="P25" s="800"/>
      <c r="Q25" s="800"/>
      <c r="R25" s="800">
        <v>1</v>
      </c>
      <c r="S25" s="800">
        <v>1</v>
      </c>
      <c r="T25" s="800">
        <v>1</v>
      </c>
      <c r="U25" s="800">
        <v>1</v>
      </c>
      <c r="V25" s="800">
        <v>7</v>
      </c>
      <c r="W25" s="800">
        <v>3</v>
      </c>
      <c r="X25" s="800">
        <v>7</v>
      </c>
      <c r="Y25" s="800">
        <v>6</v>
      </c>
      <c r="Z25" s="800">
        <v>23</v>
      </c>
      <c r="AA25" s="800">
        <v>13</v>
      </c>
      <c r="AB25" s="800">
        <v>48</v>
      </c>
      <c r="AC25" s="800">
        <v>22</v>
      </c>
      <c r="AD25" s="800">
        <v>54</v>
      </c>
      <c r="AE25" s="800">
        <v>26</v>
      </c>
    </row>
    <row r="26" spans="1:41" ht="18.75" customHeight="1">
      <c r="A26" s="804" t="s">
        <v>1717</v>
      </c>
      <c r="B26" s="800">
        <v>97</v>
      </c>
      <c r="C26" s="800">
        <v>48</v>
      </c>
      <c r="D26" s="800">
        <v>1</v>
      </c>
      <c r="E26" s="800"/>
      <c r="F26" s="801">
        <v>93</v>
      </c>
      <c r="G26" s="801">
        <v>46</v>
      </c>
      <c r="H26" s="800"/>
      <c r="I26" s="800"/>
      <c r="J26" s="800">
        <v>4</v>
      </c>
      <c r="K26" s="800">
        <v>1</v>
      </c>
      <c r="L26" s="800">
        <v>7</v>
      </c>
      <c r="M26" s="800">
        <v>3</v>
      </c>
      <c r="N26" s="800">
        <v>12</v>
      </c>
      <c r="O26" s="800">
        <v>7</v>
      </c>
      <c r="P26" s="800">
        <v>2</v>
      </c>
      <c r="Q26" s="800">
        <v>1</v>
      </c>
      <c r="R26" s="800">
        <v>7</v>
      </c>
      <c r="S26" s="800">
        <v>3</v>
      </c>
      <c r="T26" s="800">
        <v>16</v>
      </c>
      <c r="U26" s="800">
        <v>5</v>
      </c>
      <c r="V26" s="800">
        <v>7</v>
      </c>
      <c r="W26" s="800">
        <v>3</v>
      </c>
      <c r="X26" s="800">
        <v>7</v>
      </c>
      <c r="Y26" s="800">
        <v>1</v>
      </c>
      <c r="Z26" s="800">
        <v>14</v>
      </c>
      <c r="AA26" s="800">
        <v>11</v>
      </c>
      <c r="AB26" s="800">
        <v>9</v>
      </c>
      <c r="AC26" s="800">
        <v>5</v>
      </c>
      <c r="AD26" s="800">
        <v>8</v>
      </c>
      <c r="AE26" s="800">
        <v>6</v>
      </c>
    </row>
    <row r="27" spans="1:41" ht="18.75" customHeight="1">
      <c r="A27" s="773" t="s">
        <v>1879</v>
      </c>
      <c r="B27" s="800">
        <v>34</v>
      </c>
      <c r="C27" s="800">
        <v>16</v>
      </c>
      <c r="D27" s="800">
        <v>18</v>
      </c>
      <c r="E27" s="800">
        <v>7</v>
      </c>
      <c r="F27" s="801">
        <v>35</v>
      </c>
      <c r="G27" s="801">
        <v>16</v>
      </c>
      <c r="H27" s="800"/>
      <c r="I27" s="800"/>
      <c r="J27" s="800">
        <v>2</v>
      </c>
      <c r="K27" s="800">
        <v>2</v>
      </c>
      <c r="L27" s="800">
        <v>5</v>
      </c>
      <c r="M27" s="800">
        <v>3</v>
      </c>
      <c r="N27" s="800">
        <v>3</v>
      </c>
      <c r="O27" s="800">
        <v>2</v>
      </c>
      <c r="P27" s="800">
        <v>4</v>
      </c>
      <c r="Q27" s="800"/>
      <c r="R27" s="800">
        <v>3</v>
      </c>
      <c r="S27" s="800"/>
      <c r="T27" s="800">
        <v>1</v>
      </c>
      <c r="U27" s="800"/>
      <c r="V27" s="800">
        <v>5</v>
      </c>
      <c r="W27" s="800">
        <v>2</v>
      </c>
      <c r="X27" s="800">
        <v>3</v>
      </c>
      <c r="Y27" s="800">
        <v>1</v>
      </c>
      <c r="Z27" s="800">
        <v>4</v>
      </c>
      <c r="AA27" s="800">
        <v>2</v>
      </c>
      <c r="AB27" s="800">
        <v>2</v>
      </c>
      <c r="AC27" s="800">
        <v>2</v>
      </c>
      <c r="AD27" s="800">
        <v>3</v>
      </c>
      <c r="AE27" s="800">
        <v>2</v>
      </c>
    </row>
    <row r="28" spans="1:41" ht="18.75" customHeight="1">
      <c r="A28" s="773" t="s">
        <v>1880</v>
      </c>
      <c r="B28" s="800">
        <v>65</v>
      </c>
      <c r="C28" s="800">
        <v>35</v>
      </c>
      <c r="D28" s="800">
        <v>9</v>
      </c>
      <c r="E28" s="800">
        <v>5</v>
      </c>
      <c r="F28" s="801">
        <v>61</v>
      </c>
      <c r="G28" s="801">
        <v>34</v>
      </c>
      <c r="H28" s="800">
        <v>5</v>
      </c>
      <c r="I28" s="800">
        <v>1</v>
      </c>
      <c r="J28" s="800">
        <v>4</v>
      </c>
      <c r="K28" s="800">
        <v>3</v>
      </c>
      <c r="L28" s="800">
        <v>6</v>
      </c>
      <c r="M28" s="800">
        <v>4</v>
      </c>
      <c r="N28" s="800">
        <v>5</v>
      </c>
      <c r="O28" s="800">
        <v>1</v>
      </c>
      <c r="P28" s="800">
        <v>5</v>
      </c>
      <c r="Q28" s="800">
        <v>2</v>
      </c>
      <c r="R28" s="800">
        <v>9</v>
      </c>
      <c r="S28" s="800">
        <v>5</v>
      </c>
      <c r="T28" s="800">
        <v>2</v>
      </c>
      <c r="U28" s="800">
        <v>2</v>
      </c>
      <c r="V28" s="800">
        <v>6</v>
      </c>
      <c r="W28" s="800">
        <v>5</v>
      </c>
      <c r="X28" s="800">
        <v>5</v>
      </c>
      <c r="Y28" s="800">
        <v>1</v>
      </c>
      <c r="Z28" s="800">
        <v>3</v>
      </c>
      <c r="AA28" s="800">
        <v>3</v>
      </c>
      <c r="AB28" s="800">
        <v>6</v>
      </c>
      <c r="AC28" s="800">
        <v>5</v>
      </c>
      <c r="AD28" s="800">
        <v>5</v>
      </c>
      <c r="AE28" s="800">
        <v>2</v>
      </c>
    </row>
    <row r="29" spans="1:41" ht="18.75" customHeight="1">
      <c r="A29" s="773" t="s">
        <v>1601</v>
      </c>
      <c r="B29" s="800"/>
      <c r="C29" s="800"/>
      <c r="D29" s="800"/>
      <c r="E29" s="800"/>
      <c r="F29" s="801">
        <v>0</v>
      </c>
      <c r="G29" s="801">
        <v>0</v>
      </c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800"/>
      <c r="S29" s="800"/>
      <c r="T29" s="800"/>
      <c r="U29" s="800"/>
      <c r="V29" s="800"/>
      <c r="W29" s="800"/>
      <c r="X29" s="800"/>
      <c r="Y29" s="800"/>
      <c r="Z29" s="800"/>
      <c r="AA29" s="800"/>
      <c r="AB29" s="800"/>
      <c r="AC29" s="800"/>
      <c r="AD29" s="800"/>
      <c r="AE29" s="800"/>
    </row>
    <row r="30" spans="1:41" ht="18.75" customHeight="1">
      <c r="A30" s="773" t="s">
        <v>1718</v>
      </c>
      <c r="B30" s="800">
        <v>28</v>
      </c>
      <c r="C30" s="800">
        <v>6</v>
      </c>
      <c r="D30" s="800"/>
      <c r="E30" s="800"/>
      <c r="F30" s="801">
        <v>26</v>
      </c>
      <c r="G30" s="801">
        <v>5</v>
      </c>
      <c r="H30" s="800">
        <v>3</v>
      </c>
      <c r="I30" s="800">
        <v>1</v>
      </c>
      <c r="J30" s="800">
        <v>1</v>
      </c>
      <c r="K30" s="800"/>
      <c r="L30" s="800"/>
      <c r="M30" s="800"/>
      <c r="N30" s="800">
        <v>5</v>
      </c>
      <c r="O30" s="800"/>
      <c r="P30" s="800">
        <v>3</v>
      </c>
      <c r="Q30" s="800">
        <v>1</v>
      </c>
      <c r="R30" s="800">
        <v>6</v>
      </c>
      <c r="S30" s="800">
        <v>1</v>
      </c>
      <c r="T30" s="800">
        <v>3</v>
      </c>
      <c r="U30" s="800"/>
      <c r="V30" s="800">
        <v>4</v>
      </c>
      <c r="W30" s="800">
        <v>1</v>
      </c>
      <c r="X30" s="800">
        <v>1</v>
      </c>
      <c r="Y30" s="800">
        <v>1</v>
      </c>
      <c r="Z30" s="800"/>
      <c r="AA30" s="800"/>
      <c r="AB30" s="800"/>
      <c r="AC30" s="800"/>
      <c r="AD30" s="800"/>
      <c r="AE30" s="800"/>
    </row>
    <row r="31" spans="1:41" ht="18.75" customHeight="1">
      <c r="A31" s="805" t="s">
        <v>1602</v>
      </c>
      <c r="B31" s="806">
        <f>SUM(B8:B30)</f>
        <v>844</v>
      </c>
      <c r="C31" s="806">
        <f t="shared" ref="C31:AE31" si="0">SUM(C8:C30)</f>
        <v>392</v>
      </c>
      <c r="D31" s="806">
        <f t="shared" si="0"/>
        <v>270</v>
      </c>
      <c r="E31" s="806">
        <f t="shared" si="0"/>
        <v>128</v>
      </c>
      <c r="F31" s="807">
        <f t="shared" si="0"/>
        <v>917</v>
      </c>
      <c r="G31" s="807">
        <f t="shared" si="0"/>
        <v>429</v>
      </c>
      <c r="H31" s="806">
        <f t="shared" si="0"/>
        <v>42</v>
      </c>
      <c r="I31" s="806">
        <f t="shared" si="0"/>
        <v>10</v>
      </c>
      <c r="J31" s="806">
        <f t="shared" si="0"/>
        <v>59</v>
      </c>
      <c r="K31" s="806">
        <f t="shared" si="0"/>
        <v>27</v>
      </c>
      <c r="L31" s="806">
        <f t="shared" si="0"/>
        <v>79</v>
      </c>
      <c r="M31" s="806">
        <f t="shared" si="0"/>
        <v>43</v>
      </c>
      <c r="N31" s="806">
        <f t="shared" si="0"/>
        <v>82</v>
      </c>
      <c r="O31" s="806">
        <f t="shared" si="0"/>
        <v>32</v>
      </c>
      <c r="P31" s="806">
        <f t="shared" si="0"/>
        <v>71</v>
      </c>
      <c r="Q31" s="806">
        <f t="shared" si="0"/>
        <v>27</v>
      </c>
      <c r="R31" s="806">
        <f t="shared" si="0"/>
        <v>76</v>
      </c>
      <c r="S31" s="806">
        <f t="shared" si="0"/>
        <v>31</v>
      </c>
      <c r="T31" s="806">
        <f t="shared" si="0"/>
        <v>79</v>
      </c>
      <c r="U31" s="806">
        <f t="shared" si="0"/>
        <v>38</v>
      </c>
      <c r="V31" s="806">
        <f t="shared" si="0"/>
        <v>98</v>
      </c>
      <c r="W31" s="806">
        <f t="shared" si="0"/>
        <v>50</v>
      </c>
      <c r="X31" s="806">
        <f t="shared" si="0"/>
        <v>69</v>
      </c>
      <c r="Y31" s="806">
        <f t="shared" si="0"/>
        <v>29</v>
      </c>
      <c r="Z31" s="806">
        <f t="shared" si="0"/>
        <v>82</v>
      </c>
      <c r="AA31" s="806">
        <f t="shared" si="0"/>
        <v>51</v>
      </c>
      <c r="AB31" s="806">
        <f t="shared" si="0"/>
        <v>91</v>
      </c>
      <c r="AC31" s="806">
        <f t="shared" si="0"/>
        <v>49</v>
      </c>
      <c r="AD31" s="806">
        <f t="shared" si="0"/>
        <v>89</v>
      </c>
      <c r="AE31" s="806">
        <f t="shared" si="0"/>
        <v>42</v>
      </c>
    </row>
    <row r="32" spans="1:41" ht="18.75" customHeight="1">
      <c r="A32" s="770" t="s">
        <v>29</v>
      </c>
      <c r="F32" s="808"/>
      <c r="G32" s="808"/>
    </row>
    <row r="33" spans="1:31" ht="18.75" customHeight="1">
      <c r="A33" s="770" t="s">
        <v>1603</v>
      </c>
      <c r="F33" s="808"/>
      <c r="G33" s="808"/>
    </row>
    <row r="34" spans="1:31" ht="18.75" customHeight="1">
      <c r="A34" s="778" t="s">
        <v>1719</v>
      </c>
      <c r="B34" s="771"/>
      <c r="C34" s="771"/>
      <c r="D34" s="771"/>
      <c r="E34" s="771"/>
      <c r="F34" s="809">
        <f ca="1">INDIRECT(CONCATENATE("I", ROW()))+INDIRECT(CONCATENATE("K", ROW()))+INDIRECT(CONCATENATE("M", ROW()))+                     INDIRECT(CONCATENATE("O", ROW()))+INDIRECT(CONCATENATE("Q", ROW()))+INDIRECT(CONCATENATE("S", ROW()))+                     INDIRECT(CONCATENATE("U", ROW()))+INDIRECT(CONCATENATE("W", ROW()))+INDIRECT(CONCATENATE("Y", ROW()))+                     INDIRECT(CONCATENATE("AA", ROW()))+INDIRECT(CONCATENATE("AC", ROW()))+INDIRECT(CONCATENATE("AE", ROW()))</f>
        <v>0</v>
      </c>
      <c r="G34" s="809">
        <f ca="1">INDIRECT(CONCATENATE("J", ROW()))+INDIRECT(CONCATENATE("L", ROW()))+INDIRECT(CONCATENATE("N", ROW()))+                     INDIRECT(CONCATENATE("P", ROW()))+INDIRECT(CONCATENATE("R", ROW()))+INDIRECT(CONCATENATE("T", ROW()))+                     INDIRECT(CONCATENATE("V", ROW()))+INDIRECT(CONCATENATE("X", ROW()))+INDIRECT(CONCATENATE("Z", ROW()))+                     INDIRECT(CONCATENATE("AB", ROW()))+INDIRECT(CONCATENATE("AD", ROW()))+INDIRECT(CONCATENATE("AF", ROW()))</f>
        <v>0</v>
      </c>
      <c r="H34" s="771"/>
      <c r="I34" s="771"/>
      <c r="J34" s="771"/>
      <c r="K34" s="771"/>
      <c r="L34" s="771"/>
      <c r="M34" s="771"/>
      <c r="N34" s="771"/>
      <c r="O34" s="771"/>
      <c r="P34" s="771"/>
      <c r="Q34" s="771"/>
      <c r="R34" s="771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71"/>
      <c r="AD34" s="771"/>
      <c r="AE34" s="771"/>
    </row>
    <row r="35" spans="1:31" ht="18.75" customHeight="1">
      <c r="A35" s="778" t="s">
        <v>1720</v>
      </c>
      <c r="B35" s="771"/>
      <c r="C35" s="771"/>
      <c r="D35" s="771"/>
      <c r="E35" s="771"/>
      <c r="F35" s="809">
        <f t="shared" ref="F35:F36" ca="1" si="1">INDIRECT(CONCATENATE("I", ROW()))+INDIRECT(CONCATENATE("K", ROW()))+INDIRECT(CONCATENATE("M", ROW()))+                     INDIRECT(CONCATENATE("O", ROW()))+INDIRECT(CONCATENATE("Q", ROW()))+INDIRECT(CONCATENATE("S", ROW()))+                     INDIRECT(CONCATENATE("U", ROW()))+INDIRECT(CONCATENATE("W", ROW()))+INDIRECT(CONCATENATE("Y", ROW()))+                     INDIRECT(CONCATENATE("AA", ROW()))+INDIRECT(CONCATENATE("AC", ROW()))+INDIRECT(CONCATENATE("AE", ROW()))</f>
        <v>0</v>
      </c>
      <c r="G35" s="809">
        <f t="shared" ref="G35:G36" ca="1" si="2">INDIRECT(CONCATENATE("J", ROW()))+INDIRECT(CONCATENATE("L", ROW()))+INDIRECT(CONCATENATE("N", ROW()))+                     INDIRECT(CONCATENATE("P", ROW()))+INDIRECT(CONCATENATE("R", ROW()))+INDIRECT(CONCATENATE("T", ROW()))+                     INDIRECT(CONCATENATE("V", ROW()))+INDIRECT(CONCATENATE("X", ROW()))+INDIRECT(CONCATENATE("Z", ROW()))+                     INDIRECT(CONCATENATE("AB", ROW()))+INDIRECT(CONCATENATE("AD", ROW()))+INDIRECT(CONCATENATE("AF", ROW()))</f>
        <v>0</v>
      </c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771"/>
      <c r="T35" s="771"/>
      <c r="U35" s="771"/>
      <c r="V35" s="771"/>
      <c r="W35" s="771"/>
      <c r="X35" s="771"/>
      <c r="Y35" s="771"/>
      <c r="Z35" s="771"/>
      <c r="AA35" s="771"/>
      <c r="AB35" s="771"/>
      <c r="AC35" s="771"/>
      <c r="AD35" s="771"/>
      <c r="AE35" s="771"/>
    </row>
    <row r="36" spans="1:31" ht="18.75" customHeight="1">
      <c r="A36" s="778" t="s">
        <v>1729</v>
      </c>
      <c r="B36" s="771"/>
      <c r="C36" s="771"/>
      <c r="D36" s="771"/>
      <c r="E36" s="771"/>
      <c r="F36" s="809">
        <f t="shared" ca="1" si="1"/>
        <v>0</v>
      </c>
      <c r="G36" s="809">
        <f t="shared" ca="1" si="2"/>
        <v>0</v>
      </c>
      <c r="H36" s="771"/>
      <c r="I36" s="771"/>
      <c r="J36" s="771"/>
      <c r="K36" s="771"/>
      <c r="L36" s="771"/>
      <c r="M36" s="771"/>
      <c r="N36" s="771"/>
      <c r="O36" s="771"/>
      <c r="P36" s="771"/>
      <c r="Q36" s="771"/>
      <c r="R36" s="771"/>
      <c r="S36" s="771"/>
      <c r="T36" s="771"/>
      <c r="U36" s="771"/>
      <c r="V36" s="771"/>
      <c r="W36" s="771"/>
      <c r="X36" s="771"/>
      <c r="Y36" s="771"/>
      <c r="Z36" s="771"/>
      <c r="AA36" s="771"/>
      <c r="AB36" s="771"/>
      <c r="AC36" s="771"/>
      <c r="AD36" s="771"/>
      <c r="AE36" s="771"/>
    </row>
    <row r="37" spans="1:31" ht="18.75" customHeight="1">
      <c r="A37" s="770" t="s">
        <v>1605</v>
      </c>
      <c r="B37">
        <f>SUM(B34:B36)</f>
        <v>0</v>
      </c>
      <c r="C37">
        <f t="shared" ref="C37:AE37" si="3">SUM(C34:C36)</f>
        <v>0</v>
      </c>
      <c r="D37">
        <f t="shared" si="3"/>
        <v>0</v>
      </c>
      <c r="E37">
        <f t="shared" si="3"/>
        <v>0</v>
      </c>
      <c r="F37" s="810">
        <f t="shared" ca="1" si="3"/>
        <v>0</v>
      </c>
      <c r="G37" s="810">
        <f t="shared" ca="1" si="3"/>
        <v>0</v>
      </c>
      <c r="H37">
        <f t="shared" si="3"/>
        <v>0</v>
      </c>
      <c r="I37">
        <f t="shared" si="3"/>
        <v>0</v>
      </c>
      <c r="J37">
        <f t="shared" si="3"/>
        <v>0</v>
      </c>
      <c r="K37">
        <f t="shared" si="3"/>
        <v>0</v>
      </c>
      <c r="L37">
        <f t="shared" si="3"/>
        <v>0</v>
      </c>
      <c r="M37">
        <f t="shared" si="3"/>
        <v>0</v>
      </c>
      <c r="N37">
        <f t="shared" si="3"/>
        <v>0</v>
      </c>
      <c r="O37">
        <f t="shared" si="3"/>
        <v>0</v>
      </c>
      <c r="P37">
        <f t="shared" si="3"/>
        <v>0</v>
      </c>
      <c r="Q37">
        <f t="shared" si="3"/>
        <v>0</v>
      </c>
      <c r="R37">
        <f t="shared" si="3"/>
        <v>0</v>
      </c>
      <c r="S37">
        <f t="shared" si="3"/>
        <v>0</v>
      </c>
      <c r="T37">
        <f t="shared" si="3"/>
        <v>0</v>
      </c>
      <c r="U37">
        <f t="shared" si="3"/>
        <v>0</v>
      </c>
      <c r="V37">
        <f t="shared" si="3"/>
        <v>0</v>
      </c>
      <c r="W37">
        <f t="shared" si="3"/>
        <v>0</v>
      </c>
      <c r="X37">
        <f t="shared" si="3"/>
        <v>0</v>
      </c>
      <c r="Y37">
        <f t="shared" si="3"/>
        <v>0</v>
      </c>
      <c r="Z37">
        <f t="shared" si="3"/>
        <v>0</v>
      </c>
      <c r="AA37">
        <f t="shared" si="3"/>
        <v>0</v>
      </c>
      <c r="AB37">
        <f t="shared" si="3"/>
        <v>0</v>
      </c>
      <c r="AC37">
        <f t="shared" si="3"/>
        <v>0</v>
      </c>
      <c r="AD37">
        <f t="shared" si="3"/>
        <v>0</v>
      </c>
      <c r="AE37">
        <f t="shared" si="3"/>
        <v>0</v>
      </c>
    </row>
    <row r="38" spans="1:31" ht="18.75" customHeight="1">
      <c r="A38" s="805" t="s">
        <v>1606</v>
      </c>
      <c r="B38" s="806">
        <f>B31+B37</f>
        <v>844</v>
      </c>
      <c r="C38" s="806">
        <f t="shared" ref="C38:AE38" si="4">C31+C37</f>
        <v>392</v>
      </c>
      <c r="D38" s="806">
        <f t="shared" si="4"/>
        <v>270</v>
      </c>
      <c r="E38" s="806">
        <f t="shared" si="4"/>
        <v>128</v>
      </c>
      <c r="F38" s="807">
        <f t="shared" ca="1" si="4"/>
        <v>917</v>
      </c>
      <c r="G38" s="807">
        <f t="shared" ca="1" si="4"/>
        <v>429</v>
      </c>
      <c r="H38" s="806">
        <f t="shared" si="4"/>
        <v>42</v>
      </c>
      <c r="I38" s="806">
        <f t="shared" si="4"/>
        <v>10</v>
      </c>
      <c r="J38" s="806">
        <f t="shared" si="4"/>
        <v>59</v>
      </c>
      <c r="K38" s="806">
        <f t="shared" si="4"/>
        <v>27</v>
      </c>
      <c r="L38" s="806">
        <f t="shared" si="4"/>
        <v>79</v>
      </c>
      <c r="M38" s="806">
        <f t="shared" si="4"/>
        <v>43</v>
      </c>
      <c r="N38" s="806">
        <f t="shared" si="4"/>
        <v>82</v>
      </c>
      <c r="O38" s="806">
        <f t="shared" si="4"/>
        <v>32</v>
      </c>
      <c r="P38" s="806">
        <f t="shared" si="4"/>
        <v>71</v>
      </c>
      <c r="Q38" s="806">
        <f t="shared" si="4"/>
        <v>27</v>
      </c>
      <c r="R38" s="806">
        <f t="shared" si="4"/>
        <v>76</v>
      </c>
      <c r="S38" s="806">
        <f t="shared" si="4"/>
        <v>31</v>
      </c>
      <c r="T38" s="806">
        <f t="shared" si="4"/>
        <v>79</v>
      </c>
      <c r="U38" s="806">
        <f t="shared" si="4"/>
        <v>38</v>
      </c>
      <c r="V38" s="806">
        <f t="shared" si="4"/>
        <v>98</v>
      </c>
      <c r="W38" s="806">
        <f t="shared" si="4"/>
        <v>50</v>
      </c>
      <c r="X38" s="806">
        <f t="shared" si="4"/>
        <v>69</v>
      </c>
      <c r="Y38" s="806">
        <f t="shared" si="4"/>
        <v>29</v>
      </c>
      <c r="Z38" s="806">
        <f t="shared" si="4"/>
        <v>82</v>
      </c>
      <c r="AA38" s="806">
        <f t="shared" si="4"/>
        <v>51</v>
      </c>
      <c r="AB38" s="806">
        <f t="shared" si="4"/>
        <v>91</v>
      </c>
      <c r="AC38" s="806">
        <f t="shared" si="4"/>
        <v>49</v>
      </c>
      <c r="AD38" s="806">
        <f t="shared" si="4"/>
        <v>89</v>
      </c>
      <c r="AE38" s="806">
        <f t="shared" si="4"/>
        <v>42</v>
      </c>
    </row>
    <row r="40" spans="1:31">
      <c r="A40" s="1754">
        <v>35</v>
      </c>
      <c r="B40" s="1754"/>
      <c r="C40" s="1754"/>
      <c r="D40" s="1754"/>
      <c r="E40" s="1754"/>
      <c r="F40" s="1754"/>
      <c r="G40" s="1754"/>
      <c r="H40" s="1754"/>
      <c r="I40" s="1754"/>
      <c r="J40" s="1754"/>
      <c r="K40" s="1754"/>
      <c r="L40" s="1754"/>
      <c r="M40" s="1754"/>
      <c r="N40" s="1754"/>
      <c r="O40" s="1754"/>
      <c r="P40" s="1754"/>
      <c r="Q40" s="1754"/>
      <c r="R40" s="1754"/>
      <c r="S40" s="1754"/>
      <c r="T40" s="1754"/>
      <c r="U40" s="1754"/>
      <c r="V40" s="1754"/>
      <c r="W40" s="1754"/>
      <c r="X40" s="1754"/>
      <c r="Y40" s="1754"/>
      <c r="Z40" s="1754"/>
      <c r="AA40" s="1754"/>
      <c r="AB40" s="1754"/>
      <c r="AC40" s="1754"/>
      <c r="AD40" s="1754"/>
      <c r="AE40" s="1754"/>
    </row>
  </sheetData>
  <mergeCells count="20">
    <mergeCell ref="X4:Y4"/>
    <mergeCell ref="Z4:AA4"/>
    <mergeCell ref="AB4:AC4"/>
    <mergeCell ref="AC2:AE2"/>
    <mergeCell ref="A40:AE40"/>
    <mergeCell ref="A1:AE1"/>
    <mergeCell ref="A3:A5"/>
    <mergeCell ref="B3:C4"/>
    <mergeCell ref="D3:E4"/>
    <mergeCell ref="F3:G4"/>
    <mergeCell ref="H3:AE3"/>
    <mergeCell ref="H4:I4"/>
    <mergeCell ref="J4:K4"/>
    <mergeCell ref="L4:M4"/>
    <mergeCell ref="N4:O4"/>
    <mergeCell ref="P4:Q4"/>
    <mergeCell ref="R4:S4"/>
    <mergeCell ref="AD4:AE4"/>
    <mergeCell ref="T4:U4"/>
    <mergeCell ref="V4:W4"/>
  </mergeCells>
  <pageMargins left="0.37" right="0.16" top="0.75" bottom="0.39" header="0.3" footer="0.3"/>
  <pageSetup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39">
    <tabColor rgb="FF00B050"/>
  </sheetPr>
  <dimension ref="A1:M43"/>
  <sheetViews>
    <sheetView workbookViewId="0">
      <selection activeCell="P8" sqref="P7:P8"/>
    </sheetView>
  </sheetViews>
  <sheetFormatPr defaultColWidth="9.140625" defaultRowHeight="12.75"/>
  <cols>
    <col min="1" max="1" width="11.42578125" style="146" customWidth="1"/>
    <col min="2" max="2" width="12.5703125" style="146" bestFit="1" customWidth="1"/>
    <col min="3" max="3" width="7" style="146" customWidth="1"/>
    <col min="4" max="8" width="9.140625" style="146"/>
    <col min="9" max="9" width="13.140625" style="146" customWidth="1"/>
    <col min="10" max="11" width="9.140625" style="146"/>
    <col min="12" max="13" width="7.7109375" style="146" customWidth="1"/>
    <col min="14" max="16384" width="9.140625" style="146"/>
  </cols>
  <sheetData>
    <row r="1" spans="1:13" ht="14.25">
      <c r="A1" s="787"/>
      <c r="B1" s="787"/>
      <c r="C1" s="1764" t="s">
        <v>1896</v>
      </c>
      <c r="D1" s="1764"/>
      <c r="E1" s="1764"/>
      <c r="F1" s="1764"/>
      <c r="G1" s="1764"/>
      <c r="H1" s="1764"/>
      <c r="I1" s="1764"/>
      <c r="J1" s="1764"/>
      <c r="K1" s="787"/>
      <c r="L1" s="787"/>
      <c r="M1" s="787"/>
    </row>
    <row r="2" spans="1:13" ht="14.25">
      <c r="A2" s="787"/>
      <c r="B2" s="787"/>
      <c r="C2" s="792"/>
      <c r="D2" s="787"/>
      <c r="E2" s="787"/>
      <c r="F2" s="787"/>
      <c r="G2" s="787"/>
      <c r="H2" s="811"/>
      <c r="I2" s="787"/>
      <c r="J2" s="787"/>
      <c r="K2" s="787"/>
      <c r="L2" s="1761" t="s">
        <v>2053</v>
      </c>
      <c r="M2" s="1761"/>
    </row>
    <row r="3" spans="1:13" ht="12.75" customHeight="1">
      <c r="A3" s="1765" t="s">
        <v>715</v>
      </c>
      <c r="B3" s="1765"/>
      <c r="C3" s="1765" t="s">
        <v>314</v>
      </c>
      <c r="D3" s="1762" t="s">
        <v>716</v>
      </c>
      <c r="E3" s="1762"/>
      <c r="F3" s="1762" t="s">
        <v>717</v>
      </c>
      <c r="G3" s="1762"/>
      <c r="H3" s="1762"/>
      <c r="I3" s="1762"/>
      <c r="J3" s="1762"/>
      <c r="K3" s="1762"/>
      <c r="L3" s="1762" t="s">
        <v>718</v>
      </c>
      <c r="M3" s="1762"/>
    </row>
    <row r="4" spans="1:13" ht="12.75" customHeight="1">
      <c r="A4" s="1765"/>
      <c r="B4" s="1765"/>
      <c r="C4" s="1765"/>
      <c r="D4" s="1762"/>
      <c r="E4" s="1762"/>
      <c r="F4" s="1762" t="s">
        <v>719</v>
      </c>
      <c r="G4" s="1762"/>
      <c r="H4" s="1762" t="s">
        <v>720</v>
      </c>
      <c r="I4" s="1762"/>
      <c r="J4" s="1762" t="s">
        <v>721</v>
      </c>
      <c r="K4" s="1762"/>
      <c r="L4" s="1762"/>
      <c r="M4" s="1762"/>
    </row>
    <row r="5" spans="1:13" ht="12.75" customHeight="1">
      <c r="A5" s="1765"/>
      <c r="B5" s="1765"/>
      <c r="C5" s="1765"/>
      <c r="D5" s="1762"/>
      <c r="E5" s="1762"/>
      <c r="F5" s="1762"/>
      <c r="G5" s="1762"/>
      <c r="H5" s="1762" t="s">
        <v>722</v>
      </c>
      <c r="I5" s="1762"/>
      <c r="J5" s="1762"/>
      <c r="K5" s="1762"/>
      <c r="L5" s="1762"/>
      <c r="M5" s="1762"/>
    </row>
    <row r="6" spans="1:13" ht="18" customHeight="1">
      <c r="A6" s="1765"/>
      <c r="B6" s="1765"/>
      <c r="C6" s="1765"/>
      <c r="D6" s="1762"/>
      <c r="E6" s="1762"/>
      <c r="F6" s="1762"/>
      <c r="G6" s="1762"/>
      <c r="H6" s="1762"/>
      <c r="I6" s="1762"/>
      <c r="J6" s="1762"/>
      <c r="K6" s="1762"/>
      <c r="L6" s="1762"/>
      <c r="M6" s="1762"/>
    </row>
    <row r="7" spans="1:13">
      <c r="A7" s="1765"/>
      <c r="B7" s="1765"/>
      <c r="C7" s="1765"/>
      <c r="D7" s="640" t="s">
        <v>15</v>
      </c>
      <c r="E7" s="640" t="s">
        <v>325</v>
      </c>
      <c r="F7" s="640" t="s">
        <v>15</v>
      </c>
      <c r="G7" s="640" t="s">
        <v>325</v>
      </c>
      <c r="H7" s="640" t="s">
        <v>15</v>
      </c>
      <c r="I7" s="640" t="s">
        <v>325</v>
      </c>
      <c r="J7" s="640" t="s">
        <v>15</v>
      </c>
      <c r="K7" s="640" t="s">
        <v>325</v>
      </c>
      <c r="L7" s="640" t="s">
        <v>15</v>
      </c>
      <c r="M7" s="640" t="s">
        <v>325</v>
      </c>
    </row>
    <row r="8" spans="1:13">
      <c r="A8" s="1765"/>
      <c r="B8" s="1765"/>
      <c r="C8" s="372" t="s">
        <v>1059</v>
      </c>
      <c r="D8" s="640">
        <v>1</v>
      </c>
      <c r="E8" s="640">
        <v>2</v>
      </c>
      <c r="F8" s="640">
        <v>3</v>
      </c>
      <c r="G8" s="640">
        <v>4</v>
      </c>
      <c r="H8" s="640">
        <v>5</v>
      </c>
      <c r="I8" s="640">
        <v>6</v>
      </c>
      <c r="J8" s="640">
        <v>7</v>
      </c>
      <c r="K8" s="640">
        <v>8</v>
      </c>
      <c r="L8" s="640">
        <v>9</v>
      </c>
      <c r="M8" s="640">
        <v>10</v>
      </c>
    </row>
    <row r="9" spans="1:13">
      <c r="A9" s="1766" t="s">
        <v>723</v>
      </c>
      <c r="B9" s="1766"/>
      <c r="C9" s="640">
        <v>1</v>
      </c>
      <c r="D9" s="416">
        <f>+SUM(D10:D15)+SUM(D19:D41)</f>
        <v>1384</v>
      </c>
      <c r="E9" s="416">
        <f t="shared" ref="E9:M9" si="0">+SUM(E10:E15)+SUM(E19:E41)</f>
        <v>1041</v>
      </c>
      <c r="F9" s="416">
        <f t="shared" si="0"/>
        <v>1382</v>
      </c>
      <c r="G9" s="416">
        <f t="shared" si="0"/>
        <v>1039</v>
      </c>
      <c r="H9" s="416">
        <f t="shared" si="0"/>
        <v>11</v>
      </c>
      <c r="I9" s="416">
        <f t="shared" si="0"/>
        <v>7</v>
      </c>
      <c r="J9" s="416">
        <f t="shared" si="0"/>
        <v>2</v>
      </c>
      <c r="K9" s="416">
        <f t="shared" si="0"/>
        <v>2</v>
      </c>
      <c r="L9" s="416">
        <f t="shared" si="0"/>
        <v>19</v>
      </c>
      <c r="M9" s="416">
        <f t="shared" si="0"/>
        <v>8</v>
      </c>
    </row>
    <row r="10" spans="1:13" ht="15" customHeight="1">
      <c r="A10" s="1763" t="s">
        <v>1060</v>
      </c>
      <c r="B10" s="1763"/>
      <c r="C10" s="640">
        <v>2</v>
      </c>
      <c r="D10" s="416">
        <f>F10+J10</f>
        <v>25</v>
      </c>
      <c r="E10" s="416">
        <f>G10+K10</f>
        <v>21</v>
      </c>
      <c r="F10" s="812">
        <v>25</v>
      </c>
      <c r="G10" s="812">
        <v>21</v>
      </c>
      <c r="H10" s="812"/>
      <c r="I10" s="812"/>
      <c r="J10" s="417"/>
      <c r="K10" s="417"/>
      <c r="L10" s="417" t="s">
        <v>304</v>
      </c>
      <c r="M10" s="417" t="s">
        <v>304</v>
      </c>
    </row>
    <row r="11" spans="1:13" ht="12.75" customHeight="1">
      <c r="A11" s="1763" t="s">
        <v>1061</v>
      </c>
      <c r="B11" s="1763"/>
      <c r="C11" s="640">
        <v>3</v>
      </c>
      <c r="D11" s="416">
        <f t="shared" ref="D11:E14" si="1">F11+J11</f>
        <v>1</v>
      </c>
      <c r="E11" s="416">
        <f t="shared" si="1"/>
        <v>1</v>
      </c>
      <c r="F11" s="812">
        <v>1</v>
      </c>
      <c r="G11" s="812">
        <v>1</v>
      </c>
      <c r="H11" s="812"/>
      <c r="I11" s="812"/>
      <c r="J11" s="417"/>
      <c r="K11" s="417"/>
      <c r="L11" s="417" t="s">
        <v>304</v>
      </c>
      <c r="M11" s="417" t="s">
        <v>304</v>
      </c>
    </row>
    <row r="12" spans="1:13" ht="12.75" customHeight="1">
      <c r="A12" s="1763" t="s">
        <v>724</v>
      </c>
      <c r="B12" s="1763"/>
      <c r="C12" s="640">
        <v>4</v>
      </c>
      <c r="D12" s="416">
        <f t="shared" si="1"/>
        <v>42</v>
      </c>
      <c r="E12" s="416">
        <f t="shared" si="1"/>
        <v>37</v>
      </c>
      <c r="F12" s="812">
        <v>42</v>
      </c>
      <c r="G12" s="812">
        <v>37</v>
      </c>
      <c r="H12" s="812"/>
      <c r="I12" s="812"/>
      <c r="J12" s="417"/>
      <c r="K12" s="417"/>
      <c r="L12" s="417" t="s">
        <v>304</v>
      </c>
      <c r="M12" s="417" t="s">
        <v>304</v>
      </c>
    </row>
    <row r="13" spans="1:13" ht="12.75" customHeight="1">
      <c r="A13" s="1763" t="s">
        <v>725</v>
      </c>
      <c r="B13" s="1763"/>
      <c r="C13" s="640">
        <v>5</v>
      </c>
      <c r="D13" s="416">
        <f>F13+J13</f>
        <v>29</v>
      </c>
      <c r="E13" s="416">
        <f t="shared" si="1"/>
        <v>20</v>
      </c>
      <c r="F13" s="812">
        <v>29</v>
      </c>
      <c r="G13" s="812">
        <v>20</v>
      </c>
      <c r="H13" s="812"/>
      <c r="I13" s="812"/>
      <c r="J13" s="417"/>
      <c r="K13" s="417"/>
      <c r="L13" s="417" t="s">
        <v>304</v>
      </c>
      <c r="M13" s="417" t="s">
        <v>304</v>
      </c>
    </row>
    <row r="14" spans="1:13">
      <c r="A14" s="1763" t="s">
        <v>1062</v>
      </c>
      <c r="B14" s="1763"/>
      <c r="C14" s="640">
        <v>6</v>
      </c>
      <c r="D14" s="416">
        <f>F14+J14</f>
        <v>0</v>
      </c>
      <c r="E14" s="416">
        <f t="shared" si="1"/>
        <v>0</v>
      </c>
      <c r="F14" s="416"/>
      <c r="G14" s="416"/>
      <c r="H14" s="416"/>
      <c r="I14" s="416"/>
      <c r="J14" s="416"/>
      <c r="K14" s="416"/>
      <c r="L14" s="417" t="s">
        <v>304</v>
      </c>
      <c r="M14" s="417" t="s">
        <v>304</v>
      </c>
    </row>
    <row r="15" spans="1:13" ht="12.75" customHeight="1">
      <c r="A15" s="1763" t="s">
        <v>1063</v>
      </c>
      <c r="B15" s="1763"/>
      <c r="C15" s="640">
        <v>7</v>
      </c>
      <c r="D15" s="416">
        <f>SUM(D16:D18)</f>
        <v>791</v>
      </c>
      <c r="E15" s="416">
        <f t="shared" ref="E15:K15" si="2">SUM(E16:E18)</f>
        <v>647</v>
      </c>
      <c r="F15" s="416">
        <f>SUM(F16:F18)</f>
        <v>791</v>
      </c>
      <c r="G15" s="416">
        <f t="shared" si="2"/>
        <v>647</v>
      </c>
      <c r="H15" s="416">
        <f t="shared" si="2"/>
        <v>7</v>
      </c>
      <c r="I15" s="416">
        <f t="shared" si="2"/>
        <v>4</v>
      </c>
      <c r="J15" s="416">
        <f t="shared" si="2"/>
        <v>0</v>
      </c>
      <c r="K15" s="416">
        <f t="shared" si="2"/>
        <v>0</v>
      </c>
      <c r="L15" s="417" t="s">
        <v>304</v>
      </c>
      <c r="M15" s="417" t="s">
        <v>304</v>
      </c>
    </row>
    <row r="16" spans="1:13">
      <c r="A16" s="1763" t="s">
        <v>166</v>
      </c>
      <c r="B16" s="639" t="s">
        <v>726</v>
      </c>
      <c r="C16" s="640">
        <v>8</v>
      </c>
      <c r="D16" s="416">
        <f t="shared" ref="D16:E18" si="3">F16+J16</f>
        <v>273</v>
      </c>
      <c r="E16" s="416">
        <f t="shared" si="3"/>
        <v>267</v>
      </c>
      <c r="F16" s="812">
        <v>273</v>
      </c>
      <c r="G16" s="812">
        <v>267</v>
      </c>
      <c r="H16" s="812">
        <v>1</v>
      </c>
      <c r="I16" s="812">
        <v>1</v>
      </c>
      <c r="J16" s="812"/>
      <c r="K16" s="812"/>
      <c r="L16" s="417" t="s">
        <v>304</v>
      </c>
      <c r="M16" s="417" t="s">
        <v>304</v>
      </c>
    </row>
    <row r="17" spans="1:13">
      <c r="A17" s="1763"/>
      <c r="B17" s="639" t="s">
        <v>727</v>
      </c>
      <c r="C17" s="640">
        <v>9</v>
      </c>
      <c r="D17" s="416">
        <f t="shared" si="3"/>
        <v>332</v>
      </c>
      <c r="E17" s="416">
        <f t="shared" si="3"/>
        <v>246</v>
      </c>
      <c r="F17" s="812">
        <v>332</v>
      </c>
      <c r="G17" s="812">
        <v>246</v>
      </c>
      <c r="H17" s="812">
        <v>2</v>
      </c>
      <c r="I17" s="812">
        <v>1</v>
      </c>
      <c r="J17" s="812"/>
      <c r="K17" s="812"/>
      <c r="L17" s="417" t="s">
        <v>304</v>
      </c>
      <c r="M17" s="417" t="s">
        <v>304</v>
      </c>
    </row>
    <row r="18" spans="1:13">
      <c r="A18" s="1763"/>
      <c r="B18" s="639" t="s">
        <v>728</v>
      </c>
      <c r="C18" s="640">
        <v>10</v>
      </c>
      <c r="D18" s="416">
        <f t="shared" si="3"/>
        <v>186</v>
      </c>
      <c r="E18" s="416">
        <f t="shared" si="3"/>
        <v>134</v>
      </c>
      <c r="F18" s="812">
        <v>186</v>
      </c>
      <c r="G18" s="812">
        <v>134</v>
      </c>
      <c r="H18" s="812">
        <v>4</v>
      </c>
      <c r="I18" s="812">
        <v>2</v>
      </c>
      <c r="J18" s="812"/>
      <c r="K18" s="812"/>
      <c r="L18" s="417" t="s">
        <v>304</v>
      </c>
      <c r="M18" s="417" t="s">
        <v>304</v>
      </c>
    </row>
    <row r="19" spans="1:13" ht="12.75" customHeight="1">
      <c r="A19" s="1763" t="s">
        <v>729</v>
      </c>
      <c r="B19" s="1763"/>
      <c r="C19" s="640">
        <v>11</v>
      </c>
      <c r="D19" s="417">
        <f>F19+J19</f>
        <v>15</v>
      </c>
      <c r="E19" s="417">
        <f>G19+K19</f>
        <v>8</v>
      </c>
      <c r="F19" s="812">
        <v>15</v>
      </c>
      <c r="G19" s="812">
        <v>8</v>
      </c>
      <c r="H19" s="812">
        <v>1</v>
      </c>
      <c r="I19" s="812"/>
      <c r="J19" s="812"/>
      <c r="K19" s="812"/>
      <c r="L19" s="812">
        <v>9</v>
      </c>
      <c r="M19" s="812">
        <v>6</v>
      </c>
    </row>
    <row r="20" spans="1:13" ht="12.75" customHeight="1">
      <c r="A20" s="1763" t="s">
        <v>730</v>
      </c>
      <c r="B20" s="1763"/>
      <c r="C20" s="640">
        <v>12</v>
      </c>
      <c r="D20" s="417">
        <f t="shared" ref="D20:E41" si="4">F20+J20</f>
        <v>0</v>
      </c>
      <c r="E20" s="417">
        <f>G20+K20</f>
        <v>0</v>
      </c>
      <c r="F20" s="812"/>
      <c r="G20" s="812"/>
      <c r="H20" s="812"/>
      <c r="I20" s="812"/>
      <c r="J20" s="812"/>
      <c r="K20" s="812"/>
      <c r="L20" s="417"/>
      <c r="M20" s="417"/>
    </row>
    <row r="21" spans="1:13" ht="12.75" customHeight="1">
      <c r="A21" s="1763" t="s">
        <v>731</v>
      </c>
      <c r="B21" s="1763"/>
      <c r="C21" s="640">
        <v>13</v>
      </c>
      <c r="D21" s="417">
        <f t="shared" si="4"/>
        <v>1</v>
      </c>
      <c r="E21" s="417">
        <f t="shared" si="4"/>
        <v>1</v>
      </c>
      <c r="F21" s="812">
        <v>1</v>
      </c>
      <c r="G21" s="812">
        <v>1</v>
      </c>
      <c r="H21" s="812"/>
      <c r="I21" s="812"/>
      <c r="J21" s="812"/>
      <c r="K21" s="812"/>
      <c r="L21" s="417"/>
      <c r="M21" s="417"/>
    </row>
    <row r="22" spans="1:13" ht="12.75" customHeight="1">
      <c r="A22" s="1763" t="s">
        <v>843</v>
      </c>
      <c r="B22" s="1763"/>
      <c r="C22" s="640">
        <v>16</v>
      </c>
      <c r="D22" s="417">
        <f t="shared" si="4"/>
        <v>0</v>
      </c>
      <c r="E22" s="417">
        <f t="shared" si="4"/>
        <v>0</v>
      </c>
      <c r="F22" s="812"/>
      <c r="G22" s="812"/>
      <c r="H22" s="812"/>
      <c r="I22" s="812"/>
      <c r="J22" s="812"/>
      <c r="K22" s="812"/>
      <c r="L22" s="417"/>
      <c r="M22" s="417"/>
    </row>
    <row r="23" spans="1:13" ht="12.75" customHeight="1">
      <c r="A23" s="1767" t="s">
        <v>1064</v>
      </c>
      <c r="B23" s="1768"/>
      <c r="C23" s="640">
        <v>17</v>
      </c>
      <c r="D23" s="417">
        <f t="shared" si="4"/>
        <v>0</v>
      </c>
      <c r="E23" s="417">
        <f t="shared" si="4"/>
        <v>0</v>
      </c>
      <c r="F23" s="812"/>
      <c r="G23" s="812"/>
      <c r="H23" s="812"/>
      <c r="I23" s="812"/>
      <c r="J23" s="812"/>
      <c r="K23" s="812"/>
      <c r="L23" s="417"/>
      <c r="M23" s="417"/>
    </row>
    <row r="24" spans="1:13" ht="12.75" customHeight="1">
      <c r="A24" s="1763" t="s">
        <v>732</v>
      </c>
      <c r="B24" s="1763"/>
      <c r="C24" s="640">
        <v>18</v>
      </c>
      <c r="D24" s="417">
        <f t="shared" si="4"/>
        <v>12</v>
      </c>
      <c r="E24" s="417">
        <f t="shared" si="4"/>
        <v>12</v>
      </c>
      <c r="F24" s="812">
        <v>12</v>
      </c>
      <c r="G24" s="812">
        <v>12</v>
      </c>
      <c r="H24" s="812"/>
      <c r="I24" s="812"/>
      <c r="J24" s="812"/>
      <c r="K24" s="812"/>
      <c r="L24" s="417"/>
      <c r="M24" s="417"/>
    </row>
    <row r="25" spans="1:13">
      <c r="A25" s="1763" t="s">
        <v>733</v>
      </c>
      <c r="B25" s="1763"/>
      <c r="C25" s="640">
        <v>19</v>
      </c>
      <c r="D25" s="417">
        <f t="shared" si="4"/>
        <v>2</v>
      </c>
      <c r="E25" s="417">
        <f t="shared" si="4"/>
        <v>2</v>
      </c>
      <c r="F25" s="812">
        <v>2</v>
      </c>
      <c r="G25" s="812">
        <v>2</v>
      </c>
      <c r="H25" s="812"/>
      <c r="I25" s="812"/>
      <c r="J25" s="812"/>
      <c r="K25" s="812"/>
      <c r="L25" s="417"/>
      <c r="M25" s="417"/>
    </row>
    <row r="26" spans="1:13" ht="12.75" customHeight="1">
      <c r="A26" s="1763" t="s">
        <v>1065</v>
      </c>
      <c r="B26" s="1763"/>
      <c r="C26" s="640">
        <v>20</v>
      </c>
      <c r="D26" s="417">
        <f t="shared" si="4"/>
        <v>11</v>
      </c>
      <c r="E26" s="417">
        <f t="shared" si="4"/>
        <v>11</v>
      </c>
      <c r="F26" s="812">
        <v>11</v>
      </c>
      <c r="G26" s="812">
        <v>11</v>
      </c>
      <c r="H26" s="812">
        <v>2</v>
      </c>
      <c r="I26" s="812">
        <v>2</v>
      </c>
      <c r="J26" s="812"/>
      <c r="K26" s="812"/>
      <c r="L26" s="417"/>
      <c r="M26" s="417"/>
    </row>
    <row r="27" spans="1:13">
      <c r="A27" s="1763" t="s">
        <v>734</v>
      </c>
      <c r="B27" s="1763"/>
      <c r="C27" s="640">
        <v>21</v>
      </c>
      <c r="D27" s="417">
        <f t="shared" si="4"/>
        <v>24</v>
      </c>
      <c r="E27" s="417">
        <f t="shared" si="4"/>
        <v>18</v>
      </c>
      <c r="F27" s="812">
        <v>24</v>
      </c>
      <c r="G27" s="812">
        <v>18</v>
      </c>
      <c r="H27" s="812"/>
      <c r="I27" s="812"/>
      <c r="J27" s="812"/>
      <c r="K27" s="812"/>
      <c r="L27" s="417"/>
      <c r="M27" s="417"/>
    </row>
    <row r="28" spans="1:13">
      <c r="A28" s="1763" t="s">
        <v>735</v>
      </c>
      <c r="B28" s="1763"/>
      <c r="C28" s="640">
        <v>22</v>
      </c>
      <c r="D28" s="417">
        <f t="shared" si="4"/>
        <v>11</v>
      </c>
      <c r="E28" s="417">
        <f t="shared" si="4"/>
        <v>10</v>
      </c>
      <c r="F28" s="812">
        <v>11</v>
      </c>
      <c r="G28" s="812">
        <v>10</v>
      </c>
      <c r="H28" s="812"/>
      <c r="I28" s="812"/>
      <c r="J28" s="812"/>
      <c r="K28" s="812"/>
      <c r="L28" s="417"/>
      <c r="M28" s="417"/>
    </row>
    <row r="29" spans="1:13">
      <c r="A29" s="1763" t="s">
        <v>1066</v>
      </c>
      <c r="B29" s="1763"/>
      <c r="C29" s="640">
        <v>23</v>
      </c>
      <c r="D29" s="417">
        <f t="shared" si="4"/>
        <v>19</v>
      </c>
      <c r="E29" s="417">
        <f t="shared" si="4"/>
        <v>19</v>
      </c>
      <c r="F29" s="812">
        <v>19</v>
      </c>
      <c r="G29" s="812">
        <v>19</v>
      </c>
      <c r="H29" s="812">
        <v>1</v>
      </c>
      <c r="I29" s="812">
        <v>1</v>
      </c>
      <c r="J29" s="812"/>
      <c r="K29" s="812"/>
      <c r="L29" s="417"/>
      <c r="M29" s="417"/>
    </row>
    <row r="30" spans="1:13" ht="12.75" customHeight="1">
      <c r="A30" s="1763" t="s">
        <v>1067</v>
      </c>
      <c r="B30" s="1763"/>
      <c r="C30" s="640">
        <v>24</v>
      </c>
      <c r="D30" s="417">
        <f t="shared" si="4"/>
        <v>12</v>
      </c>
      <c r="E30" s="417">
        <f t="shared" si="4"/>
        <v>12</v>
      </c>
      <c r="F30" s="812">
        <v>12</v>
      </c>
      <c r="G30" s="812">
        <v>12</v>
      </c>
      <c r="H30" s="812"/>
      <c r="I30" s="812"/>
      <c r="J30" s="812"/>
      <c r="K30" s="812"/>
      <c r="L30" s="417"/>
      <c r="M30" s="417"/>
    </row>
    <row r="31" spans="1:13">
      <c r="A31" s="1763" t="s">
        <v>1068</v>
      </c>
      <c r="B31" s="1763"/>
      <c r="C31" s="640">
        <v>25</v>
      </c>
      <c r="D31" s="417">
        <f t="shared" si="4"/>
        <v>0</v>
      </c>
      <c r="E31" s="417">
        <f t="shared" si="4"/>
        <v>0</v>
      </c>
      <c r="F31" s="812"/>
      <c r="G31" s="812"/>
      <c r="H31" s="812"/>
      <c r="I31" s="812"/>
      <c r="J31" s="812"/>
      <c r="K31" s="812"/>
      <c r="L31" s="417"/>
      <c r="M31" s="417"/>
    </row>
    <row r="32" spans="1:13">
      <c r="A32" s="1763" t="s">
        <v>736</v>
      </c>
      <c r="B32" s="1763"/>
      <c r="C32" s="640">
        <v>26</v>
      </c>
      <c r="D32" s="417">
        <f t="shared" si="4"/>
        <v>52</v>
      </c>
      <c r="E32" s="417">
        <f t="shared" si="4"/>
        <v>52</v>
      </c>
      <c r="F32" s="812">
        <v>52</v>
      </c>
      <c r="G32" s="812">
        <v>52</v>
      </c>
      <c r="H32" s="812"/>
      <c r="I32" s="812"/>
      <c r="J32" s="812"/>
      <c r="K32" s="812"/>
      <c r="L32" s="417"/>
      <c r="M32" s="417"/>
    </row>
    <row r="33" spans="1:13" s="574" customFormat="1" ht="12.75" customHeight="1">
      <c r="A33" s="1763" t="s">
        <v>1069</v>
      </c>
      <c r="B33" s="1763"/>
      <c r="C33" s="640">
        <v>27</v>
      </c>
      <c r="D33" s="417">
        <f t="shared" si="4"/>
        <v>10</v>
      </c>
      <c r="E33" s="417">
        <f t="shared" si="4"/>
        <v>10</v>
      </c>
      <c r="F33" s="813">
        <v>10</v>
      </c>
      <c r="G33" s="813">
        <v>10</v>
      </c>
      <c r="H33" s="813"/>
      <c r="I33" s="813"/>
      <c r="J33" s="813"/>
      <c r="K33" s="813"/>
      <c r="L33" s="814"/>
      <c r="M33" s="814"/>
    </row>
    <row r="34" spans="1:13">
      <c r="A34" s="1763" t="s">
        <v>737</v>
      </c>
      <c r="B34" s="1763"/>
      <c r="C34" s="640">
        <v>28</v>
      </c>
      <c r="D34" s="417">
        <f t="shared" si="4"/>
        <v>8</v>
      </c>
      <c r="E34" s="417">
        <f t="shared" si="4"/>
        <v>0</v>
      </c>
      <c r="F34" s="813">
        <v>8</v>
      </c>
      <c r="G34" s="813"/>
      <c r="H34" s="812"/>
      <c r="I34" s="812"/>
      <c r="J34" s="813"/>
      <c r="K34" s="813"/>
      <c r="L34" s="814"/>
      <c r="M34" s="814"/>
    </row>
    <row r="35" spans="1:13" ht="12.75" customHeight="1">
      <c r="A35" s="1763" t="s">
        <v>738</v>
      </c>
      <c r="B35" s="1763"/>
      <c r="C35" s="640">
        <v>29</v>
      </c>
      <c r="D35" s="417">
        <f t="shared" si="4"/>
        <v>6</v>
      </c>
      <c r="E35" s="417">
        <f t="shared" si="4"/>
        <v>0</v>
      </c>
      <c r="F35" s="813">
        <v>6</v>
      </c>
      <c r="G35" s="813"/>
      <c r="H35" s="812"/>
      <c r="I35" s="812"/>
      <c r="J35" s="813"/>
      <c r="K35" s="813"/>
      <c r="L35" s="814"/>
      <c r="M35" s="814"/>
    </row>
    <row r="36" spans="1:13">
      <c r="A36" s="1763" t="s">
        <v>739</v>
      </c>
      <c r="B36" s="1763"/>
      <c r="C36" s="640">
        <v>30</v>
      </c>
      <c r="D36" s="417">
        <f t="shared" si="4"/>
        <v>1</v>
      </c>
      <c r="E36" s="417">
        <f t="shared" si="4"/>
        <v>0</v>
      </c>
      <c r="F36" s="813">
        <v>1</v>
      </c>
      <c r="G36" s="813"/>
      <c r="H36" s="813"/>
      <c r="I36" s="813"/>
      <c r="J36" s="813"/>
      <c r="K36" s="813"/>
      <c r="L36" s="814"/>
      <c r="M36" s="814"/>
    </row>
    <row r="37" spans="1:13">
      <c r="A37" s="1763" t="s">
        <v>740</v>
      </c>
      <c r="B37" s="1763"/>
      <c r="C37" s="640">
        <v>31</v>
      </c>
      <c r="D37" s="417">
        <f t="shared" si="4"/>
        <v>102</v>
      </c>
      <c r="E37" s="417">
        <f t="shared" si="4"/>
        <v>101</v>
      </c>
      <c r="F37" s="813">
        <v>101</v>
      </c>
      <c r="G37" s="813">
        <v>100</v>
      </c>
      <c r="H37" s="813"/>
      <c r="I37" s="813"/>
      <c r="J37" s="813">
        <v>1</v>
      </c>
      <c r="K37" s="813">
        <v>1</v>
      </c>
      <c r="L37" s="813">
        <v>1</v>
      </c>
      <c r="M37" s="813">
        <v>1</v>
      </c>
    </row>
    <row r="38" spans="1:13" ht="12.75" customHeight="1">
      <c r="A38" s="1763" t="s">
        <v>741</v>
      </c>
      <c r="B38" s="1763"/>
      <c r="C38" s="640">
        <v>32</v>
      </c>
      <c r="D38" s="417">
        <f t="shared" si="4"/>
        <v>102</v>
      </c>
      <c r="E38" s="417">
        <f t="shared" si="4"/>
        <v>55</v>
      </c>
      <c r="F38" s="813">
        <v>101</v>
      </c>
      <c r="G38" s="813">
        <v>54</v>
      </c>
      <c r="H38" s="813"/>
      <c r="I38" s="813"/>
      <c r="J38" s="813">
        <v>1</v>
      </c>
      <c r="K38" s="813">
        <v>1</v>
      </c>
      <c r="L38" s="813"/>
      <c r="M38" s="813"/>
    </row>
    <row r="39" spans="1:13" ht="12.75" customHeight="1">
      <c r="A39" s="1763" t="s">
        <v>742</v>
      </c>
      <c r="B39" s="1763"/>
      <c r="C39" s="640">
        <v>33</v>
      </c>
      <c r="D39" s="417">
        <f t="shared" si="4"/>
        <v>105</v>
      </c>
      <c r="E39" s="417">
        <f t="shared" si="4"/>
        <v>2</v>
      </c>
      <c r="F39" s="813">
        <v>105</v>
      </c>
      <c r="G39" s="813">
        <v>2</v>
      </c>
      <c r="H39" s="813"/>
      <c r="I39" s="813"/>
      <c r="J39" s="813"/>
      <c r="K39" s="813"/>
      <c r="L39" s="815">
        <v>9</v>
      </c>
      <c r="M39" s="815">
        <v>1</v>
      </c>
    </row>
    <row r="40" spans="1:13" ht="12.75" customHeight="1">
      <c r="A40" s="1763" t="s">
        <v>1070</v>
      </c>
      <c r="B40" s="1763"/>
      <c r="C40" s="640">
        <v>34</v>
      </c>
      <c r="D40" s="417">
        <f t="shared" si="4"/>
        <v>0</v>
      </c>
      <c r="E40" s="417">
        <f t="shared" si="4"/>
        <v>0</v>
      </c>
      <c r="F40" s="813"/>
      <c r="G40" s="813"/>
      <c r="H40" s="813"/>
      <c r="I40" s="813"/>
      <c r="J40" s="813"/>
      <c r="K40" s="813"/>
      <c r="L40" s="813"/>
      <c r="M40" s="813"/>
    </row>
    <row r="41" spans="1:13" ht="19.5" customHeight="1">
      <c r="A41" s="1763" t="s">
        <v>131</v>
      </c>
      <c r="B41" s="1763"/>
      <c r="C41" s="640">
        <v>35</v>
      </c>
      <c r="D41" s="417">
        <f t="shared" si="4"/>
        <v>3</v>
      </c>
      <c r="E41" s="417">
        <f t="shared" si="4"/>
        <v>2</v>
      </c>
      <c r="F41" s="813">
        <v>3</v>
      </c>
      <c r="G41" s="813">
        <v>2</v>
      </c>
      <c r="H41" s="813"/>
      <c r="I41" s="813"/>
      <c r="J41" s="813"/>
      <c r="K41" s="813"/>
      <c r="L41" s="813"/>
      <c r="M41" s="813"/>
    </row>
    <row r="43" spans="1:13">
      <c r="A43" s="1760">
        <v>36</v>
      </c>
      <c r="B43" s="1760"/>
      <c r="C43" s="1760"/>
      <c r="D43" s="1760"/>
      <c r="E43" s="1760"/>
      <c r="F43" s="1760"/>
      <c r="G43" s="1760"/>
      <c r="H43" s="1760"/>
      <c r="I43" s="1760"/>
      <c r="J43" s="1760"/>
      <c r="K43" s="1760"/>
      <c r="L43" s="1760"/>
      <c r="M43" s="1760"/>
    </row>
  </sheetData>
  <mergeCells count="44">
    <mergeCell ref="C3:C7"/>
    <mergeCell ref="D3:E6"/>
    <mergeCell ref="A29:B29"/>
    <mergeCell ref="A22:B22"/>
    <mergeCell ref="A23:B23"/>
    <mergeCell ref="A24:B24"/>
    <mergeCell ref="A25:B25"/>
    <mergeCell ref="A37:B37"/>
    <mergeCell ref="A35:B35"/>
    <mergeCell ref="C1:J1"/>
    <mergeCell ref="A21:B21"/>
    <mergeCell ref="A8:B8"/>
    <mergeCell ref="A9:B9"/>
    <mergeCell ref="A10:B10"/>
    <mergeCell ref="A11:B11"/>
    <mergeCell ref="A12:B12"/>
    <mergeCell ref="A13:B13"/>
    <mergeCell ref="A14:B14"/>
    <mergeCell ref="A19:B19"/>
    <mergeCell ref="A20:B20"/>
    <mergeCell ref="A15:B15"/>
    <mergeCell ref="A16:A18"/>
    <mergeCell ref="A3:B7"/>
    <mergeCell ref="A30:B30"/>
    <mergeCell ref="A31:B31"/>
    <mergeCell ref="A32:B32"/>
    <mergeCell ref="A34:B34"/>
    <mergeCell ref="A36:B36"/>
    <mergeCell ref="A43:M43"/>
    <mergeCell ref="L2:M2"/>
    <mergeCell ref="L3:M6"/>
    <mergeCell ref="F4:G6"/>
    <mergeCell ref="H4:I4"/>
    <mergeCell ref="J4:K6"/>
    <mergeCell ref="H5:I6"/>
    <mergeCell ref="F3:K3"/>
    <mergeCell ref="A40:B40"/>
    <mergeCell ref="A41:B41"/>
    <mergeCell ref="A26:B26"/>
    <mergeCell ref="A33:B33"/>
    <mergeCell ref="A27:B27"/>
    <mergeCell ref="A28:B28"/>
    <mergeCell ref="A38:B38"/>
    <mergeCell ref="A39:B39"/>
  </mergeCells>
  <pageMargins left="0.7" right="0.7" top="0.39" bottom="0.33" header="0.3" footer="0.3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41">
    <tabColor rgb="FF00B050"/>
  </sheetPr>
  <dimension ref="A1:AE59"/>
  <sheetViews>
    <sheetView workbookViewId="0">
      <selection activeCell="G35" sqref="G35"/>
    </sheetView>
  </sheetViews>
  <sheetFormatPr defaultColWidth="4.140625" defaultRowHeight="12.75"/>
  <cols>
    <col min="1" max="1" width="5.140625" style="274" customWidth="1"/>
    <col min="2" max="2" width="26.140625" style="274" customWidth="1"/>
    <col min="3" max="3" width="4.5703125" style="274" customWidth="1"/>
    <col min="4" max="4" width="5.140625" style="274" customWidth="1"/>
    <col min="5" max="16" width="5.7109375" style="274" customWidth="1"/>
    <col min="17" max="17" width="8.42578125" style="274" customWidth="1"/>
    <col min="18" max="18" width="8" style="274" customWidth="1"/>
    <col min="19" max="16384" width="4.140625" style="274"/>
  </cols>
  <sheetData>
    <row r="1" spans="1:18" s="270" customFormat="1" ht="15.75" customHeight="1">
      <c r="A1" s="269"/>
      <c r="B1" s="1770" t="s">
        <v>2220</v>
      </c>
      <c r="C1" s="1770"/>
      <c r="D1" s="1770"/>
      <c r="E1" s="1770"/>
      <c r="F1" s="1770"/>
      <c r="G1" s="1770"/>
      <c r="H1" s="1770"/>
      <c r="I1" s="1770"/>
      <c r="J1" s="1770"/>
      <c r="K1" s="1770"/>
      <c r="L1" s="1770"/>
      <c r="M1" s="1770"/>
      <c r="N1" s="1770"/>
      <c r="O1" s="1770"/>
      <c r="P1" s="1770"/>
      <c r="Q1" s="1770"/>
      <c r="R1" s="1770"/>
    </row>
    <row r="2" spans="1:18" s="270" customFormat="1" ht="15.75" customHeight="1">
      <c r="A2" s="269"/>
      <c r="B2" s="1770" t="s">
        <v>2221</v>
      </c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1770"/>
      <c r="P2" s="1770"/>
      <c r="Q2" s="1770"/>
      <c r="R2" s="1770"/>
    </row>
    <row r="3" spans="1:18" s="270" customFormat="1" ht="15.75" customHeight="1">
      <c r="A3" s="269"/>
      <c r="B3" s="1770" t="s">
        <v>2222</v>
      </c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1770"/>
      <c r="P3" s="1770"/>
      <c r="Q3" s="1770"/>
      <c r="R3" s="1770"/>
    </row>
    <row r="4" spans="1:18" s="270" customFormat="1" ht="11.25" customHeight="1">
      <c r="A4" s="269"/>
      <c r="B4" s="269"/>
      <c r="C4" s="271"/>
      <c r="D4" s="271"/>
      <c r="E4" s="271"/>
      <c r="F4" s="271"/>
      <c r="J4" s="272"/>
      <c r="K4" s="273"/>
      <c r="L4" s="273"/>
      <c r="M4" s="273"/>
      <c r="N4" s="273"/>
      <c r="O4" s="273"/>
      <c r="P4" s="273"/>
      <c r="Q4" s="1769" t="s">
        <v>2053</v>
      </c>
      <c r="R4" s="1769"/>
    </row>
    <row r="5" spans="1:18" ht="17.25" customHeight="1">
      <c r="A5" s="1773" t="s">
        <v>301</v>
      </c>
      <c r="B5" s="1773"/>
      <c r="C5" s="1774" t="s">
        <v>314</v>
      </c>
      <c r="D5" s="1775" t="s">
        <v>2223</v>
      </c>
      <c r="E5" s="1776"/>
      <c r="F5" s="1776"/>
      <c r="G5" s="1776"/>
      <c r="H5" s="1776"/>
      <c r="I5" s="1776"/>
      <c r="J5" s="1777" t="s">
        <v>2223</v>
      </c>
      <c r="K5" s="1778"/>
      <c r="L5" s="1778"/>
      <c r="M5" s="1778"/>
      <c r="N5" s="1778"/>
      <c r="O5" s="1779"/>
      <c r="P5" s="1780" t="s">
        <v>15</v>
      </c>
      <c r="Q5" s="1787" t="s">
        <v>560</v>
      </c>
      <c r="R5" s="1781" t="s">
        <v>591</v>
      </c>
    </row>
    <row r="6" spans="1:18">
      <c r="A6" s="1773"/>
      <c r="B6" s="1773"/>
      <c r="C6" s="1774"/>
      <c r="D6" s="1773" t="s">
        <v>2258</v>
      </c>
      <c r="E6" s="1773"/>
      <c r="F6" s="1773">
        <v>2</v>
      </c>
      <c r="G6" s="1773"/>
      <c r="H6" s="1773">
        <v>3</v>
      </c>
      <c r="I6" s="1773"/>
      <c r="J6" s="1775">
        <v>4</v>
      </c>
      <c r="K6" s="1784"/>
      <c r="L6" s="1773">
        <v>5</v>
      </c>
      <c r="M6" s="1773"/>
      <c r="N6" s="1773">
        <v>6</v>
      </c>
      <c r="O6" s="1773"/>
      <c r="P6" s="1780"/>
      <c r="Q6" s="1788"/>
      <c r="R6" s="1782"/>
    </row>
    <row r="7" spans="1:18">
      <c r="A7" s="1773"/>
      <c r="B7" s="1773"/>
      <c r="C7" s="1774"/>
      <c r="D7" s="1249" t="s">
        <v>15</v>
      </c>
      <c r="E7" s="1249" t="s">
        <v>325</v>
      </c>
      <c r="F7" s="1249" t="s">
        <v>15</v>
      </c>
      <c r="G7" s="1249" t="s">
        <v>325</v>
      </c>
      <c r="H7" s="1249" t="s">
        <v>15</v>
      </c>
      <c r="I7" s="1249" t="s">
        <v>325</v>
      </c>
      <c r="J7" s="1249" t="s">
        <v>15</v>
      </c>
      <c r="K7" s="1249" t="s">
        <v>325</v>
      </c>
      <c r="L7" s="1249" t="s">
        <v>15</v>
      </c>
      <c r="M7" s="1249" t="s">
        <v>325</v>
      </c>
      <c r="N7" s="1249" t="s">
        <v>15</v>
      </c>
      <c r="O7" s="1249" t="s">
        <v>325</v>
      </c>
      <c r="P7" s="1780"/>
      <c r="Q7" s="1789"/>
      <c r="R7" s="1783"/>
    </row>
    <row r="8" spans="1:18" ht="15" customHeight="1">
      <c r="A8" s="1773" t="s">
        <v>3</v>
      </c>
      <c r="B8" s="1773"/>
      <c r="C8" s="1250" t="s">
        <v>235</v>
      </c>
      <c r="D8" s="371" t="s">
        <v>220</v>
      </c>
      <c r="E8" s="371" t="s">
        <v>221</v>
      </c>
      <c r="F8" s="371" t="s">
        <v>222</v>
      </c>
      <c r="G8" s="371" t="s">
        <v>223</v>
      </c>
      <c r="H8" s="371" t="s">
        <v>224</v>
      </c>
      <c r="I8" s="371" t="s">
        <v>225</v>
      </c>
      <c r="J8" s="371" t="s">
        <v>226</v>
      </c>
      <c r="K8" s="371" t="s">
        <v>227</v>
      </c>
      <c r="L8" s="371" t="s">
        <v>228</v>
      </c>
      <c r="M8" s="371" t="s">
        <v>229</v>
      </c>
      <c r="N8" s="371" t="s">
        <v>6</v>
      </c>
      <c r="O8" s="371" t="s">
        <v>230</v>
      </c>
      <c r="P8" s="371" t="s">
        <v>231</v>
      </c>
      <c r="Q8" s="373" t="s">
        <v>232</v>
      </c>
      <c r="R8" s="641">
        <v>16</v>
      </c>
    </row>
    <row r="9" spans="1:18" ht="27.75" customHeight="1">
      <c r="A9" s="1795" t="s">
        <v>2224</v>
      </c>
      <c r="B9" s="1796"/>
      <c r="C9" s="816" t="s">
        <v>233</v>
      </c>
      <c r="D9" s="817">
        <v>386</v>
      </c>
      <c r="E9" s="817">
        <v>192</v>
      </c>
      <c r="F9" s="817">
        <v>1217</v>
      </c>
      <c r="G9" s="817">
        <v>598</v>
      </c>
      <c r="H9" s="817">
        <v>1568</v>
      </c>
      <c r="I9" s="817">
        <v>763</v>
      </c>
      <c r="J9" s="817">
        <v>1781</v>
      </c>
      <c r="K9" s="817">
        <v>903</v>
      </c>
      <c r="L9" s="817">
        <v>1840</v>
      </c>
      <c r="M9" s="817">
        <v>868</v>
      </c>
      <c r="N9" s="817">
        <v>8</v>
      </c>
      <c r="O9" s="817">
        <v>5</v>
      </c>
      <c r="P9" s="817">
        <v>6800</v>
      </c>
      <c r="Q9" s="817">
        <v>3329</v>
      </c>
      <c r="R9" s="817">
        <v>227</v>
      </c>
    </row>
    <row r="10" spans="1:18" ht="30.75" customHeight="1">
      <c r="A10" s="1251" t="s">
        <v>166</v>
      </c>
      <c r="B10" s="374" t="s">
        <v>2225</v>
      </c>
      <c r="C10" s="373" t="s">
        <v>220</v>
      </c>
      <c r="D10" s="419">
        <v>5</v>
      </c>
      <c r="E10" s="419">
        <v>3</v>
      </c>
      <c r="F10" s="419">
        <v>144</v>
      </c>
      <c r="G10" s="419">
        <v>66</v>
      </c>
      <c r="H10" s="419">
        <v>185</v>
      </c>
      <c r="I10" s="419">
        <v>94</v>
      </c>
      <c r="J10" s="419">
        <v>248</v>
      </c>
      <c r="K10" s="419">
        <v>120</v>
      </c>
      <c r="L10" s="419">
        <v>279</v>
      </c>
      <c r="M10" s="419">
        <v>138</v>
      </c>
      <c r="N10" s="419">
        <v>0</v>
      </c>
      <c r="O10" s="419">
        <v>0</v>
      </c>
      <c r="P10" s="418">
        <v>861</v>
      </c>
      <c r="Q10" s="418">
        <v>421</v>
      </c>
      <c r="R10" s="420">
        <v>0</v>
      </c>
    </row>
    <row r="11" spans="1:18" ht="15" customHeight="1">
      <c r="A11" s="1797" t="s">
        <v>2226</v>
      </c>
      <c r="B11" s="1798"/>
      <c r="C11" s="818" t="s">
        <v>221</v>
      </c>
      <c r="D11" s="819">
        <v>386</v>
      </c>
      <c r="E11" s="819">
        <v>192</v>
      </c>
      <c r="F11" s="819">
        <v>1105</v>
      </c>
      <c r="G11" s="819">
        <v>540</v>
      </c>
      <c r="H11" s="819">
        <v>1413</v>
      </c>
      <c r="I11" s="819">
        <v>694</v>
      </c>
      <c r="J11" s="819">
        <v>1626</v>
      </c>
      <c r="K11" s="819">
        <v>825</v>
      </c>
      <c r="L11" s="819">
        <v>1750</v>
      </c>
      <c r="M11" s="819">
        <v>842</v>
      </c>
      <c r="N11" s="819">
        <v>5</v>
      </c>
      <c r="O11" s="819">
        <v>3</v>
      </c>
      <c r="P11" s="819">
        <v>6285</v>
      </c>
      <c r="Q11" s="819">
        <v>3096</v>
      </c>
      <c r="R11" s="819">
        <v>204</v>
      </c>
    </row>
    <row r="12" spans="1:18" ht="16.5" customHeight="1">
      <c r="A12" s="1799" t="s">
        <v>2227</v>
      </c>
      <c r="B12" s="374" t="s">
        <v>2228</v>
      </c>
      <c r="C12" s="373" t="s">
        <v>222</v>
      </c>
      <c r="D12" s="419">
        <v>201</v>
      </c>
      <c r="E12" s="419">
        <v>103</v>
      </c>
      <c r="F12" s="419">
        <v>0</v>
      </c>
      <c r="G12" s="419">
        <v>0</v>
      </c>
      <c r="H12" s="419">
        <v>0</v>
      </c>
      <c r="I12" s="419">
        <v>0</v>
      </c>
      <c r="J12" s="419">
        <v>0</v>
      </c>
      <c r="K12" s="419">
        <v>0</v>
      </c>
      <c r="L12" s="419">
        <v>0</v>
      </c>
      <c r="M12" s="419">
        <v>0</v>
      </c>
      <c r="N12" s="419">
        <v>0</v>
      </c>
      <c r="O12" s="419">
        <v>0</v>
      </c>
      <c r="P12" s="418">
        <v>201</v>
      </c>
      <c r="Q12" s="418">
        <v>103</v>
      </c>
      <c r="R12" s="419">
        <v>8</v>
      </c>
    </row>
    <row r="13" spans="1:18" ht="16.5" customHeight="1">
      <c r="A13" s="1799"/>
      <c r="B13" s="374" t="s">
        <v>317</v>
      </c>
      <c r="C13" s="373" t="s">
        <v>223</v>
      </c>
      <c r="D13" s="419">
        <v>160</v>
      </c>
      <c r="E13" s="419">
        <v>72</v>
      </c>
      <c r="F13" s="419">
        <v>955</v>
      </c>
      <c r="G13" s="419">
        <v>469</v>
      </c>
      <c r="H13" s="419">
        <v>60</v>
      </c>
      <c r="I13" s="419">
        <v>27</v>
      </c>
      <c r="J13" s="419">
        <v>4</v>
      </c>
      <c r="K13" s="419">
        <v>4</v>
      </c>
      <c r="L13" s="419">
        <v>1</v>
      </c>
      <c r="M13" s="419">
        <v>0</v>
      </c>
      <c r="N13" s="419">
        <v>0</v>
      </c>
      <c r="O13" s="419">
        <v>0</v>
      </c>
      <c r="P13" s="418">
        <v>1180</v>
      </c>
      <c r="Q13" s="418">
        <v>572</v>
      </c>
      <c r="R13" s="419">
        <v>41</v>
      </c>
    </row>
    <row r="14" spans="1:18" ht="16.5" customHeight="1">
      <c r="A14" s="1799"/>
      <c r="B14" s="374" t="s">
        <v>2229</v>
      </c>
      <c r="C14" s="373" t="s">
        <v>224</v>
      </c>
      <c r="D14" s="419">
        <v>4</v>
      </c>
      <c r="E14" s="419">
        <v>4</v>
      </c>
      <c r="F14" s="419">
        <v>110</v>
      </c>
      <c r="G14" s="419">
        <v>54</v>
      </c>
      <c r="H14" s="419">
        <v>1213</v>
      </c>
      <c r="I14" s="419">
        <v>592</v>
      </c>
      <c r="J14" s="419">
        <v>30</v>
      </c>
      <c r="K14" s="419">
        <v>17</v>
      </c>
      <c r="L14" s="419">
        <v>7</v>
      </c>
      <c r="M14" s="419">
        <v>2</v>
      </c>
      <c r="N14" s="419">
        <v>1</v>
      </c>
      <c r="O14" s="419">
        <v>1</v>
      </c>
      <c r="P14" s="418">
        <v>1365</v>
      </c>
      <c r="Q14" s="418">
        <v>670</v>
      </c>
      <c r="R14" s="419">
        <v>44</v>
      </c>
    </row>
    <row r="15" spans="1:18" ht="16.5" customHeight="1">
      <c r="A15" s="1799"/>
      <c r="B15" s="374" t="s">
        <v>2230</v>
      </c>
      <c r="C15" s="373" t="s">
        <v>225</v>
      </c>
      <c r="D15" s="419">
        <v>0</v>
      </c>
      <c r="E15" s="419">
        <v>0</v>
      </c>
      <c r="F15" s="419">
        <v>5</v>
      </c>
      <c r="G15" s="419">
        <v>4</v>
      </c>
      <c r="H15" s="419">
        <v>100</v>
      </c>
      <c r="I15" s="419">
        <v>56</v>
      </c>
      <c r="J15" s="419">
        <v>1445</v>
      </c>
      <c r="K15" s="419">
        <v>722</v>
      </c>
      <c r="L15" s="419">
        <v>14</v>
      </c>
      <c r="M15" s="419">
        <v>2</v>
      </c>
      <c r="N15" s="419">
        <v>0</v>
      </c>
      <c r="O15" s="419">
        <v>0</v>
      </c>
      <c r="P15" s="418">
        <v>1564</v>
      </c>
      <c r="Q15" s="418">
        <v>784</v>
      </c>
      <c r="R15" s="419">
        <v>49</v>
      </c>
    </row>
    <row r="16" spans="1:18" ht="16.5" customHeight="1">
      <c r="A16" s="1799"/>
      <c r="B16" s="374" t="s">
        <v>2231</v>
      </c>
      <c r="C16" s="373" t="s">
        <v>226</v>
      </c>
      <c r="D16" s="419">
        <v>0</v>
      </c>
      <c r="E16" s="419">
        <v>0</v>
      </c>
      <c r="F16" s="419">
        <v>0</v>
      </c>
      <c r="G16" s="419">
        <v>0</v>
      </c>
      <c r="H16" s="419">
        <v>4</v>
      </c>
      <c r="I16" s="419">
        <v>3</v>
      </c>
      <c r="J16" s="419">
        <v>103</v>
      </c>
      <c r="K16" s="419">
        <v>64</v>
      </c>
      <c r="L16" s="419">
        <v>1693</v>
      </c>
      <c r="M16" s="419">
        <v>825</v>
      </c>
      <c r="N16" s="419">
        <v>4</v>
      </c>
      <c r="O16" s="419">
        <v>2</v>
      </c>
      <c r="P16" s="418">
        <v>1804</v>
      </c>
      <c r="Q16" s="418">
        <v>894</v>
      </c>
      <c r="R16" s="419">
        <v>55</v>
      </c>
    </row>
    <row r="17" spans="1:31" ht="16.5" customHeight="1">
      <c r="A17" s="1799"/>
      <c r="B17" s="374" t="s">
        <v>2232</v>
      </c>
      <c r="C17" s="373" t="s">
        <v>227</v>
      </c>
      <c r="D17" s="419">
        <v>21</v>
      </c>
      <c r="E17" s="419">
        <v>13</v>
      </c>
      <c r="F17" s="419">
        <v>35</v>
      </c>
      <c r="G17" s="419">
        <v>13</v>
      </c>
      <c r="H17" s="419">
        <v>36</v>
      </c>
      <c r="I17" s="419">
        <v>16</v>
      </c>
      <c r="J17" s="419">
        <v>44</v>
      </c>
      <c r="K17" s="419">
        <v>18</v>
      </c>
      <c r="L17" s="419">
        <v>35</v>
      </c>
      <c r="M17" s="419">
        <v>13</v>
      </c>
      <c r="N17" s="419">
        <v>0</v>
      </c>
      <c r="O17" s="419">
        <v>0</v>
      </c>
      <c r="P17" s="418">
        <v>171</v>
      </c>
      <c r="Q17" s="418">
        <v>73</v>
      </c>
      <c r="R17" s="419">
        <v>7</v>
      </c>
    </row>
    <row r="18" spans="1:31" ht="18.75" customHeight="1">
      <c r="A18" s="1771" t="s">
        <v>2233</v>
      </c>
      <c r="B18" s="1772"/>
      <c r="C18" s="820" t="s">
        <v>228</v>
      </c>
      <c r="D18" s="821">
        <v>355</v>
      </c>
      <c r="E18" s="821">
        <v>182</v>
      </c>
      <c r="F18" s="821">
        <v>874</v>
      </c>
      <c r="G18" s="821">
        <v>416</v>
      </c>
      <c r="H18" s="821">
        <v>364</v>
      </c>
      <c r="I18" s="821">
        <v>174</v>
      </c>
      <c r="J18" s="821">
        <v>238</v>
      </c>
      <c r="K18" s="821">
        <v>128</v>
      </c>
      <c r="L18" s="821">
        <v>225</v>
      </c>
      <c r="M18" s="821">
        <v>112</v>
      </c>
      <c r="N18" s="821">
        <v>0</v>
      </c>
      <c r="O18" s="821">
        <v>0</v>
      </c>
      <c r="P18" s="822">
        <v>2056</v>
      </c>
      <c r="Q18" s="822">
        <v>1012</v>
      </c>
      <c r="R18" s="823">
        <v>0</v>
      </c>
    </row>
    <row r="19" spans="1:31" ht="18.75" customHeight="1">
      <c r="A19" s="1771" t="s">
        <v>2234</v>
      </c>
      <c r="B19" s="1772"/>
      <c r="C19" s="373" t="s">
        <v>229</v>
      </c>
      <c r="D19" s="419">
        <v>1</v>
      </c>
      <c r="E19" s="419">
        <v>1</v>
      </c>
      <c r="F19" s="419">
        <v>6</v>
      </c>
      <c r="G19" s="419">
        <v>2</v>
      </c>
      <c r="H19" s="419">
        <v>23</v>
      </c>
      <c r="I19" s="419">
        <v>10</v>
      </c>
      <c r="J19" s="419">
        <v>32</v>
      </c>
      <c r="K19" s="419">
        <v>20</v>
      </c>
      <c r="L19" s="419">
        <v>38</v>
      </c>
      <c r="M19" s="419">
        <v>18</v>
      </c>
      <c r="N19" s="419">
        <v>0</v>
      </c>
      <c r="O19" s="419">
        <v>0</v>
      </c>
      <c r="P19" s="418">
        <v>100</v>
      </c>
      <c r="Q19" s="418">
        <v>51</v>
      </c>
      <c r="R19" s="420">
        <v>0</v>
      </c>
    </row>
    <row r="20" spans="1:31" ht="18.75" customHeight="1">
      <c r="A20" s="375" t="s">
        <v>2235</v>
      </c>
      <c r="B20" s="376"/>
      <c r="C20" s="373">
        <v>12</v>
      </c>
      <c r="D20" s="419">
        <v>0</v>
      </c>
      <c r="E20" s="419">
        <v>0</v>
      </c>
      <c r="F20" s="419">
        <v>0</v>
      </c>
      <c r="G20" s="419">
        <v>0</v>
      </c>
      <c r="H20" s="419">
        <v>1</v>
      </c>
      <c r="I20" s="419">
        <v>0</v>
      </c>
      <c r="J20" s="419">
        <v>1</v>
      </c>
      <c r="K20" s="419">
        <v>1</v>
      </c>
      <c r="L20" s="419">
        <v>2</v>
      </c>
      <c r="M20" s="419">
        <v>2</v>
      </c>
      <c r="N20" s="419">
        <v>0</v>
      </c>
      <c r="O20" s="419">
        <v>0</v>
      </c>
      <c r="P20" s="418">
        <v>4</v>
      </c>
      <c r="Q20" s="418">
        <v>3</v>
      </c>
      <c r="R20" s="420">
        <v>0</v>
      </c>
    </row>
    <row r="21" spans="1:31" ht="18.75" customHeight="1">
      <c r="A21" s="375" t="s">
        <v>2236</v>
      </c>
      <c r="B21" s="824"/>
      <c r="C21" s="825">
        <v>13</v>
      </c>
      <c r="D21" s="826">
        <v>0</v>
      </c>
      <c r="E21" s="826">
        <v>0</v>
      </c>
      <c r="F21" s="826">
        <v>2</v>
      </c>
      <c r="G21" s="826">
        <v>1</v>
      </c>
      <c r="H21" s="826">
        <v>1</v>
      </c>
      <c r="I21" s="826">
        <v>0</v>
      </c>
      <c r="J21" s="826">
        <v>13</v>
      </c>
      <c r="K21" s="826">
        <v>7</v>
      </c>
      <c r="L21" s="826">
        <v>27</v>
      </c>
      <c r="M21" s="826">
        <v>10</v>
      </c>
      <c r="N21" s="826">
        <v>2</v>
      </c>
      <c r="O21" s="826">
        <v>1</v>
      </c>
      <c r="P21" s="826">
        <v>45</v>
      </c>
      <c r="Q21" s="826">
        <v>19</v>
      </c>
      <c r="R21" s="827">
        <v>0</v>
      </c>
      <c r="S21" s="275"/>
      <c r="T21" s="275"/>
      <c r="U21" s="275"/>
      <c r="V21" s="275"/>
    </row>
    <row r="22" spans="1:31" ht="16.5" customHeight="1">
      <c r="A22" s="1785" t="s">
        <v>166</v>
      </c>
      <c r="B22" s="377" t="s">
        <v>2237</v>
      </c>
      <c r="C22" s="373">
        <v>14</v>
      </c>
      <c r="D22" s="419">
        <v>0</v>
      </c>
      <c r="E22" s="419">
        <v>0</v>
      </c>
      <c r="F22" s="419">
        <v>1</v>
      </c>
      <c r="G22" s="419">
        <v>0</v>
      </c>
      <c r="H22" s="419">
        <v>0</v>
      </c>
      <c r="I22" s="419">
        <v>0</v>
      </c>
      <c r="J22" s="419">
        <v>9</v>
      </c>
      <c r="K22" s="419">
        <v>6</v>
      </c>
      <c r="L22" s="419">
        <v>14</v>
      </c>
      <c r="M22" s="419">
        <v>7</v>
      </c>
      <c r="N22" s="419">
        <v>0</v>
      </c>
      <c r="O22" s="419">
        <v>0</v>
      </c>
      <c r="P22" s="418">
        <v>24</v>
      </c>
      <c r="Q22" s="418">
        <v>13</v>
      </c>
      <c r="R22" s="420">
        <v>0</v>
      </c>
      <c r="S22" s="275"/>
      <c r="T22" s="275"/>
      <c r="U22" s="275"/>
      <c r="V22" s="275"/>
    </row>
    <row r="23" spans="1:31" ht="16.5" customHeight="1">
      <c r="A23" s="1785"/>
      <c r="B23" s="377" t="s">
        <v>2238</v>
      </c>
      <c r="C23" s="373">
        <v>15</v>
      </c>
      <c r="D23" s="419">
        <v>0</v>
      </c>
      <c r="E23" s="419">
        <v>0</v>
      </c>
      <c r="F23" s="419">
        <v>0</v>
      </c>
      <c r="G23" s="419">
        <v>0</v>
      </c>
      <c r="H23" s="419">
        <v>0</v>
      </c>
      <c r="I23" s="419">
        <v>0</v>
      </c>
      <c r="J23" s="419">
        <v>0</v>
      </c>
      <c r="K23" s="419">
        <v>0</v>
      </c>
      <c r="L23" s="419">
        <v>2</v>
      </c>
      <c r="M23" s="419">
        <v>1</v>
      </c>
      <c r="N23" s="419">
        <v>0</v>
      </c>
      <c r="O23" s="419">
        <v>0</v>
      </c>
      <c r="P23" s="418">
        <v>2</v>
      </c>
      <c r="Q23" s="418">
        <v>1</v>
      </c>
      <c r="R23" s="420">
        <v>0</v>
      </c>
      <c r="S23" s="275"/>
      <c r="T23" s="275"/>
      <c r="U23" s="275"/>
      <c r="V23" s="275"/>
    </row>
    <row r="24" spans="1:31" ht="16.5" customHeight="1">
      <c r="A24" s="1785"/>
      <c r="B24" s="377" t="s">
        <v>2239</v>
      </c>
      <c r="C24" s="373">
        <v>16</v>
      </c>
      <c r="D24" s="419">
        <v>0</v>
      </c>
      <c r="E24" s="419">
        <v>0</v>
      </c>
      <c r="F24" s="419">
        <v>0</v>
      </c>
      <c r="G24" s="419">
        <v>0</v>
      </c>
      <c r="H24" s="419">
        <v>0</v>
      </c>
      <c r="I24" s="419">
        <v>0</v>
      </c>
      <c r="J24" s="419">
        <v>1</v>
      </c>
      <c r="K24" s="419">
        <v>0</v>
      </c>
      <c r="L24" s="419">
        <v>5</v>
      </c>
      <c r="M24" s="419">
        <v>0</v>
      </c>
      <c r="N24" s="419">
        <v>0</v>
      </c>
      <c r="O24" s="419">
        <v>0</v>
      </c>
      <c r="P24" s="418">
        <v>6</v>
      </c>
      <c r="Q24" s="418">
        <v>0</v>
      </c>
      <c r="R24" s="420">
        <v>0</v>
      </c>
      <c r="S24" s="275"/>
      <c r="T24" s="275"/>
      <c r="U24" s="275"/>
      <c r="V24" s="275"/>
    </row>
    <row r="25" spans="1:31" ht="16.5" customHeight="1">
      <c r="A25" s="1785"/>
      <c r="B25" s="377" t="s">
        <v>2240</v>
      </c>
      <c r="C25" s="373">
        <v>17</v>
      </c>
      <c r="D25" s="419">
        <v>0</v>
      </c>
      <c r="E25" s="419">
        <v>0</v>
      </c>
      <c r="F25" s="419">
        <v>0</v>
      </c>
      <c r="G25" s="419">
        <v>0</v>
      </c>
      <c r="H25" s="419">
        <v>0</v>
      </c>
      <c r="I25" s="419">
        <v>0</v>
      </c>
      <c r="J25" s="419">
        <v>0</v>
      </c>
      <c r="K25" s="419">
        <v>0</v>
      </c>
      <c r="L25" s="419">
        <v>2</v>
      </c>
      <c r="M25" s="419">
        <v>0</v>
      </c>
      <c r="N25" s="419">
        <v>1</v>
      </c>
      <c r="O25" s="419">
        <v>1</v>
      </c>
      <c r="P25" s="418">
        <v>3</v>
      </c>
      <c r="Q25" s="418">
        <v>1</v>
      </c>
      <c r="R25" s="420">
        <v>0</v>
      </c>
      <c r="S25" s="275"/>
      <c r="T25" s="275"/>
      <c r="U25" s="275"/>
      <c r="V25" s="275"/>
    </row>
    <row r="26" spans="1:31" ht="16.5" customHeight="1">
      <c r="A26" s="1785"/>
      <c r="B26" s="377" t="s">
        <v>2241</v>
      </c>
      <c r="C26" s="373">
        <v>18</v>
      </c>
      <c r="D26" s="419">
        <v>0</v>
      </c>
      <c r="E26" s="419">
        <v>0</v>
      </c>
      <c r="F26" s="419">
        <v>1</v>
      </c>
      <c r="G26" s="419">
        <v>1</v>
      </c>
      <c r="H26" s="419">
        <v>0</v>
      </c>
      <c r="I26" s="419">
        <v>0</v>
      </c>
      <c r="J26" s="419">
        <v>3</v>
      </c>
      <c r="K26" s="419">
        <v>1</v>
      </c>
      <c r="L26" s="419">
        <v>4</v>
      </c>
      <c r="M26" s="419">
        <v>2</v>
      </c>
      <c r="N26" s="419">
        <v>1</v>
      </c>
      <c r="O26" s="419">
        <v>0</v>
      </c>
      <c r="P26" s="418">
        <v>9</v>
      </c>
      <c r="Q26" s="418">
        <v>4</v>
      </c>
      <c r="R26" s="420">
        <v>0</v>
      </c>
      <c r="S26" s="275"/>
      <c r="T26" s="275"/>
      <c r="U26" s="275"/>
      <c r="V26" s="275"/>
    </row>
    <row r="27" spans="1:31" ht="16.5" customHeight="1">
      <c r="A27" s="1785"/>
      <c r="B27" s="378" t="s">
        <v>2242</v>
      </c>
      <c r="C27" s="373">
        <v>19</v>
      </c>
      <c r="D27" s="419">
        <v>0</v>
      </c>
      <c r="E27" s="419">
        <v>0</v>
      </c>
      <c r="F27" s="419">
        <v>0</v>
      </c>
      <c r="G27" s="419">
        <v>0</v>
      </c>
      <c r="H27" s="419">
        <v>1</v>
      </c>
      <c r="I27" s="419">
        <v>0</v>
      </c>
      <c r="J27" s="419">
        <v>0</v>
      </c>
      <c r="K27" s="419">
        <v>0</v>
      </c>
      <c r="L27" s="419">
        <v>0</v>
      </c>
      <c r="M27" s="419">
        <v>0</v>
      </c>
      <c r="N27" s="419">
        <v>0</v>
      </c>
      <c r="O27" s="419">
        <v>0</v>
      </c>
      <c r="P27" s="418">
        <v>1</v>
      </c>
      <c r="Q27" s="418">
        <v>0</v>
      </c>
      <c r="R27" s="420">
        <v>0</v>
      </c>
      <c r="S27" s="275"/>
      <c r="T27" s="275"/>
      <c r="U27" s="275"/>
      <c r="V27" s="275"/>
    </row>
    <row r="28" spans="1:31" ht="26.25" customHeight="1">
      <c r="A28" s="1790" t="s">
        <v>2243</v>
      </c>
      <c r="B28" s="1791"/>
      <c r="C28" s="825">
        <v>20</v>
      </c>
      <c r="D28" s="828">
        <v>0</v>
      </c>
      <c r="E28" s="828">
        <v>0</v>
      </c>
      <c r="F28" s="828">
        <v>112</v>
      </c>
      <c r="G28" s="828">
        <v>58</v>
      </c>
      <c r="H28" s="828">
        <v>155</v>
      </c>
      <c r="I28" s="828">
        <v>69</v>
      </c>
      <c r="J28" s="828">
        <v>155</v>
      </c>
      <c r="K28" s="828">
        <v>78</v>
      </c>
      <c r="L28" s="828">
        <v>90</v>
      </c>
      <c r="M28" s="828">
        <v>26</v>
      </c>
      <c r="N28" s="828">
        <v>3</v>
      </c>
      <c r="O28" s="828">
        <v>2</v>
      </c>
      <c r="P28" s="828">
        <v>515</v>
      </c>
      <c r="Q28" s="828">
        <v>233</v>
      </c>
      <c r="R28" s="828">
        <v>23</v>
      </c>
      <c r="S28" s="275"/>
      <c r="T28" s="275"/>
      <c r="U28" s="275"/>
      <c r="V28" s="275"/>
    </row>
    <row r="29" spans="1:31" ht="14.25" customHeight="1">
      <c r="A29" s="1792" t="s">
        <v>2227</v>
      </c>
      <c r="B29" s="338" t="s">
        <v>2244</v>
      </c>
      <c r="C29" s="373">
        <v>21</v>
      </c>
      <c r="D29" s="419">
        <v>0</v>
      </c>
      <c r="E29" s="419">
        <v>0</v>
      </c>
      <c r="F29" s="419">
        <v>13</v>
      </c>
      <c r="G29" s="419">
        <v>6</v>
      </c>
      <c r="H29" s="419">
        <v>59</v>
      </c>
      <c r="I29" s="419">
        <v>25</v>
      </c>
      <c r="J29" s="419">
        <v>75</v>
      </c>
      <c r="K29" s="419">
        <v>42</v>
      </c>
      <c r="L29" s="419">
        <v>50</v>
      </c>
      <c r="M29" s="419">
        <v>12</v>
      </c>
      <c r="N29" s="419">
        <v>3</v>
      </c>
      <c r="O29" s="419">
        <v>2</v>
      </c>
      <c r="P29" s="418">
        <v>200</v>
      </c>
      <c r="Q29" s="418">
        <v>87</v>
      </c>
      <c r="R29" s="419">
        <v>10</v>
      </c>
    </row>
    <row r="30" spans="1:31" ht="14.25" customHeight="1">
      <c r="A30" s="1793"/>
      <c r="B30" s="338" t="s">
        <v>2245</v>
      </c>
      <c r="C30" s="373">
        <v>22</v>
      </c>
      <c r="D30" s="419">
        <v>0</v>
      </c>
      <c r="E30" s="419">
        <v>0</v>
      </c>
      <c r="F30" s="419">
        <v>99</v>
      </c>
      <c r="G30" s="419">
        <v>52</v>
      </c>
      <c r="H30" s="419">
        <v>96</v>
      </c>
      <c r="I30" s="419">
        <v>44</v>
      </c>
      <c r="J30" s="419">
        <v>80</v>
      </c>
      <c r="K30" s="419">
        <v>36</v>
      </c>
      <c r="L30" s="419">
        <v>40</v>
      </c>
      <c r="M30" s="419">
        <v>14</v>
      </c>
      <c r="N30" s="419">
        <v>0</v>
      </c>
      <c r="O30" s="419">
        <v>0</v>
      </c>
      <c r="P30" s="418">
        <v>315</v>
      </c>
      <c r="Q30" s="418">
        <v>146</v>
      </c>
      <c r="R30" s="419">
        <v>13</v>
      </c>
      <c r="AE30" s="274" t="s">
        <v>40</v>
      </c>
    </row>
    <row r="31" spans="1:31" ht="25.5">
      <c r="A31" s="1794"/>
      <c r="B31" s="338" t="s">
        <v>2246</v>
      </c>
      <c r="C31" s="373">
        <v>23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v>0</v>
      </c>
      <c r="M31" s="419">
        <v>0</v>
      </c>
      <c r="N31" s="419">
        <v>0</v>
      </c>
      <c r="O31" s="419">
        <v>0</v>
      </c>
      <c r="P31" s="418">
        <v>0</v>
      </c>
      <c r="Q31" s="418">
        <v>0</v>
      </c>
      <c r="R31" s="420">
        <v>0</v>
      </c>
    </row>
    <row r="32" spans="1:31">
      <c r="A32" s="1786">
        <v>37</v>
      </c>
      <c r="B32" s="1786"/>
      <c r="C32" s="1786"/>
      <c r="D32" s="1786"/>
      <c r="E32" s="1786"/>
      <c r="F32" s="1786"/>
      <c r="G32" s="1786"/>
      <c r="H32" s="1786"/>
      <c r="I32" s="1786"/>
      <c r="J32" s="1786"/>
      <c r="K32" s="1786"/>
      <c r="L32" s="1786"/>
      <c r="M32" s="1786"/>
      <c r="N32" s="1786"/>
      <c r="O32" s="1786"/>
      <c r="P32" s="1786"/>
      <c r="Q32" s="1786"/>
      <c r="R32" s="1786"/>
    </row>
    <row r="33" spans="1:13">
      <c r="C33" s="276"/>
    </row>
    <row r="34" spans="1:13" ht="20.25" customHeight="1">
      <c r="A34" s="277"/>
      <c r="B34" s="278"/>
      <c r="C34" s="278"/>
      <c r="D34" s="278"/>
    </row>
    <row r="35" spans="1:13" ht="20.25" customHeight="1"/>
    <row r="36" spans="1:13" ht="20.25" customHeight="1">
      <c r="M36" s="275"/>
    </row>
    <row r="37" spans="1:13" ht="20.25" customHeight="1">
      <c r="M37" s="275"/>
    </row>
    <row r="38" spans="1:13" ht="32.25" customHeight="1">
      <c r="M38" s="275"/>
    </row>
    <row r="39" spans="1:13" ht="24.75" customHeight="1">
      <c r="M39" s="275"/>
    </row>
    <row r="40" spans="1:13" ht="24.75" customHeight="1">
      <c r="M40" s="275"/>
    </row>
    <row r="41" spans="1:13">
      <c r="M41" s="275"/>
    </row>
    <row r="42" spans="1:13">
      <c r="M42" s="275"/>
    </row>
    <row r="43" spans="1:13">
      <c r="M43" s="275"/>
    </row>
    <row r="44" spans="1:13">
      <c r="M44" s="275"/>
    </row>
    <row r="45" spans="1:13">
      <c r="M45" s="275"/>
    </row>
    <row r="46" spans="1:13">
      <c r="M46" s="275"/>
    </row>
    <row r="47" spans="1:13">
      <c r="M47" s="275"/>
    </row>
    <row r="48" spans="1:13">
      <c r="M48" s="275"/>
    </row>
    <row r="49" spans="13:13">
      <c r="M49" s="275"/>
    </row>
    <row r="50" spans="13:13">
      <c r="M50" s="275"/>
    </row>
    <row r="51" spans="13:13">
      <c r="M51" s="275"/>
    </row>
    <row r="52" spans="13:13">
      <c r="M52" s="275"/>
    </row>
    <row r="53" spans="13:13">
      <c r="M53" s="275"/>
    </row>
    <row r="54" spans="13:13">
      <c r="M54" s="275"/>
    </row>
    <row r="55" spans="13:13">
      <c r="M55" s="275"/>
    </row>
    <row r="56" spans="13:13">
      <c r="M56" s="275"/>
    </row>
    <row r="57" spans="13:13">
      <c r="M57" s="275"/>
    </row>
    <row r="58" spans="13:13">
      <c r="M58" s="275"/>
    </row>
    <row r="59" spans="13:13">
      <c r="M59" s="275"/>
    </row>
  </sheetData>
  <mergeCells count="27">
    <mergeCell ref="A22:A27"/>
    <mergeCell ref="A32:R32"/>
    <mergeCell ref="N6:O6"/>
    <mergeCell ref="Q5:Q7"/>
    <mergeCell ref="A28:B28"/>
    <mergeCell ref="A29:A31"/>
    <mergeCell ref="A8:B8"/>
    <mergeCell ref="A9:B9"/>
    <mergeCell ref="A11:B11"/>
    <mergeCell ref="A12:A17"/>
    <mergeCell ref="A18:B18"/>
    <mergeCell ref="Q4:R4"/>
    <mergeCell ref="B1:R1"/>
    <mergeCell ref="B2:R2"/>
    <mergeCell ref="B3:R3"/>
    <mergeCell ref="A19:B19"/>
    <mergeCell ref="A5:B7"/>
    <mergeCell ref="C5:C7"/>
    <mergeCell ref="D5:I5"/>
    <mergeCell ref="J5:O5"/>
    <mergeCell ref="P5:P7"/>
    <mergeCell ref="R5:R7"/>
    <mergeCell ref="D6:E6"/>
    <mergeCell ref="F6:G6"/>
    <mergeCell ref="H6:I6"/>
    <mergeCell ref="J6:K6"/>
    <mergeCell ref="L6:M6"/>
  </mergeCells>
  <pageMargins left="0.48" right="0.42" top="0.39" bottom="0.28999999999999998" header="0.3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42">
    <tabColor rgb="FF00B050"/>
  </sheetPr>
  <dimension ref="A1:R47"/>
  <sheetViews>
    <sheetView topLeftCell="A19" zoomScale="90" zoomScaleNormal="90" workbookViewId="0">
      <selection activeCell="G48" sqref="G48"/>
    </sheetView>
  </sheetViews>
  <sheetFormatPr defaultColWidth="9.140625" defaultRowHeight="12.75"/>
  <cols>
    <col min="1" max="1" width="14.28515625" style="296" customWidth="1"/>
    <col min="2" max="2" width="5.140625" style="296" customWidth="1"/>
    <col min="3" max="3" width="6.140625" style="296" customWidth="1"/>
    <col min="4" max="4" width="7.28515625" style="296" customWidth="1"/>
    <col min="5" max="5" width="7.42578125" style="296" customWidth="1"/>
    <col min="6" max="6" width="7.28515625" style="296" customWidth="1"/>
    <col min="7" max="8" width="4.7109375" style="296" customWidth="1"/>
    <col min="9" max="9" width="5.28515625" style="296" customWidth="1"/>
    <col min="10" max="10" width="4.7109375" style="296" customWidth="1"/>
    <col min="11" max="11" width="5.7109375" style="296" customWidth="1"/>
    <col min="12" max="12" width="4.7109375" style="296" customWidth="1"/>
    <col min="13" max="13" width="5.85546875" style="296" customWidth="1"/>
    <col min="14" max="14" width="4.7109375" style="296" customWidth="1"/>
    <col min="15" max="15" width="5.7109375" style="296" customWidth="1"/>
    <col min="16" max="18" width="4.7109375" style="296" customWidth="1"/>
    <col min="19" max="16384" width="9.140625" style="296"/>
  </cols>
  <sheetData>
    <row r="1" spans="1:18" s="280" customFormat="1" ht="18.75" customHeight="1">
      <c r="A1" s="1800" t="s">
        <v>1076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  <c r="O1" s="1800"/>
      <c r="P1" s="1800"/>
      <c r="Q1" s="1800"/>
      <c r="R1" s="1800"/>
    </row>
    <row r="2" spans="1:18" s="280" customFormat="1" ht="18.75" customHeight="1">
      <c r="A2" s="1800" t="s">
        <v>1897</v>
      </c>
      <c r="B2" s="1800"/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</row>
    <row r="3" spans="1:18" s="280" customFormat="1" ht="15">
      <c r="A3" s="279"/>
      <c r="B3" s="279"/>
      <c r="C3" s="279"/>
      <c r="D3" s="279"/>
      <c r="E3" s="279"/>
      <c r="F3" s="279"/>
      <c r="G3" s="279"/>
      <c r="H3" s="279"/>
      <c r="I3" s="1801"/>
      <c r="J3" s="1801"/>
      <c r="K3" s="1801"/>
      <c r="L3" s="1801"/>
      <c r="M3" s="279"/>
      <c r="N3" s="279"/>
      <c r="O3" s="279"/>
      <c r="P3" s="1806" t="s">
        <v>2053</v>
      </c>
      <c r="Q3" s="1806"/>
      <c r="R3" s="1806"/>
    </row>
    <row r="4" spans="1:18" ht="13.5" customHeight="1">
      <c r="A4" s="1802" t="s">
        <v>1077</v>
      </c>
      <c r="B4" s="1803" t="s">
        <v>314</v>
      </c>
      <c r="C4" s="1804" t="s">
        <v>1078</v>
      </c>
      <c r="D4" s="1804"/>
      <c r="E4" s="1805" t="s">
        <v>1079</v>
      </c>
      <c r="F4" s="1805"/>
      <c r="G4" s="1803" t="s">
        <v>166</v>
      </c>
      <c r="H4" s="1803"/>
      <c r="I4" s="1803"/>
      <c r="J4" s="1803"/>
      <c r="K4" s="1803"/>
      <c r="L4" s="1803"/>
      <c r="M4" s="1803"/>
      <c r="N4" s="1803"/>
      <c r="O4" s="1803"/>
      <c r="P4" s="1803"/>
      <c r="Q4" s="1803"/>
      <c r="R4" s="1803"/>
    </row>
    <row r="5" spans="1:18" ht="12.75" customHeight="1">
      <c r="A5" s="1802"/>
      <c r="B5" s="1803"/>
      <c r="C5" s="1804"/>
      <c r="D5" s="1804"/>
      <c r="E5" s="1805"/>
      <c r="F5" s="1805"/>
      <c r="G5" s="1802" t="s">
        <v>1080</v>
      </c>
      <c r="H5" s="1802"/>
      <c r="I5" s="1802">
        <v>2</v>
      </c>
      <c r="J5" s="1802"/>
      <c r="K5" s="1802">
        <v>3</v>
      </c>
      <c r="L5" s="1802"/>
      <c r="M5" s="1802">
        <v>4</v>
      </c>
      <c r="N5" s="1802"/>
      <c r="O5" s="1802">
        <v>5</v>
      </c>
      <c r="P5" s="1802"/>
      <c r="Q5" s="1802">
        <v>6</v>
      </c>
      <c r="R5" s="1802"/>
    </row>
    <row r="6" spans="1:18" ht="16.5" customHeight="1">
      <c r="A6" s="1802"/>
      <c r="B6" s="1803"/>
      <c r="C6" s="1804"/>
      <c r="D6" s="1804"/>
      <c r="E6" s="1805"/>
      <c r="F6" s="1805"/>
      <c r="G6" s="1802"/>
      <c r="H6" s="1802"/>
      <c r="I6" s="1802"/>
      <c r="J6" s="1802"/>
      <c r="K6" s="1802"/>
      <c r="L6" s="1802"/>
      <c r="M6" s="1802"/>
      <c r="N6" s="1802"/>
      <c r="O6" s="1802"/>
      <c r="P6" s="1802"/>
      <c r="Q6" s="1802"/>
      <c r="R6" s="1802"/>
    </row>
    <row r="7" spans="1:18" ht="14.25" customHeight="1">
      <c r="A7" s="1802"/>
      <c r="B7" s="1803"/>
      <c r="C7" s="829" t="s">
        <v>15</v>
      </c>
      <c r="D7" s="829" t="s">
        <v>325</v>
      </c>
      <c r="E7" s="830" t="s">
        <v>15</v>
      </c>
      <c r="F7" s="830" t="s">
        <v>325</v>
      </c>
      <c r="G7" s="831" t="s">
        <v>15</v>
      </c>
      <c r="H7" s="831" t="s">
        <v>325</v>
      </c>
      <c r="I7" s="831" t="s">
        <v>15</v>
      </c>
      <c r="J7" s="831" t="s">
        <v>325</v>
      </c>
      <c r="K7" s="831" t="s">
        <v>15</v>
      </c>
      <c r="L7" s="831" t="s">
        <v>325</v>
      </c>
      <c r="M7" s="831" t="s">
        <v>15</v>
      </c>
      <c r="N7" s="831" t="s">
        <v>325</v>
      </c>
      <c r="O7" s="831" t="s">
        <v>15</v>
      </c>
      <c r="P7" s="831" t="s">
        <v>325</v>
      </c>
      <c r="Q7" s="831" t="s">
        <v>15</v>
      </c>
      <c r="R7" s="831" t="s">
        <v>325</v>
      </c>
    </row>
    <row r="8" spans="1:18" s="281" customFormat="1" ht="30.75" customHeight="1">
      <c r="A8" s="832" t="s">
        <v>3</v>
      </c>
      <c r="B8" s="832" t="s">
        <v>235</v>
      </c>
      <c r="C8" s="833">
        <v>1</v>
      </c>
      <c r="D8" s="833">
        <v>2</v>
      </c>
      <c r="E8" s="834">
        <v>3</v>
      </c>
      <c r="F8" s="834">
        <v>4</v>
      </c>
      <c r="G8" s="832">
        <v>5</v>
      </c>
      <c r="H8" s="832">
        <v>6</v>
      </c>
      <c r="I8" s="832">
        <v>7</v>
      </c>
      <c r="J8" s="832">
        <v>8</v>
      </c>
      <c r="K8" s="832">
        <v>9</v>
      </c>
      <c r="L8" s="832">
        <v>10</v>
      </c>
      <c r="M8" s="832">
        <v>11</v>
      </c>
      <c r="N8" s="832">
        <v>12</v>
      </c>
      <c r="O8" s="832">
        <v>13</v>
      </c>
      <c r="P8" s="832">
        <v>14</v>
      </c>
      <c r="Q8" s="832">
        <v>15</v>
      </c>
      <c r="R8" s="832">
        <v>16</v>
      </c>
    </row>
    <row r="9" spans="1:18" ht="15.95" customHeight="1">
      <c r="A9" s="832" t="s">
        <v>0</v>
      </c>
      <c r="B9" s="832"/>
      <c r="C9" s="835">
        <f>SUM(C10:C46)</f>
        <v>6800</v>
      </c>
      <c r="D9" s="835">
        <f t="shared" ref="D9:R9" si="0">SUM(D10:D46)</f>
        <v>3329</v>
      </c>
      <c r="E9" s="836">
        <f t="shared" si="0"/>
        <v>6285</v>
      </c>
      <c r="F9" s="836">
        <f t="shared" si="0"/>
        <v>3096</v>
      </c>
      <c r="G9" s="416">
        <f t="shared" si="0"/>
        <v>386</v>
      </c>
      <c r="H9" s="416">
        <f t="shared" si="0"/>
        <v>192</v>
      </c>
      <c r="I9" s="416">
        <f t="shared" si="0"/>
        <v>1105</v>
      </c>
      <c r="J9" s="416">
        <f t="shared" si="0"/>
        <v>540</v>
      </c>
      <c r="K9" s="416">
        <f t="shared" si="0"/>
        <v>1413</v>
      </c>
      <c r="L9" s="416">
        <f t="shared" si="0"/>
        <v>694</v>
      </c>
      <c r="M9" s="416">
        <f t="shared" si="0"/>
        <v>1626</v>
      </c>
      <c r="N9" s="416">
        <f t="shared" si="0"/>
        <v>825</v>
      </c>
      <c r="O9" s="416">
        <f t="shared" si="0"/>
        <v>1750</v>
      </c>
      <c r="P9" s="416">
        <f t="shared" si="0"/>
        <v>842</v>
      </c>
      <c r="Q9" s="416">
        <f t="shared" si="0"/>
        <v>5</v>
      </c>
      <c r="R9" s="416">
        <f t="shared" si="0"/>
        <v>3</v>
      </c>
    </row>
    <row r="10" spans="1:18" ht="18.75" customHeight="1">
      <c r="A10" s="837" t="s">
        <v>1081</v>
      </c>
      <c r="B10" s="832">
        <v>1</v>
      </c>
      <c r="C10" s="838">
        <v>190</v>
      </c>
      <c r="D10" s="838">
        <v>81</v>
      </c>
      <c r="E10" s="839">
        <v>170</v>
      </c>
      <c r="F10" s="839">
        <v>73</v>
      </c>
      <c r="G10" s="812">
        <v>0</v>
      </c>
      <c r="H10" s="812">
        <v>0</v>
      </c>
      <c r="I10" s="812">
        <v>34</v>
      </c>
      <c r="J10" s="812">
        <v>9</v>
      </c>
      <c r="K10" s="812">
        <v>34</v>
      </c>
      <c r="L10" s="812">
        <v>15</v>
      </c>
      <c r="M10" s="812">
        <v>32</v>
      </c>
      <c r="N10" s="812">
        <v>17</v>
      </c>
      <c r="O10" s="812">
        <v>70</v>
      </c>
      <c r="P10" s="812">
        <v>32</v>
      </c>
      <c r="Q10" s="812">
        <v>0</v>
      </c>
      <c r="R10" s="812">
        <v>0</v>
      </c>
    </row>
    <row r="11" spans="1:18" ht="18.75" customHeight="1">
      <c r="A11" s="837" t="s">
        <v>1082</v>
      </c>
      <c r="B11" s="832">
        <f t="shared" ref="B11:B46" si="1">SUM(B10+1)</f>
        <v>2</v>
      </c>
      <c r="C11" s="838">
        <v>230</v>
      </c>
      <c r="D11" s="838">
        <v>120</v>
      </c>
      <c r="E11" s="839">
        <v>230</v>
      </c>
      <c r="F11" s="839">
        <v>120</v>
      </c>
      <c r="G11" s="812">
        <v>2</v>
      </c>
      <c r="H11" s="812">
        <v>2</v>
      </c>
      <c r="I11" s="812">
        <v>35</v>
      </c>
      <c r="J11" s="812">
        <v>17</v>
      </c>
      <c r="K11" s="812">
        <v>39</v>
      </c>
      <c r="L11" s="812">
        <v>15</v>
      </c>
      <c r="M11" s="812">
        <v>65</v>
      </c>
      <c r="N11" s="812">
        <v>41</v>
      </c>
      <c r="O11" s="812">
        <v>89</v>
      </c>
      <c r="P11" s="812">
        <v>45</v>
      </c>
      <c r="Q11" s="812">
        <v>0</v>
      </c>
      <c r="R11" s="812">
        <v>0</v>
      </c>
    </row>
    <row r="12" spans="1:18" ht="18.75" customHeight="1">
      <c r="A12" s="837" t="s">
        <v>1083</v>
      </c>
      <c r="B12" s="832">
        <f t="shared" si="1"/>
        <v>3</v>
      </c>
      <c r="C12" s="838">
        <v>196</v>
      </c>
      <c r="D12" s="838">
        <v>106</v>
      </c>
      <c r="E12" s="839">
        <v>196</v>
      </c>
      <c r="F12" s="839">
        <v>106</v>
      </c>
      <c r="G12" s="812">
        <v>4</v>
      </c>
      <c r="H12" s="812">
        <v>3</v>
      </c>
      <c r="I12" s="812">
        <v>34</v>
      </c>
      <c r="J12" s="812">
        <v>11</v>
      </c>
      <c r="K12" s="812">
        <v>45</v>
      </c>
      <c r="L12" s="812">
        <v>28</v>
      </c>
      <c r="M12" s="812">
        <v>50</v>
      </c>
      <c r="N12" s="812">
        <v>33</v>
      </c>
      <c r="O12" s="812">
        <v>63</v>
      </c>
      <c r="P12" s="812">
        <v>31</v>
      </c>
      <c r="Q12" s="812">
        <v>0</v>
      </c>
      <c r="R12" s="812">
        <v>0</v>
      </c>
    </row>
    <row r="13" spans="1:18" ht="18.75" customHeight="1">
      <c r="A13" s="837" t="s">
        <v>1084</v>
      </c>
      <c r="B13" s="832">
        <f t="shared" si="1"/>
        <v>4</v>
      </c>
      <c r="C13" s="838">
        <v>204</v>
      </c>
      <c r="D13" s="838">
        <v>103</v>
      </c>
      <c r="E13" s="839">
        <v>204</v>
      </c>
      <c r="F13" s="839">
        <v>103</v>
      </c>
      <c r="G13" s="812">
        <v>0</v>
      </c>
      <c r="H13" s="812">
        <v>0</v>
      </c>
      <c r="I13" s="812">
        <v>27</v>
      </c>
      <c r="J13" s="812">
        <v>7</v>
      </c>
      <c r="K13" s="812">
        <v>53</v>
      </c>
      <c r="L13" s="812">
        <v>30</v>
      </c>
      <c r="M13" s="812">
        <v>62</v>
      </c>
      <c r="N13" s="812">
        <v>36</v>
      </c>
      <c r="O13" s="812">
        <v>62</v>
      </c>
      <c r="P13" s="812">
        <v>30</v>
      </c>
      <c r="Q13" s="812">
        <v>0</v>
      </c>
      <c r="R13" s="812">
        <v>0</v>
      </c>
    </row>
    <row r="14" spans="1:18" ht="18.75" customHeight="1">
      <c r="A14" s="837" t="s">
        <v>1085</v>
      </c>
      <c r="B14" s="832">
        <f t="shared" si="1"/>
        <v>5</v>
      </c>
      <c r="C14" s="838">
        <v>180</v>
      </c>
      <c r="D14" s="838">
        <v>100</v>
      </c>
      <c r="E14" s="839">
        <v>180</v>
      </c>
      <c r="F14" s="839">
        <v>100</v>
      </c>
      <c r="G14" s="812">
        <v>20</v>
      </c>
      <c r="H14" s="812">
        <v>11</v>
      </c>
      <c r="I14" s="812">
        <v>25</v>
      </c>
      <c r="J14" s="812">
        <v>20</v>
      </c>
      <c r="K14" s="812">
        <v>48</v>
      </c>
      <c r="L14" s="812">
        <v>24</v>
      </c>
      <c r="M14" s="812">
        <v>43</v>
      </c>
      <c r="N14" s="812">
        <v>20</v>
      </c>
      <c r="O14" s="812">
        <v>43</v>
      </c>
      <c r="P14" s="812">
        <v>25</v>
      </c>
      <c r="Q14" s="812">
        <v>1</v>
      </c>
      <c r="R14" s="812">
        <v>0</v>
      </c>
    </row>
    <row r="15" spans="1:18" ht="18.75" customHeight="1">
      <c r="A15" s="837" t="s">
        <v>1086</v>
      </c>
      <c r="B15" s="832">
        <f t="shared" si="1"/>
        <v>6</v>
      </c>
      <c r="C15" s="838">
        <v>170</v>
      </c>
      <c r="D15" s="838">
        <v>67</v>
      </c>
      <c r="E15" s="839">
        <v>150</v>
      </c>
      <c r="F15" s="839">
        <v>59</v>
      </c>
      <c r="G15" s="812">
        <v>0</v>
      </c>
      <c r="H15" s="812">
        <v>0</v>
      </c>
      <c r="I15" s="812">
        <v>17</v>
      </c>
      <c r="J15" s="812">
        <v>5</v>
      </c>
      <c r="K15" s="812">
        <v>25</v>
      </c>
      <c r="L15" s="812">
        <v>13</v>
      </c>
      <c r="M15" s="812">
        <v>47</v>
      </c>
      <c r="N15" s="812">
        <v>18</v>
      </c>
      <c r="O15" s="812">
        <v>61</v>
      </c>
      <c r="P15" s="812">
        <v>23</v>
      </c>
      <c r="Q15" s="812">
        <v>0</v>
      </c>
      <c r="R15" s="812">
        <v>0</v>
      </c>
    </row>
    <row r="16" spans="1:18" ht="18.75" customHeight="1">
      <c r="A16" s="837" t="s">
        <v>1730</v>
      </c>
      <c r="B16" s="832">
        <f t="shared" si="1"/>
        <v>7</v>
      </c>
      <c r="C16" s="838">
        <v>240</v>
      </c>
      <c r="D16" s="838">
        <v>105</v>
      </c>
      <c r="E16" s="839">
        <v>220</v>
      </c>
      <c r="F16" s="839">
        <v>94</v>
      </c>
      <c r="G16" s="812">
        <v>0</v>
      </c>
      <c r="H16" s="812">
        <v>0</v>
      </c>
      <c r="I16" s="812">
        <v>0</v>
      </c>
      <c r="J16" s="812">
        <v>0</v>
      </c>
      <c r="K16" s="812">
        <v>85</v>
      </c>
      <c r="L16" s="812">
        <v>28</v>
      </c>
      <c r="M16" s="812">
        <v>74</v>
      </c>
      <c r="N16" s="812">
        <v>31</v>
      </c>
      <c r="O16" s="812">
        <v>61</v>
      </c>
      <c r="P16" s="812">
        <v>35</v>
      </c>
      <c r="Q16" s="812">
        <v>0</v>
      </c>
      <c r="R16" s="812">
        <v>0</v>
      </c>
    </row>
    <row r="17" spans="1:18" ht="18.75" customHeight="1">
      <c r="A17" s="837" t="s">
        <v>1087</v>
      </c>
      <c r="B17" s="832">
        <f t="shared" si="1"/>
        <v>8</v>
      </c>
      <c r="C17" s="838">
        <v>385</v>
      </c>
      <c r="D17" s="838">
        <v>195</v>
      </c>
      <c r="E17" s="839">
        <v>360</v>
      </c>
      <c r="F17" s="839">
        <v>177</v>
      </c>
      <c r="G17" s="812">
        <v>0</v>
      </c>
      <c r="H17" s="812">
        <v>0</v>
      </c>
      <c r="I17" s="812">
        <v>52</v>
      </c>
      <c r="J17" s="812">
        <v>30</v>
      </c>
      <c r="K17" s="812">
        <v>90</v>
      </c>
      <c r="L17" s="812">
        <v>46</v>
      </c>
      <c r="M17" s="812">
        <v>90</v>
      </c>
      <c r="N17" s="812">
        <v>43</v>
      </c>
      <c r="O17" s="812">
        <v>128</v>
      </c>
      <c r="P17" s="812">
        <v>58</v>
      </c>
      <c r="Q17" s="812">
        <v>0</v>
      </c>
      <c r="R17" s="812">
        <v>0</v>
      </c>
    </row>
    <row r="18" spans="1:18" ht="18.75" customHeight="1">
      <c r="A18" s="837" t="s">
        <v>1898</v>
      </c>
      <c r="B18" s="832">
        <f t="shared" si="1"/>
        <v>9</v>
      </c>
      <c r="C18" s="838">
        <v>275</v>
      </c>
      <c r="D18" s="838">
        <v>136</v>
      </c>
      <c r="E18" s="839">
        <v>250</v>
      </c>
      <c r="F18" s="839">
        <v>122</v>
      </c>
      <c r="G18" s="812">
        <v>0</v>
      </c>
      <c r="H18" s="812">
        <v>0</v>
      </c>
      <c r="I18" s="812">
        <v>91</v>
      </c>
      <c r="J18" s="812">
        <v>49</v>
      </c>
      <c r="K18" s="812">
        <v>65</v>
      </c>
      <c r="L18" s="812">
        <v>34</v>
      </c>
      <c r="M18" s="812">
        <v>45</v>
      </c>
      <c r="N18" s="812">
        <v>17</v>
      </c>
      <c r="O18" s="812">
        <v>49</v>
      </c>
      <c r="P18" s="812">
        <v>22</v>
      </c>
      <c r="Q18" s="812">
        <v>0</v>
      </c>
      <c r="R18" s="812">
        <v>0</v>
      </c>
    </row>
    <row r="19" spans="1:18" ht="18.75" customHeight="1">
      <c r="A19" s="837" t="s">
        <v>1088</v>
      </c>
      <c r="B19" s="832">
        <f t="shared" si="1"/>
        <v>10</v>
      </c>
      <c r="C19" s="838">
        <v>360</v>
      </c>
      <c r="D19" s="838">
        <v>175</v>
      </c>
      <c r="E19" s="839">
        <v>360</v>
      </c>
      <c r="F19" s="839">
        <v>175</v>
      </c>
      <c r="G19" s="812">
        <v>0</v>
      </c>
      <c r="H19" s="812">
        <v>0</v>
      </c>
      <c r="I19" s="812">
        <v>66</v>
      </c>
      <c r="J19" s="812">
        <v>35</v>
      </c>
      <c r="K19" s="812">
        <v>98</v>
      </c>
      <c r="L19" s="812">
        <v>43</v>
      </c>
      <c r="M19" s="812">
        <v>80</v>
      </c>
      <c r="N19" s="812">
        <v>40</v>
      </c>
      <c r="O19" s="812">
        <v>114</v>
      </c>
      <c r="P19" s="812">
        <v>56</v>
      </c>
      <c r="Q19" s="812">
        <v>2</v>
      </c>
      <c r="R19" s="812">
        <v>1</v>
      </c>
    </row>
    <row r="20" spans="1:18" ht="18.75" customHeight="1">
      <c r="A20" s="837" t="s">
        <v>1089</v>
      </c>
      <c r="B20" s="832">
        <f t="shared" si="1"/>
        <v>11</v>
      </c>
      <c r="C20" s="838">
        <v>225</v>
      </c>
      <c r="D20" s="838">
        <v>105</v>
      </c>
      <c r="E20" s="839">
        <v>206</v>
      </c>
      <c r="F20" s="839">
        <v>97</v>
      </c>
      <c r="G20" s="812">
        <v>3</v>
      </c>
      <c r="H20" s="812">
        <v>1</v>
      </c>
      <c r="I20" s="812">
        <v>23</v>
      </c>
      <c r="J20" s="812">
        <v>12</v>
      </c>
      <c r="K20" s="812">
        <v>39</v>
      </c>
      <c r="L20" s="812">
        <v>17</v>
      </c>
      <c r="M20" s="812">
        <v>66</v>
      </c>
      <c r="N20" s="812">
        <v>34</v>
      </c>
      <c r="O20" s="812">
        <v>75</v>
      </c>
      <c r="P20" s="812">
        <v>33</v>
      </c>
      <c r="Q20" s="812">
        <v>0</v>
      </c>
      <c r="R20" s="812">
        <v>0</v>
      </c>
    </row>
    <row r="21" spans="1:18" ht="18.75" customHeight="1">
      <c r="A21" s="837" t="s">
        <v>1090</v>
      </c>
      <c r="B21" s="832">
        <f t="shared" si="1"/>
        <v>12</v>
      </c>
      <c r="C21" s="838">
        <v>388</v>
      </c>
      <c r="D21" s="838">
        <v>210</v>
      </c>
      <c r="E21" s="839">
        <v>368</v>
      </c>
      <c r="F21" s="839">
        <v>206</v>
      </c>
      <c r="G21" s="812">
        <v>0</v>
      </c>
      <c r="H21" s="812">
        <v>0</v>
      </c>
      <c r="I21" s="812">
        <v>51</v>
      </c>
      <c r="J21" s="812">
        <v>22</v>
      </c>
      <c r="K21" s="812">
        <v>83</v>
      </c>
      <c r="L21" s="812">
        <v>48</v>
      </c>
      <c r="M21" s="812">
        <v>115</v>
      </c>
      <c r="N21" s="812">
        <v>66</v>
      </c>
      <c r="O21" s="812">
        <v>119</v>
      </c>
      <c r="P21" s="812">
        <v>70</v>
      </c>
      <c r="Q21" s="812">
        <v>0</v>
      </c>
      <c r="R21" s="812">
        <v>0</v>
      </c>
    </row>
    <row r="22" spans="1:18" ht="18.75" customHeight="1">
      <c r="A22" s="837" t="s">
        <v>1091</v>
      </c>
      <c r="B22" s="832">
        <f t="shared" si="1"/>
        <v>13</v>
      </c>
      <c r="C22" s="838">
        <v>380</v>
      </c>
      <c r="D22" s="838">
        <v>178</v>
      </c>
      <c r="E22" s="839">
        <v>360</v>
      </c>
      <c r="F22" s="839">
        <v>178</v>
      </c>
      <c r="G22" s="812">
        <v>0</v>
      </c>
      <c r="H22" s="812">
        <v>0</v>
      </c>
      <c r="I22" s="812">
        <v>56</v>
      </c>
      <c r="J22" s="812">
        <v>27</v>
      </c>
      <c r="K22" s="812">
        <v>85</v>
      </c>
      <c r="L22" s="812">
        <v>33</v>
      </c>
      <c r="M22" s="812">
        <v>109</v>
      </c>
      <c r="N22" s="812">
        <v>55</v>
      </c>
      <c r="O22" s="812">
        <v>110</v>
      </c>
      <c r="P22" s="812">
        <v>63</v>
      </c>
      <c r="Q22" s="812">
        <v>0</v>
      </c>
      <c r="R22" s="812">
        <v>0</v>
      </c>
    </row>
    <row r="23" spans="1:18" s="282" customFormat="1" ht="18.75" customHeight="1">
      <c r="A23" s="837" t="s">
        <v>1899</v>
      </c>
      <c r="B23" s="832">
        <f t="shared" si="1"/>
        <v>14</v>
      </c>
      <c r="C23" s="838">
        <v>150</v>
      </c>
      <c r="D23" s="838">
        <v>70</v>
      </c>
      <c r="E23" s="839">
        <v>150</v>
      </c>
      <c r="F23" s="839">
        <v>70</v>
      </c>
      <c r="G23" s="812">
        <v>0</v>
      </c>
      <c r="H23" s="812">
        <v>0</v>
      </c>
      <c r="I23" s="812">
        <v>38</v>
      </c>
      <c r="J23" s="812">
        <v>20</v>
      </c>
      <c r="K23" s="812">
        <v>33</v>
      </c>
      <c r="L23" s="812">
        <v>13</v>
      </c>
      <c r="M23" s="812">
        <v>46</v>
      </c>
      <c r="N23" s="812">
        <v>22</v>
      </c>
      <c r="O23" s="812">
        <v>33</v>
      </c>
      <c r="P23" s="812">
        <v>15</v>
      </c>
      <c r="Q23" s="812">
        <v>0</v>
      </c>
      <c r="R23" s="812">
        <v>0</v>
      </c>
    </row>
    <row r="24" spans="1:18" s="282" customFormat="1" ht="18.75" customHeight="1">
      <c r="A24" s="837" t="s">
        <v>1092</v>
      </c>
      <c r="B24" s="832">
        <f t="shared" si="1"/>
        <v>15</v>
      </c>
      <c r="C24" s="838">
        <v>126</v>
      </c>
      <c r="D24" s="838">
        <v>68</v>
      </c>
      <c r="E24" s="839">
        <v>126</v>
      </c>
      <c r="F24" s="839">
        <v>68</v>
      </c>
      <c r="G24" s="812">
        <v>2</v>
      </c>
      <c r="H24" s="812">
        <v>2</v>
      </c>
      <c r="I24" s="812">
        <v>27</v>
      </c>
      <c r="J24" s="812">
        <v>17</v>
      </c>
      <c r="K24" s="812">
        <v>28</v>
      </c>
      <c r="L24" s="812">
        <v>14</v>
      </c>
      <c r="M24" s="812">
        <v>33</v>
      </c>
      <c r="N24" s="812">
        <v>18</v>
      </c>
      <c r="O24" s="812">
        <v>36</v>
      </c>
      <c r="P24" s="812">
        <v>17</v>
      </c>
      <c r="Q24" s="812">
        <v>0</v>
      </c>
      <c r="R24" s="812">
        <v>0</v>
      </c>
    </row>
    <row r="25" spans="1:18" s="282" customFormat="1" ht="18.75" customHeight="1">
      <c r="A25" s="837" t="s">
        <v>1095</v>
      </c>
      <c r="B25" s="832">
        <f t="shared" si="1"/>
        <v>16</v>
      </c>
      <c r="C25" s="838">
        <v>134</v>
      </c>
      <c r="D25" s="838">
        <v>81</v>
      </c>
      <c r="E25" s="839">
        <v>134</v>
      </c>
      <c r="F25" s="839">
        <v>81</v>
      </c>
      <c r="G25" s="812">
        <v>6</v>
      </c>
      <c r="H25" s="812">
        <v>5</v>
      </c>
      <c r="I25" s="812">
        <v>24</v>
      </c>
      <c r="J25" s="812">
        <v>15</v>
      </c>
      <c r="K25" s="812">
        <v>36</v>
      </c>
      <c r="L25" s="812">
        <v>20</v>
      </c>
      <c r="M25" s="812">
        <v>39</v>
      </c>
      <c r="N25" s="812">
        <v>25</v>
      </c>
      <c r="O25" s="812">
        <v>28</v>
      </c>
      <c r="P25" s="812">
        <v>15</v>
      </c>
      <c r="Q25" s="812">
        <v>1</v>
      </c>
      <c r="R25" s="812">
        <v>1</v>
      </c>
    </row>
    <row r="26" spans="1:18" s="283" customFormat="1" ht="18.75" customHeight="1">
      <c r="A26" s="837" t="s">
        <v>258</v>
      </c>
      <c r="B26" s="832">
        <f t="shared" si="1"/>
        <v>17</v>
      </c>
      <c r="C26" s="838">
        <v>242</v>
      </c>
      <c r="D26" s="838">
        <v>118</v>
      </c>
      <c r="E26" s="839">
        <v>222</v>
      </c>
      <c r="F26" s="839">
        <v>110</v>
      </c>
      <c r="G26" s="812">
        <v>10</v>
      </c>
      <c r="H26" s="812">
        <v>6</v>
      </c>
      <c r="I26" s="812">
        <v>40</v>
      </c>
      <c r="J26" s="812">
        <v>17</v>
      </c>
      <c r="K26" s="812">
        <v>57</v>
      </c>
      <c r="L26" s="812">
        <v>32</v>
      </c>
      <c r="M26" s="812">
        <v>59</v>
      </c>
      <c r="N26" s="812">
        <v>30</v>
      </c>
      <c r="O26" s="812">
        <v>56</v>
      </c>
      <c r="P26" s="812">
        <v>25</v>
      </c>
      <c r="Q26" s="812">
        <v>0</v>
      </c>
      <c r="R26" s="812">
        <v>0</v>
      </c>
    </row>
    <row r="27" spans="1:18" s="284" customFormat="1" ht="18.75" customHeight="1">
      <c r="A27" s="837" t="s">
        <v>105</v>
      </c>
      <c r="B27" s="832">
        <f t="shared" si="1"/>
        <v>18</v>
      </c>
      <c r="C27" s="838">
        <v>134</v>
      </c>
      <c r="D27" s="838">
        <v>58</v>
      </c>
      <c r="E27" s="839">
        <v>105</v>
      </c>
      <c r="F27" s="839">
        <v>50</v>
      </c>
      <c r="G27" s="812">
        <v>8</v>
      </c>
      <c r="H27" s="812">
        <v>2</v>
      </c>
      <c r="I27" s="812">
        <v>12</v>
      </c>
      <c r="J27" s="812">
        <v>5</v>
      </c>
      <c r="K27" s="812">
        <v>32</v>
      </c>
      <c r="L27" s="812">
        <v>15</v>
      </c>
      <c r="M27" s="812">
        <v>36</v>
      </c>
      <c r="N27" s="812">
        <v>19</v>
      </c>
      <c r="O27" s="812">
        <v>17</v>
      </c>
      <c r="P27" s="812">
        <v>9</v>
      </c>
      <c r="Q27" s="812">
        <v>0</v>
      </c>
      <c r="R27" s="812">
        <v>0</v>
      </c>
    </row>
    <row r="28" spans="1:18" s="284" customFormat="1" ht="18.75" customHeight="1">
      <c r="A28" s="837" t="s">
        <v>145</v>
      </c>
      <c r="B28" s="832">
        <f t="shared" si="1"/>
        <v>19</v>
      </c>
      <c r="C28" s="838">
        <v>352</v>
      </c>
      <c r="D28" s="838">
        <v>173</v>
      </c>
      <c r="E28" s="839">
        <v>317</v>
      </c>
      <c r="F28" s="839">
        <v>156</v>
      </c>
      <c r="G28" s="812">
        <v>0</v>
      </c>
      <c r="H28" s="812">
        <v>0</v>
      </c>
      <c r="I28" s="812">
        <v>67</v>
      </c>
      <c r="J28" s="812">
        <v>31</v>
      </c>
      <c r="K28" s="812">
        <v>70</v>
      </c>
      <c r="L28" s="812">
        <v>35</v>
      </c>
      <c r="M28" s="812">
        <v>75</v>
      </c>
      <c r="N28" s="812">
        <v>40</v>
      </c>
      <c r="O28" s="812">
        <v>105</v>
      </c>
      <c r="P28" s="812">
        <v>50</v>
      </c>
      <c r="Q28" s="812">
        <v>0</v>
      </c>
      <c r="R28" s="812">
        <v>0</v>
      </c>
    </row>
    <row r="29" spans="1:18" s="284" customFormat="1" ht="18.75" customHeight="1">
      <c r="A29" s="837" t="s">
        <v>106</v>
      </c>
      <c r="B29" s="832">
        <f t="shared" si="1"/>
        <v>20</v>
      </c>
      <c r="C29" s="838">
        <v>115</v>
      </c>
      <c r="D29" s="838">
        <v>48</v>
      </c>
      <c r="E29" s="839">
        <v>90</v>
      </c>
      <c r="F29" s="839">
        <v>40</v>
      </c>
      <c r="G29" s="812">
        <v>4</v>
      </c>
      <c r="H29" s="812">
        <v>2</v>
      </c>
      <c r="I29" s="812">
        <v>25</v>
      </c>
      <c r="J29" s="812">
        <v>8</v>
      </c>
      <c r="K29" s="812">
        <v>16</v>
      </c>
      <c r="L29" s="812">
        <v>11</v>
      </c>
      <c r="M29" s="812">
        <v>28</v>
      </c>
      <c r="N29" s="812">
        <v>15</v>
      </c>
      <c r="O29" s="812">
        <v>17</v>
      </c>
      <c r="P29" s="812">
        <v>4</v>
      </c>
      <c r="Q29" s="812">
        <v>0</v>
      </c>
      <c r="R29" s="812">
        <v>0</v>
      </c>
    </row>
    <row r="30" spans="1:18" s="284" customFormat="1" ht="18.75" customHeight="1">
      <c r="A30" s="837" t="s">
        <v>107</v>
      </c>
      <c r="B30" s="832">
        <f t="shared" si="1"/>
        <v>21</v>
      </c>
      <c r="C30" s="838">
        <v>95</v>
      </c>
      <c r="D30" s="838">
        <v>50</v>
      </c>
      <c r="E30" s="839">
        <v>75</v>
      </c>
      <c r="F30" s="839">
        <v>39</v>
      </c>
      <c r="G30" s="812">
        <v>0</v>
      </c>
      <c r="H30" s="812">
        <v>0</v>
      </c>
      <c r="I30" s="812">
        <v>17</v>
      </c>
      <c r="J30" s="812">
        <v>10</v>
      </c>
      <c r="K30" s="812">
        <v>21</v>
      </c>
      <c r="L30" s="812">
        <v>8</v>
      </c>
      <c r="M30" s="812">
        <v>19</v>
      </c>
      <c r="N30" s="812">
        <v>12</v>
      </c>
      <c r="O30" s="812">
        <v>18</v>
      </c>
      <c r="P30" s="812">
        <v>9</v>
      </c>
      <c r="Q30" s="812">
        <v>0</v>
      </c>
      <c r="R30" s="812">
        <v>0</v>
      </c>
    </row>
    <row r="31" spans="1:18" s="284" customFormat="1" ht="18.75" customHeight="1">
      <c r="A31" s="837" t="s">
        <v>108</v>
      </c>
      <c r="B31" s="832">
        <f t="shared" si="1"/>
        <v>22</v>
      </c>
      <c r="C31" s="838">
        <v>190</v>
      </c>
      <c r="D31" s="838">
        <v>82</v>
      </c>
      <c r="E31" s="839">
        <v>170</v>
      </c>
      <c r="F31" s="839">
        <v>71</v>
      </c>
      <c r="G31" s="812">
        <v>4</v>
      </c>
      <c r="H31" s="812">
        <v>4</v>
      </c>
      <c r="I31" s="812">
        <v>29</v>
      </c>
      <c r="J31" s="812">
        <v>17</v>
      </c>
      <c r="K31" s="812">
        <v>37</v>
      </c>
      <c r="L31" s="812">
        <v>15</v>
      </c>
      <c r="M31" s="812">
        <v>40</v>
      </c>
      <c r="N31" s="812">
        <v>12</v>
      </c>
      <c r="O31" s="812">
        <v>60</v>
      </c>
      <c r="P31" s="812">
        <v>23</v>
      </c>
      <c r="Q31" s="812">
        <v>0</v>
      </c>
      <c r="R31" s="812">
        <v>0</v>
      </c>
    </row>
    <row r="32" spans="1:18" s="285" customFormat="1" ht="18.75" customHeight="1">
      <c r="A32" s="837" t="s">
        <v>109</v>
      </c>
      <c r="B32" s="832">
        <f t="shared" si="1"/>
        <v>23</v>
      </c>
      <c r="C32" s="838">
        <v>190</v>
      </c>
      <c r="D32" s="838">
        <v>93</v>
      </c>
      <c r="E32" s="839">
        <v>150</v>
      </c>
      <c r="F32" s="839">
        <v>77</v>
      </c>
      <c r="G32" s="812">
        <v>6</v>
      </c>
      <c r="H32" s="812">
        <v>1</v>
      </c>
      <c r="I32" s="812">
        <v>30</v>
      </c>
      <c r="J32" s="812">
        <v>15</v>
      </c>
      <c r="K32" s="812">
        <v>35</v>
      </c>
      <c r="L32" s="812">
        <v>22</v>
      </c>
      <c r="M32" s="812">
        <v>47</v>
      </c>
      <c r="N32" s="812">
        <v>24</v>
      </c>
      <c r="O32" s="812">
        <v>32</v>
      </c>
      <c r="P32" s="812">
        <v>15</v>
      </c>
      <c r="Q32" s="812">
        <v>0</v>
      </c>
      <c r="R32" s="812">
        <v>0</v>
      </c>
    </row>
    <row r="33" spans="1:18" s="285" customFormat="1" ht="18.75" customHeight="1">
      <c r="A33" s="837" t="s">
        <v>110</v>
      </c>
      <c r="B33" s="832">
        <f t="shared" si="1"/>
        <v>24</v>
      </c>
      <c r="C33" s="838">
        <v>120</v>
      </c>
      <c r="D33" s="838">
        <v>53</v>
      </c>
      <c r="E33" s="839">
        <v>100</v>
      </c>
      <c r="F33" s="839">
        <v>40</v>
      </c>
      <c r="G33" s="812">
        <v>0</v>
      </c>
      <c r="H33" s="812">
        <v>0</v>
      </c>
      <c r="I33" s="812">
        <v>25</v>
      </c>
      <c r="J33" s="812">
        <v>12</v>
      </c>
      <c r="K33" s="812">
        <v>27</v>
      </c>
      <c r="L33" s="812">
        <v>10</v>
      </c>
      <c r="M33" s="812">
        <v>27</v>
      </c>
      <c r="N33" s="812">
        <v>11</v>
      </c>
      <c r="O33" s="812">
        <v>21</v>
      </c>
      <c r="P33" s="812">
        <v>7</v>
      </c>
      <c r="Q33" s="812">
        <v>0</v>
      </c>
      <c r="R33" s="812">
        <v>0</v>
      </c>
    </row>
    <row r="34" spans="1:18" s="285" customFormat="1" ht="18.75" customHeight="1">
      <c r="A34" s="837" t="s">
        <v>111</v>
      </c>
      <c r="B34" s="832">
        <f t="shared" si="1"/>
        <v>25</v>
      </c>
      <c r="C34" s="838">
        <v>250</v>
      </c>
      <c r="D34" s="838">
        <v>105</v>
      </c>
      <c r="E34" s="839">
        <v>210</v>
      </c>
      <c r="F34" s="839">
        <v>88</v>
      </c>
      <c r="G34" s="812">
        <v>0</v>
      </c>
      <c r="H34" s="812">
        <v>0</v>
      </c>
      <c r="I34" s="812">
        <v>38</v>
      </c>
      <c r="J34" s="812">
        <v>18</v>
      </c>
      <c r="K34" s="812">
        <v>42</v>
      </c>
      <c r="L34" s="812">
        <v>14</v>
      </c>
      <c r="M34" s="812">
        <v>64</v>
      </c>
      <c r="N34" s="812">
        <v>29</v>
      </c>
      <c r="O34" s="812">
        <v>66</v>
      </c>
      <c r="P34" s="812">
        <v>27</v>
      </c>
      <c r="Q34" s="812">
        <v>0</v>
      </c>
      <c r="R34" s="812">
        <v>0</v>
      </c>
    </row>
    <row r="35" spans="1:18" ht="18.75" customHeight="1">
      <c r="A35" s="837" t="s">
        <v>112</v>
      </c>
      <c r="B35" s="832">
        <f t="shared" si="1"/>
        <v>26</v>
      </c>
      <c r="C35" s="838">
        <v>156</v>
      </c>
      <c r="D35" s="838">
        <v>86</v>
      </c>
      <c r="E35" s="839">
        <v>140</v>
      </c>
      <c r="F35" s="839">
        <v>79</v>
      </c>
      <c r="G35" s="812">
        <v>0</v>
      </c>
      <c r="H35" s="812">
        <v>0</v>
      </c>
      <c r="I35" s="812">
        <v>26</v>
      </c>
      <c r="J35" s="812">
        <v>16</v>
      </c>
      <c r="K35" s="812">
        <v>34</v>
      </c>
      <c r="L35" s="812">
        <v>21</v>
      </c>
      <c r="M35" s="812">
        <v>43</v>
      </c>
      <c r="N35" s="812">
        <v>24</v>
      </c>
      <c r="O35" s="812">
        <v>37</v>
      </c>
      <c r="P35" s="812">
        <v>18</v>
      </c>
      <c r="Q35" s="812">
        <v>0</v>
      </c>
      <c r="R35" s="812">
        <v>0</v>
      </c>
    </row>
    <row r="36" spans="1:18" ht="18.75" customHeight="1">
      <c r="A36" s="840" t="s">
        <v>147</v>
      </c>
      <c r="B36" s="832">
        <f t="shared" si="1"/>
        <v>27</v>
      </c>
      <c r="C36" s="838">
        <v>248</v>
      </c>
      <c r="D36" s="838">
        <v>127</v>
      </c>
      <c r="E36" s="839">
        <v>237</v>
      </c>
      <c r="F36" s="839">
        <v>122</v>
      </c>
      <c r="G36" s="812">
        <v>0</v>
      </c>
      <c r="H36" s="812">
        <v>0</v>
      </c>
      <c r="I36" s="812">
        <v>44</v>
      </c>
      <c r="J36" s="812">
        <v>24</v>
      </c>
      <c r="K36" s="812">
        <v>39</v>
      </c>
      <c r="L36" s="812">
        <v>25</v>
      </c>
      <c r="M36" s="812">
        <v>85</v>
      </c>
      <c r="N36" s="812">
        <v>40</v>
      </c>
      <c r="O36" s="812">
        <v>69</v>
      </c>
      <c r="P36" s="812">
        <v>33</v>
      </c>
      <c r="Q36" s="812">
        <v>0</v>
      </c>
      <c r="R36" s="812">
        <v>0</v>
      </c>
    </row>
    <row r="37" spans="1:18" ht="18.75" customHeight="1">
      <c r="A37" s="841" t="s">
        <v>113</v>
      </c>
      <c r="B37" s="832">
        <f t="shared" si="1"/>
        <v>28</v>
      </c>
      <c r="C37" s="838">
        <v>191</v>
      </c>
      <c r="D37" s="838">
        <v>99</v>
      </c>
      <c r="E37" s="839">
        <v>141</v>
      </c>
      <c r="F37" s="839">
        <v>71</v>
      </c>
      <c r="G37" s="812">
        <v>10</v>
      </c>
      <c r="H37" s="812">
        <v>3</v>
      </c>
      <c r="I37" s="812">
        <v>21</v>
      </c>
      <c r="J37" s="812">
        <v>10</v>
      </c>
      <c r="K37" s="812">
        <v>26</v>
      </c>
      <c r="L37" s="812">
        <v>14</v>
      </c>
      <c r="M37" s="812">
        <v>38</v>
      </c>
      <c r="N37" s="812">
        <v>18</v>
      </c>
      <c r="O37" s="812">
        <v>46</v>
      </c>
      <c r="P37" s="812">
        <v>26</v>
      </c>
      <c r="Q37" s="812">
        <v>0</v>
      </c>
      <c r="R37" s="812">
        <v>0</v>
      </c>
    </row>
    <row r="38" spans="1:18" ht="16.5" customHeight="1">
      <c r="A38" s="842" t="s">
        <v>114</v>
      </c>
      <c r="B38" s="832">
        <f t="shared" si="1"/>
        <v>29</v>
      </c>
      <c r="C38" s="838">
        <v>145</v>
      </c>
      <c r="D38" s="838">
        <v>82</v>
      </c>
      <c r="E38" s="839">
        <v>125</v>
      </c>
      <c r="F38" s="839">
        <v>69</v>
      </c>
      <c r="G38" s="812">
        <v>0</v>
      </c>
      <c r="H38" s="812">
        <v>0</v>
      </c>
      <c r="I38" s="812">
        <v>19</v>
      </c>
      <c r="J38" s="812">
        <v>8</v>
      </c>
      <c r="K38" s="812">
        <v>36</v>
      </c>
      <c r="L38" s="812">
        <v>25</v>
      </c>
      <c r="M38" s="812">
        <v>31</v>
      </c>
      <c r="N38" s="812">
        <v>17</v>
      </c>
      <c r="O38" s="812">
        <v>39</v>
      </c>
      <c r="P38" s="812">
        <v>19</v>
      </c>
      <c r="Q38" s="812">
        <v>0</v>
      </c>
      <c r="R38" s="812">
        <v>0</v>
      </c>
    </row>
    <row r="39" spans="1:18" ht="16.5" customHeight="1">
      <c r="A39" s="842" t="s">
        <v>1093</v>
      </c>
      <c r="B39" s="832">
        <f t="shared" si="1"/>
        <v>30</v>
      </c>
      <c r="C39" s="838">
        <v>60</v>
      </c>
      <c r="D39" s="838">
        <v>29</v>
      </c>
      <c r="E39" s="839">
        <v>60</v>
      </c>
      <c r="F39" s="839">
        <v>29</v>
      </c>
      <c r="G39" s="812">
        <v>18</v>
      </c>
      <c r="H39" s="812">
        <v>10</v>
      </c>
      <c r="I39" s="812">
        <v>25</v>
      </c>
      <c r="J39" s="812">
        <v>11</v>
      </c>
      <c r="K39" s="812">
        <v>7</v>
      </c>
      <c r="L39" s="812">
        <v>4</v>
      </c>
      <c r="M39" s="812">
        <v>6</v>
      </c>
      <c r="N39" s="812">
        <v>3</v>
      </c>
      <c r="O39" s="812">
        <v>4</v>
      </c>
      <c r="P39" s="812">
        <v>1</v>
      </c>
      <c r="Q39" s="812">
        <v>0</v>
      </c>
      <c r="R39" s="812">
        <v>0</v>
      </c>
    </row>
    <row r="40" spans="1:18" ht="21.75" customHeight="1">
      <c r="A40" s="842" t="s">
        <v>1094</v>
      </c>
      <c r="B40" s="832">
        <f t="shared" si="1"/>
        <v>31</v>
      </c>
      <c r="C40" s="843">
        <v>165</v>
      </c>
      <c r="D40" s="843">
        <v>79</v>
      </c>
      <c r="E40" s="844">
        <v>165</v>
      </c>
      <c r="F40" s="844">
        <v>79</v>
      </c>
      <c r="G40" s="845">
        <v>79</v>
      </c>
      <c r="H40" s="845">
        <v>39</v>
      </c>
      <c r="I40" s="845">
        <v>37</v>
      </c>
      <c r="J40" s="845">
        <v>18</v>
      </c>
      <c r="K40" s="845">
        <v>17</v>
      </c>
      <c r="L40" s="845">
        <v>11</v>
      </c>
      <c r="M40" s="845">
        <v>20</v>
      </c>
      <c r="N40" s="845">
        <v>9</v>
      </c>
      <c r="O40" s="845">
        <v>12</v>
      </c>
      <c r="P40" s="845">
        <v>2</v>
      </c>
      <c r="Q40" s="845">
        <v>0</v>
      </c>
      <c r="R40" s="845">
        <v>0</v>
      </c>
    </row>
    <row r="41" spans="1:18" ht="21" customHeight="1">
      <c r="A41" s="842" t="s">
        <v>1600</v>
      </c>
      <c r="B41" s="832">
        <f t="shared" si="1"/>
        <v>32</v>
      </c>
      <c r="C41" s="843">
        <v>50</v>
      </c>
      <c r="D41" s="843">
        <v>26</v>
      </c>
      <c r="E41" s="844">
        <v>50</v>
      </c>
      <c r="F41" s="844">
        <v>26</v>
      </c>
      <c r="G41" s="845">
        <v>44</v>
      </c>
      <c r="H41" s="845">
        <v>24</v>
      </c>
      <c r="I41" s="845">
        <v>2</v>
      </c>
      <c r="J41" s="845">
        <v>2</v>
      </c>
      <c r="K41" s="845">
        <v>4</v>
      </c>
      <c r="L41" s="845">
        <v>0</v>
      </c>
      <c r="M41" s="845">
        <v>0</v>
      </c>
      <c r="N41" s="845">
        <v>0</v>
      </c>
      <c r="O41" s="845">
        <v>0</v>
      </c>
      <c r="P41" s="845">
        <v>0</v>
      </c>
      <c r="Q41" s="845">
        <v>0</v>
      </c>
      <c r="R41" s="845">
        <v>0</v>
      </c>
    </row>
    <row r="42" spans="1:18">
      <c r="A42" s="846" t="s">
        <v>1731</v>
      </c>
      <c r="B42" s="832">
        <f t="shared" si="1"/>
        <v>33</v>
      </c>
      <c r="C42" s="847">
        <v>80</v>
      </c>
      <c r="D42" s="847">
        <v>32</v>
      </c>
      <c r="E42" s="848">
        <v>80</v>
      </c>
      <c r="F42" s="848">
        <v>32</v>
      </c>
      <c r="G42" s="849">
        <v>47</v>
      </c>
      <c r="H42" s="849">
        <v>15</v>
      </c>
      <c r="I42" s="849">
        <v>14</v>
      </c>
      <c r="J42" s="849">
        <v>8</v>
      </c>
      <c r="K42" s="849">
        <v>10</v>
      </c>
      <c r="L42" s="849">
        <v>5</v>
      </c>
      <c r="M42" s="849">
        <v>5</v>
      </c>
      <c r="N42" s="849">
        <v>2</v>
      </c>
      <c r="O42" s="849">
        <v>3</v>
      </c>
      <c r="P42" s="849">
        <v>1</v>
      </c>
      <c r="Q42" s="849">
        <v>1</v>
      </c>
      <c r="R42" s="849">
        <v>1</v>
      </c>
    </row>
    <row r="43" spans="1:18">
      <c r="A43" s="846" t="s">
        <v>1732</v>
      </c>
      <c r="B43" s="832">
        <f t="shared" si="1"/>
        <v>34</v>
      </c>
      <c r="C43" s="847">
        <v>52</v>
      </c>
      <c r="D43" s="847">
        <v>28</v>
      </c>
      <c r="E43" s="848">
        <v>52</v>
      </c>
      <c r="F43" s="848">
        <v>28</v>
      </c>
      <c r="G43" s="849">
        <v>28</v>
      </c>
      <c r="H43" s="849">
        <v>14</v>
      </c>
      <c r="I43" s="849">
        <v>15</v>
      </c>
      <c r="J43" s="849">
        <v>9</v>
      </c>
      <c r="K43" s="849">
        <v>5</v>
      </c>
      <c r="L43" s="849">
        <v>2</v>
      </c>
      <c r="M43" s="849">
        <v>3</v>
      </c>
      <c r="N43" s="849">
        <v>3</v>
      </c>
      <c r="O43" s="849">
        <v>1</v>
      </c>
      <c r="P43" s="849">
        <v>0</v>
      </c>
      <c r="Q43" s="849">
        <v>0</v>
      </c>
      <c r="R43" s="849">
        <v>0</v>
      </c>
    </row>
    <row r="44" spans="1:18" ht="25.5">
      <c r="A44" s="1356" t="s">
        <v>1900</v>
      </c>
      <c r="B44" s="832">
        <f t="shared" si="1"/>
        <v>35</v>
      </c>
      <c r="C44" s="843">
        <v>49</v>
      </c>
      <c r="D44" s="843">
        <v>16</v>
      </c>
      <c r="E44" s="844">
        <v>49</v>
      </c>
      <c r="F44" s="844">
        <v>16</v>
      </c>
      <c r="G44" s="845">
        <v>24</v>
      </c>
      <c r="H44" s="845">
        <v>11</v>
      </c>
      <c r="I44" s="845">
        <v>17</v>
      </c>
      <c r="J44" s="845">
        <v>3</v>
      </c>
      <c r="K44" s="845">
        <v>7</v>
      </c>
      <c r="L44" s="845">
        <v>1</v>
      </c>
      <c r="M44" s="845">
        <v>1</v>
      </c>
      <c r="N44" s="845">
        <v>1</v>
      </c>
      <c r="O44" s="845">
        <v>0</v>
      </c>
      <c r="P44" s="845">
        <v>0</v>
      </c>
      <c r="Q44" s="845">
        <v>0</v>
      </c>
      <c r="R44" s="845">
        <v>0</v>
      </c>
    </row>
    <row r="45" spans="1:18">
      <c r="A45" s="842" t="s">
        <v>1901</v>
      </c>
      <c r="B45" s="832">
        <f t="shared" si="1"/>
        <v>36</v>
      </c>
      <c r="C45" s="843">
        <v>60</v>
      </c>
      <c r="D45" s="843">
        <v>31</v>
      </c>
      <c r="E45" s="844">
        <v>60</v>
      </c>
      <c r="F45" s="844">
        <v>31</v>
      </c>
      <c r="G45" s="845">
        <v>60</v>
      </c>
      <c r="H45" s="845">
        <v>31</v>
      </c>
      <c r="I45" s="845">
        <v>0</v>
      </c>
      <c r="J45" s="845">
        <v>0</v>
      </c>
      <c r="K45" s="845">
        <v>0</v>
      </c>
      <c r="L45" s="845">
        <v>0</v>
      </c>
      <c r="M45" s="845">
        <v>0</v>
      </c>
      <c r="N45" s="845">
        <v>0</v>
      </c>
      <c r="O45" s="845">
        <v>0</v>
      </c>
      <c r="P45" s="845">
        <v>0</v>
      </c>
      <c r="Q45" s="845">
        <v>0</v>
      </c>
      <c r="R45" s="845">
        <v>0</v>
      </c>
    </row>
    <row r="46" spans="1:18">
      <c r="A46" s="842" t="s">
        <v>1902</v>
      </c>
      <c r="B46" s="832">
        <f t="shared" si="1"/>
        <v>37</v>
      </c>
      <c r="C46" s="843">
        <v>23</v>
      </c>
      <c r="D46" s="843">
        <v>14</v>
      </c>
      <c r="E46" s="844">
        <v>23</v>
      </c>
      <c r="F46" s="844">
        <v>14</v>
      </c>
      <c r="G46" s="845">
        <v>7</v>
      </c>
      <c r="H46" s="845">
        <v>6</v>
      </c>
      <c r="I46" s="845">
        <v>2</v>
      </c>
      <c r="J46" s="845">
        <v>2</v>
      </c>
      <c r="K46" s="845">
        <v>5</v>
      </c>
      <c r="L46" s="845">
        <v>3</v>
      </c>
      <c r="M46" s="845">
        <v>3</v>
      </c>
      <c r="N46" s="845">
        <v>0</v>
      </c>
      <c r="O46" s="845">
        <v>6</v>
      </c>
      <c r="P46" s="845">
        <v>3</v>
      </c>
      <c r="Q46" s="845">
        <v>0</v>
      </c>
      <c r="R46" s="845">
        <v>0</v>
      </c>
    </row>
    <row r="47" spans="1:18">
      <c r="G47" s="296">
        <v>38</v>
      </c>
    </row>
  </sheetData>
  <mergeCells count="15">
    <mergeCell ref="A1:R1"/>
    <mergeCell ref="A2:R2"/>
    <mergeCell ref="I3:L3"/>
    <mergeCell ref="Q5:R6"/>
    <mergeCell ref="A4:A7"/>
    <mergeCell ref="B4:B7"/>
    <mergeCell ref="C4:D6"/>
    <mergeCell ref="E4:F6"/>
    <mergeCell ref="G4:R4"/>
    <mergeCell ref="G5:H6"/>
    <mergeCell ref="I5:J6"/>
    <mergeCell ref="K5:L6"/>
    <mergeCell ref="M5:N6"/>
    <mergeCell ref="O5:P6"/>
    <mergeCell ref="P3:R3"/>
  </mergeCells>
  <pageMargins left="0.56999999999999995" right="0.23" top="0.45" bottom="0.28000000000000003" header="0.3" footer="0.3"/>
  <pageSetup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44">
    <tabColor rgb="FF00B050"/>
  </sheetPr>
  <dimension ref="A1:AF22"/>
  <sheetViews>
    <sheetView workbookViewId="0">
      <selection activeCell="A23" sqref="A23"/>
    </sheetView>
  </sheetViews>
  <sheetFormatPr defaultColWidth="9.140625" defaultRowHeight="12.75"/>
  <cols>
    <col min="1" max="1" width="3.85546875" style="81" customWidth="1"/>
    <col min="2" max="2" width="9.140625" style="81"/>
    <col min="3" max="3" width="11.42578125" style="81" customWidth="1"/>
    <col min="4" max="4" width="9.140625" style="81" hidden="1" customWidth="1"/>
    <col min="5" max="5" width="5.5703125" style="81" customWidth="1"/>
    <col min="6" max="6" width="4.5703125" style="81" customWidth="1"/>
    <col min="7" max="7" width="3.7109375" style="81" customWidth="1"/>
    <col min="8" max="8" width="4.140625" style="81" customWidth="1"/>
    <col min="9" max="9" width="4.85546875" style="81" customWidth="1"/>
    <col min="10" max="10" width="4" style="81" customWidth="1"/>
    <col min="11" max="11" width="4.7109375" style="81" customWidth="1"/>
    <col min="12" max="12" width="4.85546875" style="81" customWidth="1"/>
    <col min="13" max="13" width="3.140625" style="81" customWidth="1"/>
    <col min="14" max="14" width="4.28515625" style="81" customWidth="1"/>
    <col min="15" max="15" width="4.5703125" style="81" customWidth="1"/>
    <col min="16" max="16" width="4.85546875" style="81" customWidth="1"/>
    <col min="17" max="17" width="3" style="81" customWidth="1"/>
    <col min="18" max="18" width="5.5703125" style="81" customWidth="1"/>
    <col min="19" max="19" width="3.5703125" style="81" customWidth="1"/>
    <col min="20" max="20" width="6.5703125" style="81" customWidth="1"/>
    <col min="21" max="21" width="3.42578125" style="81" customWidth="1"/>
    <col min="22" max="22" width="4.140625" style="81" customWidth="1"/>
    <col min="23" max="23" width="3.42578125" style="81" customWidth="1"/>
    <col min="24" max="26" width="4.140625" style="81" customWidth="1"/>
    <col min="27" max="27" width="5.85546875" style="81" customWidth="1"/>
    <col min="28" max="28" width="7.7109375" style="81" customWidth="1"/>
    <col min="29" max="29" width="6.5703125" style="81" customWidth="1"/>
    <col min="30" max="30" width="4.85546875" style="81" customWidth="1"/>
    <col min="31" max="16384" width="9.140625" style="81"/>
  </cols>
  <sheetData>
    <row r="1" spans="1:32" ht="18.75" customHeight="1">
      <c r="A1" s="1807" t="s">
        <v>2063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  <c r="O1" s="1807"/>
      <c r="P1" s="1807"/>
      <c r="Q1" s="1807"/>
      <c r="R1" s="1807"/>
      <c r="S1" s="1807"/>
      <c r="T1" s="1807"/>
      <c r="U1" s="1807"/>
      <c r="V1" s="1807"/>
      <c r="W1" s="1807"/>
      <c r="X1" s="1807"/>
      <c r="Y1" s="1807"/>
      <c r="Z1" s="1807"/>
      <c r="AA1" s="1807"/>
      <c r="AB1" s="1807"/>
      <c r="AC1" s="1807"/>
      <c r="AD1" s="1807"/>
      <c r="AE1" s="248"/>
      <c r="AF1" s="248"/>
    </row>
    <row r="2" spans="1:32" ht="13.5" customHeight="1">
      <c r="A2" s="1808" t="s">
        <v>2064</v>
      </c>
      <c r="B2" s="1808"/>
      <c r="C2" s="1808"/>
      <c r="D2" s="1238"/>
      <c r="E2" s="1238"/>
      <c r="F2" s="1238"/>
      <c r="G2" s="413"/>
      <c r="H2" s="413"/>
      <c r="I2" s="413"/>
      <c r="J2" s="413"/>
      <c r="K2" s="413"/>
      <c r="L2" s="413"/>
      <c r="M2" s="413"/>
      <c r="N2" s="413"/>
      <c r="O2" s="1238"/>
      <c r="P2" s="1238"/>
      <c r="Q2" s="1238"/>
      <c r="R2" s="1238"/>
      <c r="S2" s="1238"/>
      <c r="T2" s="1238"/>
      <c r="U2" s="1238"/>
      <c r="V2" s="1238"/>
      <c r="W2" s="1238"/>
      <c r="X2" s="1238"/>
      <c r="Y2" s="1238"/>
      <c r="Z2" s="1238"/>
      <c r="AA2" s="1238"/>
      <c r="AE2" s="248"/>
      <c r="AF2" s="248"/>
    </row>
    <row r="3" spans="1:32" ht="18.75" customHeight="1">
      <c r="A3" s="1809" t="s">
        <v>314</v>
      </c>
      <c r="B3" s="1812" t="s">
        <v>315</v>
      </c>
      <c r="C3" s="1813"/>
      <c r="D3" s="1814"/>
      <c r="E3" s="1812" t="s">
        <v>745</v>
      </c>
      <c r="F3" s="1809"/>
      <c r="G3" s="1821" t="s">
        <v>747</v>
      </c>
      <c r="H3" s="1822"/>
      <c r="I3" s="1822"/>
      <c r="J3" s="1822"/>
      <c r="K3" s="1822"/>
      <c r="L3" s="1822"/>
      <c r="M3" s="1822"/>
      <c r="N3" s="1823"/>
      <c r="O3" s="1812" t="s">
        <v>814</v>
      </c>
      <c r="P3" s="1814"/>
      <c r="Q3" s="1812" t="s">
        <v>815</v>
      </c>
      <c r="R3" s="1814"/>
      <c r="S3" s="1824" t="s">
        <v>816</v>
      </c>
      <c r="T3" s="1809"/>
      <c r="U3" s="1826" t="s">
        <v>817</v>
      </c>
      <c r="V3" s="1827"/>
      <c r="W3" s="1830" t="s">
        <v>960</v>
      </c>
      <c r="X3" s="1831"/>
      <c r="Y3" s="1826" t="s">
        <v>1689</v>
      </c>
      <c r="Z3" s="1834"/>
      <c r="AA3" s="1836" t="s">
        <v>824</v>
      </c>
      <c r="AB3" s="1839" t="s">
        <v>1</v>
      </c>
      <c r="AC3" s="1840"/>
      <c r="AD3" s="1841"/>
    </row>
    <row r="4" spans="1:32" ht="44.25" customHeight="1">
      <c r="A4" s="1810"/>
      <c r="B4" s="1815"/>
      <c r="C4" s="1816"/>
      <c r="D4" s="1817"/>
      <c r="E4" s="1818"/>
      <c r="F4" s="1811"/>
      <c r="G4" s="1850" t="s">
        <v>15</v>
      </c>
      <c r="H4" s="1850" t="s">
        <v>2</v>
      </c>
      <c r="I4" s="1845" t="s">
        <v>705</v>
      </c>
      <c r="J4" s="1846"/>
      <c r="K4" s="1845" t="s">
        <v>706</v>
      </c>
      <c r="L4" s="1847"/>
      <c r="M4" s="1845" t="s">
        <v>707</v>
      </c>
      <c r="N4" s="1847"/>
      <c r="O4" s="1818"/>
      <c r="P4" s="1820"/>
      <c r="Q4" s="1818"/>
      <c r="R4" s="1820"/>
      <c r="S4" s="1825"/>
      <c r="T4" s="1811"/>
      <c r="U4" s="1828"/>
      <c r="V4" s="1829"/>
      <c r="W4" s="1832"/>
      <c r="X4" s="1833"/>
      <c r="Y4" s="1828"/>
      <c r="Z4" s="1835"/>
      <c r="AA4" s="1837"/>
      <c r="AB4" s="1852" t="s">
        <v>2065</v>
      </c>
      <c r="AC4" s="1848" t="s">
        <v>825</v>
      </c>
      <c r="AD4" s="1848" t="s">
        <v>2066</v>
      </c>
    </row>
    <row r="5" spans="1:32" ht="46.5" customHeight="1">
      <c r="A5" s="1811"/>
      <c r="B5" s="1818"/>
      <c r="C5" s="1819"/>
      <c r="D5" s="1820"/>
      <c r="E5" s="1252" t="s">
        <v>15</v>
      </c>
      <c r="F5" s="249" t="s">
        <v>2</v>
      </c>
      <c r="G5" s="1851"/>
      <c r="H5" s="1851"/>
      <c r="I5" s="249" t="s">
        <v>15</v>
      </c>
      <c r="J5" s="249" t="s">
        <v>2</v>
      </c>
      <c r="K5" s="1253" t="s">
        <v>15</v>
      </c>
      <c r="L5" s="267" t="s">
        <v>2</v>
      </c>
      <c r="M5" s="1253" t="s">
        <v>15</v>
      </c>
      <c r="N5" s="267" t="s">
        <v>2</v>
      </c>
      <c r="O5" s="266" t="s">
        <v>15</v>
      </c>
      <c r="P5" s="266" t="s">
        <v>2</v>
      </c>
      <c r="Q5" s="249" t="s">
        <v>15</v>
      </c>
      <c r="R5" s="266" t="s">
        <v>2</v>
      </c>
      <c r="S5" s="1254" t="s">
        <v>15</v>
      </c>
      <c r="T5" s="255" t="s">
        <v>2</v>
      </c>
      <c r="U5" s="1252" t="s">
        <v>15</v>
      </c>
      <c r="V5" s="249" t="s">
        <v>2</v>
      </c>
      <c r="W5" s="266" t="s">
        <v>15</v>
      </c>
      <c r="X5" s="266" t="s">
        <v>2</v>
      </c>
      <c r="Y5" s="267" t="s">
        <v>15</v>
      </c>
      <c r="Z5" s="266" t="s">
        <v>2</v>
      </c>
      <c r="AA5" s="1838"/>
      <c r="AB5" s="1853"/>
      <c r="AC5" s="1849"/>
      <c r="AD5" s="1849"/>
    </row>
    <row r="6" spans="1:32" ht="19.5" customHeight="1">
      <c r="A6" s="265" t="s">
        <v>3</v>
      </c>
      <c r="B6" s="1842" t="s">
        <v>235</v>
      </c>
      <c r="C6" s="1843"/>
      <c r="D6" s="1844"/>
      <c r="E6" s="261">
        <v>1</v>
      </c>
      <c r="F6" s="262">
        <v>2</v>
      </c>
      <c r="G6" s="262">
        <v>3</v>
      </c>
      <c r="H6" s="262">
        <v>4</v>
      </c>
      <c r="I6" s="262">
        <v>5</v>
      </c>
      <c r="J6" s="262">
        <v>6</v>
      </c>
      <c r="K6" s="262">
        <v>7</v>
      </c>
      <c r="L6" s="262">
        <v>8</v>
      </c>
      <c r="M6" s="262">
        <v>9</v>
      </c>
      <c r="N6" s="262">
        <v>10</v>
      </c>
      <c r="O6" s="262">
        <v>11</v>
      </c>
      <c r="P6" s="262">
        <v>12</v>
      </c>
      <c r="Q6" s="262">
        <v>13</v>
      </c>
      <c r="R6" s="262">
        <v>14</v>
      </c>
      <c r="S6" s="262">
        <v>15</v>
      </c>
      <c r="T6" s="262">
        <v>16</v>
      </c>
      <c r="U6" s="262">
        <v>17</v>
      </c>
      <c r="V6" s="262">
        <v>18</v>
      </c>
      <c r="W6" s="262"/>
      <c r="X6" s="262"/>
      <c r="Y6" s="262">
        <v>19</v>
      </c>
      <c r="Z6" s="262">
        <v>20</v>
      </c>
      <c r="AA6" s="262">
        <v>21</v>
      </c>
      <c r="AB6" s="263">
        <v>22</v>
      </c>
      <c r="AC6" s="263">
        <v>23</v>
      </c>
      <c r="AD6" s="264">
        <v>24</v>
      </c>
    </row>
    <row r="7" spans="1:32" ht="30" customHeight="1">
      <c r="A7" s="260">
        <v>1</v>
      </c>
      <c r="B7" s="1854" t="s">
        <v>318</v>
      </c>
      <c r="C7" s="1855"/>
      <c r="D7" s="1856"/>
      <c r="E7" s="256">
        <v>77</v>
      </c>
      <c r="F7" s="257">
        <v>29</v>
      </c>
      <c r="G7" s="256">
        <v>77</v>
      </c>
      <c r="H7" s="257">
        <v>29</v>
      </c>
      <c r="I7" s="256">
        <v>40</v>
      </c>
      <c r="J7" s="257">
        <v>11</v>
      </c>
      <c r="K7" s="256">
        <v>13</v>
      </c>
      <c r="L7" s="257">
        <v>9</v>
      </c>
      <c r="M7" s="256">
        <v>24</v>
      </c>
      <c r="N7" s="257">
        <v>9</v>
      </c>
      <c r="O7" s="256">
        <v>40</v>
      </c>
      <c r="P7" s="257">
        <v>11</v>
      </c>
      <c r="Q7" s="256">
        <v>15</v>
      </c>
      <c r="R7" s="257">
        <v>8</v>
      </c>
      <c r="S7" s="256">
        <v>1</v>
      </c>
      <c r="T7" s="257">
        <v>1</v>
      </c>
      <c r="U7" s="258"/>
      <c r="V7" s="257"/>
      <c r="W7" s="257"/>
      <c r="X7" s="257"/>
      <c r="Y7" s="256">
        <v>24</v>
      </c>
      <c r="Z7" s="257">
        <v>2</v>
      </c>
      <c r="AA7" s="256">
        <v>49</v>
      </c>
      <c r="AB7" s="257">
        <v>24</v>
      </c>
      <c r="AC7" s="257">
        <v>25</v>
      </c>
      <c r="AD7" s="259">
        <v>0</v>
      </c>
    </row>
    <row r="8" spans="1:32" ht="25.5" customHeight="1">
      <c r="A8" s="251">
        <v>2</v>
      </c>
      <c r="B8" s="1863" t="s">
        <v>319</v>
      </c>
      <c r="C8" s="1857"/>
      <c r="D8" s="1864"/>
      <c r="E8" s="253">
        <v>8</v>
      </c>
      <c r="F8" s="254">
        <v>2</v>
      </c>
      <c r="G8" s="253">
        <v>8</v>
      </c>
      <c r="H8" s="254">
        <v>2</v>
      </c>
      <c r="I8" s="253"/>
      <c r="J8" s="254"/>
      <c r="K8" s="253"/>
      <c r="L8" s="254"/>
      <c r="M8" s="253">
        <v>8</v>
      </c>
      <c r="N8" s="254">
        <v>2</v>
      </c>
      <c r="O8" s="253"/>
      <c r="P8" s="254"/>
      <c r="Q8" s="253"/>
      <c r="R8" s="254"/>
      <c r="S8" s="253"/>
      <c r="T8" s="254"/>
      <c r="U8" s="250"/>
      <c r="V8" s="254"/>
      <c r="W8" s="254"/>
      <c r="X8" s="254"/>
      <c r="Y8" s="253"/>
      <c r="Z8" s="254"/>
      <c r="AA8" s="253">
        <v>8</v>
      </c>
      <c r="AB8" s="254">
        <v>8</v>
      </c>
      <c r="AC8" s="254"/>
      <c r="AD8" s="252"/>
    </row>
    <row r="9" spans="1:32" ht="27" customHeight="1">
      <c r="A9" s="251">
        <v>3</v>
      </c>
      <c r="B9" s="1863" t="s">
        <v>320</v>
      </c>
      <c r="C9" s="1857"/>
      <c r="D9" s="1864"/>
      <c r="E9" s="253">
        <v>22</v>
      </c>
      <c r="F9" s="254"/>
      <c r="G9" s="253">
        <v>18</v>
      </c>
      <c r="H9" s="254"/>
      <c r="I9" s="253">
        <v>18</v>
      </c>
      <c r="J9" s="254"/>
      <c r="K9" s="253"/>
      <c r="L9" s="254"/>
      <c r="M9" s="253"/>
      <c r="N9" s="254"/>
      <c r="O9" s="253">
        <v>18</v>
      </c>
      <c r="P9" s="254"/>
      <c r="Q9" s="253"/>
      <c r="R9" s="254"/>
      <c r="S9" s="253"/>
      <c r="T9" s="254"/>
      <c r="U9" s="250"/>
      <c r="V9" s="254"/>
      <c r="W9" s="254"/>
      <c r="X9" s="254"/>
      <c r="Y9" s="253">
        <v>18</v>
      </c>
      <c r="Z9" s="254"/>
      <c r="AA9" s="253">
        <v>22</v>
      </c>
      <c r="AB9" s="254"/>
      <c r="AC9" s="252">
        <v>18</v>
      </c>
      <c r="AD9" s="252">
        <v>4</v>
      </c>
    </row>
    <row r="10" spans="1:32" ht="16.5" customHeight="1">
      <c r="A10" s="251">
        <v>4</v>
      </c>
      <c r="B10" s="1863" t="s">
        <v>1687</v>
      </c>
      <c r="C10" s="1857"/>
      <c r="D10" s="1864"/>
      <c r="E10" s="253">
        <v>14</v>
      </c>
      <c r="F10" s="254">
        <v>1</v>
      </c>
      <c r="G10" s="253">
        <v>14</v>
      </c>
      <c r="H10" s="254">
        <v>1</v>
      </c>
      <c r="I10" s="253">
        <v>14</v>
      </c>
      <c r="J10" s="254">
        <v>1</v>
      </c>
      <c r="K10" s="253"/>
      <c r="L10" s="254"/>
      <c r="M10" s="253"/>
      <c r="N10" s="254"/>
      <c r="O10" s="253">
        <v>14</v>
      </c>
      <c r="P10" s="254">
        <v>1</v>
      </c>
      <c r="Q10" s="253"/>
      <c r="R10" s="254"/>
      <c r="S10" s="253">
        <v>1</v>
      </c>
      <c r="T10" s="254">
        <v>1</v>
      </c>
      <c r="U10" s="250"/>
      <c r="V10" s="254"/>
      <c r="W10" s="254">
        <v>2</v>
      </c>
      <c r="X10" s="254"/>
      <c r="Y10" s="253">
        <v>11</v>
      </c>
      <c r="Z10" s="254"/>
      <c r="AA10" s="253">
        <v>14</v>
      </c>
      <c r="AB10" s="254"/>
      <c r="AC10" s="254">
        <v>14</v>
      </c>
      <c r="AD10" s="252"/>
    </row>
    <row r="11" spans="1:32" ht="28.5" customHeight="1">
      <c r="A11" s="251">
        <v>5</v>
      </c>
      <c r="B11" s="1863" t="s">
        <v>813</v>
      </c>
      <c r="C11" s="1857"/>
      <c r="D11" s="1864"/>
      <c r="E11" s="253">
        <v>64</v>
      </c>
      <c r="F11" s="254"/>
      <c r="G11" s="253">
        <v>64</v>
      </c>
      <c r="H11" s="254"/>
      <c r="I11" s="253">
        <v>55</v>
      </c>
      <c r="J11" s="254"/>
      <c r="K11" s="253"/>
      <c r="L11" s="254"/>
      <c r="M11" s="253">
        <v>9</v>
      </c>
      <c r="N11" s="254"/>
      <c r="O11" s="253">
        <v>55</v>
      </c>
      <c r="P11" s="254"/>
      <c r="Q11" s="253">
        <v>16</v>
      </c>
      <c r="R11" s="254"/>
      <c r="S11" s="253">
        <v>1</v>
      </c>
      <c r="T11" s="254"/>
      <c r="U11" s="250"/>
      <c r="V11" s="254"/>
      <c r="W11" s="254"/>
      <c r="X11" s="254"/>
      <c r="Y11" s="253">
        <v>38</v>
      </c>
      <c r="Z11" s="254"/>
      <c r="AA11" s="253">
        <v>48</v>
      </c>
      <c r="AB11" s="254">
        <v>9</v>
      </c>
      <c r="AC11" s="254">
        <v>39</v>
      </c>
      <c r="AD11" s="252"/>
    </row>
    <row r="12" spans="1:32" ht="16.5" customHeight="1">
      <c r="A12" s="251">
        <v>6</v>
      </c>
      <c r="B12" s="1863" t="s">
        <v>811</v>
      </c>
      <c r="C12" s="1857"/>
      <c r="D12" s="1864"/>
      <c r="E12" s="253">
        <v>44</v>
      </c>
      <c r="F12" s="254"/>
      <c r="G12" s="253">
        <v>39</v>
      </c>
      <c r="H12" s="254"/>
      <c r="I12" s="253">
        <v>21</v>
      </c>
      <c r="J12" s="254"/>
      <c r="K12" s="253">
        <v>9</v>
      </c>
      <c r="L12" s="254"/>
      <c r="M12" s="253">
        <v>9</v>
      </c>
      <c r="N12" s="254"/>
      <c r="O12" s="253">
        <v>21</v>
      </c>
      <c r="P12" s="254"/>
      <c r="Q12" s="253"/>
      <c r="R12" s="254"/>
      <c r="S12" s="253"/>
      <c r="T12" s="254"/>
      <c r="U12" s="250"/>
      <c r="V12" s="254"/>
      <c r="W12" s="254">
        <v>5</v>
      </c>
      <c r="X12" s="254"/>
      <c r="Y12" s="253">
        <v>16</v>
      </c>
      <c r="Z12" s="254"/>
      <c r="AA12" s="253">
        <v>35</v>
      </c>
      <c r="AB12" s="254">
        <v>9</v>
      </c>
      <c r="AC12" s="254">
        <v>21</v>
      </c>
      <c r="AD12" s="252">
        <v>5</v>
      </c>
    </row>
    <row r="13" spans="1:32" ht="28.5" customHeight="1">
      <c r="A13" s="251">
        <v>7</v>
      </c>
      <c r="B13" s="1863" t="s">
        <v>1688</v>
      </c>
      <c r="C13" s="1857"/>
      <c r="D13" s="1864"/>
      <c r="E13" s="253">
        <v>30</v>
      </c>
      <c r="F13" s="254">
        <v>2</v>
      </c>
      <c r="G13" s="253">
        <v>24</v>
      </c>
      <c r="H13" s="254">
        <v>2</v>
      </c>
      <c r="I13" s="253">
        <v>14</v>
      </c>
      <c r="J13" s="254">
        <v>2</v>
      </c>
      <c r="K13" s="253"/>
      <c r="L13" s="254"/>
      <c r="M13" s="253">
        <v>10</v>
      </c>
      <c r="N13" s="254"/>
      <c r="O13" s="253">
        <v>14</v>
      </c>
      <c r="P13" s="254">
        <v>2</v>
      </c>
      <c r="Q13" s="253"/>
      <c r="R13" s="254"/>
      <c r="S13" s="253">
        <v>1</v>
      </c>
      <c r="T13" s="254">
        <v>1</v>
      </c>
      <c r="U13" s="250"/>
      <c r="V13" s="254"/>
      <c r="W13" s="254">
        <v>1</v>
      </c>
      <c r="X13" s="254"/>
      <c r="Y13" s="253">
        <v>12</v>
      </c>
      <c r="Z13" s="254">
        <v>1</v>
      </c>
      <c r="AA13" s="253">
        <v>30</v>
      </c>
      <c r="AB13" s="254">
        <v>10</v>
      </c>
      <c r="AC13" s="254">
        <v>14</v>
      </c>
      <c r="AD13" s="252">
        <v>6</v>
      </c>
    </row>
    <row r="14" spans="1:32" s="206" customFormat="1" ht="36.75" customHeight="1">
      <c r="A14" s="251">
        <v>8</v>
      </c>
      <c r="B14" s="1863" t="s">
        <v>964</v>
      </c>
      <c r="C14" s="1857"/>
      <c r="D14" s="1864"/>
      <c r="E14" s="253">
        <v>28</v>
      </c>
      <c r="F14" s="254">
        <v>28</v>
      </c>
      <c r="G14" s="253">
        <v>28</v>
      </c>
      <c r="H14" s="254">
        <v>28</v>
      </c>
      <c r="I14" s="253">
        <v>20</v>
      </c>
      <c r="J14" s="254">
        <v>20</v>
      </c>
      <c r="K14" s="253"/>
      <c r="L14" s="254"/>
      <c r="M14" s="253">
        <v>8</v>
      </c>
      <c r="N14" s="254">
        <v>8</v>
      </c>
      <c r="O14" s="253">
        <v>20</v>
      </c>
      <c r="P14" s="254">
        <v>20</v>
      </c>
      <c r="Q14" s="253">
        <v>1</v>
      </c>
      <c r="R14" s="254">
        <v>1</v>
      </c>
      <c r="S14" s="253"/>
      <c r="T14" s="254"/>
      <c r="U14" s="250"/>
      <c r="V14" s="254"/>
      <c r="W14" s="254">
        <v>2</v>
      </c>
      <c r="X14" s="254">
        <v>2</v>
      </c>
      <c r="Y14" s="253">
        <v>17</v>
      </c>
      <c r="Z14" s="254">
        <v>17</v>
      </c>
      <c r="AA14" s="253">
        <v>28</v>
      </c>
      <c r="AB14" s="254">
        <v>8</v>
      </c>
      <c r="AC14" s="254">
        <v>20</v>
      </c>
      <c r="AD14" s="252"/>
      <c r="AE14" s="81"/>
      <c r="AF14" s="81"/>
    </row>
    <row r="15" spans="1:32" s="206" customFormat="1" ht="28.5" customHeight="1">
      <c r="A15" s="251">
        <v>9</v>
      </c>
      <c r="B15" s="1857" t="s">
        <v>812</v>
      </c>
      <c r="C15" s="1857"/>
      <c r="D15" s="459"/>
      <c r="E15" s="460">
        <v>18</v>
      </c>
      <c r="F15" s="461">
        <v>0</v>
      </c>
      <c r="G15" s="460">
        <v>18</v>
      </c>
      <c r="H15" s="461"/>
      <c r="I15" s="460">
        <v>10</v>
      </c>
      <c r="J15" s="461"/>
      <c r="K15" s="460"/>
      <c r="L15" s="461"/>
      <c r="M15" s="460">
        <v>8</v>
      </c>
      <c r="N15" s="461"/>
      <c r="O15" s="460">
        <v>10</v>
      </c>
      <c r="P15" s="461"/>
      <c r="Q15" s="460">
        <v>10</v>
      </c>
      <c r="R15" s="461"/>
      <c r="S15" s="460"/>
      <c r="T15" s="461"/>
      <c r="U15" s="462"/>
      <c r="V15" s="461"/>
      <c r="W15" s="461"/>
      <c r="X15" s="461"/>
      <c r="Y15" s="460"/>
      <c r="Z15" s="461"/>
      <c r="AA15" s="460">
        <v>8</v>
      </c>
      <c r="AB15" s="461">
        <v>8</v>
      </c>
      <c r="AC15" s="461"/>
      <c r="AD15" s="463"/>
      <c r="AE15" s="81"/>
      <c r="AF15" s="81"/>
    </row>
    <row r="16" spans="1:32" s="206" customFormat="1" ht="41.25" customHeight="1">
      <c r="A16" s="251">
        <v>10</v>
      </c>
      <c r="B16" s="1858" t="s">
        <v>2067</v>
      </c>
      <c r="C16" s="1858"/>
      <c r="D16" s="459"/>
      <c r="E16" s="460">
        <v>43</v>
      </c>
      <c r="F16" s="461">
        <v>27</v>
      </c>
      <c r="G16" s="460">
        <v>43</v>
      </c>
      <c r="H16" s="461">
        <v>27</v>
      </c>
      <c r="I16" s="460">
        <v>43</v>
      </c>
      <c r="J16" s="461">
        <v>27</v>
      </c>
      <c r="K16" s="460"/>
      <c r="L16" s="461"/>
      <c r="M16" s="460"/>
      <c r="N16" s="461"/>
      <c r="O16" s="460">
        <v>43</v>
      </c>
      <c r="P16" s="461">
        <v>27</v>
      </c>
      <c r="Q16" s="460"/>
      <c r="R16" s="461"/>
      <c r="S16" s="460">
        <v>2</v>
      </c>
      <c r="T16" s="461">
        <v>2</v>
      </c>
      <c r="U16" s="462"/>
      <c r="V16" s="461"/>
      <c r="W16" s="461">
        <v>24</v>
      </c>
      <c r="X16" s="461">
        <v>14</v>
      </c>
      <c r="Y16" s="460">
        <v>17</v>
      </c>
      <c r="Z16" s="461">
        <v>11</v>
      </c>
      <c r="AA16" s="460">
        <v>43</v>
      </c>
      <c r="AB16" s="461"/>
      <c r="AC16" s="461">
        <v>43</v>
      </c>
      <c r="AD16" s="463"/>
      <c r="AE16" s="81"/>
      <c r="AF16" s="81"/>
    </row>
    <row r="17" spans="1:32" s="206" customFormat="1" ht="38.25" customHeight="1">
      <c r="A17" s="458">
        <v>11</v>
      </c>
      <c r="B17" s="1862" t="s">
        <v>2068</v>
      </c>
      <c r="C17" s="1858"/>
      <c r="D17" s="459"/>
      <c r="E17" s="460">
        <v>34</v>
      </c>
      <c r="F17" s="254">
        <v>34</v>
      </c>
      <c r="G17" s="460">
        <v>34</v>
      </c>
      <c r="H17" s="461">
        <v>34</v>
      </c>
      <c r="I17" s="460">
        <v>34</v>
      </c>
      <c r="J17" s="461">
        <v>34</v>
      </c>
      <c r="K17" s="460"/>
      <c r="L17" s="461"/>
      <c r="M17" s="460"/>
      <c r="N17" s="461"/>
      <c r="O17" s="460">
        <v>34</v>
      </c>
      <c r="P17" s="461">
        <v>34</v>
      </c>
      <c r="Q17" s="460"/>
      <c r="R17" s="461"/>
      <c r="S17" s="460"/>
      <c r="T17" s="461"/>
      <c r="U17" s="462"/>
      <c r="V17" s="461"/>
      <c r="W17" s="461">
        <v>18</v>
      </c>
      <c r="X17" s="461">
        <v>18</v>
      </c>
      <c r="Y17" s="460">
        <v>16</v>
      </c>
      <c r="Z17" s="461">
        <v>16</v>
      </c>
      <c r="AA17" s="460">
        <v>34</v>
      </c>
      <c r="AB17" s="461"/>
      <c r="AC17" s="461">
        <v>34</v>
      </c>
      <c r="AD17" s="463"/>
      <c r="AE17" s="81"/>
      <c r="AF17" s="81"/>
    </row>
    <row r="18" spans="1:32" s="206" customFormat="1" ht="51.75" customHeight="1">
      <c r="A18" s="251">
        <v>12</v>
      </c>
      <c r="B18" s="1858" t="s">
        <v>2069</v>
      </c>
      <c r="C18" s="1858"/>
      <c r="D18" s="459"/>
      <c r="E18" s="460">
        <v>13</v>
      </c>
      <c r="F18" s="461">
        <v>13</v>
      </c>
      <c r="G18" s="460">
        <v>13</v>
      </c>
      <c r="H18" s="461">
        <v>13</v>
      </c>
      <c r="I18" s="460">
        <v>13</v>
      </c>
      <c r="J18" s="461">
        <v>13</v>
      </c>
      <c r="K18" s="460"/>
      <c r="L18" s="461"/>
      <c r="M18" s="460"/>
      <c r="N18" s="461"/>
      <c r="O18" s="460">
        <v>13</v>
      </c>
      <c r="P18" s="461">
        <v>13</v>
      </c>
      <c r="Q18" s="460"/>
      <c r="R18" s="461"/>
      <c r="S18" s="460"/>
      <c r="T18" s="461"/>
      <c r="U18" s="462"/>
      <c r="V18" s="461"/>
      <c r="W18" s="461"/>
      <c r="X18" s="461"/>
      <c r="Y18" s="460">
        <v>13</v>
      </c>
      <c r="Z18" s="461">
        <v>13</v>
      </c>
      <c r="AA18" s="460">
        <v>13</v>
      </c>
      <c r="AB18" s="461"/>
      <c r="AC18" s="461">
        <v>13</v>
      </c>
      <c r="AD18" s="463"/>
      <c r="AE18" s="81"/>
      <c r="AF18" s="81"/>
    </row>
    <row r="19" spans="1:32" ht="19.5" customHeight="1">
      <c r="A19" s="1859" t="s">
        <v>116</v>
      </c>
      <c r="B19" s="1860"/>
      <c r="C19" s="1860"/>
      <c r="D19" s="1861"/>
      <c r="E19" s="268">
        <f>SUM(E7:E18)</f>
        <v>395</v>
      </c>
      <c r="F19" s="268">
        <f t="shared" ref="F19:AD19" si="0">SUM(F7:F18)</f>
        <v>136</v>
      </c>
      <c r="G19" s="268">
        <f t="shared" si="0"/>
        <v>380</v>
      </c>
      <c r="H19" s="268">
        <f t="shared" si="0"/>
        <v>136</v>
      </c>
      <c r="I19" s="268">
        <f t="shared" si="0"/>
        <v>282</v>
      </c>
      <c r="J19" s="268">
        <f t="shared" si="0"/>
        <v>108</v>
      </c>
      <c r="K19" s="268">
        <f t="shared" si="0"/>
        <v>22</v>
      </c>
      <c r="L19" s="268">
        <f t="shared" si="0"/>
        <v>9</v>
      </c>
      <c r="M19" s="268">
        <f t="shared" si="0"/>
        <v>76</v>
      </c>
      <c r="N19" s="268">
        <f t="shared" si="0"/>
        <v>19</v>
      </c>
      <c r="O19" s="268">
        <f t="shared" si="0"/>
        <v>282</v>
      </c>
      <c r="P19" s="268">
        <f t="shared" si="0"/>
        <v>108</v>
      </c>
      <c r="Q19" s="268">
        <f t="shared" si="0"/>
        <v>42</v>
      </c>
      <c r="R19" s="268">
        <f t="shared" si="0"/>
        <v>9</v>
      </c>
      <c r="S19" s="268">
        <f t="shared" si="0"/>
        <v>6</v>
      </c>
      <c r="T19" s="268">
        <f t="shared" si="0"/>
        <v>5</v>
      </c>
      <c r="U19" s="268">
        <f t="shared" si="0"/>
        <v>0</v>
      </c>
      <c r="V19" s="268">
        <f t="shared" si="0"/>
        <v>0</v>
      </c>
      <c r="W19" s="268">
        <f t="shared" si="0"/>
        <v>52</v>
      </c>
      <c r="X19" s="268">
        <f t="shared" si="0"/>
        <v>34</v>
      </c>
      <c r="Y19" s="268">
        <f t="shared" si="0"/>
        <v>182</v>
      </c>
      <c r="Z19" s="268">
        <f t="shared" si="0"/>
        <v>60</v>
      </c>
      <c r="AA19" s="268">
        <f t="shared" si="0"/>
        <v>332</v>
      </c>
      <c r="AB19" s="268">
        <f t="shared" si="0"/>
        <v>76</v>
      </c>
      <c r="AC19" s="268">
        <f t="shared" si="0"/>
        <v>241</v>
      </c>
      <c r="AD19" s="268">
        <f t="shared" si="0"/>
        <v>15</v>
      </c>
      <c r="AE19" s="206"/>
      <c r="AF19" s="206"/>
    </row>
    <row r="20" spans="1:32">
      <c r="A20" s="1721"/>
      <c r="B20" s="1721"/>
      <c r="C20" s="1721"/>
      <c r="D20" s="1721"/>
      <c r="E20" s="1721"/>
      <c r="F20" s="1721"/>
      <c r="G20" s="1721"/>
      <c r="H20" s="1721"/>
      <c r="I20" s="1721"/>
      <c r="J20" s="1721"/>
      <c r="K20" s="1721"/>
      <c r="L20" s="1721"/>
      <c r="M20" s="1721"/>
      <c r="N20" s="1721"/>
      <c r="O20" s="1721"/>
      <c r="P20" s="1721"/>
      <c r="Q20" s="1721"/>
      <c r="R20" s="1721"/>
      <c r="S20" s="1721"/>
      <c r="T20" s="1721"/>
      <c r="U20" s="1721"/>
      <c r="V20" s="1721"/>
      <c r="W20" s="1721"/>
      <c r="X20" s="1721"/>
      <c r="Y20" s="1721"/>
      <c r="Z20" s="1721"/>
      <c r="AA20" s="1721"/>
      <c r="AB20" s="1721"/>
      <c r="AC20" s="1721"/>
      <c r="AD20" s="1721"/>
    </row>
    <row r="22" spans="1:32">
      <c r="A22" s="1721">
        <v>39</v>
      </c>
      <c r="B22" s="1721"/>
      <c r="C22" s="1721"/>
      <c r="D22" s="1721"/>
      <c r="E22" s="1721"/>
      <c r="F22" s="1721"/>
      <c r="G22" s="1721"/>
      <c r="H22" s="1721"/>
      <c r="I22" s="1721"/>
      <c r="J22" s="1721"/>
      <c r="K22" s="1721"/>
      <c r="L22" s="1721"/>
      <c r="M22" s="1721"/>
      <c r="N22" s="1721"/>
      <c r="O22" s="1721"/>
      <c r="P22" s="1721"/>
      <c r="Q22" s="1721"/>
      <c r="R22" s="1721"/>
      <c r="S22" s="1721"/>
      <c r="T22" s="1721"/>
      <c r="U22" s="1721"/>
      <c r="V22" s="1721"/>
      <c r="W22" s="1721"/>
      <c r="X22" s="1721"/>
      <c r="Y22" s="1721"/>
      <c r="Z22" s="1721"/>
      <c r="AA22" s="1721"/>
      <c r="AB22" s="1721"/>
      <c r="AC22" s="1721"/>
      <c r="AD22" s="1721"/>
    </row>
  </sheetData>
  <mergeCells count="38">
    <mergeCell ref="B17:C17"/>
    <mergeCell ref="B8:D8"/>
    <mergeCell ref="B9:D9"/>
    <mergeCell ref="B12:D12"/>
    <mergeCell ref="B10:D10"/>
    <mergeCell ref="B14:D14"/>
    <mergeCell ref="B13:D13"/>
    <mergeCell ref="B11:D11"/>
    <mergeCell ref="B6:D6"/>
    <mergeCell ref="I4:J4"/>
    <mergeCell ref="K4:L4"/>
    <mergeCell ref="AD4:AD5"/>
    <mergeCell ref="A22:AD22"/>
    <mergeCell ref="H4:H5"/>
    <mergeCell ref="M4:N4"/>
    <mergeCell ref="AB4:AB5"/>
    <mergeCell ref="AC4:AC5"/>
    <mergeCell ref="G4:G5"/>
    <mergeCell ref="A20:AD20"/>
    <mergeCell ref="B7:D7"/>
    <mergeCell ref="B15:C15"/>
    <mergeCell ref="B16:C16"/>
    <mergeCell ref="B18:C18"/>
    <mergeCell ref="A19:D19"/>
    <mergeCell ref="A1:AD1"/>
    <mergeCell ref="A2:C2"/>
    <mergeCell ref="A3:A5"/>
    <mergeCell ref="B3:D5"/>
    <mergeCell ref="E3:F4"/>
    <mergeCell ref="G3:N3"/>
    <mergeCell ref="O3:P4"/>
    <mergeCell ref="Q3:R4"/>
    <mergeCell ref="S3:T4"/>
    <mergeCell ref="U3:V4"/>
    <mergeCell ref="W3:X4"/>
    <mergeCell ref="Y3:Z4"/>
    <mergeCell ref="AA3:AA5"/>
    <mergeCell ref="AB3:AD3"/>
  </mergeCells>
  <pageMargins left="0.7" right="0.7" top="0.45" bottom="0.43" header="0.3" footer="0.3"/>
  <pageSetup paperSize="9" scale="9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46">
    <tabColor rgb="FF00B050"/>
  </sheetPr>
  <dimension ref="A1:AZ40"/>
  <sheetViews>
    <sheetView zoomScale="70" zoomScaleNormal="70" workbookViewId="0">
      <selection activeCell="D34" sqref="D34"/>
    </sheetView>
  </sheetViews>
  <sheetFormatPr defaultColWidth="3.42578125" defaultRowHeight="9"/>
  <cols>
    <col min="1" max="1" width="2.85546875" style="1370" customWidth="1"/>
    <col min="2" max="2" width="5.5703125" style="1370" customWidth="1"/>
    <col min="3" max="3" width="8.42578125" style="1370" customWidth="1"/>
    <col min="4" max="6" width="4.7109375" style="1370" customWidth="1"/>
    <col min="7" max="7" width="3.28515625" style="1370" customWidth="1"/>
    <col min="8" max="8" width="4.7109375" style="1370" customWidth="1"/>
    <col min="9" max="9" width="3.7109375" style="1370" customWidth="1"/>
    <col min="10" max="10" width="4.7109375" style="1370" customWidth="1"/>
    <col min="11" max="11" width="3.28515625" style="1370" customWidth="1"/>
    <col min="12" max="12" width="4.7109375" style="1370" customWidth="1"/>
    <col min="13" max="13" width="3.42578125" style="1370" customWidth="1"/>
    <col min="14" max="23" width="4.7109375" style="1370" customWidth="1"/>
    <col min="24" max="24" width="2.7109375" style="1370" customWidth="1"/>
    <col min="25" max="25" width="2.85546875" style="1370" customWidth="1"/>
    <col min="26" max="26" width="4.7109375" style="1370" customWidth="1"/>
    <col min="27" max="27" width="5" style="1370" customWidth="1"/>
    <col min="28" max="29" width="2.85546875" style="1370" customWidth="1"/>
    <col min="30" max="30" width="2.28515625" style="1370" customWidth="1"/>
    <col min="31" max="31" width="2" style="1370" customWidth="1"/>
    <col min="32" max="34" width="4.7109375" style="1370" customWidth="1"/>
    <col min="35" max="35" width="2.7109375" style="1370" customWidth="1"/>
    <col min="36" max="38" width="4.7109375" style="1370" customWidth="1"/>
    <col min="39" max="41" width="3.42578125" style="1370"/>
    <col min="42" max="42" width="2" style="1370" customWidth="1"/>
    <col min="43" max="43" width="2.5703125" style="1370" customWidth="1"/>
    <col min="44" max="47" width="3.42578125" style="1370"/>
    <col min="48" max="48" width="3.42578125" style="1370" customWidth="1"/>
    <col min="49" max="49" width="3.42578125" style="1370"/>
    <col min="50" max="51" width="3.42578125" style="1370" customWidth="1"/>
    <col min="52" max="52" width="2.5703125" style="1370" customWidth="1"/>
    <col min="53" max="238" width="3.42578125" style="1370"/>
    <col min="239" max="239" width="4.85546875" style="1370" customWidth="1"/>
    <col min="240" max="240" width="19.7109375" style="1370" customWidth="1"/>
    <col min="241" max="241" width="27" style="1370" customWidth="1"/>
    <col min="242" max="242" width="6.85546875" style="1370" customWidth="1"/>
    <col min="243" max="243" width="7.5703125" style="1370" customWidth="1"/>
    <col min="244" max="244" width="7.42578125" style="1370" customWidth="1"/>
    <col min="245" max="245" width="7.28515625" style="1370" customWidth="1"/>
    <col min="246" max="246" width="6.85546875" style="1370" customWidth="1"/>
    <col min="247" max="250" width="5.85546875" style="1370" customWidth="1"/>
    <col min="251" max="251" width="7.42578125" style="1370" customWidth="1"/>
    <col min="252" max="252" width="7.5703125" style="1370" customWidth="1"/>
    <col min="253" max="253" width="6" style="1370" customWidth="1"/>
    <col min="254" max="254" width="5.7109375" style="1370" customWidth="1"/>
    <col min="255" max="255" width="6.140625" style="1370" customWidth="1"/>
    <col min="256" max="256" width="6.42578125" style="1370" bestFit="1" customWidth="1"/>
    <col min="257" max="257" width="5.7109375" style="1370" customWidth="1"/>
    <col min="258" max="258" width="5.42578125" style="1370" customWidth="1"/>
    <col min="259" max="259" width="6.5703125" style="1370" customWidth="1"/>
    <col min="260" max="260" width="5.7109375" style="1370" customWidth="1"/>
    <col min="261" max="261" width="7.42578125" style="1370" customWidth="1"/>
    <col min="262" max="263" width="6" style="1370" customWidth="1"/>
    <col min="264" max="264" width="7.140625" style="1370" customWidth="1"/>
    <col min="265" max="265" width="8.28515625" style="1370" customWidth="1"/>
    <col min="266" max="267" width="10" style="1370" customWidth="1"/>
    <col min="268" max="269" width="7.140625" style="1370" customWidth="1"/>
    <col min="270" max="270" width="9" style="1370" customWidth="1"/>
    <col min="271" max="271" width="8" style="1370" customWidth="1"/>
    <col min="272" max="272" width="8.5703125" style="1370" customWidth="1"/>
    <col min="273" max="290" width="8" style="1370" customWidth="1"/>
    <col min="291" max="494" width="3.42578125" style="1370"/>
    <col min="495" max="495" width="4.85546875" style="1370" customWidth="1"/>
    <col min="496" max="496" width="19.7109375" style="1370" customWidth="1"/>
    <col min="497" max="497" width="27" style="1370" customWidth="1"/>
    <col min="498" max="498" width="6.85546875" style="1370" customWidth="1"/>
    <col min="499" max="499" width="7.5703125" style="1370" customWidth="1"/>
    <col min="500" max="500" width="7.42578125" style="1370" customWidth="1"/>
    <col min="501" max="501" width="7.28515625" style="1370" customWidth="1"/>
    <col min="502" max="502" width="6.85546875" style="1370" customWidth="1"/>
    <col min="503" max="506" width="5.85546875" style="1370" customWidth="1"/>
    <col min="507" max="507" width="7.42578125" style="1370" customWidth="1"/>
    <col min="508" max="508" width="7.5703125" style="1370" customWidth="1"/>
    <col min="509" max="509" width="6" style="1370" customWidth="1"/>
    <col min="510" max="510" width="5.7109375" style="1370" customWidth="1"/>
    <col min="511" max="511" width="6.140625" style="1370" customWidth="1"/>
    <col min="512" max="512" width="6.42578125" style="1370" bestFit="1" customWidth="1"/>
    <col min="513" max="513" width="5.7109375" style="1370" customWidth="1"/>
    <col min="514" max="514" width="5.42578125" style="1370" customWidth="1"/>
    <col min="515" max="515" width="6.5703125" style="1370" customWidth="1"/>
    <col min="516" max="516" width="5.7109375" style="1370" customWidth="1"/>
    <col min="517" max="517" width="7.42578125" style="1370" customWidth="1"/>
    <col min="518" max="519" width="6" style="1370" customWidth="1"/>
    <col min="520" max="520" width="7.140625" style="1370" customWidth="1"/>
    <col min="521" max="521" width="8.28515625" style="1370" customWidth="1"/>
    <col min="522" max="523" width="10" style="1370" customWidth="1"/>
    <col min="524" max="525" width="7.140625" style="1370" customWidth="1"/>
    <col min="526" max="526" width="9" style="1370" customWidth="1"/>
    <col min="527" max="527" width="8" style="1370" customWidth="1"/>
    <col min="528" max="528" width="8.5703125" style="1370" customWidth="1"/>
    <col min="529" max="546" width="8" style="1370" customWidth="1"/>
    <col min="547" max="750" width="3.42578125" style="1370"/>
    <col min="751" max="751" width="4.85546875" style="1370" customWidth="1"/>
    <col min="752" max="752" width="19.7109375" style="1370" customWidth="1"/>
    <col min="753" max="753" width="27" style="1370" customWidth="1"/>
    <col min="754" max="754" width="6.85546875" style="1370" customWidth="1"/>
    <col min="755" max="755" width="7.5703125" style="1370" customWidth="1"/>
    <col min="756" max="756" width="7.42578125" style="1370" customWidth="1"/>
    <col min="757" max="757" width="7.28515625" style="1370" customWidth="1"/>
    <col min="758" max="758" width="6.85546875" style="1370" customWidth="1"/>
    <col min="759" max="762" width="5.85546875" style="1370" customWidth="1"/>
    <col min="763" max="763" width="7.42578125" style="1370" customWidth="1"/>
    <col min="764" max="764" width="7.5703125" style="1370" customWidth="1"/>
    <col min="765" max="765" width="6" style="1370" customWidth="1"/>
    <col min="766" max="766" width="5.7109375" style="1370" customWidth="1"/>
    <col min="767" max="767" width="6.140625" style="1370" customWidth="1"/>
    <col min="768" max="768" width="6.42578125" style="1370" bestFit="1" customWidth="1"/>
    <col min="769" max="769" width="5.7109375" style="1370" customWidth="1"/>
    <col min="770" max="770" width="5.42578125" style="1370" customWidth="1"/>
    <col min="771" max="771" width="6.5703125" style="1370" customWidth="1"/>
    <col min="772" max="772" width="5.7109375" style="1370" customWidth="1"/>
    <col min="773" max="773" width="7.42578125" style="1370" customWidth="1"/>
    <col min="774" max="775" width="6" style="1370" customWidth="1"/>
    <col min="776" max="776" width="7.140625" style="1370" customWidth="1"/>
    <col min="777" max="777" width="8.28515625" style="1370" customWidth="1"/>
    <col min="778" max="779" width="10" style="1370" customWidth="1"/>
    <col min="780" max="781" width="7.140625" style="1370" customWidth="1"/>
    <col min="782" max="782" width="9" style="1370" customWidth="1"/>
    <col min="783" max="783" width="8" style="1370" customWidth="1"/>
    <col min="784" max="784" width="8.5703125" style="1370" customWidth="1"/>
    <col min="785" max="802" width="8" style="1370" customWidth="1"/>
    <col min="803" max="1006" width="3.42578125" style="1370"/>
    <col min="1007" max="1007" width="4.85546875" style="1370" customWidth="1"/>
    <col min="1008" max="1008" width="19.7109375" style="1370" customWidth="1"/>
    <col min="1009" max="1009" width="27" style="1370" customWidth="1"/>
    <col min="1010" max="1010" width="6.85546875" style="1370" customWidth="1"/>
    <col min="1011" max="1011" width="7.5703125" style="1370" customWidth="1"/>
    <col min="1012" max="1012" width="7.42578125" style="1370" customWidth="1"/>
    <col min="1013" max="1013" width="7.28515625" style="1370" customWidth="1"/>
    <col min="1014" max="1014" width="6.85546875" style="1370" customWidth="1"/>
    <col min="1015" max="1018" width="5.85546875" style="1370" customWidth="1"/>
    <col min="1019" max="1019" width="7.42578125" style="1370" customWidth="1"/>
    <col min="1020" max="1020" width="7.5703125" style="1370" customWidth="1"/>
    <col min="1021" max="1021" width="6" style="1370" customWidth="1"/>
    <col min="1022" max="1022" width="5.7109375" style="1370" customWidth="1"/>
    <col min="1023" max="1023" width="6.140625" style="1370" customWidth="1"/>
    <col min="1024" max="1024" width="6.42578125" style="1370" bestFit="1" customWidth="1"/>
    <col min="1025" max="1025" width="5.7109375" style="1370" customWidth="1"/>
    <col min="1026" max="1026" width="5.42578125" style="1370" customWidth="1"/>
    <col min="1027" max="1027" width="6.5703125" style="1370" customWidth="1"/>
    <col min="1028" max="1028" width="5.7109375" style="1370" customWidth="1"/>
    <col min="1029" max="1029" width="7.42578125" style="1370" customWidth="1"/>
    <col min="1030" max="1031" width="6" style="1370" customWidth="1"/>
    <col min="1032" max="1032" width="7.140625" style="1370" customWidth="1"/>
    <col min="1033" max="1033" width="8.28515625" style="1370" customWidth="1"/>
    <col min="1034" max="1035" width="10" style="1370" customWidth="1"/>
    <col min="1036" max="1037" width="7.140625" style="1370" customWidth="1"/>
    <col min="1038" max="1038" width="9" style="1370" customWidth="1"/>
    <col min="1039" max="1039" width="8" style="1370" customWidth="1"/>
    <col min="1040" max="1040" width="8.5703125" style="1370" customWidth="1"/>
    <col min="1041" max="1058" width="8" style="1370" customWidth="1"/>
    <col min="1059" max="1262" width="3.42578125" style="1370"/>
    <col min="1263" max="1263" width="4.85546875" style="1370" customWidth="1"/>
    <col min="1264" max="1264" width="19.7109375" style="1370" customWidth="1"/>
    <col min="1265" max="1265" width="27" style="1370" customWidth="1"/>
    <col min="1266" max="1266" width="6.85546875" style="1370" customWidth="1"/>
    <col min="1267" max="1267" width="7.5703125" style="1370" customWidth="1"/>
    <col min="1268" max="1268" width="7.42578125" style="1370" customWidth="1"/>
    <col min="1269" max="1269" width="7.28515625" style="1370" customWidth="1"/>
    <col min="1270" max="1270" width="6.85546875" style="1370" customWidth="1"/>
    <col min="1271" max="1274" width="5.85546875" style="1370" customWidth="1"/>
    <col min="1275" max="1275" width="7.42578125" style="1370" customWidth="1"/>
    <col min="1276" max="1276" width="7.5703125" style="1370" customWidth="1"/>
    <col min="1277" max="1277" width="6" style="1370" customWidth="1"/>
    <col min="1278" max="1278" width="5.7109375" style="1370" customWidth="1"/>
    <col min="1279" max="1279" width="6.140625" style="1370" customWidth="1"/>
    <col min="1280" max="1280" width="6.42578125" style="1370" bestFit="1" customWidth="1"/>
    <col min="1281" max="1281" width="5.7109375" style="1370" customWidth="1"/>
    <col min="1282" max="1282" width="5.42578125" style="1370" customWidth="1"/>
    <col min="1283" max="1283" width="6.5703125" style="1370" customWidth="1"/>
    <col min="1284" max="1284" width="5.7109375" style="1370" customWidth="1"/>
    <col min="1285" max="1285" width="7.42578125" style="1370" customWidth="1"/>
    <col min="1286" max="1287" width="6" style="1370" customWidth="1"/>
    <col min="1288" max="1288" width="7.140625" style="1370" customWidth="1"/>
    <col min="1289" max="1289" width="8.28515625" style="1370" customWidth="1"/>
    <col min="1290" max="1291" width="10" style="1370" customWidth="1"/>
    <col min="1292" max="1293" width="7.140625" style="1370" customWidth="1"/>
    <col min="1294" max="1294" width="9" style="1370" customWidth="1"/>
    <col min="1295" max="1295" width="8" style="1370" customWidth="1"/>
    <col min="1296" max="1296" width="8.5703125" style="1370" customWidth="1"/>
    <col min="1297" max="1314" width="8" style="1370" customWidth="1"/>
    <col min="1315" max="1518" width="3.42578125" style="1370"/>
    <col min="1519" max="1519" width="4.85546875" style="1370" customWidth="1"/>
    <col min="1520" max="1520" width="19.7109375" style="1370" customWidth="1"/>
    <col min="1521" max="1521" width="27" style="1370" customWidth="1"/>
    <col min="1522" max="1522" width="6.85546875" style="1370" customWidth="1"/>
    <col min="1523" max="1523" width="7.5703125" style="1370" customWidth="1"/>
    <col min="1524" max="1524" width="7.42578125" style="1370" customWidth="1"/>
    <col min="1525" max="1525" width="7.28515625" style="1370" customWidth="1"/>
    <col min="1526" max="1526" width="6.85546875" style="1370" customWidth="1"/>
    <col min="1527" max="1530" width="5.85546875" style="1370" customWidth="1"/>
    <col min="1531" max="1531" width="7.42578125" style="1370" customWidth="1"/>
    <col min="1532" max="1532" width="7.5703125" style="1370" customWidth="1"/>
    <col min="1533" max="1533" width="6" style="1370" customWidth="1"/>
    <col min="1534" max="1534" width="5.7109375" style="1370" customWidth="1"/>
    <col min="1535" max="1535" width="6.140625" style="1370" customWidth="1"/>
    <col min="1536" max="1536" width="6.42578125" style="1370" bestFit="1" customWidth="1"/>
    <col min="1537" max="1537" width="5.7109375" style="1370" customWidth="1"/>
    <col min="1538" max="1538" width="5.42578125" style="1370" customWidth="1"/>
    <col min="1539" max="1539" width="6.5703125" style="1370" customWidth="1"/>
    <col min="1540" max="1540" width="5.7109375" style="1370" customWidth="1"/>
    <col min="1541" max="1541" width="7.42578125" style="1370" customWidth="1"/>
    <col min="1542" max="1543" width="6" style="1370" customWidth="1"/>
    <col min="1544" max="1544" width="7.140625" style="1370" customWidth="1"/>
    <col min="1545" max="1545" width="8.28515625" style="1370" customWidth="1"/>
    <col min="1546" max="1547" width="10" style="1370" customWidth="1"/>
    <col min="1548" max="1549" width="7.140625" style="1370" customWidth="1"/>
    <col min="1550" max="1550" width="9" style="1370" customWidth="1"/>
    <col min="1551" max="1551" width="8" style="1370" customWidth="1"/>
    <col min="1552" max="1552" width="8.5703125" style="1370" customWidth="1"/>
    <col min="1553" max="1570" width="8" style="1370" customWidth="1"/>
    <col min="1571" max="1774" width="3.42578125" style="1370"/>
    <col min="1775" max="1775" width="4.85546875" style="1370" customWidth="1"/>
    <col min="1776" max="1776" width="19.7109375" style="1370" customWidth="1"/>
    <col min="1777" max="1777" width="27" style="1370" customWidth="1"/>
    <col min="1778" max="1778" width="6.85546875" style="1370" customWidth="1"/>
    <col min="1779" max="1779" width="7.5703125" style="1370" customWidth="1"/>
    <col min="1780" max="1780" width="7.42578125" style="1370" customWidth="1"/>
    <col min="1781" max="1781" width="7.28515625" style="1370" customWidth="1"/>
    <col min="1782" max="1782" width="6.85546875" style="1370" customWidth="1"/>
    <col min="1783" max="1786" width="5.85546875" style="1370" customWidth="1"/>
    <col min="1787" max="1787" width="7.42578125" style="1370" customWidth="1"/>
    <col min="1788" max="1788" width="7.5703125" style="1370" customWidth="1"/>
    <col min="1789" max="1789" width="6" style="1370" customWidth="1"/>
    <col min="1790" max="1790" width="5.7109375" style="1370" customWidth="1"/>
    <col min="1791" max="1791" width="6.140625" style="1370" customWidth="1"/>
    <col min="1792" max="1792" width="6.42578125" style="1370" bestFit="1" customWidth="1"/>
    <col min="1793" max="1793" width="5.7109375" style="1370" customWidth="1"/>
    <col min="1794" max="1794" width="5.42578125" style="1370" customWidth="1"/>
    <col min="1795" max="1795" width="6.5703125" style="1370" customWidth="1"/>
    <col min="1796" max="1796" width="5.7109375" style="1370" customWidth="1"/>
    <col min="1797" max="1797" width="7.42578125" style="1370" customWidth="1"/>
    <col min="1798" max="1799" width="6" style="1370" customWidth="1"/>
    <col min="1800" max="1800" width="7.140625" style="1370" customWidth="1"/>
    <col min="1801" max="1801" width="8.28515625" style="1370" customWidth="1"/>
    <col min="1802" max="1803" width="10" style="1370" customWidth="1"/>
    <col min="1804" max="1805" width="7.140625" style="1370" customWidth="1"/>
    <col min="1806" max="1806" width="9" style="1370" customWidth="1"/>
    <col min="1807" max="1807" width="8" style="1370" customWidth="1"/>
    <col min="1808" max="1808" width="8.5703125" style="1370" customWidth="1"/>
    <col min="1809" max="1826" width="8" style="1370" customWidth="1"/>
    <col min="1827" max="2030" width="3.42578125" style="1370"/>
    <col min="2031" max="2031" width="4.85546875" style="1370" customWidth="1"/>
    <col min="2032" max="2032" width="19.7109375" style="1370" customWidth="1"/>
    <col min="2033" max="2033" width="27" style="1370" customWidth="1"/>
    <col min="2034" max="2034" width="6.85546875" style="1370" customWidth="1"/>
    <col min="2035" max="2035" width="7.5703125" style="1370" customWidth="1"/>
    <col min="2036" max="2036" width="7.42578125" style="1370" customWidth="1"/>
    <col min="2037" max="2037" width="7.28515625" style="1370" customWidth="1"/>
    <col min="2038" max="2038" width="6.85546875" style="1370" customWidth="1"/>
    <col min="2039" max="2042" width="5.85546875" style="1370" customWidth="1"/>
    <col min="2043" max="2043" width="7.42578125" style="1370" customWidth="1"/>
    <col min="2044" max="2044" width="7.5703125" style="1370" customWidth="1"/>
    <col min="2045" max="2045" width="6" style="1370" customWidth="1"/>
    <col min="2046" max="2046" width="5.7109375" style="1370" customWidth="1"/>
    <col min="2047" max="2047" width="6.140625" style="1370" customWidth="1"/>
    <col min="2048" max="2048" width="6.42578125" style="1370" bestFit="1" customWidth="1"/>
    <col min="2049" max="2049" width="5.7109375" style="1370" customWidth="1"/>
    <col min="2050" max="2050" width="5.42578125" style="1370" customWidth="1"/>
    <col min="2051" max="2051" width="6.5703125" style="1370" customWidth="1"/>
    <col min="2052" max="2052" width="5.7109375" style="1370" customWidth="1"/>
    <col min="2053" max="2053" width="7.42578125" style="1370" customWidth="1"/>
    <col min="2054" max="2055" width="6" style="1370" customWidth="1"/>
    <col min="2056" max="2056" width="7.140625" style="1370" customWidth="1"/>
    <col min="2057" max="2057" width="8.28515625" style="1370" customWidth="1"/>
    <col min="2058" max="2059" width="10" style="1370" customWidth="1"/>
    <col min="2060" max="2061" width="7.140625" style="1370" customWidth="1"/>
    <col min="2062" max="2062" width="9" style="1370" customWidth="1"/>
    <col min="2063" max="2063" width="8" style="1370" customWidth="1"/>
    <col min="2064" max="2064" width="8.5703125" style="1370" customWidth="1"/>
    <col min="2065" max="2082" width="8" style="1370" customWidth="1"/>
    <col min="2083" max="2286" width="3.42578125" style="1370"/>
    <col min="2287" max="2287" width="4.85546875" style="1370" customWidth="1"/>
    <col min="2288" max="2288" width="19.7109375" style="1370" customWidth="1"/>
    <col min="2289" max="2289" width="27" style="1370" customWidth="1"/>
    <col min="2290" max="2290" width="6.85546875" style="1370" customWidth="1"/>
    <col min="2291" max="2291" width="7.5703125" style="1370" customWidth="1"/>
    <col min="2292" max="2292" width="7.42578125" style="1370" customWidth="1"/>
    <col min="2293" max="2293" width="7.28515625" style="1370" customWidth="1"/>
    <col min="2294" max="2294" width="6.85546875" style="1370" customWidth="1"/>
    <col min="2295" max="2298" width="5.85546875" style="1370" customWidth="1"/>
    <col min="2299" max="2299" width="7.42578125" style="1370" customWidth="1"/>
    <col min="2300" max="2300" width="7.5703125" style="1370" customWidth="1"/>
    <col min="2301" max="2301" width="6" style="1370" customWidth="1"/>
    <col min="2302" max="2302" width="5.7109375" style="1370" customWidth="1"/>
    <col min="2303" max="2303" width="6.140625" style="1370" customWidth="1"/>
    <col min="2304" max="2304" width="6.42578125" style="1370" bestFit="1" customWidth="1"/>
    <col min="2305" max="2305" width="5.7109375" style="1370" customWidth="1"/>
    <col min="2306" max="2306" width="5.42578125" style="1370" customWidth="1"/>
    <col min="2307" max="2307" width="6.5703125" style="1370" customWidth="1"/>
    <col min="2308" max="2308" width="5.7109375" style="1370" customWidth="1"/>
    <col min="2309" max="2309" width="7.42578125" style="1370" customWidth="1"/>
    <col min="2310" max="2311" width="6" style="1370" customWidth="1"/>
    <col min="2312" max="2312" width="7.140625" style="1370" customWidth="1"/>
    <col min="2313" max="2313" width="8.28515625" style="1370" customWidth="1"/>
    <col min="2314" max="2315" width="10" style="1370" customWidth="1"/>
    <col min="2316" max="2317" width="7.140625" style="1370" customWidth="1"/>
    <col min="2318" max="2318" width="9" style="1370" customWidth="1"/>
    <col min="2319" max="2319" width="8" style="1370" customWidth="1"/>
    <col min="2320" max="2320" width="8.5703125" style="1370" customWidth="1"/>
    <col min="2321" max="2338" width="8" style="1370" customWidth="1"/>
    <col min="2339" max="2542" width="3.42578125" style="1370"/>
    <col min="2543" max="2543" width="4.85546875" style="1370" customWidth="1"/>
    <col min="2544" max="2544" width="19.7109375" style="1370" customWidth="1"/>
    <col min="2545" max="2545" width="27" style="1370" customWidth="1"/>
    <col min="2546" max="2546" width="6.85546875" style="1370" customWidth="1"/>
    <col min="2547" max="2547" width="7.5703125" style="1370" customWidth="1"/>
    <col min="2548" max="2548" width="7.42578125" style="1370" customWidth="1"/>
    <col min="2549" max="2549" width="7.28515625" style="1370" customWidth="1"/>
    <col min="2550" max="2550" width="6.85546875" style="1370" customWidth="1"/>
    <col min="2551" max="2554" width="5.85546875" style="1370" customWidth="1"/>
    <col min="2555" max="2555" width="7.42578125" style="1370" customWidth="1"/>
    <col min="2556" max="2556" width="7.5703125" style="1370" customWidth="1"/>
    <col min="2557" max="2557" width="6" style="1370" customWidth="1"/>
    <col min="2558" max="2558" width="5.7109375" style="1370" customWidth="1"/>
    <col min="2559" max="2559" width="6.140625" style="1370" customWidth="1"/>
    <col min="2560" max="2560" width="6.42578125" style="1370" bestFit="1" customWidth="1"/>
    <col min="2561" max="2561" width="5.7109375" style="1370" customWidth="1"/>
    <col min="2562" max="2562" width="5.42578125" style="1370" customWidth="1"/>
    <col min="2563" max="2563" width="6.5703125" style="1370" customWidth="1"/>
    <col min="2564" max="2564" width="5.7109375" style="1370" customWidth="1"/>
    <col min="2565" max="2565" width="7.42578125" style="1370" customWidth="1"/>
    <col min="2566" max="2567" width="6" style="1370" customWidth="1"/>
    <col min="2568" max="2568" width="7.140625" style="1370" customWidth="1"/>
    <col min="2569" max="2569" width="8.28515625" style="1370" customWidth="1"/>
    <col min="2570" max="2571" width="10" style="1370" customWidth="1"/>
    <col min="2572" max="2573" width="7.140625" style="1370" customWidth="1"/>
    <col min="2574" max="2574" width="9" style="1370" customWidth="1"/>
    <col min="2575" max="2575" width="8" style="1370" customWidth="1"/>
    <col min="2576" max="2576" width="8.5703125" style="1370" customWidth="1"/>
    <col min="2577" max="2594" width="8" style="1370" customWidth="1"/>
    <col min="2595" max="2798" width="3.42578125" style="1370"/>
    <col min="2799" max="2799" width="4.85546875" style="1370" customWidth="1"/>
    <col min="2800" max="2800" width="19.7109375" style="1370" customWidth="1"/>
    <col min="2801" max="2801" width="27" style="1370" customWidth="1"/>
    <col min="2802" max="2802" width="6.85546875" style="1370" customWidth="1"/>
    <col min="2803" max="2803" width="7.5703125" style="1370" customWidth="1"/>
    <col min="2804" max="2804" width="7.42578125" style="1370" customWidth="1"/>
    <col min="2805" max="2805" width="7.28515625" style="1370" customWidth="1"/>
    <col min="2806" max="2806" width="6.85546875" style="1370" customWidth="1"/>
    <col min="2807" max="2810" width="5.85546875" style="1370" customWidth="1"/>
    <col min="2811" max="2811" width="7.42578125" style="1370" customWidth="1"/>
    <col min="2812" max="2812" width="7.5703125" style="1370" customWidth="1"/>
    <col min="2813" max="2813" width="6" style="1370" customWidth="1"/>
    <col min="2814" max="2814" width="5.7109375" style="1370" customWidth="1"/>
    <col min="2815" max="2815" width="6.140625" style="1370" customWidth="1"/>
    <col min="2816" max="2816" width="6.42578125" style="1370" bestFit="1" customWidth="1"/>
    <col min="2817" max="2817" width="5.7109375" style="1370" customWidth="1"/>
    <col min="2818" max="2818" width="5.42578125" style="1370" customWidth="1"/>
    <col min="2819" max="2819" width="6.5703125" style="1370" customWidth="1"/>
    <col min="2820" max="2820" width="5.7109375" style="1370" customWidth="1"/>
    <col min="2821" max="2821" width="7.42578125" style="1370" customWidth="1"/>
    <col min="2822" max="2823" width="6" style="1370" customWidth="1"/>
    <col min="2824" max="2824" width="7.140625" style="1370" customWidth="1"/>
    <col min="2825" max="2825" width="8.28515625" style="1370" customWidth="1"/>
    <col min="2826" max="2827" width="10" style="1370" customWidth="1"/>
    <col min="2828" max="2829" width="7.140625" style="1370" customWidth="1"/>
    <col min="2830" max="2830" width="9" style="1370" customWidth="1"/>
    <col min="2831" max="2831" width="8" style="1370" customWidth="1"/>
    <col min="2832" max="2832" width="8.5703125" style="1370" customWidth="1"/>
    <col min="2833" max="2850" width="8" style="1370" customWidth="1"/>
    <col min="2851" max="3054" width="3.42578125" style="1370"/>
    <col min="3055" max="3055" width="4.85546875" style="1370" customWidth="1"/>
    <col min="3056" max="3056" width="19.7109375" style="1370" customWidth="1"/>
    <col min="3057" max="3057" width="27" style="1370" customWidth="1"/>
    <col min="3058" max="3058" width="6.85546875" style="1370" customWidth="1"/>
    <col min="3059" max="3059" width="7.5703125" style="1370" customWidth="1"/>
    <col min="3060" max="3060" width="7.42578125" style="1370" customWidth="1"/>
    <col min="3061" max="3061" width="7.28515625" style="1370" customWidth="1"/>
    <col min="3062" max="3062" width="6.85546875" style="1370" customWidth="1"/>
    <col min="3063" max="3066" width="5.85546875" style="1370" customWidth="1"/>
    <col min="3067" max="3067" width="7.42578125" style="1370" customWidth="1"/>
    <col min="3068" max="3068" width="7.5703125" style="1370" customWidth="1"/>
    <col min="3069" max="3069" width="6" style="1370" customWidth="1"/>
    <col min="3070" max="3070" width="5.7109375" style="1370" customWidth="1"/>
    <col min="3071" max="3071" width="6.140625" style="1370" customWidth="1"/>
    <col min="3072" max="3072" width="6.42578125" style="1370" bestFit="1" customWidth="1"/>
    <col min="3073" max="3073" width="5.7109375" style="1370" customWidth="1"/>
    <col min="3074" max="3074" width="5.42578125" style="1370" customWidth="1"/>
    <col min="3075" max="3075" width="6.5703125" style="1370" customWidth="1"/>
    <col min="3076" max="3076" width="5.7109375" style="1370" customWidth="1"/>
    <col min="3077" max="3077" width="7.42578125" style="1370" customWidth="1"/>
    <col min="3078" max="3079" width="6" style="1370" customWidth="1"/>
    <col min="3080" max="3080" width="7.140625" style="1370" customWidth="1"/>
    <col min="3081" max="3081" width="8.28515625" style="1370" customWidth="1"/>
    <col min="3082" max="3083" width="10" style="1370" customWidth="1"/>
    <col min="3084" max="3085" width="7.140625" style="1370" customWidth="1"/>
    <col min="3086" max="3086" width="9" style="1370" customWidth="1"/>
    <col min="3087" max="3087" width="8" style="1370" customWidth="1"/>
    <col min="3088" max="3088" width="8.5703125" style="1370" customWidth="1"/>
    <col min="3089" max="3106" width="8" style="1370" customWidth="1"/>
    <col min="3107" max="3310" width="3.42578125" style="1370"/>
    <col min="3311" max="3311" width="4.85546875" style="1370" customWidth="1"/>
    <col min="3312" max="3312" width="19.7109375" style="1370" customWidth="1"/>
    <col min="3313" max="3313" width="27" style="1370" customWidth="1"/>
    <col min="3314" max="3314" width="6.85546875" style="1370" customWidth="1"/>
    <col min="3315" max="3315" width="7.5703125" style="1370" customWidth="1"/>
    <col min="3316" max="3316" width="7.42578125" style="1370" customWidth="1"/>
    <col min="3317" max="3317" width="7.28515625" style="1370" customWidth="1"/>
    <col min="3318" max="3318" width="6.85546875" style="1370" customWidth="1"/>
    <col min="3319" max="3322" width="5.85546875" style="1370" customWidth="1"/>
    <col min="3323" max="3323" width="7.42578125" style="1370" customWidth="1"/>
    <col min="3324" max="3324" width="7.5703125" style="1370" customWidth="1"/>
    <col min="3325" max="3325" width="6" style="1370" customWidth="1"/>
    <col min="3326" max="3326" width="5.7109375" style="1370" customWidth="1"/>
    <col min="3327" max="3327" width="6.140625" style="1370" customWidth="1"/>
    <col min="3328" max="3328" width="6.42578125" style="1370" bestFit="1" customWidth="1"/>
    <col min="3329" max="3329" width="5.7109375" style="1370" customWidth="1"/>
    <col min="3330" max="3330" width="5.42578125" style="1370" customWidth="1"/>
    <col min="3331" max="3331" width="6.5703125" style="1370" customWidth="1"/>
    <col min="3332" max="3332" width="5.7109375" style="1370" customWidth="1"/>
    <col min="3333" max="3333" width="7.42578125" style="1370" customWidth="1"/>
    <col min="3334" max="3335" width="6" style="1370" customWidth="1"/>
    <col min="3336" max="3336" width="7.140625" style="1370" customWidth="1"/>
    <col min="3337" max="3337" width="8.28515625" style="1370" customWidth="1"/>
    <col min="3338" max="3339" width="10" style="1370" customWidth="1"/>
    <col min="3340" max="3341" width="7.140625" style="1370" customWidth="1"/>
    <col min="3342" max="3342" width="9" style="1370" customWidth="1"/>
    <col min="3343" max="3343" width="8" style="1370" customWidth="1"/>
    <col min="3344" max="3344" width="8.5703125" style="1370" customWidth="1"/>
    <col min="3345" max="3362" width="8" style="1370" customWidth="1"/>
    <col min="3363" max="3566" width="3.42578125" style="1370"/>
    <col min="3567" max="3567" width="4.85546875" style="1370" customWidth="1"/>
    <col min="3568" max="3568" width="19.7109375" style="1370" customWidth="1"/>
    <col min="3569" max="3569" width="27" style="1370" customWidth="1"/>
    <col min="3570" max="3570" width="6.85546875" style="1370" customWidth="1"/>
    <col min="3571" max="3571" width="7.5703125" style="1370" customWidth="1"/>
    <col min="3572" max="3572" width="7.42578125" style="1370" customWidth="1"/>
    <col min="3573" max="3573" width="7.28515625" style="1370" customWidth="1"/>
    <col min="3574" max="3574" width="6.85546875" style="1370" customWidth="1"/>
    <col min="3575" max="3578" width="5.85546875" style="1370" customWidth="1"/>
    <col min="3579" max="3579" width="7.42578125" style="1370" customWidth="1"/>
    <col min="3580" max="3580" width="7.5703125" style="1370" customWidth="1"/>
    <col min="3581" max="3581" width="6" style="1370" customWidth="1"/>
    <col min="3582" max="3582" width="5.7109375" style="1370" customWidth="1"/>
    <col min="3583" max="3583" width="6.140625" style="1370" customWidth="1"/>
    <col min="3584" max="3584" width="6.42578125" style="1370" bestFit="1" customWidth="1"/>
    <col min="3585" max="3585" width="5.7109375" style="1370" customWidth="1"/>
    <col min="3586" max="3586" width="5.42578125" style="1370" customWidth="1"/>
    <col min="3587" max="3587" width="6.5703125" style="1370" customWidth="1"/>
    <col min="3588" max="3588" width="5.7109375" style="1370" customWidth="1"/>
    <col min="3589" max="3589" width="7.42578125" style="1370" customWidth="1"/>
    <col min="3590" max="3591" width="6" style="1370" customWidth="1"/>
    <col min="3592" max="3592" width="7.140625" style="1370" customWidth="1"/>
    <col min="3593" max="3593" width="8.28515625" style="1370" customWidth="1"/>
    <col min="3594" max="3595" width="10" style="1370" customWidth="1"/>
    <col min="3596" max="3597" width="7.140625" style="1370" customWidth="1"/>
    <col min="3598" max="3598" width="9" style="1370" customWidth="1"/>
    <col min="3599" max="3599" width="8" style="1370" customWidth="1"/>
    <col min="3600" max="3600" width="8.5703125" style="1370" customWidth="1"/>
    <col min="3601" max="3618" width="8" style="1370" customWidth="1"/>
    <col min="3619" max="3822" width="3.42578125" style="1370"/>
    <col min="3823" max="3823" width="4.85546875" style="1370" customWidth="1"/>
    <col min="3824" max="3824" width="19.7109375" style="1370" customWidth="1"/>
    <col min="3825" max="3825" width="27" style="1370" customWidth="1"/>
    <col min="3826" max="3826" width="6.85546875" style="1370" customWidth="1"/>
    <col min="3827" max="3827" width="7.5703125" style="1370" customWidth="1"/>
    <col min="3828" max="3828" width="7.42578125" style="1370" customWidth="1"/>
    <col min="3829" max="3829" width="7.28515625" style="1370" customWidth="1"/>
    <col min="3830" max="3830" width="6.85546875" style="1370" customWidth="1"/>
    <col min="3831" max="3834" width="5.85546875" style="1370" customWidth="1"/>
    <col min="3835" max="3835" width="7.42578125" style="1370" customWidth="1"/>
    <col min="3836" max="3836" width="7.5703125" style="1370" customWidth="1"/>
    <col min="3837" max="3837" width="6" style="1370" customWidth="1"/>
    <col min="3838" max="3838" width="5.7109375" style="1370" customWidth="1"/>
    <col min="3839" max="3839" width="6.140625" style="1370" customWidth="1"/>
    <col min="3840" max="3840" width="6.42578125" style="1370" bestFit="1" customWidth="1"/>
    <col min="3841" max="3841" width="5.7109375" style="1370" customWidth="1"/>
    <col min="3842" max="3842" width="5.42578125" style="1370" customWidth="1"/>
    <col min="3843" max="3843" width="6.5703125" style="1370" customWidth="1"/>
    <col min="3844" max="3844" width="5.7109375" style="1370" customWidth="1"/>
    <col min="3845" max="3845" width="7.42578125" style="1370" customWidth="1"/>
    <col min="3846" max="3847" width="6" style="1370" customWidth="1"/>
    <col min="3848" max="3848" width="7.140625" style="1370" customWidth="1"/>
    <col min="3849" max="3849" width="8.28515625" style="1370" customWidth="1"/>
    <col min="3850" max="3851" width="10" style="1370" customWidth="1"/>
    <col min="3852" max="3853" width="7.140625" style="1370" customWidth="1"/>
    <col min="3854" max="3854" width="9" style="1370" customWidth="1"/>
    <col min="3855" max="3855" width="8" style="1370" customWidth="1"/>
    <col min="3856" max="3856" width="8.5703125" style="1370" customWidth="1"/>
    <col min="3857" max="3874" width="8" style="1370" customWidth="1"/>
    <col min="3875" max="4078" width="3.42578125" style="1370"/>
    <col min="4079" max="4079" width="4.85546875" style="1370" customWidth="1"/>
    <col min="4080" max="4080" width="19.7109375" style="1370" customWidth="1"/>
    <col min="4081" max="4081" width="27" style="1370" customWidth="1"/>
    <col min="4082" max="4082" width="6.85546875" style="1370" customWidth="1"/>
    <col min="4083" max="4083" width="7.5703125" style="1370" customWidth="1"/>
    <col min="4084" max="4084" width="7.42578125" style="1370" customWidth="1"/>
    <col min="4085" max="4085" width="7.28515625" style="1370" customWidth="1"/>
    <col min="4086" max="4086" width="6.85546875" style="1370" customWidth="1"/>
    <col min="4087" max="4090" width="5.85546875" style="1370" customWidth="1"/>
    <col min="4091" max="4091" width="7.42578125" style="1370" customWidth="1"/>
    <col min="4092" max="4092" width="7.5703125" style="1370" customWidth="1"/>
    <col min="4093" max="4093" width="6" style="1370" customWidth="1"/>
    <col min="4094" max="4094" width="5.7109375" style="1370" customWidth="1"/>
    <col min="4095" max="4095" width="6.140625" style="1370" customWidth="1"/>
    <col min="4096" max="4096" width="6.42578125" style="1370" bestFit="1" customWidth="1"/>
    <col min="4097" max="4097" width="5.7109375" style="1370" customWidth="1"/>
    <col min="4098" max="4098" width="5.42578125" style="1370" customWidth="1"/>
    <col min="4099" max="4099" width="6.5703125" style="1370" customWidth="1"/>
    <col min="4100" max="4100" width="5.7109375" style="1370" customWidth="1"/>
    <col min="4101" max="4101" width="7.42578125" style="1370" customWidth="1"/>
    <col min="4102" max="4103" width="6" style="1370" customWidth="1"/>
    <col min="4104" max="4104" width="7.140625" style="1370" customWidth="1"/>
    <col min="4105" max="4105" width="8.28515625" style="1370" customWidth="1"/>
    <col min="4106" max="4107" width="10" style="1370" customWidth="1"/>
    <col min="4108" max="4109" width="7.140625" style="1370" customWidth="1"/>
    <col min="4110" max="4110" width="9" style="1370" customWidth="1"/>
    <col min="4111" max="4111" width="8" style="1370" customWidth="1"/>
    <col min="4112" max="4112" width="8.5703125" style="1370" customWidth="1"/>
    <col min="4113" max="4130" width="8" style="1370" customWidth="1"/>
    <col min="4131" max="4334" width="3.42578125" style="1370"/>
    <col min="4335" max="4335" width="4.85546875" style="1370" customWidth="1"/>
    <col min="4336" max="4336" width="19.7109375" style="1370" customWidth="1"/>
    <col min="4337" max="4337" width="27" style="1370" customWidth="1"/>
    <col min="4338" max="4338" width="6.85546875" style="1370" customWidth="1"/>
    <col min="4339" max="4339" width="7.5703125" style="1370" customWidth="1"/>
    <col min="4340" max="4340" width="7.42578125" style="1370" customWidth="1"/>
    <col min="4341" max="4341" width="7.28515625" style="1370" customWidth="1"/>
    <col min="4342" max="4342" width="6.85546875" style="1370" customWidth="1"/>
    <col min="4343" max="4346" width="5.85546875" style="1370" customWidth="1"/>
    <col min="4347" max="4347" width="7.42578125" style="1370" customWidth="1"/>
    <col min="4348" max="4348" width="7.5703125" style="1370" customWidth="1"/>
    <col min="4349" max="4349" width="6" style="1370" customWidth="1"/>
    <col min="4350" max="4350" width="5.7109375" style="1370" customWidth="1"/>
    <col min="4351" max="4351" width="6.140625" style="1370" customWidth="1"/>
    <col min="4352" max="4352" width="6.42578125" style="1370" bestFit="1" customWidth="1"/>
    <col min="4353" max="4353" width="5.7109375" style="1370" customWidth="1"/>
    <col min="4354" max="4354" width="5.42578125" style="1370" customWidth="1"/>
    <col min="4355" max="4355" width="6.5703125" style="1370" customWidth="1"/>
    <col min="4356" max="4356" width="5.7109375" style="1370" customWidth="1"/>
    <col min="4357" max="4357" width="7.42578125" style="1370" customWidth="1"/>
    <col min="4358" max="4359" width="6" style="1370" customWidth="1"/>
    <col min="4360" max="4360" width="7.140625" style="1370" customWidth="1"/>
    <col min="4361" max="4361" width="8.28515625" style="1370" customWidth="1"/>
    <col min="4362" max="4363" width="10" style="1370" customWidth="1"/>
    <col min="4364" max="4365" width="7.140625" style="1370" customWidth="1"/>
    <col min="4366" max="4366" width="9" style="1370" customWidth="1"/>
    <col min="4367" max="4367" width="8" style="1370" customWidth="1"/>
    <col min="4368" max="4368" width="8.5703125" style="1370" customWidth="1"/>
    <col min="4369" max="4386" width="8" style="1370" customWidth="1"/>
    <col min="4387" max="4590" width="3.42578125" style="1370"/>
    <col min="4591" max="4591" width="4.85546875" style="1370" customWidth="1"/>
    <col min="4592" max="4592" width="19.7109375" style="1370" customWidth="1"/>
    <col min="4593" max="4593" width="27" style="1370" customWidth="1"/>
    <col min="4594" max="4594" width="6.85546875" style="1370" customWidth="1"/>
    <col min="4595" max="4595" width="7.5703125" style="1370" customWidth="1"/>
    <col min="4596" max="4596" width="7.42578125" style="1370" customWidth="1"/>
    <col min="4597" max="4597" width="7.28515625" style="1370" customWidth="1"/>
    <col min="4598" max="4598" width="6.85546875" style="1370" customWidth="1"/>
    <col min="4599" max="4602" width="5.85546875" style="1370" customWidth="1"/>
    <col min="4603" max="4603" width="7.42578125" style="1370" customWidth="1"/>
    <col min="4604" max="4604" width="7.5703125" style="1370" customWidth="1"/>
    <col min="4605" max="4605" width="6" style="1370" customWidth="1"/>
    <col min="4606" max="4606" width="5.7109375" style="1370" customWidth="1"/>
    <col min="4607" max="4607" width="6.140625" style="1370" customWidth="1"/>
    <col min="4608" max="4608" width="6.42578125" style="1370" bestFit="1" customWidth="1"/>
    <col min="4609" max="4609" width="5.7109375" style="1370" customWidth="1"/>
    <col min="4610" max="4610" width="5.42578125" style="1370" customWidth="1"/>
    <col min="4611" max="4611" width="6.5703125" style="1370" customWidth="1"/>
    <col min="4612" max="4612" width="5.7109375" style="1370" customWidth="1"/>
    <col min="4613" max="4613" width="7.42578125" style="1370" customWidth="1"/>
    <col min="4614" max="4615" width="6" style="1370" customWidth="1"/>
    <col min="4616" max="4616" width="7.140625" style="1370" customWidth="1"/>
    <col min="4617" max="4617" width="8.28515625" style="1370" customWidth="1"/>
    <col min="4618" max="4619" width="10" style="1370" customWidth="1"/>
    <col min="4620" max="4621" width="7.140625" style="1370" customWidth="1"/>
    <col min="4622" max="4622" width="9" style="1370" customWidth="1"/>
    <col min="4623" max="4623" width="8" style="1370" customWidth="1"/>
    <col min="4624" max="4624" width="8.5703125" style="1370" customWidth="1"/>
    <col min="4625" max="4642" width="8" style="1370" customWidth="1"/>
    <col min="4643" max="4846" width="3.42578125" style="1370"/>
    <col min="4847" max="4847" width="4.85546875" style="1370" customWidth="1"/>
    <col min="4848" max="4848" width="19.7109375" style="1370" customWidth="1"/>
    <col min="4849" max="4849" width="27" style="1370" customWidth="1"/>
    <col min="4850" max="4850" width="6.85546875" style="1370" customWidth="1"/>
    <col min="4851" max="4851" width="7.5703125" style="1370" customWidth="1"/>
    <col min="4852" max="4852" width="7.42578125" style="1370" customWidth="1"/>
    <col min="4853" max="4853" width="7.28515625" style="1370" customWidth="1"/>
    <col min="4854" max="4854" width="6.85546875" style="1370" customWidth="1"/>
    <col min="4855" max="4858" width="5.85546875" style="1370" customWidth="1"/>
    <col min="4859" max="4859" width="7.42578125" style="1370" customWidth="1"/>
    <col min="4860" max="4860" width="7.5703125" style="1370" customWidth="1"/>
    <col min="4861" max="4861" width="6" style="1370" customWidth="1"/>
    <col min="4862" max="4862" width="5.7109375" style="1370" customWidth="1"/>
    <col min="4863" max="4863" width="6.140625" style="1370" customWidth="1"/>
    <col min="4864" max="4864" width="6.42578125" style="1370" bestFit="1" customWidth="1"/>
    <col min="4865" max="4865" width="5.7109375" style="1370" customWidth="1"/>
    <col min="4866" max="4866" width="5.42578125" style="1370" customWidth="1"/>
    <col min="4867" max="4867" width="6.5703125" style="1370" customWidth="1"/>
    <col min="4868" max="4868" width="5.7109375" style="1370" customWidth="1"/>
    <col min="4869" max="4869" width="7.42578125" style="1370" customWidth="1"/>
    <col min="4870" max="4871" width="6" style="1370" customWidth="1"/>
    <col min="4872" max="4872" width="7.140625" style="1370" customWidth="1"/>
    <col min="4873" max="4873" width="8.28515625" style="1370" customWidth="1"/>
    <col min="4874" max="4875" width="10" style="1370" customWidth="1"/>
    <col min="4876" max="4877" width="7.140625" style="1370" customWidth="1"/>
    <col min="4878" max="4878" width="9" style="1370" customWidth="1"/>
    <col min="4879" max="4879" width="8" style="1370" customWidth="1"/>
    <col min="4880" max="4880" width="8.5703125" style="1370" customWidth="1"/>
    <col min="4881" max="4898" width="8" style="1370" customWidth="1"/>
    <col min="4899" max="5102" width="3.42578125" style="1370"/>
    <col min="5103" max="5103" width="4.85546875" style="1370" customWidth="1"/>
    <col min="5104" max="5104" width="19.7109375" style="1370" customWidth="1"/>
    <col min="5105" max="5105" width="27" style="1370" customWidth="1"/>
    <col min="5106" max="5106" width="6.85546875" style="1370" customWidth="1"/>
    <col min="5107" max="5107" width="7.5703125" style="1370" customWidth="1"/>
    <col min="5108" max="5108" width="7.42578125" style="1370" customWidth="1"/>
    <col min="5109" max="5109" width="7.28515625" style="1370" customWidth="1"/>
    <col min="5110" max="5110" width="6.85546875" style="1370" customWidth="1"/>
    <col min="5111" max="5114" width="5.85546875" style="1370" customWidth="1"/>
    <col min="5115" max="5115" width="7.42578125" style="1370" customWidth="1"/>
    <col min="5116" max="5116" width="7.5703125" style="1370" customWidth="1"/>
    <col min="5117" max="5117" width="6" style="1370" customWidth="1"/>
    <col min="5118" max="5118" width="5.7109375" style="1370" customWidth="1"/>
    <col min="5119" max="5119" width="6.140625" style="1370" customWidth="1"/>
    <col min="5120" max="5120" width="6.42578125" style="1370" bestFit="1" customWidth="1"/>
    <col min="5121" max="5121" width="5.7109375" style="1370" customWidth="1"/>
    <col min="5122" max="5122" width="5.42578125" style="1370" customWidth="1"/>
    <col min="5123" max="5123" width="6.5703125" style="1370" customWidth="1"/>
    <col min="5124" max="5124" width="5.7109375" style="1370" customWidth="1"/>
    <col min="5125" max="5125" width="7.42578125" style="1370" customWidth="1"/>
    <col min="5126" max="5127" width="6" style="1370" customWidth="1"/>
    <col min="5128" max="5128" width="7.140625" style="1370" customWidth="1"/>
    <col min="5129" max="5129" width="8.28515625" style="1370" customWidth="1"/>
    <col min="5130" max="5131" width="10" style="1370" customWidth="1"/>
    <col min="5132" max="5133" width="7.140625" style="1370" customWidth="1"/>
    <col min="5134" max="5134" width="9" style="1370" customWidth="1"/>
    <col min="5135" max="5135" width="8" style="1370" customWidth="1"/>
    <col min="5136" max="5136" width="8.5703125" style="1370" customWidth="1"/>
    <col min="5137" max="5154" width="8" style="1370" customWidth="1"/>
    <col min="5155" max="5358" width="3.42578125" style="1370"/>
    <col min="5359" max="5359" width="4.85546875" style="1370" customWidth="1"/>
    <col min="5360" max="5360" width="19.7109375" style="1370" customWidth="1"/>
    <col min="5361" max="5361" width="27" style="1370" customWidth="1"/>
    <col min="5362" max="5362" width="6.85546875" style="1370" customWidth="1"/>
    <col min="5363" max="5363" width="7.5703125" style="1370" customWidth="1"/>
    <col min="5364" max="5364" width="7.42578125" style="1370" customWidth="1"/>
    <col min="5365" max="5365" width="7.28515625" style="1370" customWidth="1"/>
    <col min="5366" max="5366" width="6.85546875" style="1370" customWidth="1"/>
    <col min="5367" max="5370" width="5.85546875" style="1370" customWidth="1"/>
    <col min="5371" max="5371" width="7.42578125" style="1370" customWidth="1"/>
    <col min="5372" max="5372" width="7.5703125" style="1370" customWidth="1"/>
    <col min="5373" max="5373" width="6" style="1370" customWidth="1"/>
    <col min="5374" max="5374" width="5.7109375" style="1370" customWidth="1"/>
    <col min="5375" max="5375" width="6.140625" style="1370" customWidth="1"/>
    <col min="5376" max="5376" width="6.42578125" style="1370" bestFit="1" customWidth="1"/>
    <col min="5377" max="5377" width="5.7109375" style="1370" customWidth="1"/>
    <col min="5378" max="5378" width="5.42578125" style="1370" customWidth="1"/>
    <col min="5379" max="5379" width="6.5703125" style="1370" customWidth="1"/>
    <col min="5380" max="5380" width="5.7109375" style="1370" customWidth="1"/>
    <col min="5381" max="5381" width="7.42578125" style="1370" customWidth="1"/>
    <col min="5382" max="5383" width="6" style="1370" customWidth="1"/>
    <col min="5384" max="5384" width="7.140625" style="1370" customWidth="1"/>
    <col min="5385" max="5385" width="8.28515625" style="1370" customWidth="1"/>
    <col min="5386" max="5387" width="10" style="1370" customWidth="1"/>
    <col min="5388" max="5389" width="7.140625" style="1370" customWidth="1"/>
    <col min="5390" max="5390" width="9" style="1370" customWidth="1"/>
    <col min="5391" max="5391" width="8" style="1370" customWidth="1"/>
    <col min="5392" max="5392" width="8.5703125" style="1370" customWidth="1"/>
    <col min="5393" max="5410" width="8" style="1370" customWidth="1"/>
    <col min="5411" max="5614" width="3.42578125" style="1370"/>
    <col min="5615" max="5615" width="4.85546875" style="1370" customWidth="1"/>
    <col min="5616" max="5616" width="19.7109375" style="1370" customWidth="1"/>
    <col min="5617" max="5617" width="27" style="1370" customWidth="1"/>
    <col min="5618" max="5618" width="6.85546875" style="1370" customWidth="1"/>
    <col min="5619" max="5619" width="7.5703125" style="1370" customWidth="1"/>
    <col min="5620" max="5620" width="7.42578125" style="1370" customWidth="1"/>
    <col min="5621" max="5621" width="7.28515625" style="1370" customWidth="1"/>
    <col min="5622" max="5622" width="6.85546875" style="1370" customWidth="1"/>
    <col min="5623" max="5626" width="5.85546875" style="1370" customWidth="1"/>
    <col min="5627" max="5627" width="7.42578125" style="1370" customWidth="1"/>
    <col min="5628" max="5628" width="7.5703125" style="1370" customWidth="1"/>
    <col min="5629" max="5629" width="6" style="1370" customWidth="1"/>
    <col min="5630" max="5630" width="5.7109375" style="1370" customWidth="1"/>
    <col min="5631" max="5631" width="6.140625" style="1370" customWidth="1"/>
    <col min="5632" max="5632" width="6.42578125" style="1370" bestFit="1" customWidth="1"/>
    <col min="5633" max="5633" width="5.7109375" style="1370" customWidth="1"/>
    <col min="5634" max="5634" width="5.42578125" style="1370" customWidth="1"/>
    <col min="5635" max="5635" width="6.5703125" style="1370" customWidth="1"/>
    <col min="5636" max="5636" width="5.7109375" style="1370" customWidth="1"/>
    <col min="5637" max="5637" width="7.42578125" style="1370" customWidth="1"/>
    <col min="5638" max="5639" width="6" style="1370" customWidth="1"/>
    <col min="5640" max="5640" width="7.140625" style="1370" customWidth="1"/>
    <col min="5641" max="5641" width="8.28515625" style="1370" customWidth="1"/>
    <col min="5642" max="5643" width="10" style="1370" customWidth="1"/>
    <col min="5644" max="5645" width="7.140625" style="1370" customWidth="1"/>
    <col min="5646" max="5646" width="9" style="1370" customWidth="1"/>
    <col min="5647" max="5647" width="8" style="1370" customWidth="1"/>
    <col min="5648" max="5648" width="8.5703125" style="1370" customWidth="1"/>
    <col min="5649" max="5666" width="8" style="1370" customWidth="1"/>
    <col min="5667" max="5870" width="3.42578125" style="1370"/>
    <col min="5871" max="5871" width="4.85546875" style="1370" customWidth="1"/>
    <col min="5872" max="5872" width="19.7109375" style="1370" customWidth="1"/>
    <col min="5873" max="5873" width="27" style="1370" customWidth="1"/>
    <col min="5874" max="5874" width="6.85546875" style="1370" customWidth="1"/>
    <col min="5875" max="5875" width="7.5703125" style="1370" customWidth="1"/>
    <col min="5876" max="5876" width="7.42578125" style="1370" customWidth="1"/>
    <col min="5877" max="5877" width="7.28515625" style="1370" customWidth="1"/>
    <col min="5878" max="5878" width="6.85546875" style="1370" customWidth="1"/>
    <col min="5879" max="5882" width="5.85546875" style="1370" customWidth="1"/>
    <col min="5883" max="5883" width="7.42578125" style="1370" customWidth="1"/>
    <col min="5884" max="5884" width="7.5703125" style="1370" customWidth="1"/>
    <col min="5885" max="5885" width="6" style="1370" customWidth="1"/>
    <col min="5886" max="5886" width="5.7109375" style="1370" customWidth="1"/>
    <col min="5887" max="5887" width="6.140625" style="1370" customWidth="1"/>
    <col min="5888" max="5888" width="6.42578125" style="1370" bestFit="1" customWidth="1"/>
    <col min="5889" max="5889" width="5.7109375" style="1370" customWidth="1"/>
    <col min="5890" max="5890" width="5.42578125" style="1370" customWidth="1"/>
    <col min="5891" max="5891" width="6.5703125" style="1370" customWidth="1"/>
    <col min="5892" max="5892" width="5.7109375" style="1370" customWidth="1"/>
    <col min="5893" max="5893" width="7.42578125" style="1370" customWidth="1"/>
    <col min="5894" max="5895" width="6" style="1370" customWidth="1"/>
    <col min="5896" max="5896" width="7.140625" style="1370" customWidth="1"/>
    <col min="5897" max="5897" width="8.28515625" style="1370" customWidth="1"/>
    <col min="5898" max="5899" width="10" style="1370" customWidth="1"/>
    <col min="5900" max="5901" width="7.140625" style="1370" customWidth="1"/>
    <col min="5902" max="5902" width="9" style="1370" customWidth="1"/>
    <col min="5903" max="5903" width="8" style="1370" customWidth="1"/>
    <col min="5904" max="5904" width="8.5703125" style="1370" customWidth="1"/>
    <col min="5905" max="5922" width="8" style="1370" customWidth="1"/>
    <col min="5923" max="6126" width="3.42578125" style="1370"/>
    <col min="6127" max="6127" width="4.85546875" style="1370" customWidth="1"/>
    <col min="6128" max="6128" width="19.7109375" style="1370" customWidth="1"/>
    <col min="6129" max="6129" width="27" style="1370" customWidth="1"/>
    <col min="6130" max="6130" width="6.85546875" style="1370" customWidth="1"/>
    <col min="6131" max="6131" width="7.5703125" style="1370" customWidth="1"/>
    <col min="6132" max="6132" width="7.42578125" style="1370" customWidth="1"/>
    <col min="6133" max="6133" width="7.28515625" style="1370" customWidth="1"/>
    <col min="6134" max="6134" width="6.85546875" style="1370" customWidth="1"/>
    <col min="6135" max="6138" width="5.85546875" style="1370" customWidth="1"/>
    <col min="6139" max="6139" width="7.42578125" style="1370" customWidth="1"/>
    <col min="6140" max="6140" width="7.5703125" style="1370" customWidth="1"/>
    <col min="6141" max="6141" width="6" style="1370" customWidth="1"/>
    <col min="6142" max="6142" width="5.7109375" style="1370" customWidth="1"/>
    <col min="6143" max="6143" width="6.140625" style="1370" customWidth="1"/>
    <col min="6144" max="6144" width="6.42578125" style="1370" bestFit="1" customWidth="1"/>
    <col min="6145" max="6145" width="5.7109375" style="1370" customWidth="1"/>
    <col min="6146" max="6146" width="5.42578125" style="1370" customWidth="1"/>
    <col min="6147" max="6147" width="6.5703125" style="1370" customWidth="1"/>
    <col min="6148" max="6148" width="5.7109375" style="1370" customWidth="1"/>
    <col min="6149" max="6149" width="7.42578125" style="1370" customWidth="1"/>
    <col min="6150" max="6151" width="6" style="1370" customWidth="1"/>
    <col min="6152" max="6152" width="7.140625" style="1370" customWidth="1"/>
    <col min="6153" max="6153" width="8.28515625" style="1370" customWidth="1"/>
    <col min="6154" max="6155" width="10" style="1370" customWidth="1"/>
    <col min="6156" max="6157" width="7.140625" style="1370" customWidth="1"/>
    <col min="6158" max="6158" width="9" style="1370" customWidth="1"/>
    <col min="6159" max="6159" width="8" style="1370" customWidth="1"/>
    <col min="6160" max="6160" width="8.5703125" style="1370" customWidth="1"/>
    <col min="6161" max="6178" width="8" style="1370" customWidth="1"/>
    <col min="6179" max="6382" width="3.42578125" style="1370"/>
    <col min="6383" max="6383" width="4.85546875" style="1370" customWidth="1"/>
    <col min="6384" max="6384" width="19.7109375" style="1370" customWidth="1"/>
    <col min="6385" max="6385" width="27" style="1370" customWidth="1"/>
    <col min="6386" max="6386" width="6.85546875" style="1370" customWidth="1"/>
    <col min="6387" max="6387" width="7.5703125" style="1370" customWidth="1"/>
    <col min="6388" max="6388" width="7.42578125" style="1370" customWidth="1"/>
    <col min="6389" max="6389" width="7.28515625" style="1370" customWidth="1"/>
    <col min="6390" max="6390" width="6.85546875" style="1370" customWidth="1"/>
    <col min="6391" max="6394" width="5.85546875" style="1370" customWidth="1"/>
    <col min="6395" max="6395" width="7.42578125" style="1370" customWidth="1"/>
    <col min="6396" max="6396" width="7.5703125" style="1370" customWidth="1"/>
    <col min="6397" max="6397" width="6" style="1370" customWidth="1"/>
    <col min="6398" max="6398" width="5.7109375" style="1370" customWidth="1"/>
    <col min="6399" max="6399" width="6.140625" style="1370" customWidth="1"/>
    <col min="6400" max="6400" width="6.42578125" style="1370" bestFit="1" customWidth="1"/>
    <col min="6401" max="6401" width="5.7109375" style="1370" customWidth="1"/>
    <col min="6402" max="6402" width="5.42578125" style="1370" customWidth="1"/>
    <col min="6403" max="6403" width="6.5703125" style="1370" customWidth="1"/>
    <col min="6404" max="6404" width="5.7109375" style="1370" customWidth="1"/>
    <col min="6405" max="6405" width="7.42578125" style="1370" customWidth="1"/>
    <col min="6406" max="6407" width="6" style="1370" customWidth="1"/>
    <col min="6408" max="6408" width="7.140625" style="1370" customWidth="1"/>
    <col min="6409" max="6409" width="8.28515625" style="1370" customWidth="1"/>
    <col min="6410" max="6411" width="10" style="1370" customWidth="1"/>
    <col min="6412" max="6413" width="7.140625" style="1370" customWidth="1"/>
    <col min="6414" max="6414" width="9" style="1370" customWidth="1"/>
    <col min="6415" max="6415" width="8" style="1370" customWidth="1"/>
    <col min="6416" max="6416" width="8.5703125" style="1370" customWidth="1"/>
    <col min="6417" max="6434" width="8" style="1370" customWidth="1"/>
    <col min="6435" max="6638" width="3.42578125" style="1370"/>
    <col min="6639" max="6639" width="4.85546875" style="1370" customWidth="1"/>
    <col min="6640" max="6640" width="19.7109375" style="1370" customWidth="1"/>
    <col min="6641" max="6641" width="27" style="1370" customWidth="1"/>
    <col min="6642" max="6642" width="6.85546875" style="1370" customWidth="1"/>
    <col min="6643" max="6643" width="7.5703125" style="1370" customWidth="1"/>
    <col min="6644" max="6644" width="7.42578125" style="1370" customWidth="1"/>
    <col min="6645" max="6645" width="7.28515625" style="1370" customWidth="1"/>
    <col min="6646" max="6646" width="6.85546875" style="1370" customWidth="1"/>
    <col min="6647" max="6650" width="5.85546875" style="1370" customWidth="1"/>
    <col min="6651" max="6651" width="7.42578125" style="1370" customWidth="1"/>
    <col min="6652" max="6652" width="7.5703125" style="1370" customWidth="1"/>
    <col min="6653" max="6653" width="6" style="1370" customWidth="1"/>
    <col min="6654" max="6654" width="5.7109375" style="1370" customWidth="1"/>
    <col min="6655" max="6655" width="6.140625" style="1370" customWidth="1"/>
    <col min="6656" max="6656" width="6.42578125" style="1370" bestFit="1" customWidth="1"/>
    <col min="6657" max="6657" width="5.7109375" style="1370" customWidth="1"/>
    <col min="6658" max="6658" width="5.42578125" style="1370" customWidth="1"/>
    <col min="6659" max="6659" width="6.5703125" style="1370" customWidth="1"/>
    <col min="6660" max="6660" width="5.7109375" style="1370" customWidth="1"/>
    <col min="6661" max="6661" width="7.42578125" style="1370" customWidth="1"/>
    <col min="6662" max="6663" width="6" style="1370" customWidth="1"/>
    <col min="6664" max="6664" width="7.140625" style="1370" customWidth="1"/>
    <col min="6665" max="6665" width="8.28515625" style="1370" customWidth="1"/>
    <col min="6666" max="6667" width="10" style="1370" customWidth="1"/>
    <col min="6668" max="6669" width="7.140625" style="1370" customWidth="1"/>
    <col min="6670" max="6670" width="9" style="1370" customWidth="1"/>
    <col min="6671" max="6671" width="8" style="1370" customWidth="1"/>
    <col min="6672" max="6672" width="8.5703125" style="1370" customWidth="1"/>
    <col min="6673" max="6690" width="8" style="1370" customWidth="1"/>
    <col min="6691" max="6894" width="3.42578125" style="1370"/>
    <col min="6895" max="6895" width="4.85546875" style="1370" customWidth="1"/>
    <col min="6896" max="6896" width="19.7109375" style="1370" customWidth="1"/>
    <col min="6897" max="6897" width="27" style="1370" customWidth="1"/>
    <col min="6898" max="6898" width="6.85546875" style="1370" customWidth="1"/>
    <col min="6899" max="6899" width="7.5703125" style="1370" customWidth="1"/>
    <col min="6900" max="6900" width="7.42578125" style="1370" customWidth="1"/>
    <col min="6901" max="6901" width="7.28515625" style="1370" customWidth="1"/>
    <col min="6902" max="6902" width="6.85546875" style="1370" customWidth="1"/>
    <col min="6903" max="6906" width="5.85546875" style="1370" customWidth="1"/>
    <col min="6907" max="6907" width="7.42578125" style="1370" customWidth="1"/>
    <col min="6908" max="6908" width="7.5703125" style="1370" customWidth="1"/>
    <col min="6909" max="6909" width="6" style="1370" customWidth="1"/>
    <col min="6910" max="6910" width="5.7109375" style="1370" customWidth="1"/>
    <col min="6911" max="6911" width="6.140625" style="1370" customWidth="1"/>
    <col min="6912" max="6912" width="6.42578125" style="1370" bestFit="1" customWidth="1"/>
    <col min="6913" max="6913" width="5.7109375" style="1370" customWidth="1"/>
    <col min="6914" max="6914" width="5.42578125" style="1370" customWidth="1"/>
    <col min="6915" max="6915" width="6.5703125" style="1370" customWidth="1"/>
    <col min="6916" max="6916" width="5.7109375" style="1370" customWidth="1"/>
    <col min="6917" max="6917" width="7.42578125" style="1370" customWidth="1"/>
    <col min="6918" max="6919" width="6" style="1370" customWidth="1"/>
    <col min="6920" max="6920" width="7.140625" style="1370" customWidth="1"/>
    <col min="6921" max="6921" width="8.28515625" style="1370" customWidth="1"/>
    <col min="6922" max="6923" width="10" style="1370" customWidth="1"/>
    <col min="6924" max="6925" width="7.140625" style="1370" customWidth="1"/>
    <col min="6926" max="6926" width="9" style="1370" customWidth="1"/>
    <col min="6927" max="6927" width="8" style="1370" customWidth="1"/>
    <col min="6928" max="6928" width="8.5703125" style="1370" customWidth="1"/>
    <col min="6929" max="6946" width="8" style="1370" customWidth="1"/>
    <col min="6947" max="7150" width="3.42578125" style="1370"/>
    <col min="7151" max="7151" width="4.85546875" style="1370" customWidth="1"/>
    <col min="7152" max="7152" width="19.7109375" style="1370" customWidth="1"/>
    <col min="7153" max="7153" width="27" style="1370" customWidth="1"/>
    <col min="7154" max="7154" width="6.85546875" style="1370" customWidth="1"/>
    <col min="7155" max="7155" width="7.5703125" style="1370" customWidth="1"/>
    <col min="7156" max="7156" width="7.42578125" style="1370" customWidth="1"/>
    <col min="7157" max="7157" width="7.28515625" style="1370" customWidth="1"/>
    <col min="7158" max="7158" width="6.85546875" style="1370" customWidth="1"/>
    <col min="7159" max="7162" width="5.85546875" style="1370" customWidth="1"/>
    <col min="7163" max="7163" width="7.42578125" style="1370" customWidth="1"/>
    <col min="7164" max="7164" width="7.5703125" style="1370" customWidth="1"/>
    <col min="7165" max="7165" width="6" style="1370" customWidth="1"/>
    <col min="7166" max="7166" width="5.7109375" style="1370" customWidth="1"/>
    <col min="7167" max="7167" width="6.140625" style="1370" customWidth="1"/>
    <col min="7168" max="7168" width="6.42578125" style="1370" bestFit="1" customWidth="1"/>
    <col min="7169" max="7169" width="5.7109375" style="1370" customWidth="1"/>
    <col min="7170" max="7170" width="5.42578125" style="1370" customWidth="1"/>
    <col min="7171" max="7171" width="6.5703125" style="1370" customWidth="1"/>
    <col min="7172" max="7172" width="5.7109375" style="1370" customWidth="1"/>
    <col min="7173" max="7173" width="7.42578125" style="1370" customWidth="1"/>
    <col min="7174" max="7175" width="6" style="1370" customWidth="1"/>
    <col min="7176" max="7176" width="7.140625" style="1370" customWidth="1"/>
    <col min="7177" max="7177" width="8.28515625" style="1370" customWidth="1"/>
    <col min="7178" max="7179" width="10" style="1370" customWidth="1"/>
    <col min="7180" max="7181" width="7.140625" style="1370" customWidth="1"/>
    <col min="7182" max="7182" width="9" style="1370" customWidth="1"/>
    <col min="7183" max="7183" width="8" style="1370" customWidth="1"/>
    <col min="7184" max="7184" width="8.5703125" style="1370" customWidth="1"/>
    <col min="7185" max="7202" width="8" style="1370" customWidth="1"/>
    <col min="7203" max="7406" width="3.42578125" style="1370"/>
    <col min="7407" max="7407" width="4.85546875" style="1370" customWidth="1"/>
    <col min="7408" max="7408" width="19.7109375" style="1370" customWidth="1"/>
    <col min="7409" max="7409" width="27" style="1370" customWidth="1"/>
    <col min="7410" max="7410" width="6.85546875" style="1370" customWidth="1"/>
    <col min="7411" max="7411" width="7.5703125" style="1370" customWidth="1"/>
    <col min="7412" max="7412" width="7.42578125" style="1370" customWidth="1"/>
    <col min="7413" max="7413" width="7.28515625" style="1370" customWidth="1"/>
    <col min="7414" max="7414" width="6.85546875" style="1370" customWidth="1"/>
    <col min="7415" max="7418" width="5.85546875" style="1370" customWidth="1"/>
    <col min="7419" max="7419" width="7.42578125" style="1370" customWidth="1"/>
    <col min="7420" max="7420" width="7.5703125" style="1370" customWidth="1"/>
    <col min="7421" max="7421" width="6" style="1370" customWidth="1"/>
    <col min="7422" max="7422" width="5.7109375" style="1370" customWidth="1"/>
    <col min="7423" max="7423" width="6.140625" style="1370" customWidth="1"/>
    <col min="7424" max="7424" width="6.42578125" style="1370" bestFit="1" customWidth="1"/>
    <col min="7425" max="7425" width="5.7109375" style="1370" customWidth="1"/>
    <col min="7426" max="7426" width="5.42578125" style="1370" customWidth="1"/>
    <col min="7427" max="7427" width="6.5703125" style="1370" customWidth="1"/>
    <col min="7428" max="7428" width="5.7109375" style="1370" customWidth="1"/>
    <col min="7429" max="7429" width="7.42578125" style="1370" customWidth="1"/>
    <col min="7430" max="7431" width="6" style="1370" customWidth="1"/>
    <col min="7432" max="7432" width="7.140625" style="1370" customWidth="1"/>
    <col min="7433" max="7433" width="8.28515625" style="1370" customWidth="1"/>
    <col min="7434" max="7435" width="10" style="1370" customWidth="1"/>
    <col min="7436" max="7437" width="7.140625" style="1370" customWidth="1"/>
    <col min="7438" max="7438" width="9" style="1370" customWidth="1"/>
    <col min="7439" max="7439" width="8" style="1370" customWidth="1"/>
    <col min="7440" max="7440" width="8.5703125" style="1370" customWidth="1"/>
    <col min="7441" max="7458" width="8" style="1370" customWidth="1"/>
    <col min="7459" max="7662" width="3.42578125" style="1370"/>
    <col min="7663" max="7663" width="4.85546875" style="1370" customWidth="1"/>
    <col min="7664" max="7664" width="19.7109375" style="1370" customWidth="1"/>
    <col min="7665" max="7665" width="27" style="1370" customWidth="1"/>
    <col min="7666" max="7666" width="6.85546875" style="1370" customWidth="1"/>
    <col min="7667" max="7667" width="7.5703125" style="1370" customWidth="1"/>
    <col min="7668" max="7668" width="7.42578125" style="1370" customWidth="1"/>
    <col min="7669" max="7669" width="7.28515625" style="1370" customWidth="1"/>
    <col min="7670" max="7670" width="6.85546875" style="1370" customWidth="1"/>
    <col min="7671" max="7674" width="5.85546875" style="1370" customWidth="1"/>
    <col min="7675" max="7675" width="7.42578125" style="1370" customWidth="1"/>
    <col min="7676" max="7676" width="7.5703125" style="1370" customWidth="1"/>
    <col min="7677" max="7677" width="6" style="1370" customWidth="1"/>
    <col min="7678" max="7678" width="5.7109375" style="1370" customWidth="1"/>
    <col min="7679" max="7679" width="6.140625" style="1370" customWidth="1"/>
    <col min="7680" max="7680" width="6.42578125" style="1370" bestFit="1" customWidth="1"/>
    <col min="7681" max="7681" width="5.7109375" style="1370" customWidth="1"/>
    <col min="7682" max="7682" width="5.42578125" style="1370" customWidth="1"/>
    <col min="7683" max="7683" width="6.5703125" style="1370" customWidth="1"/>
    <col min="7684" max="7684" width="5.7109375" style="1370" customWidth="1"/>
    <col min="7685" max="7685" width="7.42578125" style="1370" customWidth="1"/>
    <col min="7686" max="7687" width="6" style="1370" customWidth="1"/>
    <col min="7688" max="7688" width="7.140625" style="1370" customWidth="1"/>
    <col min="7689" max="7689" width="8.28515625" style="1370" customWidth="1"/>
    <col min="7690" max="7691" width="10" style="1370" customWidth="1"/>
    <col min="7692" max="7693" width="7.140625" style="1370" customWidth="1"/>
    <col min="7694" max="7694" width="9" style="1370" customWidth="1"/>
    <col min="7695" max="7695" width="8" style="1370" customWidth="1"/>
    <col min="7696" max="7696" width="8.5703125" style="1370" customWidth="1"/>
    <col min="7697" max="7714" width="8" style="1370" customWidth="1"/>
    <col min="7715" max="7918" width="3.42578125" style="1370"/>
    <col min="7919" max="7919" width="4.85546875" style="1370" customWidth="1"/>
    <col min="7920" max="7920" width="19.7109375" style="1370" customWidth="1"/>
    <col min="7921" max="7921" width="27" style="1370" customWidth="1"/>
    <col min="7922" max="7922" width="6.85546875" style="1370" customWidth="1"/>
    <col min="7923" max="7923" width="7.5703125" style="1370" customWidth="1"/>
    <col min="7924" max="7924" width="7.42578125" style="1370" customWidth="1"/>
    <col min="7925" max="7925" width="7.28515625" style="1370" customWidth="1"/>
    <col min="7926" max="7926" width="6.85546875" style="1370" customWidth="1"/>
    <col min="7927" max="7930" width="5.85546875" style="1370" customWidth="1"/>
    <col min="7931" max="7931" width="7.42578125" style="1370" customWidth="1"/>
    <col min="7932" max="7932" width="7.5703125" style="1370" customWidth="1"/>
    <col min="7933" max="7933" width="6" style="1370" customWidth="1"/>
    <col min="7934" max="7934" width="5.7109375" style="1370" customWidth="1"/>
    <col min="7935" max="7935" width="6.140625" style="1370" customWidth="1"/>
    <col min="7936" max="7936" width="6.42578125" style="1370" bestFit="1" customWidth="1"/>
    <col min="7937" max="7937" width="5.7109375" style="1370" customWidth="1"/>
    <col min="7938" max="7938" width="5.42578125" style="1370" customWidth="1"/>
    <col min="7939" max="7939" width="6.5703125" style="1370" customWidth="1"/>
    <col min="7940" max="7940" width="5.7109375" style="1370" customWidth="1"/>
    <col min="7941" max="7941" width="7.42578125" style="1370" customWidth="1"/>
    <col min="7942" max="7943" width="6" style="1370" customWidth="1"/>
    <col min="7944" max="7944" width="7.140625" style="1370" customWidth="1"/>
    <col min="7945" max="7945" width="8.28515625" style="1370" customWidth="1"/>
    <col min="7946" max="7947" width="10" style="1370" customWidth="1"/>
    <col min="7948" max="7949" width="7.140625" style="1370" customWidth="1"/>
    <col min="7950" max="7950" width="9" style="1370" customWidth="1"/>
    <col min="7951" max="7951" width="8" style="1370" customWidth="1"/>
    <col min="7952" max="7952" width="8.5703125" style="1370" customWidth="1"/>
    <col min="7953" max="7970" width="8" style="1370" customWidth="1"/>
    <col min="7971" max="8174" width="3.42578125" style="1370"/>
    <col min="8175" max="8175" width="4.85546875" style="1370" customWidth="1"/>
    <col min="8176" max="8176" width="19.7109375" style="1370" customWidth="1"/>
    <col min="8177" max="8177" width="27" style="1370" customWidth="1"/>
    <col min="8178" max="8178" width="6.85546875" style="1370" customWidth="1"/>
    <col min="8179" max="8179" width="7.5703125" style="1370" customWidth="1"/>
    <col min="8180" max="8180" width="7.42578125" style="1370" customWidth="1"/>
    <col min="8181" max="8181" width="7.28515625" style="1370" customWidth="1"/>
    <col min="8182" max="8182" width="6.85546875" style="1370" customWidth="1"/>
    <col min="8183" max="8186" width="5.85546875" style="1370" customWidth="1"/>
    <col min="8187" max="8187" width="7.42578125" style="1370" customWidth="1"/>
    <col min="8188" max="8188" width="7.5703125" style="1370" customWidth="1"/>
    <col min="8189" max="8189" width="6" style="1370" customWidth="1"/>
    <col min="8190" max="8190" width="5.7109375" style="1370" customWidth="1"/>
    <col min="8191" max="8191" width="6.140625" style="1370" customWidth="1"/>
    <col min="8192" max="8192" width="6.42578125" style="1370" bestFit="1" customWidth="1"/>
    <col min="8193" max="8193" width="5.7109375" style="1370" customWidth="1"/>
    <col min="8194" max="8194" width="5.42578125" style="1370" customWidth="1"/>
    <col min="8195" max="8195" width="6.5703125" style="1370" customWidth="1"/>
    <col min="8196" max="8196" width="5.7109375" style="1370" customWidth="1"/>
    <col min="8197" max="8197" width="7.42578125" style="1370" customWidth="1"/>
    <col min="8198" max="8199" width="6" style="1370" customWidth="1"/>
    <col min="8200" max="8200" width="7.140625" style="1370" customWidth="1"/>
    <col min="8201" max="8201" width="8.28515625" style="1370" customWidth="1"/>
    <col min="8202" max="8203" width="10" style="1370" customWidth="1"/>
    <col min="8204" max="8205" width="7.140625" style="1370" customWidth="1"/>
    <col min="8206" max="8206" width="9" style="1370" customWidth="1"/>
    <col min="8207" max="8207" width="8" style="1370" customWidth="1"/>
    <col min="8208" max="8208" width="8.5703125" style="1370" customWidth="1"/>
    <col min="8209" max="8226" width="8" style="1370" customWidth="1"/>
    <col min="8227" max="8430" width="3.42578125" style="1370"/>
    <col min="8431" max="8431" width="4.85546875" style="1370" customWidth="1"/>
    <col min="8432" max="8432" width="19.7109375" style="1370" customWidth="1"/>
    <col min="8433" max="8433" width="27" style="1370" customWidth="1"/>
    <col min="8434" max="8434" width="6.85546875" style="1370" customWidth="1"/>
    <col min="8435" max="8435" width="7.5703125" style="1370" customWidth="1"/>
    <col min="8436" max="8436" width="7.42578125" style="1370" customWidth="1"/>
    <col min="8437" max="8437" width="7.28515625" style="1370" customWidth="1"/>
    <col min="8438" max="8438" width="6.85546875" style="1370" customWidth="1"/>
    <col min="8439" max="8442" width="5.85546875" style="1370" customWidth="1"/>
    <col min="8443" max="8443" width="7.42578125" style="1370" customWidth="1"/>
    <col min="8444" max="8444" width="7.5703125" style="1370" customWidth="1"/>
    <col min="8445" max="8445" width="6" style="1370" customWidth="1"/>
    <col min="8446" max="8446" width="5.7109375" style="1370" customWidth="1"/>
    <col min="8447" max="8447" width="6.140625" style="1370" customWidth="1"/>
    <col min="8448" max="8448" width="6.42578125" style="1370" bestFit="1" customWidth="1"/>
    <col min="8449" max="8449" width="5.7109375" style="1370" customWidth="1"/>
    <col min="8450" max="8450" width="5.42578125" style="1370" customWidth="1"/>
    <col min="8451" max="8451" width="6.5703125" style="1370" customWidth="1"/>
    <col min="8452" max="8452" width="5.7109375" style="1370" customWidth="1"/>
    <col min="8453" max="8453" width="7.42578125" style="1370" customWidth="1"/>
    <col min="8454" max="8455" width="6" style="1370" customWidth="1"/>
    <col min="8456" max="8456" width="7.140625" style="1370" customWidth="1"/>
    <col min="8457" max="8457" width="8.28515625" style="1370" customWidth="1"/>
    <col min="8458" max="8459" width="10" style="1370" customWidth="1"/>
    <col min="8460" max="8461" width="7.140625" style="1370" customWidth="1"/>
    <col min="8462" max="8462" width="9" style="1370" customWidth="1"/>
    <col min="8463" max="8463" width="8" style="1370" customWidth="1"/>
    <col min="8464" max="8464" width="8.5703125" style="1370" customWidth="1"/>
    <col min="8465" max="8482" width="8" style="1370" customWidth="1"/>
    <col min="8483" max="8686" width="3.42578125" style="1370"/>
    <col min="8687" max="8687" width="4.85546875" style="1370" customWidth="1"/>
    <col min="8688" max="8688" width="19.7109375" style="1370" customWidth="1"/>
    <col min="8689" max="8689" width="27" style="1370" customWidth="1"/>
    <col min="8690" max="8690" width="6.85546875" style="1370" customWidth="1"/>
    <col min="8691" max="8691" width="7.5703125" style="1370" customWidth="1"/>
    <col min="8692" max="8692" width="7.42578125" style="1370" customWidth="1"/>
    <col min="8693" max="8693" width="7.28515625" style="1370" customWidth="1"/>
    <col min="8694" max="8694" width="6.85546875" style="1370" customWidth="1"/>
    <col min="8695" max="8698" width="5.85546875" style="1370" customWidth="1"/>
    <col min="8699" max="8699" width="7.42578125" style="1370" customWidth="1"/>
    <col min="8700" max="8700" width="7.5703125" style="1370" customWidth="1"/>
    <col min="8701" max="8701" width="6" style="1370" customWidth="1"/>
    <col min="8702" max="8702" width="5.7109375" style="1370" customWidth="1"/>
    <col min="8703" max="8703" width="6.140625" style="1370" customWidth="1"/>
    <col min="8704" max="8704" width="6.42578125" style="1370" bestFit="1" customWidth="1"/>
    <col min="8705" max="8705" width="5.7109375" style="1370" customWidth="1"/>
    <col min="8706" max="8706" width="5.42578125" style="1370" customWidth="1"/>
    <col min="8707" max="8707" width="6.5703125" style="1370" customWidth="1"/>
    <col min="8708" max="8708" width="5.7109375" style="1370" customWidth="1"/>
    <col min="8709" max="8709" width="7.42578125" style="1370" customWidth="1"/>
    <col min="8710" max="8711" width="6" style="1370" customWidth="1"/>
    <col min="8712" max="8712" width="7.140625" style="1370" customWidth="1"/>
    <col min="8713" max="8713" width="8.28515625" style="1370" customWidth="1"/>
    <col min="8714" max="8715" width="10" style="1370" customWidth="1"/>
    <col min="8716" max="8717" width="7.140625" style="1370" customWidth="1"/>
    <col min="8718" max="8718" width="9" style="1370" customWidth="1"/>
    <col min="8719" max="8719" width="8" style="1370" customWidth="1"/>
    <col min="8720" max="8720" width="8.5703125" style="1370" customWidth="1"/>
    <col min="8721" max="8738" width="8" style="1370" customWidth="1"/>
    <col min="8739" max="8942" width="3.42578125" style="1370"/>
    <col min="8943" max="8943" width="4.85546875" style="1370" customWidth="1"/>
    <col min="8944" max="8944" width="19.7109375" style="1370" customWidth="1"/>
    <col min="8945" max="8945" width="27" style="1370" customWidth="1"/>
    <col min="8946" max="8946" width="6.85546875" style="1370" customWidth="1"/>
    <col min="8947" max="8947" width="7.5703125" style="1370" customWidth="1"/>
    <col min="8948" max="8948" width="7.42578125" style="1370" customWidth="1"/>
    <col min="8949" max="8949" width="7.28515625" style="1370" customWidth="1"/>
    <col min="8950" max="8950" width="6.85546875" style="1370" customWidth="1"/>
    <col min="8951" max="8954" width="5.85546875" style="1370" customWidth="1"/>
    <col min="8955" max="8955" width="7.42578125" style="1370" customWidth="1"/>
    <col min="8956" max="8956" width="7.5703125" style="1370" customWidth="1"/>
    <col min="8957" max="8957" width="6" style="1370" customWidth="1"/>
    <col min="8958" max="8958" width="5.7109375" style="1370" customWidth="1"/>
    <col min="8959" max="8959" width="6.140625" style="1370" customWidth="1"/>
    <col min="8960" max="8960" width="6.42578125" style="1370" bestFit="1" customWidth="1"/>
    <col min="8961" max="8961" width="5.7109375" style="1370" customWidth="1"/>
    <col min="8962" max="8962" width="5.42578125" style="1370" customWidth="1"/>
    <col min="8963" max="8963" width="6.5703125" style="1370" customWidth="1"/>
    <col min="8964" max="8964" width="5.7109375" style="1370" customWidth="1"/>
    <col min="8965" max="8965" width="7.42578125" style="1370" customWidth="1"/>
    <col min="8966" max="8967" width="6" style="1370" customWidth="1"/>
    <col min="8968" max="8968" width="7.140625" style="1370" customWidth="1"/>
    <col min="8969" max="8969" width="8.28515625" style="1370" customWidth="1"/>
    <col min="8970" max="8971" width="10" style="1370" customWidth="1"/>
    <col min="8972" max="8973" width="7.140625" style="1370" customWidth="1"/>
    <col min="8974" max="8974" width="9" style="1370" customWidth="1"/>
    <col min="8975" max="8975" width="8" style="1370" customWidth="1"/>
    <col min="8976" max="8976" width="8.5703125" style="1370" customWidth="1"/>
    <col min="8977" max="8994" width="8" style="1370" customWidth="1"/>
    <col min="8995" max="9198" width="3.42578125" style="1370"/>
    <col min="9199" max="9199" width="4.85546875" style="1370" customWidth="1"/>
    <col min="9200" max="9200" width="19.7109375" style="1370" customWidth="1"/>
    <col min="9201" max="9201" width="27" style="1370" customWidth="1"/>
    <col min="9202" max="9202" width="6.85546875" style="1370" customWidth="1"/>
    <col min="9203" max="9203" width="7.5703125" style="1370" customWidth="1"/>
    <col min="9204" max="9204" width="7.42578125" style="1370" customWidth="1"/>
    <col min="9205" max="9205" width="7.28515625" style="1370" customWidth="1"/>
    <col min="9206" max="9206" width="6.85546875" style="1370" customWidth="1"/>
    <col min="9207" max="9210" width="5.85546875" style="1370" customWidth="1"/>
    <col min="9211" max="9211" width="7.42578125" style="1370" customWidth="1"/>
    <col min="9212" max="9212" width="7.5703125" style="1370" customWidth="1"/>
    <col min="9213" max="9213" width="6" style="1370" customWidth="1"/>
    <col min="9214" max="9214" width="5.7109375" style="1370" customWidth="1"/>
    <col min="9215" max="9215" width="6.140625" style="1370" customWidth="1"/>
    <col min="9216" max="9216" width="6.42578125" style="1370" bestFit="1" customWidth="1"/>
    <col min="9217" max="9217" width="5.7109375" style="1370" customWidth="1"/>
    <col min="9218" max="9218" width="5.42578125" style="1370" customWidth="1"/>
    <col min="9219" max="9219" width="6.5703125" style="1370" customWidth="1"/>
    <col min="9220" max="9220" width="5.7109375" style="1370" customWidth="1"/>
    <col min="9221" max="9221" width="7.42578125" style="1370" customWidth="1"/>
    <col min="9222" max="9223" width="6" style="1370" customWidth="1"/>
    <col min="9224" max="9224" width="7.140625" style="1370" customWidth="1"/>
    <col min="9225" max="9225" width="8.28515625" style="1370" customWidth="1"/>
    <col min="9226" max="9227" width="10" style="1370" customWidth="1"/>
    <col min="9228" max="9229" width="7.140625" style="1370" customWidth="1"/>
    <col min="9230" max="9230" width="9" style="1370" customWidth="1"/>
    <col min="9231" max="9231" width="8" style="1370" customWidth="1"/>
    <col min="9232" max="9232" width="8.5703125" style="1370" customWidth="1"/>
    <col min="9233" max="9250" width="8" style="1370" customWidth="1"/>
    <col min="9251" max="9454" width="3.42578125" style="1370"/>
    <col min="9455" max="9455" width="4.85546875" style="1370" customWidth="1"/>
    <col min="9456" max="9456" width="19.7109375" style="1370" customWidth="1"/>
    <col min="9457" max="9457" width="27" style="1370" customWidth="1"/>
    <col min="9458" max="9458" width="6.85546875" style="1370" customWidth="1"/>
    <col min="9459" max="9459" width="7.5703125" style="1370" customWidth="1"/>
    <col min="9460" max="9460" width="7.42578125" style="1370" customWidth="1"/>
    <col min="9461" max="9461" width="7.28515625" style="1370" customWidth="1"/>
    <col min="9462" max="9462" width="6.85546875" style="1370" customWidth="1"/>
    <col min="9463" max="9466" width="5.85546875" style="1370" customWidth="1"/>
    <col min="9467" max="9467" width="7.42578125" style="1370" customWidth="1"/>
    <col min="9468" max="9468" width="7.5703125" style="1370" customWidth="1"/>
    <col min="9469" max="9469" width="6" style="1370" customWidth="1"/>
    <col min="9470" max="9470" width="5.7109375" style="1370" customWidth="1"/>
    <col min="9471" max="9471" width="6.140625" style="1370" customWidth="1"/>
    <col min="9472" max="9472" width="6.42578125" style="1370" bestFit="1" customWidth="1"/>
    <col min="9473" max="9473" width="5.7109375" style="1370" customWidth="1"/>
    <col min="9474" max="9474" width="5.42578125" style="1370" customWidth="1"/>
    <col min="9475" max="9475" width="6.5703125" style="1370" customWidth="1"/>
    <col min="9476" max="9476" width="5.7109375" style="1370" customWidth="1"/>
    <col min="9477" max="9477" width="7.42578125" style="1370" customWidth="1"/>
    <col min="9478" max="9479" width="6" style="1370" customWidth="1"/>
    <col min="9480" max="9480" width="7.140625" style="1370" customWidth="1"/>
    <col min="9481" max="9481" width="8.28515625" style="1370" customWidth="1"/>
    <col min="9482" max="9483" width="10" style="1370" customWidth="1"/>
    <col min="9484" max="9485" width="7.140625" style="1370" customWidth="1"/>
    <col min="9486" max="9486" width="9" style="1370" customWidth="1"/>
    <col min="9487" max="9487" width="8" style="1370" customWidth="1"/>
    <col min="9488" max="9488" width="8.5703125" style="1370" customWidth="1"/>
    <col min="9489" max="9506" width="8" style="1370" customWidth="1"/>
    <col min="9507" max="9710" width="3.42578125" style="1370"/>
    <col min="9711" max="9711" width="4.85546875" style="1370" customWidth="1"/>
    <col min="9712" max="9712" width="19.7109375" style="1370" customWidth="1"/>
    <col min="9713" max="9713" width="27" style="1370" customWidth="1"/>
    <col min="9714" max="9714" width="6.85546875" style="1370" customWidth="1"/>
    <col min="9715" max="9715" width="7.5703125" style="1370" customWidth="1"/>
    <col min="9716" max="9716" width="7.42578125" style="1370" customWidth="1"/>
    <col min="9717" max="9717" width="7.28515625" style="1370" customWidth="1"/>
    <col min="9718" max="9718" width="6.85546875" style="1370" customWidth="1"/>
    <col min="9719" max="9722" width="5.85546875" style="1370" customWidth="1"/>
    <col min="9723" max="9723" width="7.42578125" style="1370" customWidth="1"/>
    <col min="9724" max="9724" width="7.5703125" style="1370" customWidth="1"/>
    <col min="9725" max="9725" width="6" style="1370" customWidth="1"/>
    <col min="9726" max="9726" width="5.7109375" style="1370" customWidth="1"/>
    <col min="9727" max="9727" width="6.140625" style="1370" customWidth="1"/>
    <col min="9728" max="9728" width="6.42578125" style="1370" bestFit="1" customWidth="1"/>
    <col min="9729" max="9729" width="5.7109375" style="1370" customWidth="1"/>
    <col min="9730" max="9730" width="5.42578125" style="1370" customWidth="1"/>
    <col min="9731" max="9731" width="6.5703125" style="1370" customWidth="1"/>
    <col min="9732" max="9732" width="5.7109375" style="1370" customWidth="1"/>
    <col min="9733" max="9733" width="7.42578125" style="1370" customWidth="1"/>
    <col min="9734" max="9735" width="6" style="1370" customWidth="1"/>
    <col min="9736" max="9736" width="7.140625" style="1370" customWidth="1"/>
    <col min="9737" max="9737" width="8.28515625" style="1370" customWidth="1"/>
    <col min="9738" max="9739" width="10" style="1370" customWidth="1"/>
    <col min="9740" max="9741" width="7.140625" style="1370" customWidth="1"/>
    <col min="9742" max="9742" width="9" style="1370" customWidth="1"/>
    <col min="9743" max="9743" width="8" style="1370" customWidth="1"/>
    <col min="9744" max="9744" width="8.5703125" style="1370" customWidth="1"/>
    <col min="9745" max="9762" width="8" style="1370" customWidth="1"/>
    <col min="9763" max="9966" width="3.42578125" style="1370"/>
    <col min="9967" max="9967" width="4.85546875" style="1370" customWidth="1"/>
    <col min="9968" max="9968" width="19.7109375" style="1370" customWidth="1"/>
    <col min="9969" max="9969" width="27" style="1370" customWidth="1"/>
    <col min="9970" max="9970" width="6.85546875" style="1370" customWidth="1"/>
    <col min="9971" max="9971" width="7.5703125" style="1370" customWidth="1"/>
    <col min="9972" max="9972" width="7.42578125" style="1370" customWidth="1"/>
    <col min="9973" max="9973" width="7.28515625" style="1370" customWidth="1"/>
    <col min="9974" max="9974" width="6.85546875" style="1370" customWidth="1"/>
    <col min="9975" max="9978" width="5.85546875" style="1370" customWidth="1"/>
    <col min="9979" max="9979" width="7.42578125" style="1370" customWidth="1"/>
    <col min="9980" max="9980" width="7.5703125" style="1370" customWidth="1"/>
    <col min="9981" max="9981" width="6" style="1370" customWidth="1"/>
    <col min="9982" max="9982" width="5.7109375" style="1370" customWidth="1"/>
    <col min="9983" max="9983" width="6.140625" style="1370" customWidth="1"/>
    <col min="9984" max="9984" width="6.42578125" style="1370" bestFit="1" customWidth="1"/>
    <col min="9985" max="9985" width="5.7109375" style="1370" customWidth="1"/>
    <col min="9986" max="9986" width="5.42578125" style="1370" customWidth="1"/>
    <col min="9987" max="9987" width="6.5703125" style="1370" customWidth="1"/>
    <col min="9988" max="9988" width="5.7109375" style="1370" customWidth="1"/>
    <col min="9989" max="9989" width="7.42578125" style="1370" customWidth="1"/>
    <col min="9990" max="9991" width="6" style="1370" customWidth="1"/>
    <col min="9992" max="9992" width="7.140625" style="1370" customWidth="1"/>
    <col min="9993" max="9993" width="8.28515625" style="1370" customWidth="1"/>
    <col min="9994" max="9995" width="10" style="1370" customWidth="1"/>
    <col min="9996" max="9997" width="7.140625" style="1370" customWidth="1"/>
    <col min="9998" max="9998" width="9" style="1370" customWidth="1"/>
    <col min="9999" max="9999" width="8" style="1370" customWidth="1"/>
    <col min="10000" max="10000" width="8.5703125" style="1370" customWidth="1"/>
    <col min="10001" max="10018" width="8" style="1370" customWidth="1"/>
    <col min="10019" max="10222" width="3.42578125" style="1370"/>
    <col min="10223" max="10223" width="4.85546875" style="1370" customWidth="1"/>
    <col min="10224" max="10224" width="19.7109375" style="1370" customWidth="1"/>
    <col min="10225" max="10225" width="27" style="1370" customWidth="1"/>
    <col min="10226" max="10226" width="6.85546875" style="1370" customWidth="1"/>
    <col min="10227" max="10227" width="7.5703125" style="1370" customWidth="1"/>
    <col min="10228" max="10228" width="7.42578125" style="1370" customWidth="1"/>
    <col min="10229" max="10229" width="7.28515625" style="1370" customWidth="1"/>
    <col min="10230" max="10230" width="6.85546875" style="1370" customWidth="1"/>
    <col min="10231" max="10234" width="5.85546875" style="1370" customWidth="1"/>
    <col min="10235" max="10235" width="7.42578125" style="1370" customWidth="1"/>
    <col min="10236" max="10236" width="7.5703125" style="1370" customWidth="1"/>
    <col min="10237" max="10237" width="6" style="1370" customWidth="1"/>
    <col min="10238" max="10238" width="5.7109375" style="1370" customWidth="1"/>
    <col min="10239" max="10239" width="6.140625" style="1370" customWidth="1"/>
    <col min="10240" max="10240" width="6.42578125" style="1370" bestFit="1" customWidth="1"/>
    <col min="10241" max="10241" width="5.7109375" style="1370" customWidth="1"/>
    <col min="10242" max="10242" width="5.42578125" style="1370" customWidth="1"/>
    <col min="10243" max="10243" width="6.5703125" style="1370" customWidth="1"/>
    <col min="10244" max="10244" width="5.7109375" style="1370" customWidth="1"/>
    <col min="10245" max="10245" width="7.42578125" style="1370" customWidth="1"/>
    <col min="10246" max="10247" width="6" style="1370" customWidth="1"/>
    <col min="10248" max="10248" width="7.140625" style="1370" customWidth="1"/>
    <col min="10249" max="10249" width="8.28515625" style="1370" customWidth="1"/>
    <col min="10250" max="10251" width="10" style="1370" customWidth="1"/>
    <col min="10252" max="10253" width="7.140625" style="1370" customWidth="1"/>
    <col min="10254" max="10254" width="9" style="1370" customWidth="1"/>
    <col min="10255" max="10255" width="8" style="1370" customWidth="1"/>
    <col min="10256" max="10256" width="8.5703125" style="1370" customWidth="1"/>
    <col min="10257" max="10274" width="8" style="1370" customWidth="1"/>
    <col min="10275" max="10478" width="3.42578125" style="1370"/>
    <col min="10479" max="10479" width="4.85546875" style="1370" customWidth="1"/>
    <col min="10480" max="10480" width="19.7109375" style="1370" customWidth="1"/>
    <col min="10481" max="10481" width="27" style="1370" customWidth="1"/>
    <col min="10482" max="10482" width="6.85546875" style="1370" customWidth="1"/>
    <col min="10483" max="10483" width="7.5703125" style="1370" customWidth="1"/>
    <col min="10484" max="10484" width="7.42578125" style="1370" customWidth="1"/>
    <col min="10485" max="10485" width="7.28515625" style="1370" customWidth="1"/>
    <col min="10486" max="10486" width="6.85546875" style="1370" customWidth="1"/>
    <col min="10487" max="10490" width="5.85546875" style="1370" customWidth="1"/>
    <col min="10491" max="10491" width="7.42578125" style="1370" customWidth="1"/>
    <col min="10492" max="10492" width="7.5703125" style="1370" customWidth="1"/>
    <col min="10493" max="10493" width="6" style="1370" customWidth="1"/>
    <col min="10494" max="10494" width="5.7109375" style="1370" customWidth="1"/>
    <col min="10495" max="10495" width="6.140625" style="1370" customWidth="1"/>
    <col min="10496" max="10496" width="6.42578125" style="1370" bestFit="1" customWidth="1"/>
    <col min="10497" max="10497" width="5.7109375" style="1370" customWidth="1"/>
    <col min="10498" max="10498" width="5.42578125" style="1370" customWidth="1"/>
    <col min="10499" max="10499" width="6.5703125" style="1370" customWidth="1"/>
    <col min="10500" max="10500" width="5.7109375" style="1370" customWidth="1"/>
    <col min="10501" max="10501" width="7.42578125" style="1370" customWidth="1"/>
    <col min="10502" max="10503" width="6" style="1370" customWidth="1"/>
    <col min="10504" max="10504" width="7.140625" style="1370" customWidth="1"/>
    <col min="10505" max="10505" width="8.28515625" style="1370" customWidth="1"/>
    <col min="10506" max="10507" width="10" style="1370" customWidth="1"/>
    <col min="10508" max="10509" width="7.140625" style="1370" customWidth="1"/>
    <col min="10510" max="10510" width="9" style="1370" customWidth="1"/>
    <col min="10511" max="10511" width="8" style="1370" customWidth="1"/>
    <col min="10512" max="10512" width="8.5703125" style="1370" customWidth="1"/>
    <col min="10513" max="10530" width="8" style="1370" customWidth="1"/>
    <col min="10531" max="10734" width="3.42578125" style="1370"/>
    <col min="10735" max="10735" width="4.85546875" style="1370" customWidth="1"/>
    <col min="10736" max="10736" width="19.7109375" style="1370" customWidth="1"/>
    <col min="10737" max="10737" width="27" style="1370" customWidth="1"/>
    <col min="10738" max="10738" width="6.85546875" style="1370" customWidth="1"/>
    <col min="10739" max="10739" width="7.5703125" style="1370" customWidth="1"/>
    <col min="10740" max="10740" width="7.42578125" style="1370" customWidth="1"/>
    <col min="10741" max="10741" width="7.28515625" style="1370" customWidth="1"/>
    <col min="10742" max="10742" width="6.85546875" style="1370" customWidth="1"/>
    <col min="10743" max="10746" width="5.85546875" style="1370" customWidth="1"/>
    <col min="10747" max="10747" width="7.42578125" style="1370" customWidth="1"/>
    <col min="10748" max="10748" width="7.5703125" style="1370" customWidth="1"/>
    <col min="10749" max="10749" width="6" style="1370" customWidth="1"/>
    <col min="10750" max="10750" width="5.7109375" style="1370" customWidth="1"/>
    <col min="10751" max="10751" width="6.140625" style="1370" customWidth="1"/>
    <col min="10752" max="10752" width="6.42578125" style="1370" bestFit="1" customWidth="1"/>
    <col min="10753" max="10753" width="5.7109375" style="1370" customWidth="1"/>
    <col min="10754" max="10754" width="5.42578125" style="1370" customWidth="1"/>
    <col min="10755" max="10755" width="6.5703125" style="1370" customWidth="1"/>
    <col min="10756" max="10756" width="5.7109375" style="1370" customWidth="1"/>
    <col min="10757" max="10757" width="7.42578125" style="1370" customWidth="1"/>
    <col min="10758" max="10759" width="6" style="1370" customWidth="1"/>
    <col min="10760" max="10760" width="7.140625" style="1370" customWidth="1"/>
    <col min="10761" max="10761" width="8.28515625" style="1370" customWidth="1"/>
    <col min="10762" max="10763" width="10" style="1370" customWidth="1"/>
    <col min="10764" max="10765" width="7.140625" style="1370" customWidth="1"/>
    <col min="10766" max="10766" width="9" style="1370" customWidth="1"/>
    <col min="10767" max="10767" width="8" style="1370" customWidth="1"/>
    <col min="10768" max="10768" width="8.5703125" style="1370" customWidth="1"/>
    <col min="10769" max="10786" width="8" style="1370" customWidth="1"/>
    <col min="10787" max="10990" width="3.42578125" style="1370"/>
    <col min="10991" max="10991" width="4.85546875" style="1370" customWidth="1"/>
    <col min="10992" max="10992" width="19.7109375" style="1370" customWidth="1"/>
    <col min="10993" max="10993" width="27" style="1370" customWidth="1"/>
    <col min="10994" max="10994" width="6.85546875" style="1370" customWidth="1"/>
    <col min="10995" max="10995" width="7.5703125" style="1370" customWidth="1"/>
    <col min="10996" max="10996" width="7.42578125" style="1370" customWidth="1"/>
    <col min="10997" max="10997" width="7.28515625" style="1370" customWidth="1"/>
    <col min="10998" max="10998" width="6.85546875" style="1370" customWidth="1"/>
    <col min="10999" max="11002" width="5.85546875" style="1370" customWidth="1"/>
    <col min="11003" max="11003" width="7.42578125" style="1370" customWidth="1"/>
    <col min="11004" max="11004" width="7.5703125" style="1370" customWidth="1"/>
    <col min="11005" max="11005" width="6" style="1370" customWidth="1"/>
    <col min="11006" max="11006" width="5.7109375" style="1370" customWidth="1"/>
    <col min="11007" max="11007" width="6.140625" style="1370" customWidth="1"/>
    <col min="11008" max="11008" width="6.42578125" style="1370" bestFit="1" customWidth="1"/>
    <col min="11009" max="11009" width="5.7109375" style="1370" customWidth="1"/>
    <col min="11010" max="11010" width="5.42578125" style="1370" customWidth="1"/>
    <col min="11011" max="11011" width="6.5703125" style="1370" customWidth="1"/>
    <col min="11012" max="11012" width="5.7109375" style="1370" customWidth="1"/>
    <col min="11013" max="11013" width="7.42578125" style="1370" customWidth="1"/>
    <col min="11014" max="11015" width="6" style="1370" customWidth="1"/>
    <col min="11016" max="11016" width="7.140625" style="1370" customWidth="1"/>
    <col min="11017" max="11017" width="8.28515625" style="1370" customWidth="1"/>
    <col min="11018" max="11019" width="10" style="1370" customWidth="1"/>
    <col min="11020" max="11021" width="7.140625" style="1370" customWidth="1"/>
    <col min="11022" max="11022" width="9" style="1370" customWidth="1"/>
    <col min="11023" max="11023" width="8" style="1370" customWidth="1"/>
    <col min="11024" max="11024" width="8.5703125" style="1370" customWidth="1"/>
    <col min="11025" max="11042" width="8" style="1370" customWidth="1"/>
    <col min="11043" max="11246" width="3.42578125" style="1370"/>
    <col min="11247" max="11247" width="4.85546875" style="1370" customWidth="1"/>
    <col min="11248" max="11248" width="19.7109375" style="1370" customWidth="1"/>
    <col min="11249" max="11249" width="27" style="1370" customWidth="1"/>
    <col min="11250" max="11250" width="6.85546875" style="1370" customWidth="1"/>
    <col min="11251" max="11251" width="7.5703125" style="1370" customWidth="1"/>
    <col min="11252" max="11252" width="7.42578125" style="1370" customWidth="1"/>
    <col min="11253" max="11253" width="7.28515625" style="1370" customWidth="1"/>
    <col min="11254" max="11254" width="6.85546875" style="1370" customWidth="1"/>
    <col min="11255" max="11258" width="5.85546875" style="1370" customWidth="1"/>
    <col min="11259" max="11259" width="7.42578125" style="1370" customWidth="1"/>
    <col min="11260" max="11260" width="7.5703125" style="1370" customWidth="1"/>
    <col min="11261" max="11261" width="6" style="1370" customWidth="1"/>
    <col min="11262" max="11262" width="5.7109375" style="1370" customWidth="1"/>
    <col min="11263" max="11263" width="6.140625" style="1370" customWidth="1"/>
    <col min="11264" max="11264" width="6.42578125" style="1370" bestFit="1" customWidth="1"/>
    <col min="11265" max="11265" width="5.7109375" style="1370" customWidth="1"/>
    <col min="11266" max="11266" width="5.42578125" style="1370" customWidth="1"/>
    <col min="11267" max="11267" width="6.5703125" style="1370" customWidth="1"/>
    <col min="11268" max="11268" width="5.7109375" style="1370" customWidth="1"/>
    <col min="11269" max="11269" width="7.42578125" style="1370" customWidth="1"/>
    <col min="11270" max="11271" width="6" style="1370" customWidth="1"/>
    <col min="11272" max="11272" width="7.140625" style="1370" customWidth="1"/>
    <col min="11273" max="11273" width="8.28515625" style="1370" customWidth="1"/>
    <col min="11274" max="11275" width="10" style="1370" customWidth="1"/>
    <col min="11276" max="11277" width="7.140625" style="1370" customWidth="1"/>
    <col min="11278" max="11278" width="9" style="1370" customWidth="1"/>
    <col min="11279" max="11279" width="8" style="1370" customWidth="1"/>
    <col min="11280" max="11280" width="8.5703125" style="1370" customWidth="1"/>
    <col min="11281" max="11298" width="8" style="1370" customWidth="1"/>
    <col min="11299" max="11502" width="3.42578125" style="1370"/>
    <col min="11503" max="11503" width="4.85546875" style="1370" customWidth="1"/>
    <col min="11504" max="11504" width="19.7109375" style="1370" customWidth="1"/>
    <col min="11505" max="11505" width="27" style="1370" customWidth="1"/>
    <col min="11506" max="11506" width="6.85546875" style="1370" customWidth="1"/>
    <col min="11507" max="11507" width="7.5703125" style="1370" customWidth="1"/>
    <col min="11508" max="11508" width="7.42578125" style="1370" customWidth="1"/>
    <col min="11509" max="11509" width="7.28515625" style="1370" customWidth="1"/>
    <col min="11510" max="11510" width="6.85546875" style="1370" customWidth="1"/>
    <col min="11511" max="11514" width="5.85546875" style="1370" customWidth="1"/>
    <col min="11515" max="11515" width="7.42578125" style="1370" customWidth="1"/>
    <col min="11516" max="11516" width="7.5703125" style="1370" customWidth="1"/>
    <col min="11517" max="11517" width="6" style="1370" customWidth="1"/>
    <col min="11518" max="11518" width="5.7109375" style="1370" customWidth="1"/>
    <col min="11519" max="11519" width="6.140625" style="1370" customWidth="1"/>
    <col min="11520" max="11520" width="6.42578125" style="1370" bestFit="1" customWidth="1"/>
    <col min="11521" max="11521" width="5.7109375" style="1370" customWidth="1"/>
    <col min="11522" max="11522" width="5.42578125" style="1370" customWidth="1"/>
    <col min="11523" max="11523" width="6.5703125" style="1370" customWidth="1"/>
    <col min="11524" max="11524" width="5.7109375" style="1370" customWidth="1"/>
    <col min="11525" max="11525" width="7.42578125" style="1370" customWidth="1"/>
    <col min="11526" max="11527" width="6" style="1370" customWidth="1"/>
    <col min="11528" max="11528" width="7.140625" style="1370" customWidth="1"/>
    <col min="11529" max="11529" width="8.28515625" style="1370" customWidth="1"/>
    <col min="11530" max="11531" width="10" style="1370" customWidth="1"/>
    <col min="11532" max="11533" width="7.140625" style="1370" customWidth="1"/>
    <col min="11534" max="11534" width="9" style="1370" customWidth="1"/>
    <col min="11535" max="11535" width="8" style="1370" customWidth="1"/>
    <col min="11536" max="11536" width="8.5703125" style="1370" customWidth="1"/>
    <col min="11537" max="11554" width="8" style="1370" customWidth="1"/>
    <col min="11555" max="11758" width="3.42578125" style="1370"/>
    <col min="11759" max="11759" width="4.85546875" style="1370" customWidth="1"/>
    <col min="11760" max="11760" width="19.7109375" style="1370" customWidth="1"/>
    <col min="11761" max="11761" width="27" style="1370" customWidth="1"/>
    <col min="11762" max="11762" width="6.85546875" style="1370" customWidth="1"/>
    <col min="11763" max="11763" width="7.5703125" style="1370" customWidth="1"/>
    <col min="11764" max="11764" width="7.42578125" style="1370" customWidth="1"/>
    <col min="11765" max="11765" width="7.28515625" style="1370" customWidth="1"/>
    <col min="11766" max="11766" width="6.85546875" style="1370" customWidth="1"/>
    <col min="11767" max="11770" width="5.85546875" style="1370" customWidth="1"/>
    <col min="11771" max="11771" width="7.42578125" style="1370" customWidth="1"/>
    <col min="11772" max="11772" width="7.5703125" style="1370" customWidth="1"/>
    <col min="11773" max="11773" width="6" style="1370" customWidth="1"/>
    <col min="11774" max="11774" width="5.7109375" style="1370" customWidth="1"/>
    <col min="11775" max="11775" width="6.140625" style="1370" customWidth="1"/>
    <col min="11776" max="11776" width="6.42578125" style="1370" bestFit="1" customWidth="1"/>
    <col min="11777" max="11777" width="5.7109375" style="1370" customWidth="1"/>
    <col min="11778" max="11778" width="5.42578125" style="1370" customWidth="1"/>
    <col min="11779" max="11779" width="6.5703125" style="1370" customWidth="1"/>
    <col min="11780" max="11780" width="5.7109375" style="1370" customWidth="1"/>
    <col min="11781" max="11781" width="7.42578125" style="1370" customWidth="1"/>
    <col min="11782" max="11783" width="6" style="1370" customWidth="1"/>
    <col min="11784" max="11784" width="7.140625" style="1370" customWidth="1"/>
    <col min="11785" max="11785" width="8.28515625" style="1370" customWidth="1"/>
    <col min="11786" max="11787" width="10" style="1370" customWidth="1"/>
    <col min="11788" max="11789" width="7.140625" style="1370" customWidth="1"/>
    <col min="11790" max="11790" width="9" style="1370" customWidth="1"/>
    <col min="11791" max="11791" width="8" style="1370" customWidth="1"/>
    <col min="11792" max="11792" width="8.5703125" style="1370" customWidth="1"/>
    <col min="11793" max="11810" width="8" style="1370" customWidth="1"/>
    <col min="11811" max="12014" width="3.42578125" style="1370"/>
    <col min="12015" max="12015" width="4.85546875" style="1370" customWidth="1"/>
    <col min="12016" max="12016" width="19.7109375" style="1370" customWidth="1"/>
    <col min="12017" max="12017" width="27" style="1370" customWidth="1"/>
    <col min="12018" max="12018" width="6.85546875" style="1370" customWidth="1"/>
    <col min="12019" max="12019" width="7.5703125" style="1370" customWidth="1"/>
    <col min="12020" max="12020" width="7.42578125" style="1370" customWidth="1"/>
    <col min="12021" max="12021" width="7.28515625" style="1370" customWidth="1"/>
    <col min="12022" max="12022" width="6.85546875" style="1370" customWidth="1"/>
    <col min="12023" max="12026" width="5.85546875" style="1370" customWidth="1"/>
    <col min="12027" max="12027" width="7.42578125" style="1370" customWidth="1"/>
    <col min="12028" max="12028" width="7.5703125" style="1370" customWidth="1"/>
    <col min="12029" max="12029" width="6" style="1370" customWidth="1"/>
    <col min="12030" max="12030" width="5.7109375" style="1370" customWidth="1"/>
    <col min="12031" max="12031" width="6.140625" style="1370" customWidth="1"/>
    <col min="12032" max="12032" width="6.42578125" style="1370" bestFit="1" customWidth="1"/>
    <col min="12033" max="12033" width="5.7109375" style="1370" customWidth="1"/>
    <col min="12034" max="12034" width="5.42578125" style="1370" customWidth="1"/>
    <col min="12035" max="12035" width="6.5703125" style="1370" customWidth="1"/>
    <col min="12036" max="12036" width="5.7109375" style="1370" customWidth="1"/>
    <col min="12037" max="12037" width="7.42578125" style="1370" customWidth="1"/>
    <col min="12038" max="12039" width="6" style="1370" customWidth="1"/>
    <col min="12040" max="12040" width="7.140625" style="1370" customWidth="1"/>
    <col min="12041" max="12041" width="8.28515625" style="1370" customWidth="1"/>
    <col min="12042" max="12043" width="10" style="1370" customWidth="1"/>
    <col min="12044" max="12045" width="7.140625" style="1370" customWidth="1"/>
    <col min="12046" max="12046" width="9" style="1370" customWidth="1"/>
    <col min="12047" max="12047" width="8" style="1370" customWidth="1"/>
    <col min="12048" max="12048" width="8.5703125" style="1370" customWidth="1"/>
    <col min="12049" max="12066" width="8" style="1370" customWidth="1"/>
    <col min="12067" max="12270" width="3.42578125" style="1370"/>
    <col min="12271" max="12271" width="4.85546875" style="1370" customWidth="1"/>
    <col min="12272" max="12272" width="19.7109375" style="1370" customWidth="1"/>
    <col min="12273" max="12273" width="27" style="1370" customWidth="1"/>
    <col min="12274" max="12274" width="6.85546875" style="1370" customWidth="1"/>
    <col min="12275" max="12275" width="7.5703125" style="1370" customWidth="1"/>
    <col min="12276" max="12276" width="7.42578125" style="1370" customWidth="1"/>
    <col min="12277" max="12277" width="7.28515625" style="1370" customWidth="1"/>
    <col min="12278" max="12278" width="6.85546875" style="1370" customWidth="1"/>
    <col min="12279" max="12282" width="5.85546875" style="1370" customWidth="1"/>
    <col min="12283" max="12283" width="7.42578125" style="1370" customWidth="1"/>
    <col min="12284" max="12284" width="7.5703125" style="1370" customWidth="1"/>
    <col min="12285" max="12285" width="6" style="1370" customWidth="1"/>
    <col min="12286" max="12286" width="5.7109375" style="1370" customWidth="1"/>
    <col min="12287" max="12287" width="6.140625" style="1370" customWidth="1"/>
    <col min="12288" max="12288" width="6.42578125" style="1370" bestFit="1" customWidth="1"/>
    <col min="12289" max="12289" width="5.7109375" style="1370" customWidth="1"/>
    <col min="12290" max="12290" width="5.42578125" style="1370" customWidth="1"/>
    <col min="12291" max="12291" width="6.5703125" style="1370" customWidth="1"/>
    <col min="12292" max="12292" width="5.7109375" style="1370" customWidth="1"/>
    <col min="12293" max="12293" width="7.42578125" style="1370" customWidth="1"/>
    <col min="12294" max="12295" width="6" style="1370" customWidth="1"/>
    <col min="12296" max="12296" width="7.140625" style="1370" customWidth="1"/>
    <col min="12297" max="12297" width="8.28515625" style="1370" customWidth="1"/>
    <col min="12298" max="12299" width="10" style="1370" customWidth="1"/>
    <col min="12300" max="12301" width="7.140625" style="1370" customWidth="1"/>
    <col min="12302" max="12302" width="9" style="1370" customWidth="1"/>
    <col min="12303" max="12303" width="8" style="1370" customWidth="1"/>
    <col min="12304" max="12304" width="8.5703125" style="1370" customWidth="1"/>
    <col min="12305" max="12322" width="8" style="1370" customWidth="1"/>
    <col min="12323" max="12526" width="3.42578125" style="1370"/>
    <col min="12527" max="12527" width="4.85546875" style="1370" customWidth="1"/>
    <col min="12528" max="12528" width="19.7109375" style="1370" customWidth="1"/>
    <col min="12529" max="12529" width="27" style="1370" customWidth="1"/>
    <col min="12530" max="12530" width="6.85546875" style="1370" customWidth="1"/>
    <col min="12531" max="12531" width="7.5703125" style="1370" customWidth="1"/>
    <col min="12532" max="12532" width="7.42578125" style="1370" customWidth="1"/>
    <col min="12533" max="12533" width="7.28515625" style="1370" customWidth="1"/>
    <col min="12534" max="12534" width="6.85546875" style="1370" customWidth="1"/>
    <col min="12535" max="12538" width="5.85546875" style="1370" customWidth="1"/>
    <col min="12539" max="12539" width="7.42578125" style="1370" customWidth="1"/>
    <col min="12540" max="12540" width="7.5703125" style="1370" customWidth="1"/>
    <col min="12541" max="12541" width="6" style="1370" customWidth="1"/>
    <col min="12542" max="12542" width="5.7109375" style="1370" customWidth="1"/>
    <col min="12543" max="12543" width="6.140625" style="1370" customWidth="1"/>
    <col min="12544" max="12544" width="6.42578125" style="1370" bestFit="1" customWidth="1"/>
    <col min="12545" max="12545" width="5.7109375" style="1370" customWidth="1"/>
    <col min="12546" max="12546" width="5.42578125" style="1370" customWidth="1"/>
    <col min="12547" max="12547" width="6.5703125" style="1370" customWidth="1"/>
    <col min="12548" max="12548" width="5.7109375" style="1370" customWidth="1"/>
    <col min="12549" max="12549" width="7.42578125" style="1370" customWidth="1"/>
    <col min="12550" max="12551" width="6" style="1370" customWidth="1"/>
    <col min="12552" max="12552" width="7.140625" style="1370" customWidth="1"/>
    <col min="12553" max="12553" width="8.28515625" style="1370" customWidth="1"/>
    <col min="12554" max="12555" width="10" style="1370" customWidth="1"/>
    <col min="12556" max="12557" width="7.140625" style="1370" customWidth="1"/>
    <col min="12558" max="12558" width="9" style="1370" customWidth="1"/>
    <col min="12559" max="12559" width="8" style="1370" customWidth="1"/>
    <col min="12560" max="12560" width="8.5703125" style="1370" customWidth="1"/>
    <col min="12561" max="12578" width="8" style="1370" customWidth="1"/>
    <col min="12579" max="12782" width="3.42578125" style="1370"/>
    <col min="12783" max="12783" width="4.85546875" style="1370" customWidth="1"/>
    <col min="12784" max="12784" width="19.7109375" style="1370" customWidth="1"/>
    <col min="12785" max="12785" width="27" style="1370" customWidth="1"/>
    <col min="12786" max="12786" width="6.85546875" style="1370" customWidth="1"/>
    <col min="12787" max="12787" width="7.5703125" style="1370" customWidth="1"/>
    <col min="12788" max="12788" width="7.42578125" style="1370" customWidth="1"/>
    <col min="12789" max="12789" width="7.28515625" style="1370" customWidth="1"/>
    <col min="12790" max="12790" width="6.85546875" style="1370" customWidth="1"/>
    <col min="12791" max="12794" width="5.85546875" style="1370" customWidth="1"/>
    <col min="12795" max="12795" width="7.42578125" style="1370" customWidth="1"/>
    <col min="12796" max="12796" width="7.5703125" style="1370" customWidth="1"/>
    <col min="12797" max="12797" width="6" style="1370" customWidth="1"/>
    <col min="12798" max="12798" width="5.7109375" style="1370" customWidth="1"/>
    <col min="12799" max="12799" width="6.140625" style="1370" customWidth="1"/>
    <col min="12800" max="12800" width="6.42578125" style="1370" bestFit="1" customWidth="1"/>
    <col min="12801" max="12801" width="5.7109375" style="1370" customWidth="1"/>
    <col min="12802" max="12802" width="5.42578125" style="1370" customWidth="1"/>
    <col min="12803" max="12803" width="6.5703125" style="1370" customWidth="1"/>
    <col min="12804" max="12804" width="5.7109375" style="1370" customWidth="1"/>
    <col min="12805" max="12805" width="7.42578125" style="1370" customWidth="1"/>
    <col min="12806" max="12807" width="6" style="1370" customWidth="1"/>
    <col min="12808" max="12808" width="7.140625" style="1370" customWidth="1"/>
    <col min="12809" max="12809" width="8.28515625" style="1370" customWidth="1"/>
    <col min="12810" max="12811" width="10" style="1370" customWidth="1"/>
    <col min="12812" max="12813" width="7.140625" style="1370" customWidth="1"/>
    <col min="12814" max="12814" width="9" style="1370" customWidth="1"/>
    <col min="12815" max="12815" width="8" style="1370" customWidth="1"/>
    <col min="12816" max="12816" width="8.5703125" style="1370" customWidth="1"/>
    <col min="12817" max="12834" width="8" style="1370" customWidth="1"/>
    <col min="12835" max="13038" width="3.42578125" style="1370"/>
    <col min="13039" max="13039" width="4.85546875" style="1370" customWidth="1"/>
    <col min="13040" max="13040" width="19.7109375" style="1370" customWidth="1"/>
    <col min="13041" max="13041" width="27" style="1370" customWidth="1"/>
    <col min="13042" max="13042" width="6.85546875" style="1370" customWidth="1"/>
    <col min="13043" max="13043" width="7.5703125" style="1370" customWidth="1"/>
    <col min="13044" max="13044" width="7.42578125" style="1370" customWidth="1"/>
    <col min="13045" max="13045" width="7.28515625" style="1370" customWidth="1"/>
    <col min="13046" max="13046" width="6.85546875" style="1370" customWidth="1"/>
    <col min="13047" max="13050" width="5.85546875" style="1370" customWidth="1"/>
    <col min="13051" max="13051" width="7.42578125" style="1370" customWidth="1"/>
    <col min="13052" max="13052" width="7.5703125" style="1370" customWidth="1"/>
    <col min="13053" max="13053" width="6" style="1370" customWidth="1"/>
    <col min="13054" max="13054" width="5.7109375" style="1370" customWidth="1"/>
    <col min="13055" max="13055" width="6.140625" style="1370" customWidth="1"/>
    <col min="13056" max="13056" width="6.42578125" style="1370" bestFit="1" customWidth="1"/>
    <col min="13057" max="13057" width="5.7109375" style="1370" customWidth="1"/>
    <col min="13058" max="13058" width="5.42578125" style="1370" customWidth="1"/>
    <col min="13059" max="13059" width="6.5703125" style="1370" customWidth="1"/>
    <col min="13060" max="13060" width="5.7109375" style="1370" customWidth="1"/>
    <col min="13061" max="13061" width="7.42578125" style="1370" customWidth="1"/>
    <col min="13062" max="13063" width="6" style="1370" customWidth="1"/>
    <col min="13064" max="13064" width="7.140625" style="1370" customWidth="1"/>
    <col min="13065" max="13065" width="8.28515625" style="1370" customWidth="1"/>
    <col min="13066" max="13067" width="10" style="1370" customWidth="1"/>
    <col min="13068" max="13069" width="7.140625" style="1370" customWidth="1"/>
    <col min="13070" max="13070" width="9" style="1370" customWidth="1"/>
    <col min="13071" max="13071" width="8" style="1370" customWidth="1"/>
    <col min="13072" max="13072" width="8.5703125" style="1370" customWidth="1"/>
    <col min="13073" max="13090" width="8" style="1370" customWidth="1"/>
    <col min="13091" max="13294" width="3.42578125" style="1370"/>
    <col min="13295" max="13295" width="4.85546875" style="1370" customWidth="1"/>
    <col min="13296" max="13296" width="19.7109375" style="1370" customWidth="1"/>
    <col min="13297" max="13297" width="27" style="1370" customWidth="1"/>
    <col min="13298" max="13298" width="6.85546875" style="1370" customWidth="1"/>
    <col min="13299" max="13299" width="7.5703125" style="1370" customWidth="1"/>
    <col min="13300" max="13300" width="7.42578125" style="1370" customWidth="1"/>
    <col min="13301" max="13301" width="7.28515625" style="1370" customWidth="1"/>
    <col min="13302" max="13302" width="6.85546875" style="1370" customWidth="1"/>
    <col min="13303" max="13306" width="5.85546875" style="1370" customWidth="1"/>
    <col min="13307" max="13307" width="7.42578125" style="1370" customWidth="1"/>
    <col min="13308" max="13308" width="7.5703125" style="1370" customWidth="1"/>
    <col min="13309" max="13309" width="6" style="1370" customWidth="1"/>
    <col min="13310" max="13310" width="5.7109375" style="1370" customWidth="1"/>
    <col min="13311" max="13311" width="6.140625" style="1370" customWidth="1"/>
    <col min="13312" max="13312" width="6.42578125" style="1370" bestFit="1" customWidth="1"/>
    <col min="13313" max="13313" width="5.7109375" style="1370" customWidth="1"/>
    <col min="13314" max="13314" width="5.42578125" style="1370" customWidth="1"/>
    <col min="13315" max="13315" width="6.5703125" style="1370" customWidth="1"/>
    <col min="13316" max="13316" width="5.7109375" style="1370" customWidth="1"/>
    <col min="13317" max="13317" width="7.42578125" style="1370" customWidth="1"/>
    <col min="13318" max="13319" width="6" style="1370" customWidth="1"/>
    <col min="13320" max="13320" width="7.140625" style="1370" customWidth="1"/>
    <col min="13321" max="13321" width="8.28515625" style="1370" customWidth="1"/>
    <col min="13322" max="13323" width="10" style="1370" customWidth="1"/>
    <col min="13324" max="13325" width="7.140625" style="1370" customWidth="1"/>
    <col min="13326" max="13326" width="9" style="1370" customWidth="1"/>
    <col min="13327" max="13327" width="8" style="1370" customWidth="1"/>
    <col min="13328" max="13328" width="8.5703125" style="1370" customWidth="1"/>
    <col min="13329" max="13346" width="8" style="1370" customWidth="1"/>
    <col min="13347" max="13550" width="3.42578125" style="1370"/>
    <col min="13551" max="13551" width="4.85546875" style="1370" customWidth="1"/>
    <col min="13552" max="13552" width="19.7109375" style="1370" customWidth="1"/>
    <col min="13553" max="13553" width="27" style="1370" customWidth="1"/>
    <col min="13554" max="13554" width="6.85546875" style="1370" customWidth="1"/>
    <col min="13555" max="13555" width="7.5703125" style="1370" customWidth="1"/>
    <col min="13556" max="13556" width="7.42578125" style="1370" customWidth="1"/>
    <col min="13557" max="13557" width="7.28515625" style="1370" customWidth="1"/>
    <col min="13558" max="13558" width="6.85546875" style="1370" customWidth="1"/>
    <col min="13559" max="13562" width="5.85546875" style="1370" customWidth="1"/>
    <col min="13563" max="13563" width="7.42578125" style="1370" customWidth="1"/>
    <col min="13564" max="13564" width="7.5703125" style="1370" customWidth="1"/>
    <col min="13565" max="13565" width="6" style="1370" customWidth="1"/>
    <col min="13566" max="13566" width="5.7109375" style="1370" customWidth="1"/>
    <col min="13567" max="13567" width="6.140625" style="1370" customWidth="1"/>
    <col min="13568" max="13568" width="6.42578125" style="1370" bestFit="1" customWidth="1"/>
    <col min="13569" max="13569" width="5.7109375" style="1370" customWidth="1"/>
    <col min="13570" max="13570" width="5.42578125" style="1370" customWidth="1"/>
    <col min="13571" max="13571" width="6.5703125" style="1370" customWidth="1"/>
    <col min="13572" max="13572" width="5.7109375" style="1370" customWidth="1"/>
    <col min="13573" max="13573" width="7.42578125" style="1370" customWidth="1"/>
    <col min="13574" max="13575" width="6" style="1370" customWidth="1"/>
    <col min="13576" max="13576" width="7.140625" style="1370" customWidth="1"/>
    <col min="13577" max="13577" width="8.28515625" style="1370" customWidth="1"/>
    <col min="13578" max="13579" width="10" style="1370" customWidth="1"/>
    <col min="13580" max="13581" width="7.140625" style="1370" customWidth="1"/>
    <col min="13582" max="13582" width="9" style="1370" customWidth="1"/>
    <col min="13583" max="13583" width="8" style="1370" customWidth="1"/>
    <col min="13584" max="13584" width="8.5703125" style="1370" customWidth="1"/>
    <col min="13585" max="13602" width="8" style="1370" customWidth="1"/>
    <col min="13603" max="13806" width="3.42578125" style="1370"/>
    <col min="13807" max="13807" width="4.85546875" style="1370" customWidth="1"/>
    <col min="13808" max="13808" width="19.7109375" style="1370" customWidth="1"/>
    <col min="13809" max="13809" width="27" style="1370" customWidth="1"/>
    <col min="13810" max="13810" width="6.85546875" style="1370" customWidth="1"/>
    <col min="13811" max="13811" width="7.5703125" style="1370" customWidth="1"/>
    <col min="13812" max="13812" width="7.42578125" style="1370" customWidth="1"/>
    <col min="13813" max="13813" width="7.28515625" style="1370" customWidth="1"/>
    <col min="13814" max="13814" width="6.85546875" style="1370" customWidth="1"/>
    <col min="13815" max="13818" width="5.85546875" style="1370" customWidth="1"/>
    <col min="13819" max="13819" width="7.42578125" style="1370" customWidth="1"/>
    <col min="13820" max="13820" width="7.5703125" style="1370" customWidth="1"/>
    <col min="13821" max="13821" width="6" style="1370" customWidth="1"/>
    <col min="13822" max="13822" width="5.7109375" style="1370" customWidth="1"/>
    <col min="13823" max="13823" width="6.140625" style="1370" customWidth="1"/>
    <col min="13824" max="13824" width="6.42578125" style="1370" bestFit="1" customWidth="1"/>
    <col min="13825" max="13825" width="5.7109375" style="1370" customWidth="1"/>
    <col min="13826" max="13826" width="5.42578125" style="1370" customWidth="1"/>
    <col min="13827" max="13827" width="6.5703125" style="1370" customWidth="1"/>
    <col min="13828" max="13828" width="5.7109375" style="1370" customWidth="1"/>
    <col min="13829" max="13829" width="7.42578125" style="1370" customWidth="1"/>
    <col min="13830" max="13831" width="6" style="1370" customWidth="1"/>
    <col min="13832" max="13832" width="7.140625" style="1370" customWidth="1"/>
    <col min="13833" max="13833" width="8.28515625" style="1370" customWidth="1"/>
    <col min="13834" max="13835" width="10" style="1370" customWidth="1"/>
    <col min="13836" max="13837" width="7.140625" style="1370" customWidth="1"/>
    <col min="13838" max="13838" width="9" style="1370" customWidth="1"/>
    <col min="13839" max="13839" width="8" style="1370" customWidth="1"/>
    <col min="13840" max="13840" width="8.5703125" style="1370" customWidth="1"/>
    <col min="13841" max="13858" width="8" style="1370" customWidth="1"/>
    <col min="13859" max="14062" width="3.42578125" style="1370"/>
    <col min="14063" max="14063" width="4.85546875" style="1370" customWidth="1"/>
    <col min="14064" max="14064" width="19.7109375" style="1370" customWidth="1"/>
    <col min="14065" max="14065" width="27" style="1370" customWidth="1"/>
    <col min="14066" max="14066" width="6.85546875" style="1370" customWidth="1"/>
    <col min="14067" max="14067" width="7.5703125" style="1370" customWidth="1"/>
    <col min="14068" max="14068" width="7.42578125" style="1370" customWidth="1"/>
    <col min="14069" max="14069" width="7.28515625" style="1370" customWidth="1"/>
    <col min="14070" max="14070" width="6.85546875" style="1370" customWidth="1"/>
    <col min="14071" max="14074" width="5.85546875" style="1370" customWidth="1"/>
    <col min="14075" max="14075" width="7.42578125" style="1370" customWidth="1"/>
    <col min="14076" max="14076" width="7.5703125" style="1370" customWidth="1"/>
    <col min="14077" max="14077" width="6" style="1370" customWidth="1"/>
    <col min="14078" max="14078" width="5.7109375" style="1370" customWidth="1"/>
    <col min="14079" max="14079" width="6.140625" style="1370" customWidth="1"/>
    <col min="14080" max="14080" width="6.42578125" style="1370" bestFit="1" customWidth="1"/>
    <col min="14081" max="14081" width="5.7109375" style="1370" customWidth="1"/>
    <col min="14082" max="14082" width="5.42578125" style="1370" customWidth="1"/>
    <col min="14083" max="14083" width="6.5703125" style="1370" customWidth="1"/>
    <col min="14084" max="14084" width="5.7109375" style="1370" customWidth="1"/>
    <col min="14085" max="14085" width="7.42578125" style="1370" customWidth="1"/>
    <col min="14086" max="14087" width="6" style="1370" customWidth="1"/>
    <col min="14088" max="14088" width="7.140625" style="1370" customWidth="1"/>
    <col min="14089" max="14089" width="8.28515625" style="1370" customWidth="1"/>
    <col min="14090" max="14091" width="10" style="1370" customWidth="1"/>
    <col min="14092" max="14093" width="7.140625" style="1370" customWidth="1"/>
    <col min="14094" max="14094" width="9" style="1370" customWidth="1"/>
    <col min="14095" max="14095" width="8" style="1370" customWidth="1"/>
    <col min="14096" max="14096" width="8.5703125" style="1370" customWidth="1"/>
    <col min="14097" max="14114" width="8" style="1370" customWidth="1"/>
    <col min="14115" max="14318" width="3.42578125" style="1370"/>
    <col min="14319" max="14319" width="4.85546875" style="1370" customWidth="1"/>
    <col min="14320" max="14320" width="19.7109375" style="1370" customWidth="1"/>
    <col min="14321" max="14321" width="27" style="1370" customWidth="1"/>
    <col min="14322" max="14322" width="6.85546875" style="1370" customWidth="1"/>
    <col min="14323" max="14323" width="7.5703125" style="1370" customWidth="1"/>
    <col min="14324" max="14324" width="7.42578125" style="1370" customWidth="1"/>
    <col min="14325" max="14325" width="7.28515625" style="1370" customWidth="1"/>
    <col min="14326" max="14326" width="6.85546875" style="1370" customWidth="1"/>
    <col min="14327" max="14330" width="5.85546875" style="1370" customWidth="1"/>
    <col min="14331" max="14331" width="7.42578125" style="1370" customWidth="1"/>
    <col min="14332" max="14332" width="7.5703125" style="1370" customWidth="1"/>
    <col min="14333" max="14333" width="6" style="1370" customWidth="1"/>
    <col min="14334" max="14334" width="5.7109375" style="1370" customWidth="1"/>
    <col min="14335" max="14335" width="6.140625" style="1370" customWidth="1"/>
    <col min="14336" max="14336" width="6.42578125" style="1370" bestFit="1" customWidth="1"/>
    <col min="14337" max="14337" width="5.7109375" style="1370" customWidth="1"/>
    <col min="14338" max="14338" width="5.42578125" style="1370" customWidth="1"/>
    <col min="14339" max="14339" width="6.5703125" style="1370" customWidth="1"/>
    <col min="14340" max="14340" width="5.7109375" style="1370" customWidth="1"/>
    <col min="14341" max="14341" width="7.42578125" style="1370" customWidth="1"/>
    <col min="14342" max="14343" width="6" style="1370" customWidth="1"/>
    <col min="14344" max="14344" width="7.140625" style="1370" customWidth="1"/>
    <col min="14345" max="14345" width="8.28515625" style="1370" customWidth="1"/>
    <col min="14346" max="14347" width="10" style="1370" customWidth="1"/>
    <col min="14348" max="14349" width="7.140625" style="1370" customWidth="1"/>
    <col min="14350" max="14350" width="9" style="1370" customWidth="1"/>
    <col min="14351" max="14351" width="8" style="1370" customWidth="1"/>
    <col min="14352" max="14352" width="8.5703125" style="1370" customWidth="1"/>
    <col min="14353" max="14370" width="8" style="1370" customWidth="1"/>
    <col min="14371" max="14574" width="3.42578125" style="1370"/>
    <col min="14575" max="14575" width="4.85546875" style="1370" customWidth="1"/>
    <col min="14576" max="14576" width="19.7109375" style="1370" customWidth="1"/>
    <col min="14577" max="14577" width="27" style="1370" customWidth="1"/>
    <col min="14578" max="14578" width="6.85546875" style="1370" customWidth="1"/>
    <col min="14579" max="14579" width="7.5703125" style="1370" customWidth="1"/>
    <col min="14580" max="14580" width="7.42578125" style="1370" customWidth="1"/>
    <col min="14581" max="14581" width="7.28515625" style="1370" customWidth="1"/>
    <col min="14582" max="14582" width="6.85546875" style="1370" customWidth="1"/>
    <col min="14583" max="14586" width="5.85546875" style="1370" customWidth="1"/>
    <col min="14587" max="14587" width="7.42578125" style="1370" customWidth="1"/>
    <col min="14588" max="14588" width="7.5703125" style="1370" customWidth="1"/>
    <col min="14589" max="14589" width="6" style="1370" customWidth="1"/>
    <col min="14590" max="14590" width="5.7109375" style="1370" customWidth="1"/>
    <col min="14591" max="14591" width="6.140625" style="1370" customWidth="1"/>
    <col min="14592" max="14592" width="6.42578125" style="1370" bestFit="1" customWidth="1"/>
    <col min="14593" max="14593" width="5.7109375" style="1370" customWidth="1"/>
    <col min="14594" max="14594" width="5.42578125" style="1370" customWidth="1"/>
    <col min="14595" max="14595" width="6.5703125" style="1370" customWidth="1"/>
    <col min="14596" max="14596" width="5.7109375" style="1370" customWidth="1"/>
    <col min="14597" max="14597" width="7.42578125" style="1370" customWidth="1"/>
    <col min="14598" max="14599" width="6" style="1370" customWidth="1"/>
    <col min="14600" max="14600" width="7.140625" style="1370" customWidth="1"/>
    <col min="14601" max="14601" width="8.28515625" style="1370" customWidth="1"/>
    <col min="14602" max="14603" width="10" style="1370" customWidth="1"/>
    <col min="14604" max="14605" width="7.140625" style="1370" customWidth="1"/>
    <col min="14606" max="14606" width="9" style="1370" customWidth="1"/>
    <col min="14607" max="14607" width="8" style="1370" customWidth="1"/>
    <col min="14608" max="14608" width="8.5703125" style="1370" customWidth="1"/>
    <col min="14609" max="14626" width="8" style="1370" customWidth="1"/>
    <col min="14627" max="14830" width="3.42578125" style="1370"/>
    <col min="14831" max="14831" width="4.85546875" style="1370" customWidth="1"/>
    <col min="14832" max="14832" width="19.7109375" style="1370" customWidth="1"/>
    <col min="14833" max="14833" width="27" style="1370" customWidth="1"/>
    <col min="14834" max="14834" width="6.85546875" style="1370" customWidth="1"/>
    <col min="14835" max="14835" width="7.5703125" style="1370" customWidth="1"/>
    <col min="14836" max="14836" width="7.42578125" style="1370" customWidth="1"/>
    <col min="14837" max="14837" width="7.28515625" style="1370" customWidth="1"/>
    <col min="14838" max="14838" width="6.85546875" style="1370" customWidth="1"/>
    <col min="14839" max="14842" width="5.85546875" style="1370" customWidth="1"/>
    <col min="14843" max="14843" width="7.42578125" style="1370" customWidth="1"/>
    <col min="14844" max="14844" width="7.5703125" style="1370" customWidth="1"/>
    <col min="14845" max="14845" width="6" style="1370" customWidth="1"/>
    <col min="14846" max="14846" width="5.7109375" style="1370" customWidth="1"/>
    <col min="14847" max="14847" width="6.140625" style="1370" customWidth="1"/>
    <col min="14848" max="14848" width="6.42578125" style="1370" bestFit="1" customWidth="1"/>
    <col min="14849" max="14849" width="5.7109375" style="1370" customWidth="1"/>
    <col min="14850" max="14850" width="5.42578125" style="1370" customWidth="1"/>
    <col min="14851" max="14851" width="6.5703125" style="1370" customWidth="1"/>
    <col min="14852" max="14852" width="5.7109375" style="1370" customWidth="1"/>
    <col min="14853" max="14853" width="7.42578125" style="1370" customWidth="1"/>
    <col min="14854" max="14855" width="6" style="1370" customWidth="1"/>
    <col min="14856" max="14856" width="7.140625" style="1370" customWidth="1"/>
    <col min="14857" max="14857" width="8.28515625" style="1370" customWidth="1"/>
    <col min="14858" max="14859" width="10" style="1370" customWidth="1"/>
    <col min="14860" max="14861" width="7.140625" style="1370" customWidth="1"/>
    <col min="14862" max="14862" width="9" style="1370" customWidth="1"/>
    <col min="14863" max="14863" width="8" style="1370" customWidth="1"/>
    <col min="14864" max="14864" width="8.5703125" style="1370" customWidth="1"/>
    <col min="14865" max="14882" width="8" style="1370" customWidth="1"/>
    <col min="14883" max="15086" width="3.42578125" style="1370"/>
    <col min="15087" max="15087" width="4.85546875" style="1370" customWidth="1"/>
    <col min="15088" max="15088" width="19.7109375" style="1370" customWidth="1"/>
    <col min="15089" max="15089" width="27" style="1370" customWidth="1"/>
    <col min="15090" max="15090" width="6.85546875" style="1370" customWidth="1"/>
    <col min="15091" max="15091" width="7.5703125" style="1370" customWidth="1"/>
    <col min="15092" max="15092" width="7.42578125" style="1370" customWidth="1"/>
    <col min="15093" max="15093" width="7.28515625" style="1370" customWidth="1"/>
    <col min="15094" max="15094" width="6.85546875" style="1370" customWidth="1"/>
    <col min="15095" max="15098" width="5.85546875" style="1370" customWidth="1"/>
    <col min="15099" max="15099" width="7.42578125" style="1370" customWidth="1"/>
    <col min="15100" max="15100" width="7.5703125" style="1370" customWidth="1"/>
    <col min="15101" max="15101" width="6" style="1370" customWidth="1"/>
    <col min="15102" max="15102" width="5.7109375" style="1370" customWidth="1"/>
    <col min="15103" max="15103" width="6.140625" style="1370" customWidth="1"/>
    <col min="15104" max="15104" width="6.42578125" style="1370" bestFit="1" customWidth="1"/>
    <col min="15105" max="15105" width="5.7109375" style="1370" customWidth="1"/>
    <col min="15106" max="15106" width="5.42578125" style="1370" customWidth="1"/>
    <col min="15107" max="15107" width="6.5703125" style="1370" customWidth="1"/>
    <col min="15108" max="15108" width="5.7109375" style="1370" customWidth="1"/>
    <col min="15109" max="15109" width="7.42578125" style="1370" customWidth="1"/>
    <col min="15110" max="15111" width="6" style="1370" customWidth="1"/>
    <col min="15112" max="15112" width="7.140625" style="1370" customWidth="1"/>
    <col min="15113" max="15113" width="8.28515625" style="1370" customWidth="1"/>
    <col min="15114" max="15115" width="10" style="1370" customWidth="1"/>
    <col min="15116" max="15117" width="7.140625" style="1370" customWidth="1"/>
    <col min="15118" max="15118" width="9" style="1370" customWidth="1"/>
    <col min="15119" max="15119" width="8" style="1370" customWidth="1"/>
    <col min="15120" max="15120" width="8.5703125" style="1370" customWidth="1"/>
    <col min="15121" max="15138" width="8" style="1370" customWidth="1"/>
    <col min="15139" max="15342" width="3.42578125" style="1370"/>
    <col min="15343" max="15343" width="4.85546875" style="1370" customWidth="1"/>
    <col min="15344" max="15344" width="19.7109375" style="1370" customWidth="1"/>
    <col min="15345" max="15345" width="27" style="1370" customWidth="1"/>
    <col min="15346" max="15346" width="6.85546875" style="1370" customWidth="1"/>
    <col min="15347" max="15347" width="7.5703125" style="1370" customWidth="1"/>
    <col min="15348" max="15348" width="7.42578125" style="1370" customWidth="1"/>
    <col min="15349" max="15349" width="7.28515625" style="1370" customWidth="1"/>
    <col min="15350" max="15350" width="6.85546875" style="1370" customWidth="1"/>
    <col min="15351" max="15354" width="5.85546875" style="1370" customWidth="1"/>
    <col min="15355" max="15355" width="7.42578125" style="1370" customWidth="1"/>
    <col min="15356" max="15356" width="7.5703125" style="1370" customWidth="1"/>
    <col min="15357" max="15357" width="6" style="1370" customWidth="1"/>
    <col min="15358" max="15358" width="5.7109375" style="1370" customWidth="1"/>
    <col min="15359" max="15359" width="6.140625" style="1370" customWidth="1"/>
    <col min="15360" max="15360" width="6.42578125" style="1370" bestFit="1" customWidth="1"/>
    <col min="15361" max="15361" width="5.7109375" style="1370" customWidth="1"/>
    <col min="15362" max="15362" width="5.42578125" style="1370" customWidth="1"/>
    <col min="15363" max="15363" width="6.5703125" style="1370" customWidth="1"/>
    <col min="15364" max="15364" width="5.7109375" style="1370" customWidth="1"/>
    <col min="15365" max="15365" width="7.42578125" style="1370" customWidth="1"/>
    <col min="15366" max="15367" width="6" style="1370" customWidth="1"/>
    <col min="15368" max="15368" width="7.140625" style="1370" customWidth="1"/>
    <col min="15369" max="15369" width="8.28515625" style="1370" customWidth="1"/>
    <col min="15370" max="15371" width="10" style="1370" customWidth="1"/>
    <col min="15372" max="15373" width="7.140625" style="1370" customWidth="1"/>
    <col min="15374" max="15374" width="9" style="1370" customWidth="1"/>
    <col min="15375" max="15375" width="8" style="1370" customWidth="1"/>
    <col min="15376" max="15376" width="8.5703125" style="1370" customWidth="1"/>
    <col min="15377" max="15394" width="8" style="1370" customWidth="1"/>
    <col min="15395" max="15598" width="3.42578125" style="1370"/>
    <col min="15599" max="15599" width="4.85546875" style="1370" customWidth="1"/>
    <col min="15600" max="15600" width="19.7109375" style="1370" customWidth="1"/>
    <col min="15601" max="15601" width="27" style="1370" customWidth="1"/>
    <col min="15602" max="15602" width="6.85546875" style="1370" customWidth="1"/>
    <col min="15603" max="15603" width="7.5703125" style="1370" customWidth="1"/>
    <col min="15604" max="15604" width="7.42578125" style="1370" customWidth="1"/>
    <col min="15605" max="15605" width="7.28515625" style="1370" customWidth="1"/>
    <col min="15606" max="15606" width="6.85546875" style="1370" customWidth="1"/>
    <col min="15607" max="15610" width="5.85546875" style="1370" customWidth="1"/>
    <col min="15611" max="15611" width="7.42578125" style="1370" customWidth="1"/>
    <col min="15612" max="15612" width="7.5703125" style="1370" customWidth="1"/>
    <col min="15613" max="15613" width="6" style="1370" customWidth="1"/>
    <col min="15614" max="15614" width="5.7109375" style="1370" customWidth="1"/>
    <col min="15615" max="15615" width="6.140625" style="1370" customWidth="1"/>
    <col min="15616" max="15616" width="6.42578125" style="1370" bestFit="1" customWidth="1"/>
    <col min="15617" max="15617" width="5.7109375" style="1370" customWidth="1"/>
    <col min="15618" max="15618" width="5.42578125" style="1370" customWidth="1"/>
    <col min="15619" max="15619" width="6.5703125" style="1370" customWidth="1"/>
    <col min="15620" max="15620" width="5.7109375" style="1370" customWidth="1"/>
    <col min="15621" max="15621" width="7.42578125" style="1370" customWidth="1"/>
    <col min="15622" max="15623" width="6" style="1370" customWidth="1"/>
    <col min="15624" max="15624" width="7.140625" style="1370" customWidth="1"/>
    <col min="15625" max="15625" width="8.28515625" style="1370" customWidth="1"/>
    <col min="15626" max="15627" width="10" style="1370" customWidth="1"/>
    <col min="15628" max="15629" width="7.140625" style="1370" customWidth="1"/>
    <col min="15630" max="15630" width="9" style="1370" customWidth="1"/>
    <col min="15631" max="15631" width="8" style="1370" customWidth="1"/>
    <col min="15632" max="15632" width="8.5703125" style="1370" customWidth="1"/>
    <col min="15633" max="15650" width="8" style="1370" customWidth="1"/>
    <col min="15651" max="15854" width="3.42578125" style="1370"/>
    <col min="15855" max="15855" width="4.85546875" style="1370" customWidth="1"/>
    <col min="15856" max="15856" width="19.7109375" style="1370" customWidth="1"/>
    <col min="15857" max="15857" width="27" style="1370" customWidth="1"/>
    <col min="15858" max="15858" width="6.85546875" style="1370" customWidth="1"/>
    <col min="15859" max="15859" width="7.5703125" style="1370" customWidth="1"/>
    <col min="15860" max="15860" width="7.42578125" style="1370" customWidth="1"/>
    <col min="15861" max="15861" width="7.28515625" style="1370" customWidth="1"/>
    <col min="15862" max="15862" width="6.85546875" style="1370" customWidth="1"/>
    <col min="15863" max="15866" width="5.85546875" style="1370" customWidth="1"/>
    <col min="15867" max="15867" width="7.42578125" style="1370" customWidth="1"/>
    <col min="15868" max="15868" width="7.5703125" style="1370" customWidth="1"/>
    <col min="15869" max="15869" width="6" style="1370" customWidth="1"/>
    <col min="15870" max="15870" width="5.7109375" style="1370" customWidth="1"/>
    <col min="15871" max="15871" width="6.140625" style="1370" customWidth="1"/>
    <col min="15872" max="15872" width="6.42578125" style="1370" bestFit="1" customWidth="1"/>
    <col min="15873" max="15873" width="5.7109375" style="1370" customWidth="1"/>
    <col min="15874" max="15874" width="5.42578125" style="1370" customWidth="1"/>
    <col min="15875" max="15875" width="6.5703125" style="1370" customWidth="1"/>
    <col min="15876" max="15876" width="5.7109375" style="1370" customWidth="1"/>
    <col min="15877" max="15877" width="7.42578125" style="1370" customWidth="1"/>
    <col min="15878" max="15879" width="6" style="1370" customWidth="1"/>
    <col min="15880" max="15880" width="7.140625" style="1370" customWidth="1"/>
    <col min="15881" max="15881" width="8.28515625" style="1370" customWidth="1"/>
    <col min="15882" max="15883" width="10" style="1370" customWidth="1"/>
    <col min="15884" max="15885" width="7.140625" style="1370" customWidth="1"/>
    <col min="15886" max="15886" width="9" style="1370" customWidth="1"/>
    <col min="15887" max="15887" width="8" style="1370" customWidth="1"/>
    <col min="15888" max="15888" width="8.5703125" style="1370" customWidth="1"/>
    <col min="15889" max="15906" width="8" style="1370" customWidth="1"/>
    <col min="15907" max="16110" width="3.42578125" style="1370"/>
    <col min="16111" max="16111" width="4.85546875" style="1370" customWidth="1"/>
    <col min="16112" max="16112" width="19.7109375" style="1370" customWidth="1"/>
    <col min="16113" max="16113" width="27" style="1370" customWidth="1"/>
    <col min="16114" max="16114" width="6.85546875" style="1370" customWidth="1"/>
    <col min="16115" max="16115" width="7.5703125" style="1370" customWidth="1"/>
    <col min="16116" max="16116" width="7.42578125" style="1370" customWidth="1"/>
    <col min="16117" max="16117" width="7.28515625" style="1370" customWidth="1"/>
    <col min="16118" max="16118" width="6.85546875" style="1370" customWidth="1"/>
    <col min="16119" max="16122" width="5.85546875" style="1370" customWidth="1"/>
    <col min="16123" max="16123" width="7.42578125" style="1370" customWidth="1"/>
    <col min="16124" max="16124" width="7.5703125" style="1370" customWidth="1"/>
    <col min="16125" max="16125" width="6" style="1370" customWidth="1"/>
    <col min="16126" max="16126" width="5.7109375" style="1370" customWidth="1"/>
    <col min="16127" max="16127" width="6.140625" style="1370" customWidth="1"/>
    <col min="16128" max="16128" width="6.42578125" style="1370" bestFit="1" customWidth="1"/>
    <col min="16129" max="16129" width="5.7109375" style="1370" customWidth="1"/>
    <col min="16130" max="16130" width="5.42578125" style="1370" customWidth="1"/>
    <col min="16131" max="16131" width="6.5703125" style="1370" customWidth="1"/>
    <col min="16132" max="16132" width="5.7109375" style="1370" customWidth="1"/>
    <col min="16133" max="16133" width="7.42578125" style="1370" customWidth="1"/>
    <col min="16134" max="16135" width="6" style="1370" customWidth="1"/>
    <col min="16136" max="16136" width="7.140625" style="1370" customWidth="1"/>
    <col min="16137" max="16137" width="8.28515625" style="1370" customWidth="1"/>
    <col min="16138" max="16139" width="10" style="1370" customWidth="1"/>
    <col min="16140" max="16141" width="7.140625" style="1370" customWidth="1"/>
    <col min="16142" max="16142" width="9" style="1370" customWidth="1"/>
    <col min="16143" max="16143" width="8" style="1370" customWidth="1"/>
    <col min="16144" max="16144" width="8.5703125" style="1370" customWidth="1"/>
    <col min="16145" max="16162" width="8" style="1370" customWidth="1"/>
    <col min="16163" max="16384" width="3.42578125" style="1370"/>
  </cols>
  <sheetData>
    <row r="1" spans="1:52">
      <c r="A1" s="1865" t="s">
        <v>1555</v>
      </c>
      <c r="B1" s="1865"/>
      <c r="C1" s="1865"/>
      <c r="D1" s="1865"/>
      <c r="E1" s="1865"/>
      <c r="F1" s="1865"/>
      <c r="G1" s="1865"/>
      <c r="H1" s="1865"/>
      <c r="I1" s="1865"/>
      <c r="J1" s="1865"/>
      <c r="K1" s="1865"/>
      <c r="L1" s="1865"/>
      <c r="M1" s="1865"/>
      <c r="N1" s="1865"/>
      <c r="O1" s="1865"/>
      <c r="P1" s="1865"/>
      <c r="Q1" s="1865"/>
      <c r="R1" s="1865"/>
      <c r="S1" s="1865"/>
      <c r="T1" s="1865"/>
      <c r="U1" s="1865"/>
      <c r="V1" s="1865"/>
      <c r="W1" s="1865"/>
      <c r="X1" s="1865"/>
      <c r="Y1" s="1865"/>
      <c r="Z1" s="1865"/>
      <c r="AA1" s="1865"/>
      <c r="AB1" s="1865"/>
      <c r="AC1" s="1865"/>
      <c r="AD1" s="1865"/>
      <c r="AE1" s="1865"/>
      <c r="AF1" s="1865"/>
      <c r="AG1" s="1865"/>
      <c r="AH1" s="1865"/>
      <c r="AI1" s="1865"/>
      <c r="AJ1" s="1865"/>
      <c r="AK1" s="1865"/>
      <c r="AL1" s="1865"/>
    </row>
    <row r="2" spans="1:52">
      <c r="A2" s="1866" t="s">
        <v>2070</v>
      </c>
      <c r="B2" s="1866"/>
      <c r="C2" s="1866"/>
      <c r="D2" s="1866"/>
      <c r="E2" s="1866"/>
      <c r="F2" s="1866"/>
      <c r="G2" s="1866"/>
      <c r="H2" s="1866"/>
      <c r="I2" s="1866"/>
      <c r="J2" s="1866"/>
      <c r="K2" s="1866"/>
      <c r="L2" s="1866"/>
      <c r="M2" s="1866"/>
      <c r="N2" s="1866"/>
      <c r="O2" s="1866"/>
      <c r="P2" s="1866"/>
      <c r="Q2" s="1866"/>
      <c r="R2" s="1866"/>
      <c r="S2" s="1866"/>
      <c r="T2" s="1866"/>
      <c r="U2" s="1866"/>
      <c r="V2" s="1866"/>
      <c r="W2" s="1866"/>
      <c r="X2" s="1866"/>
      <c r="Y2" s="1866"/>
      <c r="Z2" s="1866"/>
      <c r="AA2" s="1866"/>
      <c r="AB2" s="1866"/>
      <c r="AC2" s="1866"/>
      <c r="AD2" s="1866"/>
      <c r="AE2" s="1866"/>
      <c r="AF2" s="1866"/>
      <c r="AG2" s="1866"/>
      <c r="AH2" s="1866"/>
      <c r="AI2" s="1866"/>
      <c r="AJ2" s="1866"/>
      <c r="AK2" s="1866"/>
      <c r="AL2" s="1866"/>
    </row>
    <row r="3" spans="1:52" ht="6" customHeight="1"/>
    <row r="4" spans="1:52" s="1373" customFormat="1" ht="12" customHeight="1">
      <c r="A4" s="1371"/>
      <c r="B4" s="1372"/>
      <c r="C4" s="1867" t="s">
        <v>1556</v>
      </c>
      <c r="D4" s="1870" t="s">
        <v>1557</v>
      </c>
      <c r="E4" s="1871"/>
      <c r="F4" s="1874" t="s">
        <v>959</v>
      </c>
      <c r="G4" s="1874"/>
      <c r="H4" s="1875"/>
      <c r="I4" s="1875"/>
      <c r="J4" s="1875"/>
      <c r="K4" s="1875"/>
      <c r="L4" s="1875"/>
      <c r="M4" s="1875"/>
      <c r="N4" s="1874" t="s">
        <v>747</v>
      </c>
      <c r="O4" s="1874"/>
      <c r="P4" s="1875"/>
      <c r="Q4" s="1875"/>
      <c r="R4" s="1875"/>
      <c r="S4" s="1875"/>
      <c r="T4" s="1875"/>
      <c r="U4" s="1875"/>
      <c r="V4" s="1876" t="s">
        <v>2071</v>
      </c>
      <c r="W4" s="1876"/>
      <c r="X4" s="1877"/>
      <c r="Y4" s="1877"/>
      <c r="Z4" s="1877"/>
      <c r="AA4" s="1877"/>
      <c r="AB4" s="1877"/>
      <c r="AC4" s="1877"/>
      <c r="AD4" s="1877"/>
      <c r="AE4" s="1877"/>
      <c r="AF4" s="1875" t="s">
        <v>1558</v>
      </c>
      <c r="AG4" s="1875"/>
      <c r="AH4" s="1875"/>
      <c r="AI4" s="1875"/>
      <c r="AJ4" s="1878"/>
      <c r="AK4" s="1875"/>
      <c r="AL4" s="1875"/>
      <c r="AM4" s="1875"/>
      <c r="AN4" s="1875"/>
      <c r="AO4" s="1875"/>
      <c r="AP4" s="1875"/>
      <c r="AQ4" s="1875"/>
      <c r="AR4" s="1875"/>
      <c r="AS4" s="1875"/>
      <c r="AT4" s="1875"/>
      <c r="AU4" s="1875"/>
      <c r="AV4" s="1875"/>
      <c r="AW4" s="1875"/>
      <c r="AX4" s="1875"/>
      <c r="AY4" s="1875"/>
      <c r="AZ4" s="1875"/>
    </row>
    <row r="5" spans="1:52" s="1373" customFormat="1">
      <c r="A5" s="1892" t="s">
        <v>314</v>
      </c>
      <c r="B5" s="1892" t="s">
        <v>2072</v>
      </c>
      <c r="C5" s="1868"/>
      <c r="D5" s="1872"/>
      <c r="E5" s="1873"/>
      <c r="F5" s="1894"/>
      <c r="G5" s="1895"/>
      <c r="H5" s="1896" t="s">
        <v>1561</v>
      </c>
      <c r="I5" s="1879"/>
      <c r="J5" s="1896" t="s">
        <v>1562</v>
      </c>
      <c r="K5" s="1879"/>
      <c r="L5" s="1896" t="s">
        <v>1563</v>
      </c>
      <c r="M5" s="1879"/>
      <c r="N5" s="1897"/>
      <c r="O5" s="1898"/>
      <c r="P5" s="1896" t="s">
        <v>1561</v>
      </c>
      <c r="Q5" s="1879"/>
      <c r="R5" s="1896" t="s">
        <v>1562</v>
      </c>
      <c r="S5" s="1879"/>
      <c r="T5" s="1896" t="s">
        <v>1563</v>
      </c>
      <c r="U5" s="1879"/>
      <c r="V5" s="1899"/>
      <c r="W5" s="1900"/>
      <c r="X5" s="1901" t="s">
        <v>2073</v>
      </c>
      <c r="Y5" s="1374"/>
      <c r="Z5" s="1904" t="s">
        <v>2074</v>
      </c>
      <c r="AA5" s="1905"/>
      <c r="AB5" s="1905"/>
      <c r="AC5" s="1906"/>
      <c r="AD5" s="1907" t="s">
        <v>131</v>
      </c>
      <c r="AE5" s="1375"/>
      <c r="AF5" s="1875"/>
      <c r="AG5" s="1875"/>
      <c r="AH5" s="1875"/>
      <c r="AI5" s="1875"/>
      <c r="AJ5" s="1879"/>
      <c r="AK5" s="1874"/>
      <c r="AL5" s="1875"/>
      <c r="AM5" s="1875"/>
      <c r="AN5" s="1875"/>
      <c r="AO5" s="1875"/>
      <c r="AP5" s="1875"/>
      <c r="AQ5" s="1875"/>
      <c r="AR5" s="1875"/>
      <c r="AS5" s="1875"/>
      <c r="AT5" s="1875"/>
      <c r="AU5" s="1875"/>
      <c r="AV5" s="1874"/>
      <c r="AW5" s="1875"/>
      <c r="AX5" s="1875"/>
      <c r="AY5" s="1875"/>
      <c r="AZ5" s="1875"/>
    </row>
    <row r="6" spans="1:52" ht="16.5" customHeight="1">
      <c r="A6" s="1892"/>
      <c r="B6" s="1892"/>
      <c r="C6" s="1868"/>
      <c r="D6" s="1872"/>
      <c r="E6" s="1873"/>
      <c r="F6" s="1910"/>
      <c r="G6" s="1880" t="s">
        <v>2</v>
      </c>
      <c r="H6" s="1894"/>
      <c r="I6" s="1895"/>
      <c r="J6" s="1894"/>
      <c r="K6" s="1895"/>
      <c r="L6" s="1894"/>
      <c r="M6" s="1895"/>
      <c r="N6" s="1883"/>
      <c r="O6" s="1880" t="s">
        <v>2</v>
      </c>
      <c r="P6" s="1894"/>
      <c r="Q6" s="1895"/>
      <c r="R6" s="1894"/>
      <c r="S6" s="1895"/>
      <c r="T6" s="1894"/>
      <c r="U6" s="1895"/>
      <c r="V6" s="1885"/>
      <c r="W6" s="1880" t="s">
        <v>2</v>
      </c>
      <c r="X6" s="1902"/>
      <c r="Y6" s="1376"/>
      <c r="Z6" s="1887" t="s">
        <v>2075</v>
      </c>
      <c r="AA6" s="1377"/>
      <c r="AB6" s="1887" t="s">
        <v>2076</v>
      </c>
      <c r="AC6" s="1377"/>
      <c r="AD6" s="1908"/>
      <c r="AE6" s="1378"/>
      <c r="AF6" s="1875"/>
      <c r="AG6" s="1875"/>
      <c r="AH6" s="1875"/>
      <c r="AI6" s="1875"/>
      <c r="AJ6" s="1912" t="s">
        <v>1559</v>
      </c>
      <c r="AK6" s="1913"/>
      <c r="AL6" s="1914" t="s">
        <v>815</v>
      </c>
      <c r="AM6" s="1914"/>
      <c r="AN6" s="1915" t="s">
        <v>816</v>
      </c>
      <c r="AO6" s="1915"/>
      <c r="AP6" s="1915" t="s">
        <v>2077</v>
      </c>
      <c r="AQ6" s="1915"/>
      <c r="AR6" s="1915" t="s">
        <v>960</v>
      </c>
      <c r="AS6" s="1915"/>
      <c r="AT6" s="1915" t="s">
        <v>818</v>
      </c>
      <c r="AU6" s="1917"/>
      <c r="AV6" s="1918" t="s">
        <v>1560</v>
      </c>
      <c r="AW6" s="1873" t="s">
        <v>1564</v>
      </c>
      <c r="AX6" s="1921" t="s">
        <v>1565</v>
      </c>
      <c r="AY6" s="1921" t="s">
        <v>825</v>
      </c>
      <c r="AZ6" s="1921" t="s">
        <v>1566</v>
      </c>
    </row>
    <row r="7" spans="1:52" ht="21.75" customHeight="1">
      <c r="A7" s="1892"/>
      <c r="B7" s="1892"/>
      <c r="C7" s="1868"/>
      <c r="D7" s="1922"/>
      <c r="E7" s="1880" t="s">
        <v>2</v>
      </c>
      <c r="F7" s="1910"/>
      <c r="G7" s="1881"/>
      <c r="H7" s="1924"/>
      <c r="I7" s="1880" t="s">
        <v>2</v>
      </c>
      <c r="J7" s="1926"/>
      <c r="K7" s="1880" t="s">
        <v>2</v>
      </c>
      <c r="L7" s="1926"/>
      <c r="M7" s="1880" t="s">
        <v>2</v>
      </c>
      <c r="N7" s="1883"/>
      <c r="O7" s="1881"/>
      <c r="P7" s="1924"/>
      <c r="Q7" s="1880" t="s">
        <v>2</v>
      </c>
      <c r="R7" s="1926"/>
      <c r="S7" s="1880" t="s">
        <v>2</v>
      </c>
      <c r="T7" s="1926"/>
      <c r="U7" s="1880" t="s">
        <v>2</v>
      </c>
      <c r="V7" s="1885"/>
      <c r="W7" s="1881"/>
      <c r="X7" s="1902"/>
      <c r="Y7" s="1928" t="s">
        <v>2</v>
      </c>
      <c r="Z7" s="1888"/>
      <c r="AA7" s="1379"/>
      <c r="AB7" s="1890"/>
      <c r="AC7" s="1380"/>
      <c r="AD7" s="1908"/>
      <c r="AE7" s="1928" t="s">
        <v>2</v>
      </c>
      <c r="AF7" s="1916" t="s">
        <v>1567</v>
      </c>
      <c r="AG7" s="1916" t="s">
        <v>1568</v>
      </c>
      <c r="AH7" s="1916" t="s">
        <v>1569</v>
      </c>
      <c r="AI7" s="1916" t="s">
        <v>131</v>
      </c>
      <c r="AJ7" s="1912"/>
      <c r="AK7" s="1913"/>
      <c r="AL7" s="1914"/>
      <c r="AM7" s="1914"/>
      <c r="AN7" s="1916"/>
      <c r="AO7" s="1916"/>
      <c r="AP7" s="1916"/>
      <c r="AQ7" s="1916"/>
      <c r="AR7" s="1916"/>
      <c r="AS7" s="1916"/>
      <c r="AT7" s="1916"/>
      <c r="AU7" s="1916"/>
      <c r="AV7" s="1919"/>
      <c r="AW7" s="1921"/>
      <c r="AX7" s="1921"/>
      <c r="AY7" s="1921"/>
      <c r="AZ7" s="1921"/>
    </row>
    <row r="8" spans="1:52" ht="29.25" customHeight="1">
      <c r="A8" s="1893"/>
      <c r="B8" s="1893"/>
      <c r="C8" s="1869"/>
      <c r="D8" s="1923"/>
      <c r="E8" s="1882"/>
      <c r="F8" s="1911"/>
      <c r="G8" s="1882"/>
      <c r="H8" s="1925"/>
      <c r="I8" s="1882"/>
      <c r="J8" s="1927"/>
      <c r="K8" s="1882"/>
      <c r="L8" s="1927"/>
      <c r="M8" s="1882"/>
      <c r="N8" s="1884"/>
      <c r="O8" s="1882"/>
      <c r="P8" s="1925"/>
      <c r="Q8" s="1882"/>
      <c r="R8" s="1927"/>
      <c r="S8" s="1882"/>
      <c r="T8" s="1927"/>
      <c r="U8" s="1882"/>
      <c r="V8" s="1886"/>
      <c r="W8" s="1882"/>
      <c r="X8" s="1903"/>
      <c r="Y8" s="1929"/>
      <c r="Z8" s="1889"/>
      <c r="AA8" s="1381" t="s">
        <v>2</v>
      </c>
      <c r="AB8" s="1891"/>
      <c r="AC8" s="1382" t="s">
        <v>2</v>
      </c>
      <c r="AD8" s="1909"/>
      <c r="AE8" s="1929"/>
      <c r="AF8" s="1915"/>
      <c r="AG8" s="1915"/>
      <c r="AH8" s="1915"/>
      <c r="AI8" s="1915"/>
      <c r="AJ8" s="1383"/>
      <c r="AK8" s="1384" t="s">
        <v>2</v>
      </c>
      <c r="AL8" s="1383"/>
      <c r="AM8" s="1385" t="s">
        <v>2</v>
      </c>
      <c r="AN8" s="1383"/>
      <c r="AO8" s="1384" t="s">
        <v>2</v>
      </c>
      <c r="AP8" s="1383"/>
      <c r="AQ8" s="1384" t="s">
        <v>2</v>
      </c>
      <c r="AR8" s="1383"/>
      <c r="AS8" s="1384" t="s">
        <v>2</v>
      </c>
      <c r="AT8" s="1383"/>
      <c r="AU8" s="1384" t="s">
        <v>2</v>
      </c>
      <c r="AV8" s="1920"/>
      <c r="AW8" s="1915"/>
      <c r="AX8" s="1915"/>
      <c r="AY8" s="1915"/>
      <c r="AZ8" s="1915"/>
    </row>
    <row r="9" spans="1:52" ht="12.75" customHeight="1">
      <c r="A9" s="1386" t="s">
        <v>3</v>
      </c>
      <c r="B9" s="1386" t="s">
        <v>235</v>
      </c>
      <c r="C9" s="1387" t="s">
        <v>1570</v>
      </c>
      <c r="D9" s="1388" t="s">
        <v>233</v>
      </c>
      <c r="E9" s="1388" t="s">
        <v>220</v>
      </c>
      <c r="F9" s="1389" t="s">
        <v>221</v>
      </c>
      <c r="G9" s="1388" t="s">
        <v>222</v>
      </c>
      <c r="H9" s="1390" t="s">
        <v>223</v>
      </c>
      <c r="I9" s="1388" t="s">
        <v>224</v>
      </c>
      <c r="J9" s="1388" t="s">
        <v>225</v>
      </c>
      <c r="K9" s="1388" t="s">
        <v>226</v>
      </c>
      <c r="L9" s="1388" t="s">
        <v>227</v>
      </c>
      <c r="M9" s="1388" t="s">
        <v>228</v>
      </c>
      <c r="N9" s="1389" t="s">
        <v>229</v>
      </c>
      <c r="O9" s="1388" t="s">
        <v>6</v>
      </c>
      <c r="P9" s="1390" t="s">
        <v>230</v>
      </c>
      <c r="Q9" s="1388" t="s">
        <v>231</v>
      </c>
      <c r="R9" s="1388" t="s">
        <v>232</v>
      </c>
      <c r="S9" s="1388" t="s">
        <v>236</v>
      </c>
      <c r="T9" s="1388" t="s">
        <v>237</v>
      </c>
      <c r="U9" s="1388" t="s">
        <v>238</v>
      </c>
      <c r="V9" s="1389" t="s">
        <v>239</v>
      </c>
      <c r="W9" s="1388" t="s">
        <v>240</v>
      </c>
      <c r="X9" s="1390" t="s">
        <v>241</v>
      </c>
      <c r="Y9" s="1388" t="s">
        <v>7</v>
      </c>
      <c r="Z9" s="1388" t="s">
        <v>8</v>
      </c>
      <c r="AA9" s="1391" t="s">
        <v>9</v>
      </c>
      <c r="AB9" s="1388" t="s">
        <v>10</v>
      </c>
      <c r="AC9" s="1388" t="s">
        <v>11</v>
      </c>
      <c r="AD9" s="1388" t="s">
        <v>12</v>
      </c>
      <c r="AE9" s="1388" t="s">
        <v>463</v>
      </c>
      <c r="AF9" s="1392">
        <v>29</v>
      </c>
      <c r="AG9" s="1392">
        <v>30</v>
      </c>
      <c r="AH9" s="1392">
        <v>31</v>
      </c>
      <c r="AI9" s="1392">
        <v>32</v>
      </c>
      <c r="AJ9" s="1392">
        <v>33</v>
      </c>
      <c r="AK9" s="1392">
        <v>34</v>
      </c>
      <c r="AL9" s="1392">
        <v>35</v>
      </c>
      <c r="AM9" s="1392">
        <v>36</v>
      </c>
      <c r="AN9" s="1392">
        <v>37</v>
      </c>
      <c r="AO9" s="1392">
        <v>38</v>
      </c>
      <c r="AP9" s="1392">
        <v>39</v>
      </c>
      <c r="AQ9" s="1392">
        <v>40</v>
      </c>
      <c r="AR9" s="1392">
        <v>41</v>
      </c>
      <c r="AS9" s="1392">
        <v>42</v>
      </c>
      <c r="AT9" s="1392">
        <v>43</v>
      </c>
      <c r="AU9" s="1392">
        <v>44</v>
      </c>
      <c r="AV9" s="1392">
        <v>45</v>
      </c>
      <c r="AW9" s="1392">
        <v>46</v>
      </c>
      <c r="AX9" s="1392">
        <v>47</v>
      </c>
      <c r="AY9" s="1392">
        <v>48</v>
      </c>
      <c r="AZ9" s="1392">
        <v>49</v>
      </c>
    </row>
    <row r="10" spans="1:52" ht="53.25" customHeight="1">
      <c r="A10" s="1393" t="s">
        <v>233</v>
      </c>
      <c r="B10" s="1394">
        <v>811318</v>
      </c>
      <c r="C10" s="1255" t="s">
        <v>1571</v>
      </c>
      <c r="D10" s="1395">
        <v>94</v>
      </c>
      <c r="E10" s="1395">
        <v>0</v>
      </c>
      <c r="F10" s="1395"/>
      <c r="G10" s="1395"/>
      <c r="H10" s="1395"/>
      <c r="I10" s="1395"/>
      <c r="J10" s="1395"/>
      <c r="K10" s="1395"/>
      <c r="L10" s="1395"/>
      <c r="M10" s="1395"/>
      <c r="N10" s="1395">
        <v>48</v>
      </c>
      <c r="O10" s="1395">
        <v>0</v>
      </c>
      <c r="P10" s="1395">
        <v>48</v>
      </c>
      <c r="Q10" s="1395">
        <v>0</v>
      </c>
      <c r="R10" s="1395"/>
      <c r="S10" s="1395"/>
      <c r="T10" s="1395"/>
      <c r="U10" s="1395"/>
      <c r="V10" s="1396">
        <v>46</v>
      </c>
      <c r="W10" s="1396">
        <v>0</v>
      </c>
      <c r="X10" s="1396"/>
      <c r="Y10" s="1396"/>
      <c r="Z10" s="1396">
        <v>46</v>
      </c>
      <c r="AA10" s="1396">
        <v>0</v>
      </c>
      <c r="AB10" s="1396"/>
      <c r="AC10" s="1397"/>
      <c r="AD10" s="1397"/>
      <c r="AE10" s="1397"/>
      <c r="AF10" s="1395">
        <v>29</v>
      </c>
      <c r="AG10" s="1395">
        <v>65</v>
      </c>
      <c r="AH10" s="1395"/>
      <c r="AI10" s="1395"/>
      <c r="AJ10" s="1395">
        <v>48</v>
      </c>
      <c r="AK10" s="1395">
        <v>0</v>
      </c>
      <c r="AL10" s="1395"/>
      <c r="AM10" s="1395"/>
      <c r="AN10" s="1395">
        <v>8</v>
      </c>
      <c r="AO10" s="1395"/>
      <c r="AP10" s="1395"/>
      <c r="AQ10" s="1395"/>
      <c r="AR10" s="1395">
        <v>19</v>
      </c>
      <c r="AS10" s="1395"/>
      <c r="AT10" s="1395">
        <v>21</v>
      </c>
      <c r="AU10" s="1395"/>
      <c r="AV10" s="1395">
        <v>48</v>
      </c>
      <c r="AW10" s="1395"/>
      <c r="AX10" s="1395"/>
      <c r="AY10" s="1395">
        <v>48</v>
      </c>
      <c r="AZ10" s="1398"/>
    </row>
    <row r="11" spans="1:52" s="1399" customFormat="1" ht="30" customHeight="1">
      <c r="A11" s="1393" t="s">
        <v>220</v>
      </c>
      <c r="B11" s="1394">
        <v>522315</v>
      </c>
      <c r="C11" s="1255" t="s">
        <v>1735</v>
      </c>
      <c r="D11" s="1395">
        <v>14</v>
      </c>
      <c r="E11" s="1395">
        <v>14</v>
      </c>
      <c r="F11" s="1395"/>
      <c r="G11" s="1395"/>
      <c r="H11" s="1395"/>
      <c r="I11" s="1395"/>
      <c r="J11" s="1395"/>
      <c r="K11" s="1395"/>
      <c r="L11" s="1395"/>
      <c r="M11" s="1395"/>
      <c r="N11" s="1395">
        <v>14</v>
      </c>
      <c r="O11" s="1395">
        <v>14</v>
      </c>
      <c r="P11" s="1395">
        <v>14</v>
      </c>
      <c r="Q11" s="1395">
        <v>14</v>
      </c>
      <c r="R11" s="1395"/>
      <c r="S11" s="1395"/>
      <c r="T11" s="1395"/>
      <c r="U11" s="1395"/>
      <c r="V11" s="1396"/>
      <c r="W11" s="1396"/>
      <c r="X11" s="1396"/>
      <c r="Y11" s="1396"/>
      <c r="Z11" s="1396"/>
      <c r="AA11" s="1396"/>
      <c r="AB11" s="1396"/>
      <c r="AC11" s="1397"/>
      <c r="AD11" s="1397"/>
      <c r="AE11" s="1397"/>
      <c r="AF11" s="1395">
        <v>14</v>
      </c>
      <c r="AG11" s="1395"/>
      <c r="AH11" s="1395"/>
      <c r="AI11" s="1395"/>
      <c r="AJ11" s="1395">
        <v>14</v>
      </c>
      <c r="AK11" s="1395">
        <v>14</v>
      </c>
      <c r="AL11" s="1395"/>
      <c r="AM11" s="1395"/>
      <c r="AN11" s="1395"/>
      <c r="AO11" s="1395"/>
      <c r="AP11" s="1395"/>
      <c r="AQ11" s="1395"/>
      <c r="AR11" s="1395">
        <v>14</v>
      </c>
      <c r="AS11" s="1395">
        <v>14</v>
      </c>
      <c r="AT11" s="1395"/>
      <c r="AU11" s="1395"/>
      <c r="AV11" s="1395">
        <v>14</v>
      </c>
      <c r="AW11" s="1395"/>
      <c r="AX11" s="1395"/>
      <c r="AY11" s="1395">
        <v>14</v>
      </c>
      <c r="AZ11" s="1398"/>
    </row>
    <row r="12" spans="1:52" ht="22.5" customHeight="1">
      <c r="A12" s="1393" t="s">
        <v>221</v>
      </c>
      <c r="B12" s="1394">
        <v>811135</v>
      </c>
      <c r="C12" s="1255" t="s">
        <v>2078</v>
      </c>
      <c r="D12" s="1395">
        <v>26</v>
      </c>
      <c r="E12" s="1395">
        <v>1</v>
      </c>
      <c r="F12" s="1395"/>
      <c r="G12" s="1395"/>
      <c r="H12" s="1395"/>
      <c r="I12" s="1395"/>
      <c r="J12" s="1395"/>
      <c r="K12" s="1395"/>
      <c r="L12" s="1395"/>
      <c r="M12" s="1395"/>
      <c r="N12" s="1396">
        <v>26</v>
      </c>
      <c r="O12" s="1396">
        <v>1</v>
      </c>
      <c r="P12" s="1396">
        <v>26</v>
      </c>
      <c r="Q12" s="1396">
        <v>1</v>
      </c>
      <c r="R12" s="1395"/>
      <c r="S12" s="1395"/>
      <c r="T12" s="1395"/>
      <c r="U12" s="1395"/>
      <c r="V12" s="1396"/>
      <c r="W12" s="1396"/>
      <c r="X12" s="1396"/>
      <c r="Y12" s="1396"/>
      <c r="Z12" s="1396"/>
      <c r="AA12" s="1396"/>
      <c r="AB12" s="1396"/>
      <c r="AC12" s="1397"/>
      <c r="AD12" s="1397"/>
      <c r="AE12" s="1397"/>
      <c r="AF12" s="1395">
        <v>26</v>
      </c>
      <c r="AG12" s="1395"/>
      <c r="AH12" s="1395"/>
      <c r="AI12" s="1395"/>
      <c r="AJ12" s="1396">
        <v>26</v>
      </c>
      <c r="AK12" s="1396">
        <v>1</v>
      </c>
      <c r="AL12" s="1395"/>
      <c r="AM12" s="1395"/>
      <c r="AN12" s="1395">
        <v>10</v>
      </c>
      <c r="AO12" s="1395"/>
      <c r="AP12" s="1395"/>
      <c r="AQ12" s="1395"/>
      <c r="AR12" s="1395">
        <v>10</v>
      </c>
      <c r="AS12" s="1395"/>
      <c r="AT12" s="1395">
        <v>6</v>
      </c>
      <c r="AU12" s="1395">
        <v>1</v>
      </c>
      <c r="AV12" s="1396">
        <v>26</v>
      </c>
      <c r="AW12" s="1395"/>
      <c r="AX12" s="1395"/>
      <c r="AY12" s="1395">
        <v>26</v>
      </c>
      <c r="AZ12" s="1398"/>
    </row>
    <row r="13" spans="1:52" ht="15.75" customHeight="1">
      <c r="A13" s="1393" t="s">
        <v>222</v>
      </c>
      <c r="B13" s="1394">
        <v>514111</v>
      </c>
      <c r="C13" s="1256" t="s">
        <v>2079</v>
      </c>
      <c r="D13" s="1395">
        <v>26</v>
      </c>
      <c r="E13" s="1395">
        <v>21</v>
      </c>
      <c r="F13" s="1395"/>
      <c r="G13" s="1395"/>
      <c r="H13" s="1395"/>
      <c r="I13" s="1395"/>
      <c r="J13" s="1395"/>
      <c r="K13" s="1395"/>
      <c r="L13" s="1395"/>
      <c r="M13" s="1395"/>
      <c r="N13" s="1396">
        <v>26</v>
      </c>
      <c r="O13" s="1396">
        <v>21</v>
      </c>
      <c r="P13" s="1395">
        <v>26</v>
      </c>
      <c r="Q13" s="1395">
        <v>21</v>
      </c>
      <c r="R13" s="1395"/>
      <c r="S13" s="1395"/>
      <c r="T13" s="1395"/>
      <c r="U13" s="1395"/>
      <c r="V13" s="1400"/>
      <c r="W13" s="1400"/>
      <c r="X13" s="1400"/>
      <c r="Y13" s="1400"/>
      <c r="Z13" s="1400"/>
      <c r="AA13" s="1400"/>
      <c r="AB13" s="1400"/>
      <c r="AC13" s="1401"/>
      <c r="AD13" s="1401"/>
      <c r="AE13" s="1401"/>
      <c r="AF13" s="1395">
        <v>26</v>
      </c>
      <c r="AG13" s="1395"/>
      <c r="AH13" s="1395"/>
      <c r="AI13" s="1395"/>
      <c r="AJ13" s="1396">
        <v>26</v>
      </c>
      <c r="AK13" s="1396">
        <v>21</v>
      </c>
      <c r="AL13" s="1395"/>
      <c r="AM13" s="1395"/>
      <c r="AN13" s="1395">
        <v>5</v>
      </c>
      <c r="AO13" s="1395">
        <v>5</v>
      </c>
      <c r="AP13" s="1395"/>
      <c r="AQ13" s="1395"/>
      <c r="AR13" s="1395">
        <v>1</v>
      </c>
      <c r="AS13" s="1395">
        <v>1</v>
      </c>
      <c r="AT13" s="1395">
        <v>20</v>
      </c>
      <c r="AU13" s="1395">
        <v>15</v>
      </c>
      <c r="AV13" s="1396">
        <v>26</v>
      </c>
      <c r="AW13" s="1395"/>
      <c r="AX13" s="1395"/>
      <c r="AY13" s="1395">
        <v>26</v>
      </c>
      <c r="AZ13" s="1398"/>
    </row>
    <row r="14" spans="1:52" ht="47.25" customHeight="1">
      <c r="A14" s="1393" t="s">
        <v>223</v>
      </c>
      <c r="B14" s="1394">
        <v>821121</v>
      </c>
      <c r="C14" s="1255" t="s">
        <v>2080</v>
      </c>
      <c r="D14" s="1395">
        <v>20</v>
      </c>
      <c r="E14" s="1395">
        <v>1</v>
      </c>
      <c r="F14" s="1395"/>
      <c r="G14" s="1395"/>
      <c r="H14" s="1395"/>
      <c r="I14" s="1395"/>
      <c r="J14" s="1395"/>
      <c r="K14" s="1395"/>
      <c r="L14" s="1395"/>
      <c r="M14" s="1395"/>
      <c r="N14" s="1396">
        <v>20</v>
      </c>
      <c r="O14" s="1396">
        <v>1</v>
      </c>
      <c r="P14" s="1395">
        <v>20</v>
      </c>
      <c r="Q14" s="1395">
        <v>1</v>
      </c>
      <c r="R14" s="1395"/>
      <c r="S14" s="1395"/>
      <c r="T14" s="1395"/>
      <c r="U14" s="1395"/>
      <c r="V14" s="1400"/>
      <c r="W14" s="1400"/>
      <c r="X14" s="1400"/>
      <c r="Y14" s="1400"/>
      <c r="Z14" s="1400"/>
      <c r="AA14" s="1400"/>
      <c r="AB14" s="1400"/>
      <c r="AC14" s="1401"/>
      <c r="AD14" s="1401"/>
      <c r="AE14" s="1401"/>
      <c r="AF14" s="1395"/>
      <c r="AG14" s="1395">
        <v>20</v>
      </c>
      <c r="AH14" s="1395"/>
      <c r="AI14" s="1395"/>
      <c r="AJ14" s="1396">
        <v>20</v>
      </c>
      <c r="AK14" s="1396">
        <v>1</v>
      </c>
      <c r="AL14" s="1395"/>
      <c r="AM14" s="1395"/>
      <c r="AN14" s="1395"/>
      <c r="AO14" s="1395"/>
      <c r="AP14" s="1395"/>
      <c r="AQ14" s="1395"/>
      <c r="AR14" s="1395">
        <v>20</v>
      </c>
      <c r="AS14" s="1395">
        <v>1</v>
      </c>
      <c r="AT14" s="1395"/>
      <c r="AU14" s="1395"/>
      <c r="AV14" s="1396">
        <v>20</v>
      </c>
      <c r="AW14" s="1395"/>
      <c r="AX14" s="1395"/>
      <c r="AY14" s="1395">
        <v>20</v>
      </c>
      <c r="AZ14" s="1398"/>
    </row>
    <row r="15" spans="1:52" ht="30" customHeight="1">
      <c r="A15" s="1393" t="s">
        <v>224</v>
      </c>
      <c r="B15" s="1402" t="s">
        <v>2081</v>
      </c>
      <c r="C15" s="1255" t="s">
        <v>964</v>
      </c>
      <c r="D15" s="1395">
        <v>75</v>
      </c>
      <c r="E15" s="1403">
        <v>74</v>
      </c>
      <c r="F15" s="1395"/>
      <c r="G15" s="1395"/>
      <c r="H15" s="1395"/>
      <c r="I15" s="1395"/>
      <c r="J15" s="1395"/>
      <c r="K15" s="1395"/>
      <c r="L15" s="1395"/>
      <c r="M15" s="1395"/>
      <c r="N15" s="1395">
        <v>63</v>
      </c>
      <c r="O15" s="1395">
        <v>62</v>
      </c>
      <c r="P15" s="1395">
        <v>34</v>
      </c>
      <c r="Q15" s="1395">
        <v>33</v>
      </c>
      <c r="R15" s="1395">
        <v>13</v>
      </c>
      <c r="S15" s="1395">
        <v>13</v>
      </c>
      <c r="T15" s="1395">
        <v>16</v>
      </c>
      <c r="U15" s="1395">
        <v>16</v>
      </c>
      <c r="V15" s="1396">
        <v>12</v>
      </c>
      <c r="W15" s="1396">
        <v>12</v>
      </c>
      <c r="X15" s="1396"/>
      <c r="Y15" s="1396"/>
      <c r="Z15" s="1396">
        <v>12</v>
      </c>
      <c r="AA15" s="1396">
        <v>12</v>
      </c>
      <c r="AB15" s="1396"/>
      <c r="AC15" s="1397"/>
      <c r="AD15" s="1397"/>
      <c r="AE15" s="1397"/>
      <c r="AF15" s="1395">
        <v>63</v>
      </c>
      <c r="AG15" s="1403">
        <v>12</v>
      </c>
      <c r="AH15" s="1395"/>
      <c r="AI15" s="1395"/>
      <c r="AJ15" s="1395">
        <v>34</v>
      </c>
      <c r="AK15" s="1395">
        <v>33</v>
      </c>
      <c r="AL15" s="1395">
        <v>12</v>
      </c>
      <c r="AM15" s="1395">
        <v>12</v>
      </c>
      <c r="AN15" s="1395"/>
      <c r="AO15" s="1395"/>
      <c r="AP15" s="1395"/>
      <c r="AQ15" s="1395"/>
      <c r="AR15" s="1395">
        <v>13</v>
      </c>
      <c r="AS15" s="1395">
        <v>12</v>
      </c>
      <c r="AT15" s="1395">
        <v>9</v>
      </c>
      <c r="AU15" s="1395">
        <v>9</v>
      </c>
      <c r="AV15" s="1395">
        <v>37</v>
      </c>
      <c r="AW15" s="1395"/>
      <c r="AX15" s="1395">
        <v>16</v>
      </c>
      <c r="AY15" s="1395">
        <v>21</v>
      </c>
      <c r="AZ15" s="1398"/>
    </row>
    <row r="16" spans="1:52">
      <c r="A16" s="1393" t="s">
        <v>225</v>
      </c>
      <c r="B16" s="1402" t="s">
        <v>2082</v>
      </c>
      <c r="C16" s="1257" t="s">
        <v>962</v>
      </c>
      <c r="D16" s="1395">
        <v>94</v>
      </c>
      <c r="E16" s="1403">
        <v>71</v>
      </c>
      <c r="F16" s="1395"/>
      <c r="G16" s="1395"/>
      <c r="H16" s="1395"/>
      <c r="I16" s="1395"/>
      <c r="J16" s="1395"/>
      <c r="K16" s="1395"/>
      <c r="L16" s="1395"/>
      <c r="M16" s="1395"/>
      <c r="N16" s="1395">
        <v>94</v>
      </c>
      <c r="O16" s="1395">
        <v>71</v>
      </c>
      <c r="P16" s="1395">
        <v>39</v>
      </c>
      <c r="Q16" s="1395">
        <v>29</v>
      </c>
      <c r="R16" s="1395">
        <v>21</v>
      </c>
      <c r="S16" s="1395">
        <v>18</v>
      </c>
      <c r="T16" s="1395">
        <v>34</v>
      </c>
      <c r="U16" s="1395">
        <v>24</v>
      </c>
      <c r="V16" s="1396"/>
      <c r="W16" s="1396"/>
      <c r="X16" s="1396"/>
      <c r="Y16" s="1396"/>
      <c r="Z16" s="1396"/>
      <c r="AA16" s="1396"/>
      <c r="AB16" s="1396"/>
      <c r="AC16" s="1397"/>
      <c r="AD16" s="1397"/>
      <c r="AE16" s="1397"/>
      <c r="AF16" s="1395">
        <v>94</v>
      </c>
      <c r="AG16" s="1403"/>
      <c r="AH16" s="1395"/>
      <c r="AI16" s="1395"/>
      <c r="AJ16" s="1395">
        <v>39</v>
      </c>
      <c r="AK16" s="1395">
        <v>29</v>
      </c>
      <c r="AL16" s="1395">
        <v>22</v>
      </c>
      <c r="AM16" s="1395">
        <v>20</v>
      </c>
      <c r="AN16" s="1395">
        <v>1</v>
      </c>
      <c r="AO16" s="1395">
        <v>1</v>
      </c>
      <c r="AP16" s="1395"/>
      <c r="AQ16" s="1395"/>
      <c r="AR16" s="1395">
        <v>10</v>
      </c>
      <c r="AS16" s="1395">
        <v>8</v>
      </c>
      <c r="AT16" s="1395">
        <v>6</v>
      </c>
      <c r="AU16" s="1395">
        <v>0</v>
      </c>
      <c r="AV16" s="1395">
        <v>52</v>
      </c>
      <c r="AW16" s="1395"/>
      <c r="AX16" s="1395">
        <v>34</v>
      </c>
      <c r="AY16" s="1395">
        <v>18</v>
      </c>
      <c r="AZ16" s="1398"/>
    </row>
    <row r="17" spans="1:52" ht="16.5" customHeight="1">
      <c r="A17" s="1393" t="s">
        <v>226</v>
      </c>
      <c r="B17" s="1402" t="s">
        <v>2083</v>
      </c>
      <c r="C17" s="1257" t="s">
        <v>961</v>
      </c>
      <c r="D17" s="1395">
        <v>58</v>
      </c>
      <c r="E17" s="1395">
        <v>28</v>
      </c>
      <c r="F17" s="1395"/>
      <c r="G17" s="1395"/>
      <c r="H17" s="1395"/>
      <c r="I17" s="1395"/>
      <c r="J17" s="1395"/>
      <c r="K17" s="1395"/>
      <c r="L17" s="1395"/>
      <c r="M17" s="1395"/>
      <c r="N17" s="1395">
        <v>58</v>
      </c>
      <c r="O17" s="1395">
        <v>28</v>
      </c>
      <c r="P17" s="1395">
        <v>20</v>
      </c>
      <c r="Q17" s="1395">
        <v>9</v>
      </c>
      <c r="R17" s="1395">
        <v>16</v>
      </c>
      <c r="S17" s="1395">
        <v>8</v>
      </c>
      <c r="T17" s="1395">
        <v>22</v>
      </c>
      <c r="U17" s="1395">
        <v>11</v>
      </c>
      <c r="V17" s="1396"/>
      <c r="W17" s="1396"/>
      <c r="X17" s="1396"/>
      <c r="Y17" s="1396"/>
      <c r="Z17" s="1396"/>
      <c r="AA17" s="1396"/>
      <c r="AB17" s="1396"/>
      <c r="AC17" s="1397"/>
      <c r="AD17" s="1397"/>
      <c r="AE17" s="1397"/>
      <c r="AF17" s="1395">
        <v>58</v>
      </c>
      <c r="AG17" s="1395"/>
      <c r="AH17" s="1395"/>
      <c r="AI17" s="1395"/>
      <c r="AJ17" s="1395">
        <v>20</v>
      </c>
      <c r="AK17" s="1395">
        <v>9</v>
      </c>
      <c r="AL17" s="1395">
        <v>20</v>
      </c>
      <c r="AM17" s="1395">
        <v>9</v>
      </c>
      <c r="AN17" s="1395"/>
      <c r="AO17" s="1395"/>
      <c r="AP17" s="1395"/>
      <c r="AQ17" s="1395"/>
      <c r="AR17" s="1395"/>
      <c r="AS17" s="1395"/>
      <c r="AT17" s="1395"/>
      <c r="AU17" s="1395"/>
      <c r="AV17" s="1395">
        <v>22</v>
      </c>
      <c r="AW17" s="1395"/>
      <c r="AX17" s="1395">
        <v>22</v>
      </c>
      <c r="AY17" s="1395"/>
      <c r="AZ17" s="1398"/>
    </row>
    <row r="18" spans="1:52" ht="17.25" customHeight="1">
      <c r="A18" s="1393" t="s">
        <v>227</v>
      </c>
      <c r="B18" s="1402" t="s">
        <v>2084</v>
      </c>
      <c r="C18" s="1257" t="s">
        <v>966</v>
      </c>
      <c r="D18" s="1395">
        <v>52</v>
      </c>
      <c r="E18" s="1395">
        <v>0</v>
      </c>
      <c r="F18" s="1395"/>
      <c r="G18" s="1395"/>
      <c r="H18" s="1395"/>
      <c r="I18" s="1395"/>
      <c r="J18" s="1395"/>
      <c r="K18" s="1395"/>
      <c r="L18" s="1395"/>
      <c r="M18" s="1395"/>
      <c r="N18" s="1395">
        <v>52</v>
      </c>
      <c r="O18" s="1395">
        <v>0</v>
      </c>
      <c r="P18" s="1395">
        <v>17</v>
      </c>
      <c r="Q18" s="1395">
        <v>0</v>
      </c>
      <c r="R18" s="1395">
        <v>14</v>
      </c>
      <c r="S18" s="1395">
        <v>0</v>
      </c>
      <c r="T18" s="1395">
        <v>21</v>
      </c>
      <c r="U18" s="1395">
        <v>0</v>
      </c>
      <c r="V18" s="1396"/>
      <c r="W18" s="1396"/>
      <c r="X18" s="1396"/>
      <c r="Y18" s="1396"/>
      <c r="Z18" s="1396"/>
      <c r="AA18" s="1396"/>
      <c r="AB18" s="1396"/>
      <c r="AC18" s="1397"/>
      <c r="AD18" s="1397"/>
      <c r="AE18" s="1397"/>
      <c r="AF18" s="1395">
        <v>52</v>
      </c>
      <c r="AG18" s="1395"/>
      <c r="AH18" s="1395"/>
      <c r="AI18" s="1395"/>
      <c r="AJ18" s="1395">
        <v>17</v>
      </c>
      <c r="AK18" s="1395">
        <v>0</v>
      </c>
      <c r="AL18" s="1395">
        <v>17</v>
      </c>
      <c r="AM18" s="1395">
        <v>0</v>
      </c>
      <c r="AN18" s="1395"/>
      <c r="AO18" s="1395"/>
      <c r="AP18" s="1395"/>
      <c r="AQ18" s="1395"/>
      <c r="AR18" s="1395"/>
      <c r="AS18" s="1395"/>
      <c r="AT18" s="1395"/>
      <c r="AU18" s="1395"/>
      <c r="AV18" s="1395">
        <v>21</v>
      </c>
      <c r="AW18" s="1395"/>
      <c r="AX18" s="1395">
        <v>21</v>
      </c>
      <c r="AY18" s="1395"/>
      <c r="AZ18" s="1398"/>
    </row>
    <row r="19" spans="1:52" ht="23.25" customHeight="1">
      <c r="A19" s="1393" t="s">
        <v>228</v>
      </c>
      <c r="B19" s="1402" t="s">
        <v>2085</v>
      </c>
      <c r="C19" s="1257" t="s">
        <v>2086</v>
      </c>
      <c r="D19" s="1395">
        <v>52</v>
      </c>
      <c r="E19" s="1395">
        <v>0</v>
      </c>
      <c r="F19" s="1395"/>
      <c r="G19" s="1395"/>
      <c r="H19" s="1395"/>
      <c r="I19" s="1395"/>
      <c r="J19" s="1395"/>
      <c r="K19" s="1395"/>
      <c r="L19" s="1395"/>
      <c r="M19" s="1395"/>
      <c r="N19" s="1395">
        <v>52</v>
      </c>
      <c r="O19" s="1395">
        <v>0</v>
      </c>
      <c r="P19" s="1395">
        <v>19</v>
      </c>
      <c r="Q19" s="1395">
        <v>0</v>
      </c>
      <c r="R19" s="1395">
        <v>15</v>
      </c>
      <c r="S19" s="1395">
        <v>0</v>
      </c>
      <c r="T19" s="1395">
        <v>18</v>
      </c>
      <c r="U19" s="1395">
        <v>0</v>
      </c>
      <c r="V19" s="1396"/>
      <c r="W19" s="1396"/>
      <c r="X19" s="1396"/>
      <c r="Y19" s="1396"/>
      <c r="Z19" s="1396"/>
      <c r="AA19" s="1396"/>
      <c r="AB19" s="1396"/>
      <c r="AC19" s="1397"/>
      <c r="AD19" s="1397"/>
      <c r="AE19" s="1397"/>
      <c r="AF19" s="1395">
        <v>52</v>
      </c>
      <c r="AG19" s="1395"/>
      <c r="AH19" s="1395"/>
      <c r="AI19" s="1395"/>
      <c r="AJ19" s="1395">
        <v>19</v>
      </c>
      <c r="AK19" s="1395">
        <v>0</v>
      </c>
      <c r="AL19" s="1395">
        <v>19</v>
      </c>
      <c r="AM19" s="1395">
        <v>0</v>
      </c>
      <c r="AN19" s="1395"/>
      <c r="AO19" s="1395"/>
      <c r="AP19" s="1395"/>
      <c r="AQ19" s="1395"/>
      <c r="AR19" s="1395"/>
      <c r="AS19" s="1395"/>
      <c r="AT19" s="1395"/>
      <c r="AU19" s="1395"/>
      <c r="AV19" s="1395">
        <v>18</v>
      </c>
      <c r="AW19" s="1395"/>
      <c r="AX19" s="1395">
        <v>18</v>
      </c>
      <c r="AY19" s="1395"/>
      <c r="AZ19" s="1398"/>
    </row>
    <row r="20" spans="1:52" ht="15" customHeight="1">
      <c r="A20" s="1393" t="s">
        <v>229</v>
      </c>
      <c r="B20" s="1402" t="s">
        <v>2087</v>
      </c>
      <c r="C20" s="1257" t="s">
        <v>963</v>
      </c>
      <c r="D20" s="1395">
        <v>11</v>
      </c>
      <c r="E20" s="1395">
        <v>5</v>
      </c>
      <c r="F20" s="1395"/>
      <c r="G20" s="1395"/>
      <c r="H20" s="1395"/>
      <c r="I20" s="1395"/>
      <c r="J20" s="1395"/>
      <c r="K20" s="1395"/>
      <c r="L20" s="1395"/>
      <c r="M20" s="1395"/>
      <c r="N20" s="1395">
        <v>11</v>
      </c>
      <c r="O20" s="1395">
        <v>5</v>
      </c>
      <c r="P20" s="1395"/>
      <c r="Q20" s="1395"/>
      <c r="R20" s="1395"/>
      <c r="S20" s="1395"/>
      <c r="T20" s="1395">
        <v>11</v>
      </c>
      <c r="U20" s="1395">
        <v>5</v>
      </c>
      <c r="V20" s="1396"/>
      <c r="W20" s="1396"/>
      <c r="X20" s="1396"/>
      <c r="Y20" s="1396"/>
      <c r="Z20" s="1396"/>
      <c r="AA20" s="1396"/>
      <c r="AB20" s="1396"/>
      <c r="AC20" s="1397"/>
      <c r="AD20" s="1397"/>
      <c r="AE20" s="1397"/>
      <c r="AF20" s="1395">
        <v>11</v>
      </c>
      <c r="AG20" s="1395"/>
      <c r="AH20" s="1395"/>
      <c r="AI20" s="1395"/>
      <c r="AJ20" s="1395"/>
      <c r="AK20" s="1395"/>
      <c r="AL20" s="1395"/>
      <c r="AM20" s="1395"/>
      <c r="AN20" s="1395"/>
      <c r="AO20" s="1395"/>
      <c r="AP20" s="1395"/>
      <c r="AQ20" s="1395"/>
      <c r="AR20" s="1395"/>
      <c r="AS20" s="1395"/>
      <c r="AT20" s="1395"/>
      <c r="AU20" s="1395"/>
      <c r="AV20" s="1395">
        <v>11</v>
      </c>
      <c r="AW20" s="1395"/>
      <c r="AX20" s="1395">
        <v>11</v>
      </c>
      <c r="AY20" s="1395"/>
      <c r="AZ20" s="1398"/>
    </row>
    <row r="21" spans="1:52" ht="46.5" customHeight="1">
      <c r="A21" s="1393" t="s">
        <v>6</v>
      </c>
      <c r="B21" s="1402" t="s">
        <v>2088</v>
      </c>
      <c r="C21" s="1257" t="s">
        <v>2089</v>
      </c>
      <c r="D21" s="1395">
        <v>19</v>
      </c>
      <c r="E21" s="1395">
        <v>0</v>
      </c>
      <c r="F21" s="1395"/>
      <c r="G21" s="1395"/>
      <c r="H21" s="1395"/>
      <c r="I21" s="1395"/>
      <c r="J21" s="1395"/>
      <c r="K21" s="1395"/>
      <c r="L21" s="1395"/>
      <c r="M21" s="1395"/>
      <c r="N21" s="1395">
        <v>19</v>
      </c>
      <c r="O21" s="1395">
        <v>0</v>
      </c>
      <c r="P21" s="1395"/>
      <c r="Q21" s="1395"/>
      <c r="R21" s="1395"/>
      <c r="S21" s="1395"/>
      <c r="T21" s="1395">
        <v>19</v>
      </c>
      <c r="U21" s="1395">
        <v>0</v>
      </c>
      <c r="V21" s="1396"/>
      <c r="W21" s="1396"/>
      <c r="X21" s="1396"/>
      <c r="Y21" s="1396"/>
      <c r="Z21" s="1396"/>
      <c r="AA21" s="1396"/>
      <c r="AB21" s="1396"/>
      <c r="AC21" s="1397"/>
      <c r="AD21" s="1397"/>
      <c r="AE21" s="1397"/>
      <c r="AF21" s="1395">
        <v>19</v>
      </c>
      <c r="AG21" s="1395"/>
      <c r="AH21" s="1395"/>
      <c r="AI21" s="1395"/>
      <c r="AJ21" s="1395"/>
      <c r="AK21" s="1395"/>
      <c r="AL21" s="1395"/>
      <c r="AM21" s="1395"/>
      <c r="AN21" s="1395"/>
      <c r="AO21" s="1395"/>
      <c r="AP21" s="1395"/>
      <c r="AQ21" s="1395"/>
      <c r="AR21" s="1395"/>
      <c r="AS21" s="1395"/>
      <c r="AT21" s="1395"/>
      <c r="AU21" s="1395"/>
      <c r="AV21" s="1395">
        <v>19</v>
      </c>
      <c r="AW21" s="1395"/>
      <c r="AX21" s="1395">
        <v>19</v>
      </c>
      <c r="AY21" s="1395"/>
      <c r="AZ21" s="1398"/>
    </row>
    <row r="22" spans="1:52" ht="19.5" customHeight="1">
      <c r="A22" s="1393" t="s">
        <v>230</v>
      </c>
      <c r="B22" s="1402" t="s">
        <v>2090</v>
      </c>
      <c r="C22" s="1257" t="s">
        <v>965</v>
      </c>
      <c r="D22" s="1395">
        <v>23</v>
      </c>
      <c r="E22" s="1395">
        <v>8</v>
      </c>
      <c r="F22" s="1395"/>
      <c r="G22" s="1395"/>
      <c r="H22" s="1395"/>
      <c r="I22" s="1395"/>
      <c r="J22" s="1395"/>
      <c r="K22" s="1395"/>
      <c r="L22" s="1395"/>
      <c r="M22" s="1395"/>
      <c r="N22" s="1395">
        <v>7</v>
      </c>
      <c r="O22" s="1395">
        <v>3</v>
      </c>
      <c r="P22" s="1395"/>
      <c r="Q22" s="1395"/>
      <c r="R22" s="1395"/>
      <c r="S22" s="1395"/>
      <c r="T22" s="1395">
        <v>7</v>
      </c>
      <c r="U22" s="1395">
        <v>3</v>
      </c>
      <c r="V22" s="1396">
        <v>16</v>
      </c>
      <c r="W22" s="1396">
        <v>5</v>
      </c>
      <c r="X22" s="1396"/>
      <c r="Y22" s="1396"/>
      <c r="Z22" s="1396">
        <v>16</v>
      </c>
      <c r="AA22" s="1396">
        <v>5</v>
      </c>
      <c r="AB22" s="1396"/>
      <c r="AC22" s="1397"/>
      <c r="AD22" s="1397"/>
      <c r="AE22" s="1397"/>
      <c r="AF22" s="1395">
        <v>7</v>
      </c>
      <c r="AG22" s="1395">
        <v>16</v>
      </c>
      <c r="AH22" s="1395"/>
      <c r="AI22" s="1395"/>
      <c r="AJ22" s="1395"/>
      <c r="AK22" s="1395"/>
      <c r="AL22" s="1395"/>
      <c r="AM22" s="1395"/>
      <c r="AN22" s="1395"/>
      <c r="AO22" s="1395"/>
      <c r="AP22" s="1395"/>
      <c r="AQ22" s="1395"/>
      <c r="AR22" s="1395"/>
      <c r="AS22" s="1395"/>
      <c r="AT22" s="1395"/>
      <c r="AU22" s="1395"/>
      <c r="AV22" s="1395">
        <v>7</v>
      </c>
      <c r="AW22" s="1395"/>
      <c r="AX22" s="1395">
        <v>7</v>
      </c>
      <c r="AY22" s="1395"/>
      <c r="AZ22" s="1398"/>
    </row>
    <row r="23" spans="1:52" ht="16.5" customHeight="1">
      <c r="A23" s="1393" t="s">
        <v>231</v>
      </c>
      <c r="B23" s="1402" t="s">
        <v>2091</v>
      </c>
      <c r="C23" s="1257" t="s">
        <v>738</v>
      </c>
      <c r="D23" s="1395">
        <v>74</v>
      </c>
      <c r="E23" s="1395">
        <v>4</v>
      </c>
      <c r="F23" s="1395"/>
      <c r="G23" s="1395"/>
      <c r="H23" s="1395"/>
      <c r="I23" s="1395"/>
      <c r="J23" s="1395"/>
      <c r="K23" s="1395"/>
      <c r="L23" s="1395"/>
      <c r="M23" s="1395"/>
      <c r="N23" s="1395">
        <v>74</v>
      </c>
      <c r="O23" s="1395">
        <v>4</v>
      </c>
      <c r="P23" s="1395">
        <v>20</v>
      </c>
      <c r="Q23" s="1395">
        <v>3</v>
      </c>
      <c r="R23" s="1395">
        <v>20</v>
      </c>
      <c r="S23" s="1395">
        <v>1</v>
      </c>
      <c r="T23" s="1395">
        <v>34</v>
      </c>
      <c r="U23" s="1395">
        <v>0</v>
      </c>
      <c r="V23" s="1396"/>
      <c r="W23" s="1396"/>
      <c r="X23" s="1396"/>
      <c r="Y23" s="1396"/>
      <c r="Z23" s="1396"/>
      <c r="AA23" s="1396"/>
      <c r="AB23" s="1396"/>
      <c r="AC23" s="1397"/>
      <c r="AD23" s="1397"/>
      <c r="AE23" s="1397"/>
      <c r="AF23" s="1395">
        <v>74</v>
      </c>
      <c r="AG23" s="1395"/>
      <c r="AH23" s="1395"/>
      <c r="AI23" s="1395"/>
      <c r="AJ23" s="1395">
        <v>20</v>
      </c>
      <c r="AK23" s="1395">
        <v>3</v>
      </c>
      <c r="AL23" s="1395">
        <v>20</v>
      </c>
      <c r="AM23" s="1395">
        <v>3</v>
      </c>
      <c r="AN23" s="1395"/>
      <c r="AO23" s="1395"/>
      <c r="AP23" s="1395"/>
      <c r="AQ23" s="1395"/>
      <c r="AR23" s="1395"/>
      <c r="AS23" s="1395"/>
      <c r="AT23" s="1395"/>
      <c r="AU23" s="1395"/>
      <c r="AV23" s="1395">
        <v>34</v>
      </c>
      <c r="AW23" s="1395"/>
      <c r="AX23" s="1395">
        <v>34</v>
      </c>
      <c r="AY23" s="1395"/>
      <c r="AZ23" s="1398"/>
    </row>
    <row r="24" spans="1:52" ht="54" customHeight="1">
      <c r="A24" s="1393" t="s">
        <v>232</v>
      </c>
      <c r="B24" s="1402" t="s">
        <v>2092</v>
      </c>
      <c r="C24" s="1257" t="s">
        <v>2093</v>
      </c>
      <c r="D24" s="1395">
        <v>14</v>
      </c>
      <c r="E24" s="1395">
        <v>0</v>
      </c>
      <c r="F24" s="1395"/>
      <c r="G24" s="1395"/>
      <c r="H24" s="1395"/>
      <c r="I24" s="1395"/>
      <c r="J24" s="1395"/>
      <c r="K24" s="1395"/>
      <c r="L24" s="1395"/>
      <c r="M24" s="1395"/>
      <c r="N24" s="1395">
        <v>14</v>
      </c>
      <c r="O24" s="1395">
        <v>0</v>
      </c>
      <c r="P24" s="1395"/>
      <c r="Q24" s="1395"/>
      <c r="R24" s="1395"/>
      <c r="S24" s="1395"/>
      <c r="T24" s="1395">
        <v>14</v>
      </c>
      <c r="U24" s="1395">
        <v>0</v>
      </c>
      <c r="V24" s="1396"/>
      <c r="W24" s="1396"/>
      <c r="X24" s="1396"/>
      <c r="Y24" s="1396"/>
      <c r="Z24" s="1396"/>
      <c r="AA24" s="1396"/>
      <c r="AB24" s="1396"/>
      <c r="AC24" s="1397"/>
      <c r="AD24" s="1397"/>
      <c r="AE24" s="1397"/>
      <c r="AF24" s="1395">
        <v>14</v>
      </c>
      <c r="AG24" s="1395"/>
      <c r="AH24" s="1395"/>
      <c r="AI24" s="1395"/>
      <c r="AJ24" s="1395"/>
      <c r="AK24" s="1395"/>
      <c r="AL24" s="1395"/>
      <c r="AM24" s="1395"/>
      <c r="AN24" s="1395"/>
      <c r="AO24" s="1395"/>
      <c r="AP24" s="1395"/>
      <c r="AQ24" s="1395"/>
      <c r="AR24" s="1395"/>
      <c r="AS24" s="1395"/>
      <c r="AT24" s="1395"/>
      <c r="AU24" s="1395"/>
      <c r="AV24" s="1395">
        <v>14</v>
      </c>
      <c r="AW24" s="1395"/>
      <c r="AX24" s="1395">
        <v>14</v>
      </c>
      <c r="AY24" s="1395"/>
      <c r="AZ24" s="1398"/>
    </row>
    <row r="25" spans="1:52" ht="39.75" customHeight="1">
      <c r="A25" s="1393" t="s">
        <v>236</v>
      </c>
      <c r="B25" s="1402" t="s">
        <v>2094</v>
      </c>
      <c r="C25" s="1257" t="s">
        <v>2095</v>
      </c>
      <c r="D25" s="1395">
        <v>57</v>
      </c>
      <c r="E25" s="1395">
        <v>4</v>
      </c>
      <c r="F25" s="1395"/>
      <c r="G25" s="1395"/>
      <c r="H25" s="1395"/>
      <c r="I25" s="1395"/>
      <c r="J25" s="1395"/>
      <c r="K25" s="1395"/>
      <c r="L25" s="1395"/>
      <c r="M25" s="1395"/>
      <c r="N25" s="1395">
        <v>57</v>
      </c>
      <c r="O25" s="1395">
        <v>4</v>
      </c>
      <c r="P25" s="1395">
        <v>19</v>
      </c>
      <c r="Q25" s="1395">
        <v>0</v>
      </c>
      <c r="R25" s="1395">
        <v>18</v>
      </c>
      <c r="S25" s="1395">
        <v>4</v>
      </c>
      <c r="T25" s="1395">
        <v>20</v>
      </c>
      <c r="U25" s="1395">
        <v>0</v>
      </c>
      <c r="V25" s="1396"/>
      <c r="W25" s="1396"/>
      <c r="X25" s="1396"/>
      <c r="Y25" s="1396"/>
      <c r="Z25" s="1396"/>
      <c r="AA25" s="1396"/>
      <c r="AB25" s="1396"/>
      <c r="AC25" s="1397"/>
      <c r="AD25" s="1397"/>
      <c r="AE25" s="1397"/>
      <c r="AF25" s="1395">
        <v>57</v>
      </c>
      <c r="AG25" s="1395"/>
      <c r="AH25" s="1395"/>
      <c r="AI25" s="1395"/>
      <c r="AJ25" s="1395">
        <v>19</v>
      </c>
      <c r="AK25" s="1395">
        <v>0</v>
      </c>
      <c r="AL25" s="1395">
        <v>18</v>
      </c>
      <c r="AM25" s="1395">
        <v>0</v>
      </c>
      <c r="AN25" s="1395"/>
      <c r="AO25" s="1395"/>
      <c r="AP25" s="1395"/>
      <c r="AQ25" s="1395"/>
      <c r="AR25" s="1395"/>
      <c r="AS25" s="1395"/>
      <c r="AT25" s="1395">
        <v>1</v>
      </c>
      <c r="AU25" s="1395"/>
      <c r="AV25" s="1395">
        <v>20</v>
      </c>
      <c r="AW25" s="1395"/>
      <c r="AX25" s="1395">
        <v>20</v>
      </c>
      <c r="AY25" s="1395"/>
      <c r="AZ25" s="1398"/>
    </row>
    <row r="26" spans="1:52" ht="33" customHeight="1">
      <c r="A26" s="1393" t="s">
        <v>237</v>
      </c>
      <c r="B26" s="1402" t="s">
        <v>2096</v>
      </c>
      <c r="C26" s="1257" t="s">
        <v>2097</v>
      </c>
      <c r="D26" s="1395">
        <v>42</v>
      </c>
      <c r="E26" s="1395">
        <v>36</v>
      </c>
      <c r="F26" s="1395">
        <v>42</v>
      </c>
      <c r="G26" s="1395">
        <v>36</v>
      </c>
      <c r="H26" s="1395">
        <v>15</v>
      </c>
      <c r="I26" s="1395">
        <v>12</v>
      </c>
      <c r="J26" s="1395">
        <v>14</v>
      </c>
      <c r="K26" s="1395">
        <v>11</v>
      </c>
      <c r="L26" s="1395">
        <v>13</v>
      </c>
      <c r="M26" s="1395">
        <v>13</v>
      </c>
      <c r="N26" s="1395"/>
      <c r="O26" s="1395"/>
      <c r="P26" s="1395"/>
      <c r="Q26" s="1395"/>
      <c r="R26" s="1395"/>
      <c r="S26" s="1395"/>
      <c r="T26" s="1395"/>
      <c r="U26" s="1395"/>
      <c r="V26" s="1396"/>
      <c r="W26" s="1396"/>
      <c r="X26" s="1396"/>
      <c r="Y26" s="1396"/>
      <c r="Z26" s="1396"/>
      <c r="AA26" s="1396"/>
      <c r="AB26" s="1396"/>
      <c r="AC26" s="1397"/>
      <c r="AD26" s="1397"/>
      <c r="AE26" s="1397"/>
      <c r="AF26" s="1395"/>
      <c r="AG26" s="1395"/>
      <c r="AH26" s="1395">
        <v>42</v>
      </c>
      <c r="AI26" s="1395"/>
      <c r="AJ26" s="1395">
        <v>15</v>
      </c>
      <c r="AK26" s="1395">
        <v>12</v>
      </c>
      <c r="AL26" s="1395"/>
      <c r="AM26" s="1395"/>
      <c r="AN26" s="1395">
        <v>5</v>
      </c>
      <c r="AO26" s="1395">
        <v>4</v>
      </c>
      <c r="AP26" s="1395"/>
      <c r="AQ26" s="1395"/>
      <c r="AR26" s="1395"/>
      <c r="AS26" s="1395"/>
      <c r="AT26" s="1395">
        <v>10</v>
      </c>
      <c r="AU26" s="1395">
        <v>8</v>
      </c>
      <c r="AV26" s="1395">
        <v>13</v>
      </c>
      <c r="AW26" s="1395">
        <v>13</v>
      </c>
      <c r="AX26" s="1395"/>
      <c r="AY26" s="1395"/>
      <c r="AZ26" s="1398"/>
    </row>
    <row r="27" spans="1:52" ht="17.25" customHeight="1">
      <c r="A27" s="1393" t="s">
        <v>238</v>
      </c>
      <c r="B27" s="1402" t="s">
        <v>2098</v>
      </c>
      <c r="C27" s="1257" t="s">
        <v>2099</v>
      </c>
      <c r="D27" s="1395">
        <v>15</v>
      </c>
      <c r="E27" s="1395">
        <v>2</v>
      </c>
      <c r="F27" s="1395">
        <v>15</v>
      </c>
      <c r="G27" s="1395">
        <v>2</v>
      </c>
      <c r="H27" s="1395"/>
      <c r="I27" s="1395"/>
      <c r="J27" s="1395">
        <v>15</v>
      </c>
      <c r="K27" s="1395">
        <v>2</v>
      </c>
      <c r="L27" s="1395"/>
      <c r="M27" s="1395"/>
      <c r="N27" s="1395"/>
      <c r="O27" s="1395"/>
      <c r="P27" s="1395"/>
      <c r="Q27" s="1395"/>
      <c r="R27" s="1395"/>
      <c r="S27" s="1395"/>
      <c r="T27" s="1395"/>
      <c r="U27" s="1395"/>
      <c r="V27" s="1396"/>
      <c r="W27" s="1396"/>
      <c r="X27" s="1396"/>
      <c r="Y27" s="1396"/>
      <c r="Z27" s="1396"/>
      <c r="AA27" s="1396"/>
      <c r="AB27" s="1396"/>
      <c r="AC27" s="1397"/>
      <c r="AD27" s="1397"/>
      <c r="AE27" s="1397"/>
      <c r="AF27" s="1395">
        <v>15</v>
      </c>
      <c r="AG27" s="1395"/>
      <c r="AH27" s="1395"/>
      <c r="AI27" s="1395"/>
      <c r="AJ27" s="1395"/>
      <c r="AK27" s="1395"/>
      <c r="AL27" s="1395"/>
      <c r="AM27" s="1395"/>
      <c r="AN27" s="1395"/>
      <c r="AO27" s="1395"/>
      <c r="AP27" s="1395"/>
      <c r="AQ27" s="1395"/>
      <c r="AR27" s="1395"/>
      <c r="AS27" s="1395"/>
      <c r="AT27" s="1395"/>
      <c r="AU27" s="1395"/>
      <c r="AV27" s="1395"/>
      <c r="AW27" s="1395"/>
      <c r="AX27" s="1395"/>
      <c r="AY27" s="1395"/>
      <c r="AZ27" s="1398"/>
    </row>
    <row r="28" spans="1:52" ht="21.75" customHeight="1">
      <c r="A28" s="1393" t="s">
        <v>239</v>
      </c>
      <c r="B28" s="1402" t="s">
        <v>2100</v>
      </c>
      <c r="C28" s="1257" t="s">
        <v>967</v>
      </c>
      <c r="D28" s="1395">
        <v>49</v>
      </c>
      <c r="E28" s="1395">
        <v>20</v>
      </c>
      <c r="F28" s="1395">
        <v>49</v>
      </c>
      <c r="G28" s="1395">
        <v>20</v>
      </c>
      <c r="H28" s="1395">
        <v>17</v>
      </c>
      <c r="I28" s="1395">
        <v>8</v>
      </c>
      <c r="J28" s="1395">
        <v>16</v>
      </c>
      <c r="K28" s="1395">
        <v>6</v>
      </c>
      <c r="L28" s="1395">
        <v>16</v>
      </c>
      <c r="M28" s="1395">
        <v>6</v>
      </c>
      <c r="N28" s="1395"/>
      <c r="O28" s="1395"/>
      <c r="P28" s="1395"/>
      <c r="Q28" s="1395"/>
      <c r="R28" s="1395"/>
      <c r="S28" s="1395"/>
      <c r="T28" s="1395"/>
      <c r="U28" s="1395"/>
      <c r="V28" s="1396"/>
      <c r="W28" s="1396"/>
      <c r="X28" s="1396"/>
      <c r="Y28" s="1396"/>
      <c r="Z28" s="1396"/>
      <c r="AA28" s="1396"/>
      <c r="AB28" s="1396"/>
      <c r="AC28" s="1397"/>
      <c r="AD28" s="1397"/>
      <c r="AE28" s="1397"/>
      <c r="AF28" s="1395"/>
      <c r="AG28" s="1395"/>
      <c r="AH28" s="1395">
        <v>49</v>
      </c>
      <c r="AI28" s="1395"/>
      <c r="AJ28" s="1395">
        <v>17</v>
      </c>
      <c r="AK28" s="1395">
        <v>8</v>
      </c>
      <c r="AL28" s="1395"/>
      <c r="AM28" s="1395"/>
      <c r="AN28" s="1395">
        <v>12</v>
      </c>
      <c r="AO28" s="1395">
        <v>6</v>
      </c>
      <c r="AP28" s="1395"/>
      <c r="AQ28" s="1395"/>
      <c r="AR28" s="1395"/>
      <c r="AS28" s="1395"/>
      <c r="AT28" s="1395">
        <v>5</v>
      </c>
      <c r="AU28" s="1395">
        <v>2</v>
      </c>
      <c r="AV28" s="1395">
        <v>16</v>
      </c>
      <c r="AW28" s="1395">
        <v>16</v>
      </c>
      <c r="AX28" s="1395"/>
      <c r="AY28" s="1395"/>
      <c r="AZ28" s="1398"/>
    </row>
    <row r="29" spans="1:52" ht="28.5" customHeight="1">
      <c r="A29" s="1393" t="s">
        <v>240</v>
      </c>
      <c r="B29" s="1404" t="s">
        <v>2101</v>
      </c>
      <c r="C29" s="1258" t="s">
        <v>2102</v>
      </c>
      <c r="D29" s="1395">
        <v>14</v>
      </c>
      <c r="E29" s="1395">
        <v>4</v>
      </c>
      <c r="F29" s="1395">
        <v>14</v>
      </c>
      <c r="G29" s="1395">
        <v>4</v>
      </c>
      <c r="H29" s="1395"/>
      <c r="I29" s="1395"/>
      <c r="J29" s="1395"/>
      <c r="K29" s="1395"/>
      <c r="L29" s="1395">
        <v>14</v>
      </c>
      <c r="M29" s="1395">
        <v>4</v>
      </c>
      <c r="N29" s="1395"/>
      <c r="O29" s="1395"/>
      <c r="P29" s="1395"/>
      <c r="Q29" s="1395"/>
      <c r="R29" s="1395"/>
      <c r="S29" s="1395"/>
      <c r="T29" s="1395"/>
      <c r="U29" s="1395"/>
      <c r="V29" s="1396"/>
      <c r="W29" s="1396"/>
      <c r="X29" s="1396"/>
      <c r="Y29" s="1396"/>
      <c r="Z29" s="1396"/>
      <c r="AA29" s="1396"/>
      <c r="AB29" s="1396"/>
      <c r="AC29" s="1397"/>
      <c r="AD29" s="1397"/>
      <c r="AE29" s="1397"/>
      <c r="AF29" s="1395">
        <v>14</v>
      </c>
      <c r="AG29" s="1395"/>
      <c r="AH29" s="1395"/>
      <c r="AI29" s="1395"/>
      <c r="AJ29" s="1395"/>
      <c r="AK29" s="1395"/>
      <c r="AL29" s="1395"/>
      <c r="AM29" s="1395"/>
      <c r="AN29" s="1395"/>
      <c r="AO29" s="1395"/>
      <c r="AP29" s="1395"/>
      <c r="AQ29" s="1395"/>
      <c r="AR29" s="1395"/>
      <c r="AS29" s="1395"/>
      <c r="AT29" s="1395"/>
      <c r="AU29" s="1395"/>
      <c r="AV29" s="1395">
        <v>14</v>
      </c>
      <c r="AW29" s="1395">
        <v>14</v>
      </c>
      <c r="AX29" s="1395"/>
      <c r="AY29" s="1395"/>
      <c r="AZ29" s="1398"/>
    </row>
    <row r="30" spans="1:52" ht="22.5" customHeight="1">
      <c r="A30" s="1393" t="s">
        <v>241</v>
      </c>
      <c r="B30" s="1405" t="s">
        <v>2103</v>
      </c>
      <c r="C30" s="1258" t="s">
        <v>2104</v>
      </c>
      <c r="D30" s="1395">
        <v>74</v>
      </c>
      <c r="E30" s="1395">
        <v>10</v>
      </c>
      <c r="F30" s="1395">
        <v>74</v>
      </c>
      <c r="G30" s="1395">
        <v>10</v>
      </c>
      <c r="H30" s="1395">
        <v>19</v>
      </c>
      <c r="I30" s="1395">
        <v>4</v>
      </c>
      <c r="J30" s="1395">
        <v>37</v>
      </c>
      <c r="K30" s="1395">
        <v>5</v>
      </c>
      <c r="L30" s="1395">
        <v>18</v>
      </c>
      <c r="M30" s="1395">
        <v>1</v>
      </c>
      <c r="N30" s="1395"/>
      <c r="O30" s="1395"/>
      <c r="P30" s="1395"/>
      <c r="Q30" s="1395"/>
      <c r="R30" s="1395"/>
      <c r="S30" s="1395"/>
      <c r="T30" s="1395"/>
      <c r="U30" s="1395"/>
      <c r="V30" s="1396"/>
      <c r="W30" s="1396"/>
      <c r="X30" s="1396"/>
      <c r="Y30" s="1396"/>
      <c r="Z30" s="1396"/>
      <c r="AA30" s="1396"/>
      <c r="AB30" s="1396"/>
      <c r="AC30" s="1397"/>
      <c r="AD30" s="1397"/>
      <c r="AE30" s="1397"/>
      <c r="AF30" s="1395">
        <v>74</v>
      </c>
      <c r="AG30" s="1395"/>
      <c r="AH30" s="1395"/>
      <c r="AI30" s="1395"/>
      <c r="AJ30" s="1395">
        <v>19</v>
      </c>
      <c r="AK30" s="1395">
        <v>4</v>
      </c>
      <c r="AL30" s="1395">
        <v>0</v>
      </c>
      <c r="AM30" s="1395">
        <v>0</v>
      </c>
      <c r="AN30" s="1395">
        <v>12</v>
      </c>
      <c r="AO30" s="1395">
        <v>2</v>
      </c>
      <c r="AP30" s="1395"/>
      <c r="AQ30" s="1395"/>
      <c r="AR30" s="1395"/>
      <c r="AS30" s="1395">
        <v>0</v>
      </c>
      <c r="AT30" s="1395">
        <v>7</v>
      </c>
      <c r="AU30" s="1395">
        <v>2</v>
      </c>
      <c r="AV30" s="1395">
        <v>33</v>
      </c>
      <c r="AW30" s="1395">
        <v>33</v>
      </c>
      <c r="AX30" s="1395"/>
      <c r="AY30" s="1395"/>
      <c r="AZ30" s="1398"/>
    </row>
    <row r="31" spans="1:52" ht="35.25" customHeight="1">
      <c r="A31" s="1393" t="s">
        <v>7</v>
      </c>
      <c r="B31" s="1394" t="s">
        <v>2105</v>
      </c>
      <c r="C31" s="1255" t="s">
        <v>2106</v>
      </c>
      <c r="D31" s="1395">
        <v>34</v>
      </c>
      <c r="E31" s="1395">
        <v>0</v>
      </c>
      <c r="F31" s="1395">
        <v>34</v>
      </c>
      <c r="G31" s="1395">
        <v>0</v>
      </c>
      <c r="H31" s="1395">
        <v>19</v>
      </c>
      <c r="I31" s="1395">
        <v>0</v>
      </c>
      <c r="J31" s="1395">
        <v>15</v>
      </c>
      <c r="K31" s="1395">
        <v>0</v>
      </c>
      <c r="L31" s="1395"/>
      <c r="M31" s="1395"/>
      <c r="N31" s="1395"/>
      <c r="O31" s="1395"/>
      <c r="P31" s="1395"/>
      <c r="Q31" s="1395"/>
      <c r="R31" s="1395"/>
      <c r="S31" s="1395"/>
      <c r="T31" s="1395"/>
      <c r="U31" s="1395"/>
      <c r="V31" s="1396"/>
      <c r="W31" s="1396"/>
      <c r="X31" s="1396"/>
      <c r="Y31" s="1396"/>
      <c r="Z31" s="1396"/>
      <c r="AA31" s="1396"/>
      <c r="AB31" s="1396"/>
      <c r="AC31" s="1397"/>
      <c r="AD31" s="1397"/>
      <c r="AE31" s="1397"/>
      <c r="AF31" s="1395">
        <v>34</v>
      </c>
      <c r="AG31" s="1395"/>
      <c r="AH31" s="1395"/>
      <c r="AI31" s="1395"/>
      <c r="AJ31" s="1395">
        <v>19</v>
      </c>
      <c r="AK31" s="1395">
        <v>0</v>
      </c>
      <c r="AL31" s="1395"/>
      <c r="AM31" s="1395"/>
      <c r="AN31" s="1395">
        <v>15</v>
      </c>
      <c r="AO31" s="1395">
        <v>0</v>
      </c>
      <c r="AP31" s="1395"/>
      <c r="AQ31" s="1395"/>
      <c r="AR31" s="1395">
        <v>2</v>
      </c>
      <c r="AS31" s="1395">
        <v>0</v>
      </c>
      <c r="AT31" s="1395">
        <v>2</v>
      </c>
      <c r="AU31" s="1395">
        <v>0</v>
      </c>
      <c r="AV31" s="1395">
        <v>15</v>
      </c>
      <c r="AW31" s="1395">
        <v>15</v>
      </c>
      <c r="AX31" s="1395"/>
      <c r="AY31" s="1395"/>
      <c r="AZ31" s="1398"/>
    </row>
    <row r="32" spans="1:52" ht="30" customHeight="1">
      <c r="A32" s="1393" t="s">
        <v>8</v>
      </c>
      <c r="B32" s="1394">
        <v>632012</v>
      </c>
      <c r="C32" s="1255" t="s">
        <v>2107</v>
      </c>
      <c r="D32" s="1395">
        <v>31</v>
      </c>
      <c r="E32" s="1395">
        <v>8</v>
      </c>
      <c r="F32" s="1395"/>
      <c r="G32" s="1395"/>
      <c r="H32" s="1395"/>
      <c r="I32" s="1395"/>
      <c r="J32" s="1395"/>
      <c r="K32" s="1395"/>
      <c r="L32" s="1395"/>
      <c r="M32" s="1395"/>
      <c r="N32" s="1395"/>
      <c r="O32" s="1395"/>
      <c r="P32" s="1395"/>
      <c r="Q32" s="1395"/>
      <c r="R32" s="1395"/>
      <c r="S32" s="1395"/>
      <c r="T32" s="1395"/>
      <c r="U32" s="1395"/>
      <c r="V32" s="1396">
        <v>31</v>
      </c>
      <c r="W32" s="1396">
        <v>8</v>
      </c>
      <c r="X32" s="1396"/>
      <c r="Y32" s="1396"/>
      <c r="Z32" s="1396">
        <v>31</v>
      </c>
      <c r="AA32" s="1396">
        <v>8</v>
      </c>
      <c r="AB32" s="1396"/>
      <c r="AC32" s="1397"/>
      <c r="AD32" s="1397"/>
      <c r="AE32" s="1397"/>
      <c r="AF32" s="1395"/>
      <c r="AG32" s="1395">
        <v>31</v>
      </c>
      <c r="AH32" s="1395"/>
      <c r="AI32" s="1395"/>
      <c r="AJ32" s="1395"/>
      <c r="AK32" s="1395"/>
      <c r="AL32" s="1395"/>
      <c r="AM32" s="1395"/>
      <c r="AN32" s="1395"/>
      <c r="AO32" s="1395"/>
      <c r="AP32" s="1395"/>
      <c r="AQ32" s="1395"/>
      <c r="AR32" s="1395"/>
      <c r="AS32" s="1395"/>
      <c r="AT32" s="1395"/>
      <c r="AU32" s="1395"/>
      <c r="AV32" s="1395"/>
      <c r="AW32" s="1395"/>
      <c r="AX32" s="1395"/>
      <c r="AY32" s="1395"/>
      <c r="AZ32" s="1398"/>
    </row>
    <row r="33" spans="1:52" ht="22.5" customHeight="1">
      <c r="A33" s="1406" t="s">
        <v>9</v>
      </c>
      <c r="B33" s="1407">
        <v>633012</v>
      </c>
      <c r="C33" s="1259" t="s">
        <v>2108</v>
      </c>
      <c r="D33" s="1395">
        <v>16</v>
      </c>
      <c r="E33" s="1395">
        <v>8</v>
      </c>
      <c r="F33" s="1395"/>
      <c r="G33" s="1395"/>
      <c r="H33" s="1395"/>
      <c r="I33" s="1395"/>
      <c r="J33" s="1395"/>
      <c r="K33" s="1395"/>
      <c r="L33" s="1395"/>
      <c r="M33" s="1395"/>
      <c r="N33" s="1395"/>
      <c r="O33" s="1395"/>
      <c r="P33" s="1395"/>
      <c r="Q33" s="1395"/>
      <c r="R33" s="1395"/>
      <c r="S33" s="1395"/>
      <c r="T33" s="1395"/>
      <c r="U33" s="1395"/>
      <c r="V33" s="1396">
        <v>16</v>
      </c>
      <c r="W33" s="1396">
        <v>8</v>
      </c>
      <c r="X33" s="1396"/>
      <c r="Y33" s="1396"/>
      <c r="Z33" s="1396">
        <v>16</v>
      </c>
      <c r="AA33" s="1396">
        <v>8</v>
      </c>
      <c r="AB33" s="1396"/>
      <c r="AC33" s="1397"/>
      <c r="AD33" s="1397"/>
      <c r="AE33" s="1397"/>
      <c r="AF33" s="1395"/>
      <c r="AG33" s="1395">
        <v>16</v>
      </c>
      <c r="AH33" s="1395"/>
      <c r="AI33" s="1395"/>
      <c r="AJ33" s="1395"/>
      <c r="AK33" s="1395"/>
      <c r="AL33" s="1395"/>
      <c r="AM33" s="1395"/>
      <c r="AN33" s="1395"/>
      <c r="AO33" s="1395"/>
      <c r="AP33" s="1395"/>
      <c r="AQ33" s="1395"/>
      <c r="AR33" s="1395"/>
      <c r="AS33" s="1395"/>
      <c r="AT33" s="1395"/>
      <c r="AU33" s="1395"/>
      <c r="AV33" s="1395"/>
      <c r="AW33" s="1395"/>
      <c r="AX33" s="1395"/>
      <c r="AY33" s="1395"/>
      <c r="AZ33" s="1398"/>
    </row>
    <row r="34" spans="1:52" ht="12" customHeight="1">
      <c r="A34" s="1408"/>
      <c r="B34" s="1409"/>
      <c r="C34" s="1410" t="s">
        <v>116</v>
      </c>
      <c r="D34" s="1411">
        <v>984</v>
      </c>
      <c r="E34" s="1412">
        <v>319</v>
      </c>
      <c r="F34" s="1412">
        <v>228</v>
      </c>
      <c r="G34" s="1412">
        <v>72</v>
      </c>
      <c r="H34" s="1412">
        <v>70</v>
      </c>
      <c r="I34" s="1412">
        <v>24</v>
      </c>
      <c r="J34" s="1412">
        <v>97</v>
      </c>
      <c r="K34" s="1412">
        <v>24</v>
      </c>
      <c r="L34" s="1412">
        <v>61</v>
      </c>
      <c r="M34" s="1412">
        <v>24</v>
      </c>
      <c r="N34" s="1412">
        <v>635</v>
      </c>
      <c r="O34" s="1412">
        <v>214</v>
      </c>
      <c r="P34" s="1412">
        <v>302</v>
      </c>
      <c r="Q34" s="1412">
        <v>111</v>
      </c>
      <c r="R34" s="1412">
        <v>117</v>
      </c>
      <c r="S34" s="1412">
        <v>44</v>
      </c>
      <c r="T34" s="1412">
        <v>216</v>
      </c>
      <c r="U34" s="1412">
        <v>59</v>
      </c>
      <c r="V34" s="1412">
        <v>121</v>
      </c>
      <c r="W34" s="1412">
        <v>33</v>
      </c>
      <c r="X34" s="1412"/>
      <c r="Y34" s="1412"/>
      <c r="Z34" s="1412">
        <v>121</v>
      </c>
      <c r="AA34" s="1412">
        <v>33</v>
      </c>
      <c r="AB34" s="1413"/>
      <c r="AC34" s="1414"/>
      <c r="AD34" s="1414"/>
      <c r="AE34" s="1414"/>
      <c r="AF34" s="1395">
        <v>733</v>
      </c>
      <c r="AG34" s="1395">
        <v>160</v>
      </c>
      <c r="AH34" s="1395">
        <v>91</v>
      </c>
      <c r="AI34" s="1395"/>
      <c r="AJ34" s="1395">
        <v>372</v>
      </c>
      <c r="AK34" s="1395">
        <v>135</v>
      </c>
      <c r="AL34" s="1395">
        <v>128</v>
      </c>
      <c r="AM34" s="1395">
        <v>44</v>
      </c>
      <c r="AN34" s="1395">
        <v>68</v>
      </c>
      <c r="AO34" s="1395">
        <v>18</v>
      </c>
      <c r="AP34" s="1395"/>
      <c r="AQ34" s="1395"/>
      <c r="AR34" s="1395">
        <v>89</v>
      </c>
      <c r="AS34" s="1395">
        <v>36</v>
      </c>
      <c r="AT34" s="1395">
        <v>87</v>
      </c>
      <c r="AU34" s="1395">
        <v>37</v>
      </c>
      <c r="AV34" s="1395">
        <v>480</v>
      </c>
      <c r="AW34" s="1415">
        <v>91</v>
      </c>
      <c r="AX34" s="1415">
        <v>216</v>
      </c>
      <c r="AY34" s="1415">
        <v>173</v>
      </c>
      <c r="AZ34" s="1415"/>
    </row>
    <row r="35" spans="1:52" ht="19.5" customHeight="1">
      <c r="W35" s="1370">
        <v>40</v>
      </c>
    </row>
    <row r="36" spans="1:52" ht="19.5" customHeight="1"/>
    <row r="40" spans="1:52" ht="15.75" customHeight="1"/>
  </sheetData>
  <mergeCells count="63">
    <mergeCell ref="AE7:AE8"/>
    <mergeCell ref="AF7:AF8"/>
    <mergeCell ref="AG7:AG8"/>
    <mergeCell ref="AH7:AH8"/>
    <mergeCell ref="AI7:AI8"/>
    <mergeCell ref="AZ6:AZ8"/>
    <mergeCell ref="D7:D8"/>
    <mergeCell ref="E7:E8"/>
    <mergeCell ref="H7:H8"/>
    <mergeCell ref="I7:I8"/>
    <mergeCell ref="J7:J8"/>
    <mergeCell ref="K7:K8"/>
    <mergeCell ref="L7:L8"/>
    <mergeCell ref="M7:M8"/>
    <mergeCell ref="P7:P8"/>
    <mergeCell ref="Q7:Q8"/>
    <mergeCell ref="R7:R8"/>
    <mergeCell ref="S7:S8"/>
    <mergeCell ref="T7:T8"/>
    <mergeCell ref="U7:U8"/>
    <mergeCell ref="Y7:Y8"/>
    <mergeCell ref="AT6:AU7"/>
    <mergeCell ref="AV6:AV8"/>
    <mergeCell ref="AW6:AW8"/>
    <mergeCell ref="AX6:AX8"/>
    <mergeCell ref="AY6:AY8"/>
    <mergeCell ref="AJ6:AK7"/>
    <mergeCell ref="AL6:AM7"/>
    <mergeCell ref="AN6:AO7"/>
    <mergeCell ref="AP6:AQ7"/>
    <mergeCell ref="AR6:AS7"/>
    <mergeCell ref="AV4:AZ5"/>
    <mergeCell ref="A5:A8"/>
    <mergeCell ref="B5:B8"/>
    <mergeCell ref="F5:G5"/>
    <mergeCell ref="H5:I6"/>
    <mergeCell ref="J5:K6"/>
    <mergeCell ref="L5:M6"/>
    <mergeCell ref="N5:O5"/>
    <mergeCell ref="P5:Q6"/>
    <mergeCell ref="R5:S6"/>
    <mergeCell ref="T5:U6"/>
    <mergeCell ref="V5:W5"/>
    <mergeCell ref="X5:X8"/>
    <mergeCell ref="Z5:AC5"/>
    <mergeCell ref="AD5:AD8"/>
    <mergeCell ref="F6:F8"/>
    <mergeCell ref="A1:AL1"/>
    <mergeCell ref="A2:AL2"/>
    <mergeCell ref="C4:C8"/>
    <mergeCell ref="D4:E6"/>
    <mergeCell ref="F4:M4"/>
    <mergeCell ref="N4:U4"/>
    <mergeCell ref="V4:AE4"/>
    <mergeCell ref="AF4:AI6"/>
    <mergeCell ref="AJ4:AU5"/>
    <mergeCell ref="G6:G8"/>
    <mergeCell ref="N6:N8"/>
    <mergeCell ref="O6:O8"/>
    <mergeCell ref="V6:V8"/>
    <mergeCell ref="W6:W8"/>
    <mergeCell ref="Z6:Z8"/>
    <mergeCell ref="AB6:AB8"/>
  </mergeCells>
  <pageMargins left="0.27" right="0.2" top="0.25" bottom="0.13" header="0.3" footer="0.3"/>
  <pageSetup paperSize="9"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48">
    <tabColor rgb="FF00B050"/>
  </sheetPr>
  <dimension ref="A2:R39"/>
  <sheetViews>
    <sheetView topLeftCell="A13" workbookViewId="0">
      <selection activeCell="A2" sqref="A2:R2"/>
    </sheetView>
  </sheetViews>
  <sheetFormatPr defaultColWidth="4.28515625" defaultRowHeight="12" customHeight="1"/>
  <cols>
    <col min="1" max="1" width="4.28515625" style="221" customWidth="1"/>
    <col min="2" max="2" width="7.140625" style="221" customWidth="1"/>
    <col min="3" max="3" width="6.7109375" style="221" customWidth="1"/>
    <col min="4" max="4" width="10.85546875" style="221" customWidth="1"/>
    <col min="5" max="6" width="6" style="221" customWidth="1"/>
    <col min="7" max="8" width="4.140625" style="221" customWidth="1"/>
    <col min="9" max="12" width="6" style="221" customWidth="1"/>
    <col min="13" max="218" width="4.28515625" style="221"/>
    <col min="219" max="219" width="4.28515625" style="221" customWidth="1"/>
    <col min="220" max="220" width="31" style="221" customWidth="1"/>
    <col min="221" max="221" width="6.7109375" style="221" customWidth="1"/>
    <col min="222" max="222" width="10.85546875" style="221" customWidth="1"/>
    <col min="223" max="230" width="6" style="221" customWidth="1"/>
    <col min="231" max="232" width="10.5703125" style="221" customWidth="1"/>
    <col min="233" max="474" width="4.28515625" style="221"/>
    <col min="475" max="475" width="4.28515625" style="221" customWidth="1"/>
    <col min="476" max="476" width="31" style="221" customWidth="1"/>
    <col min="477" max="477" width="6.7109375" style="221" customWidth="1"/>
    <col min="478" max="478" width="10.85546875" style="221" customWidth="1"/>
    <col min="479" max="486" width="6" style="221" customWidth="1"/>
    <col min="487" max="488" width="10.5703125" style="221" customWidth="1"/>
    <col min="489" max="730" width="4.28515625" style="221"/>
    <col min="731" max="731" width="4.28515625" style="221" customWidth="1"/>
    <col min="732" max="732" width="31" style="221" customWidth="1"/>
    <col min="733" max="733" width="6.7109375" style="221" customWidth="1"/>
    <col min="734" max="734" width="10.85546875" style="221" customWidth="1"/>
    <col min="735" max="742" width="6" style="221" customWidth="1"/>
    <col min="743" max="744" width="10.5703125" style="221" customWidth="1"/>
    <col min="745" max="986" width="4.28515625" style="221"/>
    <col min="987" max="987" width="4.28515625" style="221" customWidth="1"/>
    <col min="988" max="988" width="31" style="221" customWidth="1"/>
    <col min="989" max="989" width="6.7109375" style="221" customWidth="1"/>
    <col min="990" max="990" width="10.85546875" style="221" customWidth="1"/>
    <col min="991" max="998" width="6" style="221" customWidth="1"/>
    <col min="999" max="1000" width="10.5703125" style="221" customWidth="1"/>
    <col min="1001" max="1242" width="4.28515625" style="221"/>
    <col min="1243" max="1243" width="4.28515625" style="221" customWidth="1"/>
    <col min="1244" max="1244" width="31" style="221" customWidth="1"/>
    <col min="1245" max="1245" width="6.7109375" style="221" customWidth="1"/>
    <col min="1246" max="1246" width="10.85546875" style="221" customWidth="1"/>
    <col min="1247" max="1254" width="6" style="221" customWidth="1"/>
    <col min="1255" max="1256" width="10.5703125" style="221" customWidth="1"/>
    <col min="1257" max="1498" width="4.28515625" style="221"/>
    <col min="1499" max="1499" width="4.28515625" style="221" customWidth="1"/>
    <col min="1500" max="1500" width="31" style="221" customWidth="1"/>
    <col min="1501" max="1501" width="6.7109375" style="221" customWidth="1"/>
    <col min="1502" max="1502" width="10.85546875" style="221" customWidth="1"/>
    <col min="1503" max="1510" width="6" style="221" customWidth="1"/>
    <col min="1511" max="1512" width="10.5703125" style="221" customWidth="1"/>
    <col min="1513" max="1754" width="4.28515625" style="221"/>
    <col min="1755" max="1755" width="4.28515625" style="221" customWidth="1"/>
    <col min="1756" max="1756" width="31" style="221" customWidth="1"/>
    <col min="1757" max="1757" width="6.7109375" style="221" customWidth="1"/>
    <col min="1758" max="1758" width="10.85546875" style="221" customWidth="1"/>
    <col min="1759" max="1766" width="6" style="221" customWidth="1"/>
    <col min="1767" max="1768" width="10.5703125" style="221" customWidth="1"/>
    <col min="1769" max="2010" width="4.28515625" style="221"/>
    <col min="2011" max="2011" width="4.28515625" style="221" customWidth="1"/>
    <col min="2012" max="2012" width="31" style="221" customWidth="1"/>
    <col min="2013" max="2013" width="6.7109375" style="221" customWidth="1"/>
    <col min="2014" max="2014" width="10.85546875" style="221" customWidth="1"/>
    <col min="2015" max="2022" width="6" style="221" customWidth="1"/>
    <col min="2023" max="2024" width="10.5703125" style="221" customWidth="1"/>
    <col min="2025" max="2266" width="4.28515625" style="221"/>
    <col min="2267" max="2267" width="4.28515625" style="221" customWidth="1"/>
    <col min="2268" max="2268" width="31" style="221" customWidth="1"/>
    <col min="2269" max="2269" width="6.7109375" style="221" customWidth="1"/>
    <col min="2270" max="2270" width="10.85546875" style="221" customWidth="1"/>
    <col min="2271" max="2278" width="6" style="221" customWidth="1"/>
    <col min="2279" max="2280" width="10.5703125" style="221" customWidth="1"/>
    <col min="2281" max="2522" width="4.28515625" style="221"/>
    <col min="2523" max="2523" width="4.28515625" style="221" customWidth="1"/>
    <col min="2524" max="2524" width="31" style="221" customWidth="1"/>
    <col min="2525" max="2525" width="6.7109375" style="221" customWidth="1"/>
    <col min="2526" max="2526" width="10.85546875" style="221" customWidth="1"/>
    <col min="2527" max="2534" width="6" style="221" customWidth="1"/>
    <col min="2535" max="2536" width="10.5703125" style="221" customWidth="1"/>
    <col min="2537" max="2778" width="4.28515625" style="221"/>
    <col min="2779" max="2779" width="4.28515625" style="221" customWidth="1"/>
    <col min="2780" max="2780" width="31" style="221" customWidth="1"/>
    <col min="2781" max="2781" width="6.7109375" style="221" customWidth="1"/>
    <col min="2782" max="2782" width="10.85546875" style="221" customWidth="1"/>
    <col min="2783" max="2790" width="6" style="221" customWidth="1"/>
    <col min="2791" max="2792" width="10.5703125" style="221" customWidth="1"/>
    <col min="2793" max="3034" width="4.28515625" style="221"/>
    <col min="3035" max="3035" width="4.28515625" style="221" customWidth="1"/>
    <col min="3036" max="3036" width="31" style="221" customWidth="1"/>
    <col min="3037" max="3037" width="6.7109375" style="221" customWidth="1"/>
    <col min="3038" max="3038" width="10.85546875" style="221" customWidth="1"/>
    <col min="3039" max="3046" width="6" style="221" customWidth="1"/>
    <col min="3047" max="3048" width="10.5703125" style="221" customWidth="1"/>
    <col min="3049" max="3290" width="4.28515625" style="221"/>
    <col min="3291" max="3291" width="4.28515625" style="221" customWidth="1"/>
    <col min="3292" max="3292" width="31" style="221" customWidth="1"/>
    <col min="3293" max="3293" width="6.7109375" style="221" customWidth="1"/>
    <col min="3294" max="3294" width="10.85546875" style="221" customWidth="1"/>
    <col min="3295" max="3302" width="6" style="221" customWidth="1"/>
    <col min="3303" max="3304" width="10.5703125" style="221" customWidth="1"/>
    <col min="3305" max="3546" width="4.28515625" style="221"/>
    <col min="3547" max="3547" width="4.28515625" style="221" customWidth="1"/>
    <col min="3548" max="3548" width="31" style="221" customWidth="1"/>
    <col min="3549" max="3549" width="6.7109375" style="221" customWidth="1"/>
    <col min="3550" max="3550" width="10.85546875" style="221" customWidth="1"/>
    <col min="3551" max="3558" width="6" style="221" customWidth="1"/>
    <col min="3559" max="3560" width="10.5703125" style="221" customWidth="1"/>
    <col min="3561" max="3802" width="4.28515625" style="221"/>
    <col min="3803" max="3803" width="4.28515625" style="221" customWidth="1"/>
    <col min="3804" max="3804" width="31" style="221" customWidth="1"/>
    <col min="3805" max="3805" width="6.7109375" style="221" customWidth="1"/>
    <col min="3806" max="3806" width="10.85546875" style="221" customWidth="1"/>
    <col min="3807" max="3814" width="6" style="221" customWidth="1"/>
    <col min="3815" max="3816" width="10.5703125" style="221" customWidth="1"/>
    <col min="3817" max="4058" width="4.28515625" style="221"/>
    <col min="4059" max="4059" width="4.28515625" style="221" customWidth="1"/>
    <col min="4060" max="4060" width="31" style="221" customWidth="1"/>
    <col min="4061" max="4061" width="6.7109375" style="221" customWidth="1"/>
    <col min="4062" max="4062" width="10.85546875" style="221" customWidth="1"/>
    <col min="4063" max="4070" width="6" style="221" customWidth="1"/>
    <col min="4071" max="4072" width="10.5703125" style="221" customWidth="1"/>
    <col min="4073" max="4314" width="4.28515625" style="221"/>
    <col min="4315" max="4315" width="4.28515625" style="221" customWidth="1"/>
    <col min="4316" max="4316" width="31" style="221" customWidth="1"/>
    <col min="4317" max="4317" width="6.7109375" style="221" customWidth="1"/>
    <col min="4318" max="4318" width="10.85546875" style="221" customWidth="1"/>
    <col min="4319" max="4326" width="6" style="221" customWidth="1"/>
    <col min="4327" max="4328" width="10.5703125" style="221" customWidth="1"/>
    <col min="4329" max="4570" width="4.28515625" style="221"/>
    <col min="4571" max="4571" width="4.28515625" style="221" customWidth="1"/>
    <col min="4572" max="4572" width="31" style="221" customWidth="1"/>
    <col min="4573" max="4573" width="6.7109375" style="221" customWidth="1"/>
    <col min="4574" max="4574" width="10.85546875" style="221" customWidth="1"/>
    <col min="4575" max="4582" width="6" style="221" customWidth="1"/>
    <col min="4583" max="4584" width="10.5703125" style="221" customWidth="1"/>
    <col min="4585" max="4826" width="4.28515625" style="221"/>
    <col min="4827" max="4827" width="4.28515625" style="221" customWidth="1"/>
    <col min="4828" max="4828" width="31" style="221" customWidth="1"/>
    <col min="4829" max="4829" width="6.7109375" style="221" customWidth="1"/>
    <col min="4830" max="4830" width="10.85546875" style="221" customWidth="1"/>
    <col min="4831" max="4838" width="6" style="221" customWidth="1"/>
    <col min="4839" max="4840" width="10.5703125" style="221" customWidth="1"/>
    <col min="4841" max="5082" width="4.28515625" style="221"/>
    <col min="5083" max="5083" width="4.28515625" style="221" customWidth="1"/>
    <col min="5084" max="5084" width="31" style="221" customWidth="1"/>
    <col min="5085" max="5085" width="6.7109375" style="221" customWidth="1"/>
    <col min="5086" max="5086" width="10.85546875" style="221" customWidth="1"/>
    <col min="5087" max="5094" width="6" style="221" customWidth="1"/>
    <col min="5095" max="5096" width="10.5703125" style="221" customWidth="1"/>
    <col min="5097" max="5338" width="4.28515625" style="221"/>
    <col min="5339" max="5339" width="4.28515625" style="221" customWidth="1"/>
    <col min="5340" max="5340" width="31" style="221" customWidth="1"/>
    <col min="5341" max="5341" width="6.7109375" style="221" customWidth="1"/>
    <col min="5342" max="5342" width="10.85546875" style="221" customWidth="1"/>
    <col min="5343" max="5350" width="6" style="221" customWidth="1"/>
    <col min="5351" max="5352" width="10.5703125" style="221" customWidth="1"/>
    <col min="5353" max="5594" width="4.28515625" style="221"/>
    <col min="5595" max="5595" width="4.28515625" style="221" customWidth="1"/>
    <col min="5596" max="5596" width="31" style="221" customWidth="1"/>
    <col min="5597" max="5597" width="6.7109375" style="221" customWidth="1"/>
    <col min="5598" max="5598" width="10.85546875" style="221" customWidth="1"/>
    <col min="5599" max="5606" width="6" style="221" customWidth="1"/>
    <col min="5607" max="5608" width="10.5703125" style="221" customWidth="1"/>
    <col min="5609" max="5850" width="4.28515625" style="221"/>
    <col min="5851" max="5851" width="4.28515625" style="221" customWidth="1"/>
    <col min="5852" max="5852" width="31" style="221" customWidth="1"/>
    <col min="5853" max="5853" width="6.7109375" style="221" customWidth="1"/>
    <col min="5854" max="5854" width="10.85546875" style="221" customWidth="1"/>
    <col min="5855" max="5862" width="6" style="221" customWidth="1"/>
    <col min="5863" max="5864" width="10.5703125" style="221" customWidth="1"/>
    <col min="5865" max="6106" width="4.28515625" style="221"/>
    <col min="6107" max="6107" width="4.28515625" style="221" customWidth="1"/>
    <col min="6108" max="6108" width="31" style="221" customWidth="1"/>
    <col min="6109" max="6109" width="6.7109375" style="221" customWidth="1"/>
    <col min="6110" max="6110" width="10.85546875" style="221" customWidth="1"/>
    <col min="6111" max="6118" width="6" style="221" customWidth="1"/>
    <col min="6119" max="6120" width="10.5703125" style="221" customWidth="1"/>
    <col min="6121" max="6362" width="4.28515625" style="221"/>
    <col min="6363" max="6363" width="4.28515625" style="221" customWidth="1"/>
    <col min="6364" max="6364" width="31" style="221" customWidth="1"/>
    <col min="6365" max="6365" width="6.7109375" style="221" customWidth="1"/>
    <col min="6366" max="6366" width="10.85546875" style="221" customWidth="1"/>
    <col min="6367" max="6374" width="6" style="221" customWidth="1"/>
    <col min="6375" max="6376" width="10.5703125" style="221" customWidth="1"/>
    <col min="6377" max="6618" width="4.28515625" style="221"/>
    <col min="6619" max="6619" width="4.28515625" style="221" customWidth="1"/>
    <col min="6620" max="6620" width="31" style="221" customWidth="1"/>
    <col min="6621" max="6621" width="6.7109375" style="221" customWidth="1"/>
    <col min="6622" max="6622" width="10.85546875" style="221" customWidth="1"/>
    <col min="6623" max="6630" width="6" style="221" customWidth="1"/>
    <col min="6631" max="6632" width="10.5703125" style="221" customWidth="1"/>
    <col min="6633" max="6874" width="4.28515625" style="221"/>
    <col min="6875" max="6875" width="4.28515625" style="221" customWidth="1"/>
    <col min="6876" max="6876" width="31" style="221" customWidth="1"/>
    <col min="6877" max="6877" width="6.7109375" style="221" customWidth="1"/>
    <col min="6878" max="6878" width="10.85546875" style="221" customWidth="1"/>
    <col min="6879" max="6886" width="6" style="221" customWidth="1"/>
    <col min="6887" max="6888" width="10.5703125" style="221" customWidth="1"/>
    <col min="6889" max="7130" width="4.28515625" style="221"/>
    <col min="7131" max="7131" width="4.28515625" style="221" customWidth="1"/>
    <col min="7132" max="7132" width="31" style="221" customWidth="1"/>
    <col min="7133" max="7133" width="6.7109375" style="221" customWidth="1"/>
    <col min="7134" max="7134" width="10.85546875" style="221" customWidth="1"/>
    <col min="7135" max="7142" width="6" style="221" customWidth="1"/>
    <col min="7143" max="7144" width="10.5703125" style="221" customWidth="1"/>
    <col min="7145" max="7386" width="4.28515625" style="221"/>
    <col min="7387" max="7387" width="4.28515625" style="221" customWidth="1"/>
    <col min="7388" max="7388" width="31" style="221" customWidth="1"/>
    <col min="7389" max="7389" width="6.7109375" style="221" customWidth="1"/>
    <col min="7390" max="7390" width="10.85546875" style="221" customWidth="1"/>
    <col min="7391" max="7398" width="6" style="221" customWidth="1"/>
    <col min="7399" max="7400" width="10.5703125" style="221" customWidth="1"/>
    <col min="7401" max="7642" width="4.28515625" style="221"/>
    <col min="7643" max="7643" width="4.28515625" style="221" customWidth="1"/>
    <col min="7644" max="7644" width="31" style="221" customWidth="1"/>
    <col min="7645" max="7645" width="6.7109375" style="221" customWidth="1"/>
    <col min="7646" max="7646" width="10.85546875" style="221" customWidth="1"/>
    <col min="7647" max="7654" width="6" style="221" customWidth="1"/>
    <col min="7655" max="7656" width="10.5703125" style="221" customWidth="1"/>
    <col min="7657" max="7898" width="4.28515625" style="221"/>
    <col min="7899" max="7899" width="4.28515625" style="221" customWidth="1"/>
    <col min="7900" max="7900" width="31" style="221" customWidth="1"/>
    <col min="7901" max="7901" width="6.7109375" style="221" customWidth="1"/>
    <col min="7902" max="7902" width="10.85546875" style="221" customWidth="1"/>
    <col min="7903" max="7910" width="6" style="221" customWidth="1"/>
    <col min="7911" max="7912" width="10.5703125" style="221" customWidth="1"/>
    <col min="7913" max="8154" width="4.28515625" style="221"/>
    <col min="8155" max="8155" width="4.28515625" style="221" customWidth="1"/>
    <col min="8156" max="8156" width="31" style="221" customWidth="1"/>
    <col min="8157" max="8157" width="6.7109375" style="221" customWidth="1"/>
    <col min="8158" max="8158" width="10.85546875" style="221" customWidth="1"/>
    <col min="8159" max="8166" width="6" style="221" customWidth="1"/>
    <col min="8167" max="8168" width="10.5703125" style="221" customWidth="1"/>
    <col min="8169" max="8410" width="4.28515625" style="221"/>
    <col min="8411" max="8411" width="4.28515625" style="221" customWidth="1"/>
    <col min="8412" max="8412" width="31" style="221" customWidth="1"/>
    <col min="8413" max="8413" width="6.7109375" style="221" customWidth="1"/>
    <col min="8414" max="8414" width="10.85546875" style="221" customWidth="1"/>
    <col min="8415" max="8422" width="6" style="221" customWidth="1"/>
    <col min="8423" max="8424" width="10.5703125" style="221" customWidth="1"/>
    <col min="8425" max="8666" width="4.28515625" style="221"/>
    <col min="8667" max="8667" width="4.28515625" style="221" customWidth="1"/>
    <col min="8668" max="8668" width="31" style="221" customWidth="1"/>
    <col min="8669" max="8669" width="6.7109375" style="221" customWidth="1"/>
    <col min="8670" max="8670" width="10.85546875" style="221" customWidth="1"/>
    <col min="8671" max="8678" width="6" style="221" customWidth="1"/>
    <col min="8679" max="8680" width="10.5703125" style="221" customWidth="1"/>
    <col min="8681" max="8922" width="4.28515625" style="221"/>
    <col min="8923" max="8923" width="4.28515625" style="221" customWidth="1"/>
    <col min="8924" max="8924" width="31" style="221" customWidth="1"/>
    <col min="8925" max="8925" width="6.7109375" style="221" customWidth="1"/>
    <col min="8926" max="8926" width="10.85546875" style="221" customWidth="1"/>
    <col min="8927" max="8934" width="6" style="221" customWidth="1"/>
    <col min="8935" max="8936" width="10.5703125" style="221" customWidth="1"/>
    <col min="8937" max="9178" width="4.28515625" style="221"/>
    <col min="9179" max="9179" width="4.28515625" style="221" customWidth="1"/>
    <col min="9180" max="9180" width="31" style="221" customWidth="1"/>
    <col min="9181" max="9181" width="6.7109375" style="221" customWidth="1"/>
    <col min="9182" max="9182" width="10.85546875" style="221" customWidth="1"/>
    <col min="9183" max="9190" width="6" style="221" customWidth="1"/>
    <col min="9191" max="9192" width="10.5703125" style="221" customWidth="1"/>
    <col min="9193" max="9434" width="4.28515625" style="221"/>
    <col min="9435" max="9435" width="4.28515625" style="221" customWidth="1"/>
    <col min="9436" max="9436" width="31" style="221" customWidth="1"/>
    <col min="9437" max="9437" width="6.7109375" style="221" customWidth="1"/>
    <col min="9438" max="9438" width="10.85546875" style="221" customWidth="1"/>
    <col min="9439" max="9446" width="6" style="221" customWidth="1"/>
    <col min="9447" max="9448" width="10.5703125" style="221" customWidth="1"/>
    <col min="9449" max="9690" width="4.28515625" style="221"/>
    <col min="9691" max="9691" width="4.28515625" style="221" customWidth="1"/>
    <col min="9692" max="9692" width="31" style="221" customWidth="1"/>
    <col min="9693" max="9693" width="6.7109375" style="221" customWidth="1"/>
    <col min="9694" max="9694" width="10.85546875" style="221" customWidth="1"/>
    <col min="9695" max="9702" width="6" style="221" customWidth="1"/>
    <col min="9703" max="9704" width="10.5703125" style="221" customWidth="1"/>
    <col min="9705" max="9946" width="4.28515625" style="221"/>
    <col min="9947" max="9947" width="4.28515625" style="221" customWidth="1"/>
    <col min="9948" max="9948" width="31" style="221" customWidth="1"/>
    <col min="9949" max="9949" width="6.7109375" style="221" customWidth="1"/>
    <col min="9950" max="9950" width="10.85546875" style="221" customWidth="1"/>
    <col min="9951" max="9958" width="6" style="221" customWidth="1"/>
    <col min="9959" max="9960" width="10.5703125" style="221" customWidth="1"/>
    <col min="9961" max="10202" width="4.28515625" style="221"/>
    <col min="10203" max="10203" width="4.28515625" style="221" customWidth="1"/>
    <col min="10204" max="10204" width="31" style="221" customWidth="1"/>
    <col min="10205" max="10205" width="6.7109375" style="221" customWidth="1"/>
    <col min="10206" max="10206" width="10.85546875" style="221" customWidth="1"/>
    <col min="10207" max="10214" width="6" style="221" customWidth="1"/>
    <col min="10215" max="10216" width="10.5703125" style="221" customWidth="1"/>
    <col min="10217" max="10458" width="4.28515625" style="221"/>
    <col min="10459" max="10459" width="4.28515625" style="221" customWidth="1"/>
    <col min="10460" max="10460" width="31" style="221" customWidth="1"/>
    <col min="10461" max="10461" width="6.7109375" style="221" customWidth="1"/>
    <col min="10462" max="10462" width="10.85546875" style="221" customWidth="1"/>
    <col min="10463" max="10470" width="6" style="221" customWidth="1"/>
    <col min="10471" max="10472" width="10.5703125" style="221" customWidth="1"/>
    <col min="10473" max="10714" width="4.28515625" style="221"/>
    <col min="10715" max="10715" width="4.28515625" style="221" customWidth="1"/>
    <col min="10716" max="10716" width="31" style="221" customWidth="1"/>
    <col min="10717" max="10717" width="6.7109375" style="221" customWidth="1"/>
    <col min="10718" max="10718" width="10.85546875" style="221" customWidth="1"/>
    <col min="10719" max="10726" width="6" style="221" customWidth="1"/>
    <col min="10727" max="10728" width="10.5703125" style="221" customWidth="1"/>
    <col min="10729" max="10970" width="4.28515625" style="221"/>
    <col min="10971" max="10971" width="4.28515625" style="221" customWidth="1"/>
    <col min="10972" max="10972" width="31" style="221" customWidth="1"/>
    <col min="10973" max="10973" width="6.7109375" style="221" customWidth="1"/>
    <col min="10974" max="10974" width="10.85546875" style="221" customWidth="1"/>
    <col min="10975" max="10982" width="6" style="221" customWidth="1"/>
    <col min="10983" max="10984" width="10.5703125" style="221" customWidth="1"/>
    <col min="10985" max="11226" width="4.28515625" style="221"/>
    <col min="11227" max="11227" width="4.28515625" style="221" customWidth="1"/>
    <col min="11228" max="11228" width="31" style="221" customWidth="1"/>
    <col min="11229" max="11229" width="6.7109375" style="221" customWidth="1"/>
    <col min="11230" max="11230" width="10.85546875" style="221" customWidth="1"/>
    <col min="11231" max="11238" width="6" style="221" customWidth="1"/>
    <col min="11239" max="11240" width="10.5703125" style="221" customWidth="1"/>
    <col min="11241" max="11482" width="4.28515625" style="221"/>
    <col min="11483" max="11483" width="4.28515625" style="221" customWidth="1"/>
    <col min="11484" max="11484" width="31" style="221" customWidth="1"/>
    <col min="11485" max="11485" width="6.7109375" style="221" customWidth="1"/>
    <col min="11486" max="11486" width="10.85546875" style="221" customWidth="1"/>
    <col min="11487" max="11494" width="6" style="221" customWidth="1"/>
    <col min="11495" max="11496" width="10.5703125" style="221" customWidth="1"/>
    <col min="11497" max="11738" width="4.28515625" style="221"/>
    <col min="11739" max="11739" width="4.28515625" style="221" customWidth="1"/>
    <col min="11740" max="11740" width="31" style="221" customWidth="1"/>
    <col min="11741" max="11741" width="6.7109375" style="221" customWidth="1"/>
    <col min="11742" max="11742" width="10.85546875" style="221" customWidth="1"/>
    <col min="11743" max="11750" width="6" style="221" customWidth="1"/>
    <col min="11751" max="11752" width="10.5703125" style="221" customWidth="1"/>
    <col min="11753" max="11994" width="4.28515625" style="221"/>
    <col min="11995" max="11995" width="4.28515625" style="221" customWidth="1"/>
    <col min="11996" max="11996" width="31" style="221" customWidth="1"/>
    <col min="11997" max="11997" width="6.7109375" style="221" customWidth="1"/>
    <col min="11998" max="11998" width="10.85546875" style="221" customWidth="1"/>
    <col min="11999" max="12006" width="6" style="221" customWidth="1"/>
    <col min="12007" max="12008" width="10.5703125" style="221" customWidth="1"/>
    <col min="12009" max="12250" width="4.28515625" style="221"/>
    <col min="12251" max="12251" width="4.28515625" style="221" customWidth="1"/>
    <col min="12252" max="12252" width="31" style="221" customWidth="1"/>
    <col min="12253" max="12253" width="6.7109375" style="221" customWidth="1"/>
    <col min="12254" max="12254" width="10.85546875" style="221" customWidth="1"/>
    <col min="12255" max="12262" width="6" style="221" customWidth="1"/>
    <col min="12263" max="12264" width="10.5703125" style="221" customWidth="1"/>
    <col min="12265" max="12506" width="4.28515625" style="221"/>
    <col min="12507" max="12507" width="4.28515625" style="221" customWidth="1"/>
    <col min="12508" max="12508" width="31" style="221" customWidth="1"/>
    <col min="12509" max="12509" width="6.7109375" style="221" customWidth="1"/>
    <col min="12510" max="12510" width="10.85546875" style="221" customWidth="1"/>
    <col min="12511" max="12518" width="6" style="221" customWidth="1"/>
    <col min="12519" max="12520" width="10.5703125" style="221" customWidth="1"/>
    <col min="12521" max="12762" width="4.28515625" style="221"/>
    <col min="12763" max="12763" width="4.28515625" style="221" customWidth="1"/>
    <col min="12764" max="12764" width="31" style="221" customWidth="1"/>
    <col min="12765" max="12765" width="6.7109375" style="221" customWidth="1"/>
    <col min="12766" max="12766" width="10.85546875" style="221" customWidth="1"/>
    <col min="12767" max="12774" width="6" style="221" customWidth="1"/>
    <col min="12775" max="12776" width="10.5703125" style="221" customWidth="1"/>
    <col min="12777" max="13018" width="4.28515625" style="221"/>
    <col min="13019" max="13019" width="4.28515625" style="221" customWidth="1"/>
    <col min="13020" max="13020" width="31" style="221" customWidth="1"/>
    <col min="13021" max="13021" width="6.7109375" style="221" customWidth="1"/>
    <col min="13022" max="13022" width="10.85546875" style="221" customWidth="1"/>
    <col min="13023" max="13030" width="6" style="221" customWidth="1"/>
    <col min="13031" max="13032" width="10.5703125" style="221" customWidth="1"/>
    <col min="13033" max="13274" width="4.28515625" style="221"/>
    <col min="13275" max="13275" width="4.28515625" style="221" customWidth="1"/>
    <col min="13276" max="13276" width="31" style="221" customWidth="1"/>
    <col min="13277" max="13277" width="6.7109375" style="221" customWidth="1"/>
    <col min="13278" max="13278" width="10.85546875" style="221" customWidth="1"/>
    <col min="13279" max="13286" width="6" style="221" customWidth="1"/>
    <col min="13287" max="13288" width="10.5703125" style="221" customWidth="1"/>
    <col min="13289" max="13530" width="4.28515625" style="221"/>
    <col min="13531" max="13531" width="4.28515625" style="221" customWidth="1"/>
    <col min="13532" max="13532" width="31" style="221" customWidth="1"/>
    <col min="13533" max="13533" width="6.7109375" style="221" customWidth="1"/>
    <col min="13534" max="13534" width="10.85546875" style="221" customWidth="1"/>
    <col min="13535" max="13542" width="6" style="221" customWidth="1"/>
    <col min="13543" max="13544" width="10.5703125" style="221" customWidth="1"/>
    <col min="13545" max="13786" width="4.28515625" style="221"/>
    <col min="13787" max="13787" width="4.28515625" style="221" customWidth="1"/>
    <col min="13788" max="13788" width="31" style="221" customWidth="1"/>
    <col min="13789" max="13789" width="6.7109375" style="221" customWidth="1"/>
    <col min="13790" max="13790" width="10.85546875" style="221" customWidth="1"/>
    <col min="13791" max="13798" width="6" style="221" customWidth="1"/>
    <col min="13799" max="13800" width="10.5703125" style="221" customWidth="1"/>
    <col min="13801" max="14042" width="4.28515625" style="221"/>
    <col min="14043" max="14043" width="4.28515625" style="221" customWidth="1"/>
    <col min="14044" max="14044" width="31" style="221" customWidth="1"/>
    <col min="14045" max="14045" width="6.7109375" style="221" customWidth="1"/>
    <col min="14046" max="14046" width="10.85546875" style="221" customWidth="1"/>
    <col min="14047" max="14054" width="6" style="221" customWidth="1"/>
    <col min="14055" max="14056" width="10.5703125" style="221" customWidth="1"/>
    <col min="14057" max="14298" width="4.28515625" style="221"/>
    <col min="14299" max="14299" width="4.28515625" style="221" customWidth="1"/>
    <col min="14300" max="14300" width="31" style="221" customWidth="1"/>
    <col min="14301" max="14301" width="6.7109375" style="221" customWidth="1"/>
    <col min="14302" max="14302" width="10.85546875" style="221" customWidth="1"/>
    <col min="14303" max="14310" width="6" style="221" customWidth="1"/>
    <col min="14311" max="14312" width="10.5703125" style="221" customWidth="1"/>
    <col min="14313" max="14554" width="4.28515625" style="221"/>
    <col min="14555" max="14555" width="4.28515625" style="221" customWidth="1"/>
    <col min="14556" max="14556" width="31" style="221" customWidth="1"/>
    <col min="14557" max="14557" width="6.7109375" style="221" customWidth="1"/>
    <col min="14558" max="14558" width="10.85546875" style="221" customWidth="1"/>
    <col min="14559" max="14566" width="6" style="221" customWidth="1"/>
    <col min="14567" max="14568" width="10.5703125" style="221" customWidth="1"/>
    <col min="14569" max="14810" width="4.28515625" style="221"/>
    <col min="14811" max="14811" width="4.28515625" style="221" customWidth="1"/>
    <col min="14812" max="14812" width="31" style="221" customWidth="1"/>
    <col min="14813" max="14813" width="6.7109375" style="221" customWidth="1"/>
    <col min="14814" max="14814" width="10.85546875" style="221" customWidth="1"/>
    <col min="14815" max="14822" width="6" style="221" customWidth="1"/>
    <col min="14823" max="14824" width="10.5703125" style="221" customWidth="1"/>
    <col min="14825" max="15066" width="4.28515625" style="221"/>
    <col min="15067" max="15067" width="4.28515625" style="221" customWidth="1"/>
    <col min="15068" max="15068" width="31" style="221" customWidth="1"/>
    <col min="15069" max="15069" width="6.7109375" style="221" customWidth="1"/>
    <col min="15070" max="15070" width="10.85546875" style="221" customWidth="1"/>
    <col min="15071" max="15078" width="6" style="221" customWidth="1"/>
    <col min="15079" max="15080" width="10.5703125" style="221" customWidth="1"/>
    <col min="15081" max="15322" width="4.28515625" style="221"/>
    <col min="15323" max="15323" width="4.28515625" style="221" customWidth="1"/>
    <col min="15324" max="15324" width="31" style="221" customWidth="1"/>
    <col min="15325" max="15325" width="6.7109375" style="221" customWidth="1"/>
    <col min="15326" max="15326" width="10.85546875" style="221" customWidth="1"/>
    <col min="15327" max="15334" width="6" style="221" customWidth="1"/>
    <col min="15335" max="15336" width="10.5703125" style="221" customWidth="1"/>
    <col min="15337" max="15578" width="4.28515625" style="221"/>
    <col min="15579" max="15579" width="4.28515625" style="221" customWidth="1"/>
    <col min="15580" max="15580" width="31" style="221" customWidth="1"/>
    <col min="15581" max="15581" width="6.7109375" style="221" customWidth="1"/>
    <col min="15582" max="15582" width="10.85546875" style="221" customWidth="1"/>
    <col min="15583" max="15590" width="6" style="221" customWidth="1"/>
    <col min="15591" max="15592" width="10.5703125" style="221" customWidth="1"/>
    <col min="15593" max="15834" width="4.28515625" style="221"/>
    <col min="15835" max="15835" width="4.28515625" style="221" customWidth="1"/>
    <col min="15836" max="15836" width="31" style="221" customWidth="1"/>
    <col min="15837" max="15837" width="6.7109375" style="221" customWidth="1"/>
    <col min="15838" max="15838" width="10.85546875" style="221" customWidth="1"/>
    <col min="15839" max="15846" width="6" style="221" customWidth="1"/>
    <col min="15847" max="15848" width="10.5703125" style="221" customWidth="1"/>
    <col min="15849" max="16090" width="4.28515625" style="221"/>
    <col min="16091" max="16091" width="4.28515625" style="221" customWidth="1"/>
    <col min="16092" max="16092" width="31" style="221" customWidth="1"/>
    <col min="16093" max="16093" width="6.7109375" style="221" customWidth="1"/>
    <col min="16094" max="16094" width="10.85546875" style="221" customWidth="1"/>
    <col min="16095" max="16102" width="6" style="221" customWidth="1"/>
    <col min="16103" max="16104" width="10.5703125" style="221" customWidth="1"/>
    <col min="16105" max="16384" width="4.28515625" style="221"/>
  </cols>
  <sheetData>
    <row r="2" spans="1:18" ht="55.5" customHeight="1">
      <c r="A2" s="1708" t="s">
        <v>2259</v>
      </c>
      <c r="B2" s="1708"/>
      <c r="C2" s="1708"/>
      <c r="D2" s="1708"/>
      <c r="E2" s="1708"/>
      <c r="F2" s="1708"/>
      <c r="G2" s="1708"/>
      <c r="H2" s="1708"/>
      <c r="I2" s="1708"/>
      <c r="J2" s="1708"/>
      <c r="K2" s="1708"/>
      <c r="L2" s="1708"/>
      <c r="M2" s="1708"/>
      <c r="N2" s="1708"/>
      <c r="O2" s="1708"/>
      <c r="P2" s="1708"/>
      <c r="Q2" s="1708"/>
      <c r="R2" s="1708"/>
    </row>
    <row r="3" spans="1:18" ht="15" customHeight="1">
      <c r="A3" s="1943" t="s">
        <v>2053</v>
      </c>
      <c r="B3" s="1943"/>
    </row>
    <row r="4" spans="1:18" ht="48.75" customHeight="1">
      <c r="A4" s="1732" t="s">
        <v>968</v>
      </c>
      <c r="B4" s="1932"/>
      <c r="C4" s="1732" t="s">
        <v>2109</v>
      </c>
      <c r="D4" s="1932"/>
      <c r="E4" s="1729" t="s">
        <v>314</v>
      </c>
      <c r="F4" s="1732" t="s">
        <v>15</v>
      </c>
      <c r="G4" s="1944"/>
      <c r="H4" s="1932"/>
      <c r="I4" s="1931" t="s">
        <v>746</v>
      </c>
      <c r="J4" s="1931"/>
      <c r="K4" s="1931"/>
      <c r="L4" s="1931"/>
      <c r="M4" s="1931" t="s">
        <v>747</v>
      </c>
      <c r="N4" s="1931"/>
      <c r="O4" s="1931"/>
      <c r="P4" s="1931"/>
      <c r="Q4" s="1947" t="s">
        <v>2071</v>
      </c>
      <c r="R4" s="1948"/>
    </row>
    <row r="5" spans="1:18" ht="18.75" customHeight="1">
      <c r="A5" s="1933"/>
      <c r="B5" s="1934"/>
      <c r="C5" s="1935"/>
      <c r="D5" s="1936"/>
      <c r="E5" s="1730"/>
      <c r="F5" s="1933"/>
      <c r="G5" s="1709"/>
      <c r="H5" s="1934"/>
      <c r="I5" s="351"/>
      <c r="J5" s="1241" t="s">
        <v>210</v>
      </c>
      <c r="K5" s="1241" t="s">
        <v>211</v>
      </c>
      <c r="L5" s="1241" t="s">
        <v>212</v>
      </c>
      <c r="M5" s="351"/>
      <c r="N5" s="1241" t="s">
        <v>210</v>
      </c>
      <c r="O5" s="1241" t="s">
        <v>211</v>
      </c>
      <c r="P5" s="1241" t="s">
        <v>212</v>
      </c>
      <c r="Q5" s="351"/>
      <c r="R5" s="1241" t="s">
        <v>210</v>
      </c>
    </row>
    <row r="6" spans="1:18" ht="28.5" customHeight="1">
      <c r="A6" s="1935"/>
      <c r="B6" s="1936"/>
      <c r="C6" s="1931" t="s">
        <v>2110</v>
      </c>
      <c r="D6" s="1931"/>
      <c r="E6" s="1731"/>
      <c r="F6" s="1935"/>
      <c r="G6" s="1945"/>
      <c r="H6" s="1936"/>
      <c r="I6" s="351" t="s">
        <v>210</v>
      </c>
      <c r="J6" s="1241" t="s">
        <v>211</v>
      </c>
      <c r="K6" s="1241" t="s">
        <v>212</v>
      </c>
      <c r="L6" s="352"/>
      <c r="M6" s="351" t="s">
        <v>210</v>
      </c>
      <c r="N6" s="1241" t="s">
        <v>211</v>
      </c>
      <c r="O6" s="1241" t="s">
        <v>212</v>
      </c>
      <c r="P6" s="352"/>
      <c r="Q6" s="351" t="s">
        <v>210</v>
      </c>
      <c r="R6" s="352"/>
    </row>
    <row r="7" spans="1:18" ht="19.5" customHeight="1">
      <c r="A7" s="1949" t="s">
        <v>3</v>
      </c>
      <c r="B7" s="1949"/>
      <c r="C7" s="1949"/>
      <c r="D7" s="1949"/>
      <c r="E7" s="1241" t="s">
        <v>235</v>
      </c>
      <c r="F7" s="1950" t="s">
        <v>233</v>
      </c>
      <c r="G7" s="1949"/>
      <c r="H7" s="1949"/>
      <c r="I7" s="353" t="s">
        <v>220</v>
      </c>
      <c r="J7" s="353" t="s">
        <v>221</v>
      </c>
      <c r="K7" s="353" t="s">
        <v>222</v>
      </c>
      <c r="L7" s="353" t="s">
        <v>223</v>
      </c>
      <c r="M7" s="353" t="s">
        <v>224</v>
      </c>
      <c r="N7" s="353" t="s">
        <v>225</v>
      </c>
      <c r="O7" s="353" t="s">
        <v>226</v>
      </c>
      <c r="P7" s="353" t="s">
        <v>227</v>
      </c>
      <c r="Q7" s="353" t="s">
        <v>228</v>
      </c>
      <c r="R7" s="353" t="s">
        <v>229</v>
      </c>
    </row>
    <row r="8" spans="1:18" ht="17.25" customHeight="1">
      <c r="A8" s="1946" t="s">
        <v>969</v>
      </c>
      <c r="B8" s="1946"/>
      <c r="C8" s="1946"/>
      <c r="D8" s="1946"/>
      <c r="E8" s="353" t="s">
        <v>233</v>
      </c>
      <c r="F8" s="1938">
        <v>920</v>
      </c>
      <c r="G8" s="1939"/>
      <c r="H8" s="1940"/>
      <c r="I8" s="1260" t="s">
        <v>304</v>
      </c>
      <c r="J8" s="1260">
        <v>105</v>
      </c>
      <c r="K8" s="1260">
        <v>63</v>
      </c>
      <c r="L8" s="1260">
        <v>74</v>
      </c>
      <c r="M8" s="1260" t="s">
        <v>304</v>
      </c>
      <c r="N8" s="1260">
        <v>130</v>
      </c>
      <c r="O8" s="1260">
        <v>221</v>
      </c>
      <c r="P8" s="1260">
        <v>170</v>
      </c>
      <c r="Q8" s="1260" t="s">
        <v>304</v>
      </c>
      <c r="R8" s="1260">
        <v>157</v>
      </c>
    </row>
    <row r="9" spans="1:18" ht="17.25" customHeight="1">
      <c r="A9" s="1937" t="s">
        <v>1572</v>
      </c>
      <c r="B9" s="1937"/>
      <c r="C9" s="1937"/>
      <c r="D9" s="1937"/>
      <c r="E9" s="353" t="s">
        <v>220</v>
      </c>
      <c r="F9" s="1938">
        <v>301</v>
      </c>
      <c r="G9" s="1939"/>
      <c r="H9" s="1940"/>
      <c r="I9" s="1260" t="s">
        <v>304</v>
      </c>
      <c r="J9" s="1260">
        <v>28</v>
      </c>
      <c r="K9" s="1260">
        <v>24</v>
      </c>
      <c r="L9" s="1260">
        <v>34</v>
      </c>
      <c r="M9" s="1260" t="s">
        <v>304</v>
      </c>
      <c r="N9" s="1260">
        <v>49</v>
      </c>
      <c r="O9" s="1260">
        <v>62</v>
      </c>
      <c r="P9" s="1260">
        <v>60</v>
      </c>
      <c r="Q9" s="1260" t="s">
        <v>304</v>
      </c>
      <c r="R9" s="1260">
        <v>44</v>
      </c>
    </row>
    <row r="10" spans="1:18" ht="17.25" customHeight="1">
      <c r="A10" s="1941" t="s">
        <v>695</v>
      </c>
      <c r="B10" s="1941"/>
      <c r="C10" s="1941"/>
      <c r="D10" s="1941"/>
      <c r="E10" s="353" t="s">
        <v>221</v>
      </c>
      <c r="F10" s="1938">
        <v>530</v>
      </c>
      <c r="G10" s="1939"/>
      <c r="H10" s="1940"/>
      <c r="I10" s="1260">
        <v>70</v>
      </c>
      <c r="J10" s="1260">
        <v>23</v>
      </c>
      <c r="K10" s="1260">
        <v>7</v>
      </c>
      <c r="L10" s="1260" t="s">
        <v>304</v>
      </c>
      <c r="M10" s="1260">
        <v>302</v>
      </c>
      <c r="N10" s="1260">
        <v>6</v>
      </c>
      <c r="O10" s="1260">
        <v>1</v>
      </c>
      <c r="P10" s="1260" t="s">
        <v>304</v>
      </c>
      <c r="Q10" s="1260"/>
      <c r="R10" s="1260">
        <v>121</v>
      </c>
    </row>
    <row r="11" spans="1:18" ht="17.25" customHeight="1">
      <c r="A11" s="1942" t="s">
        <v>1572</v>
      </c>
      <c r="B11" s="1942"/>
      <c r="C11" s="1942"/>
      <c r="D11" s="1942"/>
      <c r="E11" s="353" t="s">
        <v>222</v>
      </c>
      <c r="F11" s="1938">
        <v>182</v>
      </c>
      <c r="G11" s="1939"/>
      <c r="H11" s="1940"/>
      <c r="I11" s="1260">
        <v>24</v>
      </c>
      <c r="J11" s="1260">
        <v>7</v>
      </c>
      <c r="K11" s="1260">
        <v>3</v>
      </c>
      <c r="L11" s="1260" t="s">
        <v>304</v>
      </c>
      <c r="M11" s="1260">
        <v>111</v>
      </c>
      <c r="N11" s="1260">
        <v>4</v>
      </c>
      <c r="O11" s="1260">
        <v>0</v>
      </c>
      <c r="P11" s="1260" t="s">
        <v>304</v>
      </c>
      <c r="Q11" s="1260"/>
      <c r="R11" s="1260">
        <v>33</v>
      </c>
    </row>
    <row r="12" spans="1:18" ht="17.25" customHeight="1">
      <c r="A12" s="1930" t="s">
        <v>1573</v>
      </c>
      <c r="B12" s="1937" t="s">
        <v>696</v>
      </c>
      <c r="C12" s="1937"/>
      <c r="D12" s="1937"/>
      <c r="E12" s="353" t="s">
        <v>223</v>
      </c>
      <c r="F12" s="1951">
        <v>372</v>
      </c>
      <c r="G12" s="1952"/>
      <c r="H12" s="1953"/>
      <c r="I12" s="1260">
        <v>70</v>
      </c>
      <c r="J12" s="1260"/>
      <c r="K12" s="1260"/>
      <c r="L12" s="1260" t="s">
        <v>304</v>
      </c>
      <c r="M12" s="1260">
        <v>302</v>
      </c>
      <c r="N12" s="1260"/>
      <c r="O12" s="1260"/>
      <c r="P12" s="1260" t="s">
        <v>304</v>
      </c>
      <c r="Q12" s="1260"/>
      <c r="R12" s="1260" t="s">
        <v>304</v>
      </c>
    </row>
    <row r="13" spans="1:18" ht="17.25" customHeight="1">
      <c r="A13" s="1930"/>
      <c r="B13" s="1937" t="s">
        <v>1574</v>
      </c>
      <c r="C13" s="1937"/>
      <c r="D13" s="1937"/>
      <c r="E13" s="353" t="s">
        <v>224</v>
      </c>
      <c r="F13" s="1938">
        <v>135</v>
      </c>
      <c r="G13" s="1939"/>
      <c r="H13" s="1940"/>
      <c r="I13" s="1260">
        <v>24</v>
      </c>
      <c r="J13" s="1260"/>
      <c r="K13" s="1260"/>
      <c r="L13" s="1260" t="s">
        <v>304</v>
      </c>
      <c r="M13" s="1260">
        <v>111</v>
      </c>
      <c r="N13" s="1260"/>
      <c r="O13" s="1260"/>
      <c r="P13" s="1260" t="s">
        <v>304</v>
      </c>
      <c r="Q13" s="1260"/>
      <c r="R13" s="1260" t="s">
        <v>304</v>
      </c>
    </row>
    <row r="14" spans="1:18" ht="14.25">
      <c r="A14" s="1930"/>
      <c r="B14" s="1942" t="s">
        <v>697</v>
      </c>
      <c r="C14" s="1942"/>
      <c r="D14" s="1942"/>
      <c r="E14" s="353" t="s">
        <v>225</v>
      </c>
      <c r="F14" s="1938">
        <v>13</v>
      </c>
      <c r="G14" s="1939"/>
      <c r="H14" s="1940"/>
      <c r="I14" s="1260"/>
      <c r="J14" s="1260">
        <v>7</v>
      </c>
      <c r="K14" s="1260">
        <v>5</v>
      </c>
      <c r="L14" s="1260" t="s">
        <v>304</v>
      </c>
      <c r="M14" s="1260"/>
      <c r="N14" s="1260"/>
      <c r="O14" s="1260">
        <v>1</v>
      </c>
      <c r="P14" s="1260" t="s">
        <v>304</v>
      </c>
      <c r="Q14" s="1260"/>
      <c r="R14" s="1260" t="s">
        <v>304</v>
      </c>
    </row>
    <row r="15" spans="1:18" ht="17.25" customHeight="1">
      <c r="A15" s="1930"/>
      <c r="B15" s="1937" t="s">
        <v>1574</v>
      </c>
      <c r="C15" s="1937"/>
      <c r="D15" s="1937"/>
      <c r="E15" s="353" t="s">
        <v>226</v>
      </c>
      <c r="F15" s="1938">
        <v>2</v>
      </c>
      <c r="G15" s="1939"/>
      <c r="H15" s="1940"/>
      <c r="I15" s="1260"/>
      <c r="J15" s="1260">
        <v>0</v>
      </c>
      <c r="K15" s="1260">
        <v>2</v>
      </c>
      <c r="L15" s="1260" t="s">
        <v>304</v>
      </c>
      <c r="M15" s="1260"/>
      <c r="N15" s="1260"/>
      <c r="O15" s="1260">
        <v>0</v>
      </c>
      <c r="P15" s="1260" t="s">
        <v>304</v>
      </c>
      <c r="Q15" s="1260"/>
      <c r="R15" s="1260" t="s">
        <v>304</v>
      </c>
    </row>
    <row r="16" spans="1:18" ht="17.25" customHeight="1">
      <c r="A16" s="1930"/>
      <c r="B16" s="1942" t="s">
        <v>970</v>
      </c>
      <c r="C16" s="1942"/>
      <c r="D16" s="1942"/>
      <c r="E16" s="353" t="s">
        <v>227</v>
      </c>
      <c r="F16" s="1938">
        <v>12</v>
      </c>
      <c r="G16" s="1939"/>
      <c r="H16" s="1940"/>
      <c r="I16" s="1260"/>
      <c r="J16" s="1260">
        <v>10</v>
      </c>
      <c r="K16" s="1260">
        <v>0</v>
      </c>
      <c r="L16" s="1260" t="s">
        <v>304</v>
      </c>
      <c r="M16" s="1260"/>
      <c r="N16" s="1260">
        <v>2</v>
      </c>
      <c r="O16" s="1260"/>
      <c r="P16" s="1260" t="s">
        <v>304</v>
      </c>
      <c r="Q16" s="1260"/>
      <c r="R16" s="1260"/>
    </row>
    <row r="17" spans="1:18" ht="17.25" customHeight="1">
      <c r="A17" s="1930"/>
      <c r="B17" s="1937" t="s">
        <v>1574</v>
      </c>
      <c r="C17" s="1937"/>
      <c r="D17" s="1937"/>
      <c r="E17" s="353" t="s">
        <v>228</v>
      </c>
      <c r="F17" s="1938">
        <v>7</v>
      </c>
      <c r="G17" s="1939"/>
      <c r="H17" s="1940"/>
      <c r="I17" s="1260"/>
      <c r="J17" s="1260">
        <v>5</v>
      </c>
      <c r="K17" s="1260">
        <v>0</v>
      </c>
      <c r="L17" s="1260" t="s">
        <v>304</v>
      </c>
      <c r="M17" s="1260"/>
      <c r="N17" s="1260">
        <v>2</v>
      </c>
      <c r="O17" s="1260"/>
      <c r="P17" s="1260" t="s">
        <v>304</v>
      </c>
      <c r="Q17" s="1260"/>
      <c r="R17" s="1260"/>
    </row>
    <row r="18" spans="1:18" ht="17.25" customHeight="1">
      <c r="A18" s="1930"/>
      <c r="B18" s="1942" t="s">
        <v>971</v>
      </c>
      <c r="C18" s="1942"/>
      <c r="D18" s="1942"/>
      <c r="E18" s="353" t="s">
        <v>229</v>
      </c>
      <c r="F18" s="1938">
        <v>8</v>
      </c>
      <c r="G18" s="1939"/>
      <c r="H18" s="1940"/>
      <c r="I18" s="1260"/>
      <c r="J18" s="1260">
        <v>2</v>
      </c>
      <c r="K18" s="1260">
        <v>2</v>
      </c>
      <c r="L18" s="1260" t="s">
        <v>304</v>
      </c>
      <c r="M18" s="1260"/>
      <c r="N18" s="1260">
        <v>4</v>
      </c>
      <c r="O18" s="1260"/>
      <c r="P18" s="1260" t="s">
        <v>304</v>
      </c>
      <c r="Q18" s="1260"/>
      <c r="R18" s="1260"/>
    </row>
    <row r="19" spans="1:18" ht="17.25" customHeight="1">
      <c r="A19" s="1930"/>
      <c r="B19" s="1937" t="s">
        <v>1574</v>
      </c>
      <c r="C19" s="1937"/>
      <c r="D19" s="1937"/>
      <c r="E19" s="353" t="s">
        <v>6</v>
      </c>
      <c r="F19" s="1938">
        <v>5</v>
      </c>
      <c r="G19" s="1939"/>
      <c r="H19" s="1940"/>
      <c r="I19" s="1260"/>
      <c r="J19" s="1260">
        <v>2</v>
      </c>
      <c r="K19" s="1260">
        <v>1</v>
      </c>
      <c r="L19" s="1260" t="s">
        <v>304</v>
      </c>
      <c r="M19" s="1260"/>
      <c r="N19" s="1260">
        <v>2</v>
      </c>
      <c r="O19" s="1260"/>
      <c r="P19" s="1260" t="s">
        <v>304</v>
      </c>
      <c r="Q19" s="1260"/>
      <c r="R19" s="1260"/>
    </row>
    <row r="20" spans="1:18" ht="17.25" customHeight="1">
      <c r="A20" s="1930"/>
      <c r="B20" s="1954" t="s">
        <v>131</v>
      </c>
      <c r="C20" s="1954"/>
      <c r="D20" s="1954"/>
      <c r="E20" s="353" t="s">
        <v>230</v>
      </c>
      <c r="F20" s="1938">
        <v>125</v>
      </c>
      <c r="G20" s="1939"/>
      <c r="H20" s="1940"/>
      <c r="I20" s="1260"/>
      <c r="J20" s="1260">
        <v>4</v>
      </c>
      <c r="K20" s="1260">
        <v>0</v>
      </c>
      <c r="L20" s="1260" t="s">
        <v>304</v>
      </c>
      <c r="M20" s="1260"/>
      <c r="N20" s="1260"/>
      <c r="O20" s="1260"/>
      <c r="P20" s="1260" t="s">
        <v>304</v>
      </c>
      <c r="Q20" s="1260"/>
      <c r="R20" s="1260">
        <v>121</v>
      </c>
    </row>
    <row r="21" spans="1:18" ht="17.25" customHeight="1">
      <c r="A21" s="1930"/>
      <c r="B21" s="1937" t="s">
        <v>1574</v>
      </c>
      <c r="C21" s="1937"/>
      <c r="D21" s="1937"/>
      <c r="E21" s="353" t="s">
        <v>231</v>
      </c>
      <c r="F21" s="1938">
        <v>33</v>
      </c>
      <c r="G21" s="1939"/>
      <c r="H21" s="1940"/>
      <c r="I21" s="1260"/>
      <c r="J21" s="1260">
        <v>0</v>
      </c>
      <c r="K21" s="1260">
        <v>0</v>
      </c>
      <c r="L21" s="1260" t="s">
        <v>304</v>
      </c>
      <c r="M21" s="1260"/>
      <c r="N21" s="1260"/>
      <c r="O21" s="1260"/>
      <c r="P21" s="1260" t="s">
        <v>304</v>
      </c>
      <c r="Q21" s="1260"/>
      <c r="R21" s="1260">
        <v>33</v>
      </c>
    </row>
    <row r="22" spans="1:18" ht="17.25" customHeight="1">
      <c r="A22" s="1946" t="s">
        <v>972</v>
      </c>
      <c r="B22" s="1946"/>
      <c r="C22" s="1946"/>
      <c r="D22" s="1946"/>
      <c r="E22" s="353" t="s">
        <v>232</v>
      </c>
      <c r="F22" s="1938">
        <v>587</v>
      </c>
      <c r="G22" s="1939"/>
      <c r="H22" s="1940"/>
      <c r="I22" s="1260" t="s">
        <v>304</v>
      </c>
      <c r="J22" s="1260">
        <v>31</v>
      </c>
      <c r="K22" s="1260">
        <v>9</v>
      </c>
      <c r="L22" s="1260">
        <v>74</v>
      </c>
      <c r="M22" s="1260" t="s">
        <v>304</v>
      </c>
      <c r="N22" s="1260">
        <v>19</v>
      </c>
      <c r="O22" s="1260">
        <v>6</v>
      </c>
      <c r="P22" s="1260">
        <v>170</v>
      </c>
      <c r="Q22" s="1260" t="s">
        <v>304</v>
      </c>
      <c r="R22" s="1260">
        <v>278</v>
      </c>
    </row>
    <row r="23" spans="1:18" ht="17.25" customHeight="1">
      <c r="A23" s="1937" t="s">
        <v>1575</v>
      </c>
      <c r="B23" s="1937"/>
      <c r="C23" s="1937"/>
      <c r="D23" s="1937"/>
      <c r="E23" s="353" t="s">
        <v>236</v>
      </c>
      <c r="F23" s="1938">
        <v>197</v>
      </c>
      <c r="G23" s="1939"/>
      <c r="H23" s="1940"/>
      <c r="I23" s="1260" t="s">
        <v>304</v>
      </c>
      <c r="J23" s="1260">
        <v>11</v>
      </c>
      <c r="K23" s="1260">
        <v>3</v>
      </c>
      <c r="L23" s="1260">
        <v>34</v>
      </c>
      <c r="M23" s="1260" t="s">
        <v>304</v>
      </c>
      <c r="N23" s="1260">
        <v>9</v>
      </c>
      <c r="O23" s="1260">
        <v>3</v>
      </c>
      <c r="P23" s="1260">
        <v>60</v>
      </c>
      <c r="Q23" s="1260" t="s">
        <v>304</v>
      </c>
      <c r="R23" s="1260">
        <v>77</v>
      </c>
    </row>
    <row r="24" spans="1:18" ht="17.25" customHeight="1">
      <c r="A24" s="1930" t="s">
        <v>1576</v>
      </c>
      <c r="B24" s="1937" t="s">
        <v>698</v>
      </c>
      <c r="C24" s="1937"/>
      <c r="D24" s="1937"/>
      <c r="E24" s="353" t="s">
        <v>237</v>
      </c>
      <c r="F24" s="1938">
        <v>449</v>
      </c>
      <c r="G24" s="1939"/>
      <c r="H24" s="1940"/>
      <c r="I24" s="1260" t="s">
        <v>304</v>
      </c>
      <c r="J24" s="1260"/>
      <c r="K24" s="1260"/>
      <c r="L24" s="1260">
        <v>60</v>
      </c>
      <c r="M24" s="1260" t="s">
        <v>304</v>
      </c>
      <c r="N24" s="1260"/>
      <c r="O24" s="1260"/>
      <c r="P24" s="1260">
        <v>170</v>
      </c>
      <c r="Q24" s="1260" t="s">
        <v>304</v>
      </c>
      <c r="R24" s="1260">
        <v>219</v>
      </c>
    </row>
    <row r="25" spans="1:18" ht="17.25" customHeight="1">
      <c r="A25" s="1930"/>
      <c r="B25" s="1937" t="s">
        <v>1577</v>
      </c>
      <c r="C25" s="1937"/>
      <c r="D25" s="1937"/>
      <c r="E25" s="353" t="s">
        <v>238</v>
      </c>
      <c r="F25" s="1938">
        <v>153</v>
      </c>
      <c r="G25" s="1939"/>
      <c r="H25" s="1940"/>
      <c r="I25" s="1260" t="s">
        <v>304</v>
      </c>
      <c r="J25" s="1260"/>
      <c r="K25" s="1260"/>
      <c r="L25" s="1260">
        <v>28</v>
      </c>
      <c r="M25" s="1260" t="s">
        <v>304</v>
      </c>
      <c r="N25" s="1260"/>
      <c r="O25" s="1260"/>
      <c r="P25" s="1260">
        <v>60</v>
      </c>
      <c r="Q25" s="1260" t="s">
        <v>304</v>
      </c>
      <c r="R25" s="1260">
        <v>65</v>
      </c>
    </row>
    <row r="26" spans="1:18" ht="17.25" customHeight="1">
      <c r="A26" s="1930"/>
      <c r="B26" s="354" t="s">
        <v>699</v>
      </c>
      <c r="C26" s="354"/>
      <c r="D26" s="1239"/>
      <c r="E26" s="353" t="s">
        <v>239</v>
      </c>
      <c r="F26" s="1938">
        <v>35</v>
      </c>
      <c r="G26" s="1939"/>
      <c r="H26" s="1940"/>
      <c r="I26" s="1260" t="s">
        <v>304</v>
      </c>
      <c r="J26" s="1260">
        <v>1</v>
      </c>
      <c r="K26" s="1260">
        <v>0</v>
      </c>
      <c r="L26" s="1260"/>
      <c r="M26" s="1260" t="s">
        <v>304</v>
      </c>
      <c r="N26" s="1260">
        <v>2</v>
      </c>
      <c r="O26" s="1260">
        <v>1</v>
      </c>
      <c r="P26" s="1260"/>
      <c r="Q26" s="1260" t="s">
        <v>304</v>
      </c>
      <c r="R26" s="1260">
        <v>31</v>
      </c>
    </row>
    <row r="27" spans="1:18" ht="17.25" customHeight="1">
      <c r="A27" s="1930"/>
      <c r="B27" s="1937" t="s">
        <v>1577</v>
      </c>
      <c r="C27" s="1937"/>
      <c r="D27" s="1937"/>
      <c r="E27" s="353" t="s">
        <v>240</v>
      </c>
      <c r="F27" s="1938">
        <v>8</v>
      </c>
      <c r="G27" s="1939"/>
      <c r="H27" s="1940"/>
      <c r="I27" s="1260" t="s">
        <v>304</v>
      </c>
      <c r="J27" s="1260">
        <v>1</v>
      </c>
      <c r="K27" s="1260">
        <v>0</v>
      </c>
      <c r="L27" s="1260"/>
      <c r="M27" s="1260" t="s">
        <v>304</v>
      </c>
      <c r="N27" s="1260">
        <v>1</v>
      </c>
      <c r="O27" s="1260">
        <v>1</v>
      </c>
      <c r="P27" s="1260"/>
      <c r="Q27" s="1260" t="s">
        <v>304</v>
      </c>
      <c r="R27" s="1260">
        <v>5</v>
      </c>
    </row>
    <row r="28" spans="1:18" ht="17.25" customHeight="1">
      <c r="A28" s="1930"/>
      <c r="B28" s="1955" t="s">
        <v>973</v>
      </c>
      <c r="C28" s="1956"/>
      <c r="D28" s="1957"/>
      <c r="E28" s="353" t="s">
        <v>241</v>
      </c>
      <c r="F28" s="1938">
        <v>25</v>
      </c>
      <c r="G28" s="1939"/>
      <c r="H28" s="1940"/>
      <c r="I28" s="1260" t="s">
        <v>304</v>
      </c>
      <c r="J28" s="1260">
        <v>4</v>
      </c>
      <c r="K28" s="1260">
        <v>1</v>
      </c>
      <c r="L28" s="1260">
        <v>9</v>
      </c>
      <c r="M28" s="1260" t="s">
        <v>304</v>
      </c>
      <c r="N28" s="1260"/>
      <c r="O28" s="1260">
        <v>4</v>
      </c>
      <c r="P28" s="1260"/>
      <c r="Q28" s="1260" t="s">
        <v>304</v>
      </c>
      <c r="R28" s="1260">
        <v>7</v>
      </c>
    </row>
    <row r="29" spans="1:18" ht="17.25" customHeight="1">
      <c r="A29" s="1930"/>
      <c r="B29" s="1937" t="s">
        <v>1577</v>
      </c>
      <c r="C29" s="1937"/>
      <c r="D29" s="1937"/>
      <c r="E29" s="353" t="s">
        <v>7</v>
      </c>
      <c r="F29" s="1938">
        <v>7</v>
      </c>
      <c r="G29" s="1939"/>
      <c r="H29" s="1940"/>
      <c r="I29" s="1260" t="s">
        <v>304</v>
      </c>
      <c r="J29" s="1260">
        <v>2</v>
      </c>
      <c r="K29" s="1260">
        <v>0</v>
      </c>
      <c r="L29" s="1260">
        <v>3</v>
      </c>
      <c r="M29" s="1260" t="s">
        <v>304</v>
      </c>
      <c r="N29" s="1260"/>
      <c r="O29" s="1260">
        <v>2</v>
      </c>
      <c r="P29" s="1260"/>
      <c r="Q29" s="1260" t="s">
        <v>304</v>
      </c>
      <c r="R29" s="1260">
        <v>0</v>
      </c>
    </row>
    <row r="30" spans="1:18" ht="17.25" customHeight="1">
      <c r="A30" s="1930"/>
      <c r="B30" s="1954" t="s">
        <v>974</v>
      </c>
      <c r="C30" s="1954"/>
      <c r="D30" s="1954"/>
      <c r="E30" s="353" t="s">
        <v>8</v>
      </c>
      <c r="F30" s="1938">
        <v>1</v>
      </c>
      <c r="G30" s="1939"/>
      <c r="H30" s="1940"/>
      <c r="I30" s="1260" t="s">
        <v>304</v>
      </c>
      <c r="J30" s="1260"/>
      <c r="K30" s="1260"/>
      <c r="L30" s="1260">
        <v>0</v>
      </c>
      <c r="M30" s="1260" t="s">
        <v>304</v>
      </c>
      <c r="N30" s="1260">
        <v>1</v>
      </c>
      <c r="O30" s="1260"/>
      <c r="P30" s="1260"/>
      <c r="Q30" s="1260" t="s">
        <v>304</v>
      </c>
      <c r="R30" s="1260"/>
    </row>
    <row r="31" spans="1:18" ht="17.25" customHeight="1">
      <c r="A31" s="1930"/>
      <c r="B31" s="1937" t="s">
        <v>1577</v>
      </c>
      <c r="C31" s="1937"/>
      <c r="D31" s="1937"/>
      <c r="E31" s="353" t="s">
        <v>9</v>
      </c>
      <c r="F31" s="1938">
        <v>1</v>
      </c>
      <c r="G31" s="1939"/>
      <c r="H31" s="1940"/>
      <c r="I31" s="1260" t="s">
        <v>304</v>
      </c>
      <c r="J31" s="1260"/>
      <c r="K31" s="1260"/>
      <c r="L31" s="1260">
        <v>0</v>
      </c>
      <c r="M31" s="1260" t="s">
        <v>304</v>
      </c>
      <c r="N31" s="1260">
        <v>1</v>
      </c>
      <c r="O31" s="1260"/>
      <c r="P31" s="1260"/>
      <c r="Q31" s="1260" t="s">
        <v>304</v>
      </c>
      <c r="R31" s="1260"/>
    </row>
    <row r="32" spans="1:18" ht="25.5" customHeight="1">
      <c r="A32" s="1930"/>
      <c r="B32" s="1942" t="s">
        <v>700</v>
      </c>
      <c r="C32" s="1942"/>
      <c r="D32" s="1942"/>
      <c r="E32" s="353" t="s">
        <v>10</v>
      </c>
      <c r="F32" s="1938">
        <v>33</v>
      </c>
      <c r="G32" s="1939"/>
      <c r="H32" s="1940"/>
      <c r="I32" s="1260" t="s">
        <v>304</v>
      </c>
      <c r="J32" s="1260">
        <v>11</v>
      </c>
      <c r="K32" s="1260">
        <v>0</v>
      </c>
      <c r="L32" s="1260">
        <v>5</v>
      </c>
      <c r="M32" s="1260" t="s">
        <v>304</v>
      </c>
      <c r="N32" s="1260">
        <v>4</v>
      </c>
      <c r="O32" s="1260"/>
      <c r="P32" s="1260"/>
      <c r="Q32" s="1260" t="s">
        <v>304</v>
      </c>
      <c r="R32" s="1260">
        <v>13</v>
      </c>
    </row>
    <row r="33" spans="1:18" ht="17.25" customHeight="1">
      <c r="A33" s="1930"/>
      <c r="B33" s="1937" t="s">
        <v>1578</v>
      </c>
      <c r="C33" s="1937"/>
      <c r="D33" s="1937"/>
      <c r="E33" s="353" t="s">
        <v>11</v>
      </c>
      <c r="F33" s="1938">
        <v>15</v>
      </c>
      <c r="G33" s="1939"/>
      <c r="H33" s="1940"/>
      <c r="I33" s="1260" t="s">
        <v>304</v>
      </c>
      <c r="J33" s="1260">
        <v>3</v>
      </c>
      <c r="K33" s="1260">
        <v>0</v>
      </c>
      <c r="L33" s="1260">
        <v>3</v>
      </c>
      <c r="M33" s="1260" t="s">
        <v>304</v>
      </c>
      <c r="N33" s="1260">
        <v>4</v>
      </c>
      <c r="O33" s="1260"/>
      <c r="P33" s="1260"/>
      <c r="Q33" s="1260" t="s">
        <v>304</v>
      </c>
      <c r="R33" s="1260">
        <v>5</v>
      </c>
    </row>
    <row r="34" spans="1:18" ht="17.25" customHeight="1">
      <c r="A34" s="1930"/>
      <c r="B34" s="1954" t="s">
        <v>131</v>
      </c>
      <c r="C34" s="1954"/>
      <c r="D34" s="1954"/>
      <c r="E34" s="353" t="s">
        <v>12</v>
      </c>
      <c r="F34" s="1938">
        <v>36</v>
      </c>
      <c r="G34" s="1939"/>
      <c r="H34" s="1940"/>
      <c r="I34" s="1260" t="s">
        <v>304</v>
      </c>
      <c r="J34" s="1260">
        <v>15</v>
      </c>
      <c r="K34" s="1260">
        <v>8</v>
      </c>
      <c r="L34" s="1260">
        <v>0</v>
      </c>
      <c r="M34" s="1260" t="s">
        <v>304</v>
      </c>
      <c r="N34" s="1260">
        <v>4</v>
      </c>
      <c r="O34" s="1260">
        <v>1</v>
      </c>
      <c r="P34" s="1260"/>
      <c r="Q34" s="1260" t="s">
        <v>304</v>
      </c>
      <c r="R34" s="1260">
        <v>8</v>
      </c>
    </row>
    <row r="35" spans="1:18" ht="17.25" customHeight="1">
      <c r="A35" s="1930"/>
      <c r="B35" s="1937" t="s">
        <v>1578</v>
      </c>
      <c r="C35" s="1937"/>
      <c r="D35" s="1937"/>
      <c r="E35" s="353" t="s">
        <v>463</v>
      </c>
      <c r="F35" s="1938">
        <v>10</v>
      </c>
      <c r="G35" s="1939"/>
      <c r="H35" s="1940"/>
      <c r="I35" s="1260" t="s">
        <v>304</v>
      </c>
      <c r="J35" s="1260">
        <v>5</v>
      </c>
      <c r="K35" s="1260">
        <v>3</v>
      </c>
      <c r="L35" s="1260">
        <v>0</v>
      </c>
      <c r="M35" s="1260" t="s">
        <v>304</v>
      </c>
      <c r="N35" s="1260">
        <v>0</v>
      </c>
      <c r="O35" s="1260">
        <v>0</v>
      </c>
      <c r="P35" s="1260"/>
      <c r="Q35" s="1260" t="s">
        <v>304</v>
      </c>
      <c r="R35" s="1260">
        <v>2</v>
      </c>
    </row>
    <row r="36" spans="1:18" ht="17.25" customHeight="1">
      <c r="A36" s="1946" t="s">
        <v>975</v>
      </c>
      <c r="B36" s="1946"/>
      <c r="C36" s="1946"/>
      <c r="D36" s="1946"/>
      <c r="E36" s="353" t="s">
        <v>464</v>
      </c>
      <c r="F36" s="1938">
        <v>863</v>
      </c>
      <c r="G36" s="1939"/>
      <c r="H36" s="1940"/>
      <c r="I36" s="1260">
        <v>70</v>
      </c>
      <c r="J36" s="1260">
        <v>97</v>
      </c>
      <c r="K36" s="1260">
        <v>61</v>
      </c>
      <c r="L36" s="1261"/>
      <c r="M36" s="1260">
        <v>302</v>
      </c>
      <c r="N36" s="1260">
        <v>117</v>
      </c>
      <c r="O36" s="1260">
        <v>216</v>
      </c>
      <c r="P36" s="1261"/>
      <c r="Q36" s="1260"/>
      <c r="R36" s="1260">
        <v>0</v>
      </c>
    </row>
    <row r="37" spans="1:18" ht="17.25" customHeight="1">
      <c r="A37" s="1937" t="s">
        <v>1579</v>
      </c>
      <c r="B37" s="1937"/>
      <c r="C37" s="1937"/>
      <c r="D37" s="1937"/>
      <c r="E37" s="353" t="s">
        <v>13</v>
      </c>
      <c r="F37" s="1938">
        <v>286</v>
      </c>
      <c r="G37" s="1939"/>
      <c r="H37" s="1940"/>
      <c r="I37" s="1260">
        <v>24</v>
      </c>
      <c r="J37" s="1260">
        <v>24</v>
      </c>
      <c r="K37" s="1260">
        <v>24</v>
      </c>
      <c r="L37" s="1261"/>
      <c r="M37" s="1260">
        <v>111</v>
      </c>
      <c r="N37" s="1260">
        <v>44</v>
      </c>
      <c r="O37" s="1260">
        <v>59</v>
      </c>
      <c r="P37" s="1261"/>
      <c r="Q37" s="1260"/>
      <c r="R37" s="1260">
        <v>0</v>
      </c>
    </row>
    <row r="39" spans="1:18" ht="12" customHeight="1">
      <c r="A39" s="1721">
        <v>41</v>
      </c>
      <c r="B39" s="1721"/>
      <c r="C39" s="1721"/>
      <c r="D39" s="1721"/>
      <c r="E39" s="1721"/>
      <c r="F39" s="1721"/>
      <c r="G39" s="1721"/>
      <c r="H39" s="1721"/>
      <c r="I39" s="1721"/>
      <c r="J39" s="1721"/>
      <c r="K39" s="1721"/>
      <c r="L39" s="1721"/>
      <c r="M39" s="1721"/>
      <c r="N39" s="1721"/>
      <c r="O39" s="1721"/>
      <c r="P39" s="1721"/>
      <c r="Q39" s="1721"/>
      <c r="R39" s="1721"/>
    </row>
  </sheetData>
  <mergeCells count="74">
    <mergeCell ref="A39:R39"/>
    <mergeCell ref="A36:D36"/>
    <mergeCell ref="F36:H36"/>
    <mergeCell ref="A37:D37"/>
    <mergeCell ref="F37:H37"/>
    <mergeCell ref="B33:D33"/>
    <mergeCell ref="F33:H33"/>
    <mergeCell ref="B34:D34"/>
    <mergeCell ref="F34:H34"/>
    <mergeCell ref="B35:D35"/>
    <mergeCell ref="F35:H35"/>
    <mergeCell ref="B30:D30"/>
    <mergeCell ref="F30:H30"/>
    <mergeCell ref="B31:D31"/>
    <mergeCell ref="F31:H31"/>
    <mergeCell ref="B32:D32"/>
    <mergeCell ref="F32:H32"/>
    <mergeCell ref="B27:D27"/>
    <mergeCell ref="F27:H27"/>
    <mergeCell ref="B28:D28"/>
    <mergeCell ref="F28:H28"/>
    <mergeCell ref="B29:D29"/>
    <mergeCell ref="F29:H29"/>
    <mergeCell ref="B24:D24"/>
    <mergeCell ref="F24:H24"/>
    <mergeCell ref="B25:D25"/>
    <mergeCell ref="F25:H25"/>
    <mergeCell ref="F26:H26"/>
    <mergeCell ref="B21:D21"/>
    <mergeCell ref="F21:H21"/>
    <mergeCell ref="A22:D22"/>
    <mergeCell ref="F22:H22"/>
    <mergeCell ref="A23:D23"/>
    <mergeCell ref="F23:H23"/>
    <mergeCell ref="B18:D18"/>
    <mergeCell ref="F18:H18"/>
    <mergeCell ref="B19:D19"/>
    <mergeCell ref="F19:H19"/>
    <mergeCell ref="B20:D20"/>
    <mergeCell ref="F20:H20"/>
    <mergeCell ref="B15:D15"/>
    <mergeCell ref="F15:H15"/>
    <mergeCell ref="B16:D16"/>
    <mergeCell ref="F16:H16"/>
    <mergeCell ref="B17:D17"/>
    <mergeCell ref="F17:H17"/>
    <mergeCell ref="B12:D12"/>
    <mergeCell ref="F12:H12"/>
    <mergeCell ref="B13:D13"/>
    <mergeCell ref="F13:H13"/>
    <mergeCell ref="B14:D14"/>
    <mergeCell ref="F14:H14"/>
    <mergeCell ref="F8:H8"/>
    <mergeCell ref="M4:P4"/>
    <mergeCell ref="Q4:R4"/>
    <mergeCell ref="C6:D6"/>
    <mergeCell ref="A7:D7"/>
    <mergeCell ref="F7:H7"/>
    <mergeCell ref="A24:A35"/>
    <mergeCell ref="A12:A21"/>
    <mergeCell ref="I4:L4"/>
    <mergeCell ref="A4:B6"/>
    <mergeCell ref="A2:R2"/>
    <mergeCell ref="A9:D9"/>
    <mergeCell ref="F9:H9"/>
    <mergeCell ref="A10:D10"/>
    <mergeCell ref="F10:H10"/>
    <mergeCell ref="A11:D11"/>
    <mergeCell ref="F11:H11"/>
    <mergeCell ref="A3:B3"/>
    <mergeCell ref="C4:D5"/>
    <mergeCell ref="E4:E6"/>
    <mergeCell ref="F4:H6"/>
    <mergeCell ref="A8:D8"/>
  </mergeCells>
  <pageMargins left="0.43" right="0.22" top="0.75" bottom="0.48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43">
    <tabColor rgb="FF00B050"/>
  </sheetPr>
  <dimension ref="A3:AD47"/>
  <sheetViews>
    <sheetView workbookViewId="0">
      <selection activeCell="D29" sqref="D29"/>
    </sheetView>
  </sheetViews>
  <sheetFormatPr defaultRowHeight="11.25"/>
  <cols>
    <col min="1" max="1" width="6.85546875" style="421" customWidth="1"/>
    <col min="2" max="2" width="26.5703125" style="431" customWidth="1"/>
    <col min="3" max="3" width="3.7109375" style="427" customWidth="1"/>
    <col min="4" max="5" width="4.5703125" style="427" customWidth="1"/>
    <col min="6" max="6" width="4.28515625" style="421" customWidth="1"/>
    <col min="7" max="7" width="3.5703125" style="421" customWidth="1"/>
    <col min="8" max="15" width="4.5703125" style="421" customWidth="1"/>
    <col min="16" max="19" width="4.140625" style="421" customWidth="1"/>
    <col min="20" max="21" width="4.42578125" style="421" customWidth="1"/>
    <col min="22" max="22" width="8.5703125" style="421" customWidth="1"/>
    <col min="23" max="23" width="5.7109375" style="421" customWidth="1"/>
    <col min="24" max="24" width="3.140625" style="421" customWidth="1"/>
    <col min="25" max="25" width="4.42578125" style="421" customWidth="1"/>
    <col min="26" max="27" width="4.140625" style="427" customWidth="1"/>
    <col min="28" max="57" width="3.7109375" style="427" customWidth="1"/>
    <col min="58" max="256" width="9.140625" style="427"/>
    <col min="257" max="257" width="6.85546875" style="427" customWidth="1"/>
    <col min="258" max="258" width="26.5703125" style="427" customWidth="1"/>
    <col min="259" max="259" width="3.7109375" style="427" customWidth="1"/>
    <col min="260" max="261" width="4.5703125" style="427" customWidth="1"/>
    <col min="262" max="263" width="4.28515625" style="427" customWidth="1"/>
    <col min="264" max="271" width="4.5703125" style="427" customWidth="1"/>
    <col min="272" max="275" width="4.140625" style="427" customWidth="1"/>
    <col min="276" max="277" width="4.42578125" style="427" customWidth="1"/>
    <col min="278" max="278" width="5.85546875" style="427" customWidth="1"/>
    <col min="279" max="279" width="5.7109375" style="427" customWidth="1"/>
    <col min="280" max="281" width="4.42578125" style="427" customWidth="1"/>
    <col min="282" max="283" width="4.140625" style="427" customWidth="1"/>
    <col min="284" max="313" width="3.7109375" style="427" customWidth="1"/>
    <col min="314" max="512" width="9.140625" style="427"/>
    <col min="513" max="513" width="6.85546875" style="427" customWidth="1"/>
    <col min="514" max="514" width="26.5703125" style="427" customWidth="1"/>
    <col min="515" max="515" width="3.7109375" style="427" customWidth="1"/>
    <col min="516" max="517" width="4.5703125" style="427" customWidth="1"/>
    <col min="518" max="519" width="4.28515625" style="427" customWidth="1"/>
    <col min="520" max="527" width="4.5703125" style="427" customWidth="1"/>
    <col min="528" max="531" width="4.140625" style="427" customWidth="1"/>
    <col min="532" max="533" width="4.42578125" style="427" customWidth="1"/>
    <col min="534" max="534" width="5.85546875" style="427" customWidth="1"/>
    <col min="535" max="535" width="5.7109375" style="427" customWidth="1"/>
    <col min="536" max="537" width="4.42578125" style="427" customWidth="1"/>
    <col min="538" max="539" width="4.140625" style="427" customWidth="1"/>
    <col min="540" max="569" width="3.7109375" style="427" customWidth="1"/>
    <col min="570" max="768" width="9.140625" style="427"/>
    <col min="769" max="769" width="6.85546875" style="427" customWidth="1"/>
    <col min="770" max="770" width="26.5703125" style="427" customWidth="1"/>
    <col min="771" max="771" width="3.7109375" style="427" customWidth="1"/>
    <col min="772" max="773" width="4.5703125" style="427" customWidth="1"/>
    <col min="774" max="775" width="4.28515625" style="427" customWidth="1"/>
    <col min="776" max="783" width="4.5703125" style="427" customWidth="1"/>
    <col min="784" max="787" width="4.140625" style="427" customWidth="1"/>
    <col min="788" max="789" width="4.42578125" style="427" customWidth="1"/>
    <col min="790" max="790" width="5.85546875" style="427" customWidth="1"/>
    <col min="791" max="791" width="5.7109375" style="427" customWidth="1"/>
    <col min="792" max="793" width="4.42578125" style="427" customWidth="1"/>
    <col min="794" max="795" width="4.140625" style="427" customWidth="1"/>
    <col min="796" max="825" width="3.7109375" style="427" customWidth="1"/>
    <col min="826" max="1024" width="9.140625" style="427"/>
    <col min="1025" max="1025" width="6.85546875" style="427" customWidth="1"/>
    <col min="1026" max="1026" width="26.5703125" style="427" customWidth="1"/>
    <col min="1027" max="1027" width="3.7109375" style="427" customWidth="1"/>
    <col min="1028" max="1029" width="4.5703125" style="427" customWidth="1"/>
    <col min="1030" max="1031" width="4.28515625" style="427" customWidth="1"/>
    <col min="1032" max="1039" width="4.5703125" style="427" customWidth="1"/>
    <col min="1040" max="1043" width="4.140625" style="427" customWidth="1"/>
    <col min="1044" max="1045" width="4.42578125" style="427" customWidth="1"/>
    <col min="1046" max="1046" width="5.85546875" style="427" customWidth="1"/>
    <col min="1047" max="1047" width="5.7109375" style="427" customWidth="1"/>
    <col min="1048" max="1049" width="4.42578125" style="427" customWidth="1"/>
    <col min="1050" max="1051" width="4.140625" style="427" customWidth="1"/>
    <col min="1052" max="1081" width="3.7109375" style="427" customWidth="1"/>
    <col min="1082" max="1280" width="9.140625" style="427"/>
    <col min="1281" max="1281" width="6.85546875" style="427" customWidth="1"/>
    <col min="1282" max="1282" width="26.5703125" style="427" customWidth="1"/>
    <col min="1283" max="1283" width="3.7109375" style="427" customWidth="1"/>
    <col min="1284" max="1285" width="4.5703125" style="427" customWidth="1"/>
    <col min="1286" max="1287" width="4.28515625" style="427" customWidth="1"/>
    <col min="1288" max="1295" width="4.5703125" style="427" customWidth="1"/>
    <col min="1296" max="1299" width="4.140625" style="427" customWidth="1"/>
    <col min="1300" max="1301" width="4.42578125" style="427" customWidth="1"/>
    <col min="1302" max="1302" width="5.85546875" style="427" customWidth="1"/>
    <col min="1303" max="1303" width="5.7109375" style="427" customWidth="1"/>
    <col min="1304" max="1305" width="4.42578125" style="427" customWidth="1"/>
    <col min="1306" max="1307" width="4.140625" style="427" customWidth="1"/>
    <col min="1308" max="1337" width="3.7109375" style="427" customWidth="1"/>
    <col min="1338" max="1536" width="9.140625" style="427"/>
    <col min="1537" max="1537" width="6.85546875" style="427" customWidth="1"/>
    <col min="1538" max="1538" width="26.5703125" style="427" customWidth="1"/>
    <col min="1539" max="1539" width="3.7109375" style="427" customWidth="1"/>
    <col min="1540" max="1541" width="4.5703125" style="427" customWidth="1"/>
    <col min="1542" max="1543" width="4.28515625" style="427" customWidth="1"/>
    <col min="1544" max="1551" width="4.5703125" style="427" customWidth="1"/>
    <col min="1552" max="1555" width="4.140625" style="427" customWidth="1"/>
    <col min="1556" max="1557" width="4.42578125" style="427" customWidth="1"/>
    <col min="1558" max="1558" width="5.85546875" style="427" customWidth="1"/>
    <col min="1559" max="1559" width="5.7109375" style="427" customWidth="1"/>
    <col min="1560" max="1561" width="4.42578125" style="427" customWidth="1"/>
    <col min="1562" max="1563" width="4.140625" style="427" customWidth="1"/>
    <col min="1564" max="1593" width="3.7109375" style="427" customWidth="1"/>
    <col min="1594" max="1792" width="9.140625" style="427"/>
    <col min="1793" max="1793" width="6.85546875" style="427" customWidth="1"/>
    <col min="1794" max="1794" width="26.5703125" style="427" customWidth="1"/>
    <col min="1795" max="1795" width="3.7109375" style="427" customWidth="1"/>
    <col min="1796" max="1797" width="4.5703125" style="427" customWidth="1"/>
    <col min="1798" max="1799" width="4.28515625" style="427" customWidth="1"/>
    <col min="1800" max="1807" width="4.5703125" style="427" customWidth="1"/>
    <col min="1808" max="1811" width="4.140625" style="427" customWidth="1"/>
    <col min="1812" max="1813" width="4.42578125" style="427" customWidth="1"/>
    <col min="1814" max="1814" width="5.85546875" style="427" customWidth="1"/>
    <col min="1815" max="1815" width="5.7109375" style="427" customWidth="1"/>
    <col min="1816" max="1817" width="4.42578125" style="427" customWidth="1"/>
    <col min="1818" max="1819" width="4.140625" style="427" customWidth="1"/>
    <col min="1820" max="1849" width="3.7109375" style="427" customWidth="1"/>
    <col min="1850" max="2048" width="9.140625" style="427"/>
    <col min="2049" max="2049" width="6.85546875" style="427" customWidth="1"/>
    <col min="2050" max="2050" width="26.5703125" style="427" customWidth="1"/>
    <col min="2051" max="2051" width="3.7109375" style="427" customWidth="1"/>
    <col min="2052" max="2053" width="4.5703125" style="427" customWidth="1"/>
    <col min="2054" max="2055" width="4.28515625" style="427" customWidth="1"/>
    <col min="2056" max="2063" width="4.5703125" style="427" customWidth="1"/>
    <col min="2064" max="2067" width="4.140625" style="427" customWidth="1"/>
    <col min="2068" max="2069" width="4.42578125" style="427" customWidth="1"/>
    <col min="2070" max="2070" width="5.85546875" style="427" customWidth="1"/>
    <col min="2071" max="2071" width="5.7109375" style="427" customWidth="1"/>
    <col min="2072" max="2073" width="4.42578125" style="427" customWidth="1"/>
    <col min="2074" max="2075" width="4.140625" style="427" customWidth="1"/>
    <col min="2076" max="2105" width="3.7109375" style="427" customWidth="1"/>
    <col min="2106" max="2304" width="9.140625" style="427"/>
    <col min="2305" max="2305" width="6.85546875" style="427" customWidth="1"/>
    <col min="2306" max="2306" width="26.5703125" style="427" customWidth="1"/>
    <col min="2307" max="2307" width="3.7109375" style="427" customWidth="1"/>
    <col min="2308" max="2309" width="4.5703125" style="427" customWidth="1"/>
    <col min="2310" max="2311" width="4.28515625" style="427" customWidth="1"/>
    <col min="2312" max="2319" width="4.5703125" style="427" customWidth="1"/>
    <col min="2320" max="2323" width="4.140625" style="427" customWidth="1"/>
    <col min="2324" max="2325" width="4.42578125" style="427" customWidth="1"/>
    <col min="2326" max="2326" width="5.85546875" style="427" customWidth="1"/>
    <col min="2327" max="2327" width="5.7109375" style="427" customWidth="1"/>
    <col min="2328" max="2329" width="4.42578125" style="427" customWidth="1"/>
    <col min="2330" max="2331" width="4.140625" style="427" customWidth="1"/>
    <col min="2332" max="2361" width="3.7109375" style="427" customWidth="1"/>
    <col min="2362" max="2560" width="9.140625" style="427"/>
    <col min="2561" max="2561" width="6.85546875" style="427" customWidth="1"/>
    <col min="2562" max="2562" width="26.5703125" style="427" customWidth="1"/>
    <col min="2563" max="2563" width="3.7109375" style="427" customWidth="1"/>
    <col min="2564" max="2565" width="4.5703125" style="427" customWidth="1"/>
    <col min="2566" max="2567" width="4.28515625" style="427" customWidth="1"/>
    <col min="2568" max="2575" width="4.5703125" style="427" customWidth="1"/>
    <col min="2576" max="2579" width="4.140625" style="427" customWidth="1"/>
    <col min="2580" max="2581" width="4.42578125" style="427" customWidth="1"/>
    <col min="2582" max="2582" width="5.85546875" style="427" customWidth="1"/>
    <col min="2583" max="2583" width="5.7109375" style="427" customWidth="1"/>
    <col min="2584" max="2585" width="4.42578125" style="427" customWidth="1"/>
    <col min="2586" max="2587" width="4.140625" style="427" customWidth="1"/>
    <col min="2588" max="2617" width="3.7109375" style="427" customWidth="1"/>
    <col min="2618" max="2816" width="9.140625" style="427"/>
    <col min="2817" max="2817" width="6.85546875" style="427" customWidth="1"/>
    <col min="2818" max="2818" width="26.5703125" style="427" customWidth="1"/>
    <col min="2819" max="2819" width="3.7109375" style="427" customWidth="1"/>
    <col min="2820" max="2821" width="4.5703125" style="427" customWidth="1"/>
    <col min="2822" max="2823" width="4.28515625" style="427" customWidth="1"/>
    <col min="2824" max="2831" width="4.5703125" style="427" customWidth="1"/>
    <col min="2832" max="2835" width="4.140625" style="427" customWidth="1"/>
    <col min="2836" max="2837" width="4.42578125" style="427" customWidth="1"/>
    <col min="2838" max="2838" width="5.85546875" style="427" customWidth="1"/>
    <col min="2839" max="2839" width="5.7109375" style="427" customWidth="1"/>
    <col min="2840" max="2841" width="4.42578125" style="427" customWidth="1"/>
    <col min="2842" max="2843" width="4.140625" style="427" customWidth="1"/>
    <col min="2844" max="2873" width="3.7109375" style="427" customWidth="1"/>
    <col min="2874" max="3072" width="9.140625" style="427"/>
    <col min="3073" max="3073" width="6.85546875" style="427" customWidth="1"/>
    <col min="3074" max="3074" width="26.5703125" style="427" customWidth="1"/>
    <col min="3075" max="3075" width="3.7109375" style="427" customWidth="1"/>
    <col min="3076" max="3077" width="4.5703125" style="427" customWidth="1"/>
    <col min="3078" max="3079" width="4.28515625" style="427" customWidth="1"/>
    <col min="3080" max="3087" width="4.5703125" style="427" customWidth="1"/>
    <col min="3088" max="3091" width="4.140625" style="427" customWidth="1"/>
    <col min="3092" max="3093" width="4.42578125" style="427" customWidth="1"/>
    <col min="3094" max="3094" width="5.85546875" style="427" customWidth="1"/>
    <col min="3095" max="3095" width="5.7109375" style="427" customWidth="1"/>
    <col min="3096" max="3097" width="4.42578125" style="427" customWidth="1"/>
    <col min="3098" max="3099" width="4.140625" style="427" customWidth="1"/>
    <col min="3100" max="3129" width="3.7109375" style="427" customWidth="1"/>
    <col min="3130" max="3328" width="9.140625" style="427"/>
    <col min="3329" max="3329" width="6.85546875" style="427" customWidth="1"/>
    <col min="3330" max="3330" width="26.5703125" style="427" customWidth="1"/>
    <col min="3331" max="3331" width="3.7109375" style="427" customWidth="1"/>
    <col min="3332" max="3333" width="4.5703125" style="427" customWidth="1"/>
    <col min="3334" max="3335" width="4.28515625" style="427" customWidth="1"/>
    <col min="3336" max="3343" width="4.5703125" style="427" customWidth="1"/>
    <col min="3344" max="3347" width="4.140625" style="427" customWidth="1"/>
    <col min="3348" max="3349" width="4.42578125" style="427" customWidth="1"/>
    <col min="3350" max="3350" width="5.85546875" style="427" customWidth="1"/>
    <col min="3351" max="3351" width="5.7109375" style="427" customWidth="1"/>
    <col min="3352" max="3353" width="4.42578125" style="427" customWidth="1"/>
    <col min="3354" max="3355" width="4.140625" style="427" customWidth="1"/>
    <col min="3356" max="3385" width="3.7109375" style="427" customWidth="1"/>
    <col min="3386" max="3584" width="9.140625" style="427"/>
    <col min="3585" max="3585" width="6.85546875" style="427" customWidth="1"/>
    <col min="3586" max="3586" width="26.5703125" style="427" customWidth="1"/>
    <col min="3587" max="3587" width="3.7109375" style="427" customWidth="1"/>
    <col min="3588" max="3589" width="4.5703125" style="427" customWidth="1"/>
    <col min="3590" max="3591" width="4.28515625" style="427" customWidth="1"/>
    <col min="3592" max="3599" width="4.5703125" style="427" customWidth="1"/>
    <col min="3600" max="3603" width="4.140625" style="427" customWidth="1"/>
    <col min="3604" max="3605" width="4.42578125" style="427" customWidth="1"/>
    <col min="3606" max="3606" width="5.85546875" style="427" customWidth="1"/>
    <col min="3607" max="3607" width="5.7109375" style="427" customWidth="1"/>
    <col min="3608" max="3609" width="4.42578125" style="427" customWidth="1"/>
    <col min="3610" max="3611" width="4.140625" style="427" customWidth="1"/>
    <col min="3612" max="3641" width="3.7109375" style="427" customWidth="1"/>
    <col min="3642" max="3840" width="9.140625" style="427"/>
    <col min="3841" max="3841" width="6.85546875" style="427" customWidth="1"/>
    <col min="3842" max="3842" width="26.5703125" style="427" customWidth="1"/>
    <col min="3843" max="3843" width="3.7109375" style="427" customWidth="1"/>
    <col min="3844" max="3845" width="4.5703125" style="427" customWidth="1"/>
    <col min="3846" max="3847" width="4.28515625" style="427" customWidth="1"/>
    <col min="3848" max="3855" width="4.5703125" style="427" customWidth="1"/>
    <col min="3856" max="3859" width="4.140625" style="427" customWidth="1"/>
    <col min="3860" max="3861" width="4.42578125" style="427" customWidth="1"/>
    <col min="3862" max="3862" width="5.85546875" style="427" customWidth="1"/>
    <col min="3863" max="3863" width="5.7109375" style="427" customWidth="1"/>
    <col min="3864" max="3865" width="4.42578125" style="427" customWidth="1"/>
    <col min="3866" max="3867" width="4.140625" style="427" customWidth="1"/>
    <col min="3868" max="3897" width="3.7109375" style="427" customWidth="1"/>
    <col min="3898" max="4096" width="9.140625" style="427"/>
    <col min="4097" max="4097" width="6.85546875" style="427" customWidth="1"/>
    <col min="4098" max="4098" width="26.5703125" style="427" customWidth="1"/>
    <col min="4099" max="4099" width="3.7109375" style="427" customWidth="1"/>
    <col min="4100" max="4101" width="4.5703125" style="427" customWidth="1"/>
    <col min="4102" max="4103" width="4.28515625" style="427" customWidth="1"/>
    <col min="4104" max="4111" width="4.5703125" style="427" customWidth="1"/>
    <col min="4112" max="4115" width="4.140625" style="427" customWidth="1"/>
    <col min="4116" max="4117" width="4.42578125" style="427" customWidth="1"/>
    <col min="4118" max="4118" width="5.85546875" style="427" customWidth="1"/>
    <col min="4119" max="4119" width="5.7109375" style="427" customWidth="1"/>
    <col min="4120" max="4121" width="4.42578125" style="427" customWidth="1"/>
    <col min="4122" max="4123" width="4.140625" style="427" customWidth="1"/>
    <col min="4124" max="4153" width="3.7109375" style="427" customWidth="1"/>
    <col min="4154" max="4352" width="9.140625" style="427"/>
    <col min="4353" max="4353" width="6.85546875" style="427" customWidth="1"/>
    <col min="4354" max="4354" width="26.5703125" style="427" customWidth="1"/>
    <col min="4355" max="4355" width="3.7109375" style="427" customWidth="1"/>
    <col min="4356" max="4357" width="4.5703125" style="427" customWidth="1"/>
    <col min="4358" max="4359" width="4.28515625" style="427" customWidth="1"/>
    <col min="4360" max="4367" width="4.5703125" style="427" customWidth="1"/>
    <col min="4368" max="4371" width="4.140625" style="427" customWidth="1"/>
    <col min="4372" max="4373" width="4.42578125" style="427" customWidth="1"/>
    <col min="4374" max="4374" width="5.85546875" style="427" customWidth="1"/>
    <col min="4375" max="4375" width="5.7109375" style="427" customWidth="1"/>
    <col min="4376" max="4377" width="4.42578125" style="427" customWidth="1"/>
    <col min="4378" max="4379" width="4.140625" style="427" customWidth="1"/>
    <col min="4380" max="4409" width="3.7109375" style="427" customWidth="1"/>
    <col min="4410" max="4608" width="9.140625" style="427"/>
    <col min="4609" max="4609" width="6.85546875" style="427" customWidth="1"/>
    <col min="4610" max="4610" width="26.5703125" style="427" customWidth="1"/>
    <col min="4611" max="4611" width="3.7109375" style="427" customWidth="1"/>
    <col min="4612" max="4613" width="4.5703125" style="427" customWidth="1"/>
    <col min="4614" max="4615" width="4.28515625" style="427" customWidth="1"/>
    <col min="4616" max="4623" width="4.5703125" style="427" customWidth="1"/>
    <col min="4624" max="4627" width="4.140625" style="427" customWidth="1"/>
    <col min="4628" max="4629" width="4.42578125" style="427" customWidth="1"/>
    <col min="4630" max="4630" width="5.85546875" style="427" customWidth="1"/>
    <col min="4631" max="4631" width="5.7109375" style="427" customWidth="1"/>
    <col min="4632" max="4633" width="4.42578125" style="427" customWidth="1"/>
    <col min="4634" max="4635" width="4.140625" style="427" customWidth="1"/>
    <col min="4636" max="4665" width="3.7109375" style="427" customWidth="1"/>
    <col min="4666" max="4864" width="9.140625" style="427"/>
    <col min="4865" max="4865" width="6.85546875" style="427" customWidth="1"/>
    <col min="4866" max="4866" width="26.5703125" style="427" customWidth="1"/>
    <col min="4867" max="4867" width="3.7109375" style="427" customWidth="1"/>
    <col min="4868" max="4869" width="4.5703125" style="427" customWidth="1"/>
    <col min="4870" max="4871" width="4.28515625" style="427" customWidth="1"/>
    <col min="4872" max="4879" width="4.5703125" style="427" customWidth="1"/>
    <col min="4880" max="4883" width="4.140625" style="427" customWidth="1"/>
    <col min="4884" max="4885" width="4.42578125" style="427" customWidth="1"/>
    <col min="4886" max="4886" width="5.85546875" style="427" customWidth="1"/>
    <col min="4887" max="4887" width="5.7109375" style="427" customWidth="1"/>
    <col min="4888" max="4889" width="4.42578125" style="427" customWidth="1"/>
    <col min="4890" max="4891" width="4.140625" style="427" customWidth="1"/>
    <col min="4892" max="4921" width="3.7109375" style="427" customWidth="1"/>
    <col min="4922" max="5120" width="9.140625" style="427"/>
    <col min="5121" max="5121" width="6.85546875" style="427" customWidth="1"/>
    <col min="5122" max="5122" width="26.5703125" style="427" customWidth="1"/>
    <col min="5123" max="5123" width="3.7109375" style="427" customWidth="1"/>
    <col min="5124" max="5125" width="4.5703125" style="427" customWidth="1"/>
    <col min="5126" max="5127" width="4.28515625" style="427" customWidth="1"/>
    <col min="5128" max="5135" width="4.5703125" style="427" customWidth="1"/>
    <col min="5136" max="5139" width="4.140625" style="427" customWidth="1"/>
    <col min="5140" max="5141" width="4.42578125" style="427" customWidth="1"/>
    <col min="5142" max="5142" width="5.85546875" style="427" customWidth="1"/>
    <col min="5143" max="5143" width="5.7109375" style="427" customWidth="1"/>
    <col min="5144" max="5145" width="4.42578125" style="427" customWidth="1"/>
    <col min="5146" max="5147" width="4.140625" style="427" customWidth="1"/>
    <col min="5148" max="5177" width="3.7109375" style="427" customWidth="1"/>
    <col min="5178" max="5376" width="9.140625" style="427"/>
    <col min="5377" max="5377" width="6.85546875" style="427" customWidth="1"/>
    <col min="5378" max="5378" width="26.5703125" style="427" customWidth="1"/>
    <col min="5379" max="5379" width="3.7109375" style="427" customWidth="1"/>
    <col min="5380" max="5381" width="4.5703125" style="427" customWidth="1"/>
    <col min="5382" max="5383" width="4.28515625" style="427" customWidth="1"/>
    <col min="5384" max="5391" width="4.5703125" style="427" customWidth="1"/>
    <col min="5392" max="5395" width="4.140625" style="427" customWidth="1"/>
    <col min="5396" max="5397" width="4.42578125" style="427" customWidth="1"/>
    <col min="5398" max="5398" width="5.85546875" style="427" customWidth="1"/>
    <col min="5399" max="5399" width="5.7109375" style="427" customWidth="1"/>
    <col min="5400" max="5401" width="4.42578125" style="427" customWidth="1"/>
    <col min="5402" max="5403" width="4.140625" style="427" customWidth="1"/>
    <col min="5404" max="5433" width="3.7109375" style="427" customWidth="1"/>
    <col min="5434" max="5632" width="9.140625" style="427"/>
    <col min="5633" max="5633" width="6.85546875" style="427" customWidth="1"/>
    <col min="5634" max="5634" width="26.5703125" style="427" customWidth="1"/>
    <col min="5635" max="5635" width="3.7109375" style="427" customWidth="1"/>
    <col min="5636" max="5637" width="4.5703125" style="427" customWidth="1"/>
    <col min="5638" max="5639" width="4.28515625" style="427" customWidth="1"/>
    <col min="5640" max="5647" width="4.5703125" style="427" customWidth="1"/>
    <col min="5648" max="5651" width="4.140625" style="427" customWidth="1"/>
    <col min="5652" max="5653" width="4.42578125" style="427" customWidth="1"/>
    <col min="5654" max="5654" width="5.85546875" style="427" customWidth="1"/>
    <col min="5655" max="5655" width="5.7109375" style="427" customWidth="1"/>
    <col min="5656" max="5657" width="4.42578125" style="427" customWidth="1"/>
    <col min="5658" max="5659" width="4.140625" style="427" customWidth="1"/>
    <col min="5660" max="5689" width="3.7109375" style="427" customWidth="1"/>
    <col min="5690" max="5888" width="9.140625" style="427"/>
    <col min="5889" max="5889" width="6.85546875" style="427" customWidth="1"/>
    <col min="5890" max="5890" width="26.5703125" style="427" customWidth="1"/>
    <col min="5891" max="5891" width="3.7109375" style="427" customWidth="1"/>
    <col min="5892" max="5893" width="4.5703125" style="427" customWidth="1"/>
    <col min="5894" max="5895" width="4.28515625" style="427" customWidth="1"/>
    <col min="5896" max="5903" width="4.5703125" style="427" customWidth="1"/>
    <col min="5904" max="5907" width="4.140625" style="427" customWidth="1"/>
    <col min="5908" max="5909" width="4.42578125" style="427" customWidth="1"/>
    <col min="5910" max="5910" width="5.85546875" style="427" customWidth="1"/>
    <col min="5911" max="5911" width="5.7109375" style="427" customWidth="1"/>
    <col min="5912" max="5913" width="4.42578125" style="427" customWidth="1"/>
    <col min="5914" max="5915" width="4.140625" style="427" customWidth="1"/>
    <col min="5916" max="5945" width="3.7109375" style="427" customWidth="1"/>
    <col min="5946" max="6144" width="9.140625" style="427"/>
    <col min="6145" max="6145" width="6.85546875" style="427" customWidth="1"/>
    <col min="6146" max="6146" width="26.5703125" style="427" customWidth="1"/>
    <col min="6147" max="6147" width="3.7109375" style="427" customWidth="1"/>
    <col min="6148" max="6149" width="4.5703125" style="427" customWidth="1"/>
    <col min="6150" max="6151" width="4.28515625" style="427" customWidth="1"/>
    <col min="6152" max="6159" width="4.5703125" style="427" customWidth="1"/>
    <col min="6160" max="6163" width="4.140625" style="427" customWidth="1"/>
    <col min="6164" max="6165" width="4.42578125" style="427" customWidth="1"/>
    <col min="6166" max="6166" width="5.85546875" style="427" customWidth="1"/>
    <col min="6167" max="6167" width="5.7109375" style="427" customWidth="1"/>
    <col min="6168" max="6169" width="4.42578125" style="427" customWidth="1"/>
    <col min="6170" max="6171" width="4.140625" style="427" customWidth="1"/>
    <col min="6172" max="6201" width="3.7109375" style="427" customWidth="1"/>
    <col min="6202" max="6400" width="9.140625" style="427"/>
    <col min="6401" max="6401" width="6.85546875" style="427" customWidth="1"/>
    <col min="6402" max="6402" width="26.5703125" style="427" customWidth="1"/>
    <col min="6403" max="6403" width="3.7109375" style="427" customWidth="1"/>
    <col min="6404" max="6405" width="4.5703125" style="427" customWidth="1"/>
    <col min="6406" max="6407" width="4.28515625" style="427" customWidth="1"/>
    <col min="6408" max="6415" width="4.5703125" style="427" customWidth="1"/>
    <col min="6416" max="6419" width="4.140625" style="427" customWidth="1"/>
    <col min="6420" max="6421" width="4.42578125" style="427" customWidth="1"/>
    <col min="6422" max="6422" width="5.85546875" style="427" customWidth="1"/>
    <col min="6423" max="6423" width="5.7109375" style="427" customWidth="1"/>
    <col min="6424" max="6425" width="4.42578125" style="427" customWidth="1"/>
    <col min="6426" max="6427" width="4.140625" style="427" customWidth="1"/>
    <col min="6428" max="6457" width="3.7109375" style="427" customWidth="1"/>
    <col min="6458" max="6656" width="9.140625" style="427"/>
    <col min="6657" max="6657" width="6.85546875" style="427" customWidth="1"/>
    <col min="6658" max="6658" width="26.5703125" style="427" customWidth="1"/>
    <col min="6659" max="6659" width="3.7109375" style="427" customWidth="1"/>
    <col min="6660" max="6661" width="4.5703125" style="427" customWidth="1"/>
    <col min="6662" max="6663" width="4.28515625" style="427" customWidth="1"/>
    <col min="6664" max="6671" width="4.5703125" style="427" customWidth="1"/>
    <col min="6672" max="6675" width="4.140625" style="427" customWidth="1"/>
    <col min="6676" max="6677" width="4.42578125" style="427" customWidth="1"/>
    <col min="6678" max="6678" width="5.85546875" style="427" customWidth="1"/>
    <col min="6679" max="6679" width="5.7109375" style="427" customWidth="1"/>
    <col min="6680" max="6681" width="4.42578125" style="427" customWidth="1"/>
    <col min="6682" max="6683" width="4.140625" style="427" customWidth="1"/>
    <col min="6684" max="6713" width="3.7109375" style="427" customWidth="1"/>
    <col min="6714" max="6912" width="9.140625" style="427"/>
    <col min="6913" max="6913" width="6.85546875" style="427" customWidth="1"/>
    <col min="6914" max="6914" width="26.5703125" style="427" customWidth="1"/>
    <col min="6915" max="6915" width="3.7109375" style="427" customWidth="1"/>
    <col min="6916" max="6917" width="4.5703125" style="427" customWidth="1"/>
    <col min="6918" max="6919" width="4.28515625" style="427" customWidth="1"/>
    <col min="6920" max="6927" width="4.5703125" style="427" customWidth="1"/>
    <col min="6928" max="6931" width="4.140625" style="427" customWidth="1"/>
    <col min="6932" max="6933" width="4.42578125" style="427" customWidth="1"/>
    <col min="6934" max="6934" width="5.85546875" style="427" customWidth="1"/>
    <col min="6935" max="6935" width="5.7109375" style="427" customWidth="1"/>
    <col min="6936" max="6937" width="4.42578125" style="427" customWidth="1"/>
    <col min="6938" max="6939" width="4.140625" style="427" customWidth="1"/>
    <col min="6940" max="6969" width="3.7109375" style="427" customWidth="1"/>
    <col min="6970" max="7168" width="9.140625" style="427"/>
    <col min="7169" max="7169" width="6.85546875" style="427" customWidth="1"/>
    <col min="7170" max="7170" width="26.5703125" style="427" customWidth="1"/>
    <col min="7171" max="7171" width="3.7109375" style="427" customWidth="1"/>
    <col min="7172" max="7173" width="4.5703125" style="427" customWidth="1"/>
    <col min="7174" max="7175" width="4.28515625" style="427" customWidth="1"/>
    <col min="7176" max="7183" width="4.5703125" style="427" customWidth="1"/>
    <col min="7184" max="7187" width="4.140625" style="427" customWidth="1"/>
    <col min="7188" max="7189" width="4.42578125" style="427" customWidth="1"/>
    <col min="7190" max="7190" width="5.85546875" style="427" customWidth="1"/>
    <col min="7191" max="7191" width="5.7109375" style="427" customWidth="1"/>
    <col min="7192" max="7193" width="4.42578125" style="427" customWidth="1"/>
    <col min="7194" max="7195" width="4.140625" style="427" customWidth="1"/>
    <col min="7196" max="7225" width="3.7109375" style="427" customWidth="1"/>
    <col min="7226" max="7424" width="9.140625" style="427"/>
    <col min="7425" max="7425" width="6.85546875" style="427" customWidth="1"/>
    <col min="7426" max="7426" width="26.5703125" style="427" customWidth="1"/>
    <col min="7427" max="7427" width="3.7109375" style="427" customWidth="1"/>
    <col min="7428" max="7429" width="4.5703125" style="427" customWidth="1"/>
    <col min="7430" max="7431" width="4.28515625" style="427" customWidth="1"/>
    <col min="7432" max="7439" width="4.5703125" style="427" customWidth="1"/>
    <col min="7440" max="7443" width="4.140625" style="427" customWidth="1"/>
    <col min="7444" max="7445" width="4.42578125" style="427" customWidth="1"/>
    <col min="7446" max="7446" width="5.85546875" style="427" customWidth="1"/>
    <col min="7447" max="7447" width="5.7109375" style="427" customWidth="1"/>
    <col min="7448" max="7449" width="4.42578125" style="427" customWidth="1"/>
    <col min="7450" max="7451" width="4.140625" style="427" customWidth="1"/>
    <col min="7452" max="7481" width="3.7109375" style="427" customWidth="1"/>
    <col min="7482" max="7680" width="9.140625" style="427"/>
    <col min="7681" max="7681" width="6.85546875" style="427" customWidth="1"/>
    <col min="7682" max="7682" width="26.5703125" style="427" customWidth="1"/>
    <col min="7683" max="7683" width="3.7109375" style="427" customWidth="1"/>
    <col min="7684" max="7685" width="4.5703125" style="427" customWidth="1"/>
    <col min="7686" max="7687" width="4.28515625" style="427" customWidth="1"/>
    <col min="7688" max="7695" width="4.5703125" style="427" customWidth="1"/>
    <col min="7696" max="7699" width="4.140625" style="427" customWidth="1"/>
    <col min="7700" max="7701" width="4.42578125" style="427" customWidth="1"/>
    <col min="7702" max="7702" width="5.85546875" style="427" customWidth="1"/>
    <col min="7703" max="7703" width="5.7109375" style="427" customWidth="1"/>
    <col min="7704" max="7705" width="4.42578125" style="427" customWidth="1"/>
    <col min="7706" max="7707" width="4.140625" style="427" customWidth="1"/>
    <col min="7708" max="7737" width="3.7109375" style="427" customWidth="1"/>
    <col min="7738" max="7936" width="9.140625" style="427"/>
    <col min="7937" max="7937" width="6.85546875" style="427" customWidth="1"/>
    <col min="7938" max="7938" width="26.5703125" style="427" customWidth="1"/>
    <col min="7939" max="7939" width="3.7109375" style="427" customWidth="1"/>
    <col min="7940" max="7941" width="4.5703125" style="427" customWidth="1"/>
    <col min="7942" max="7943" width="4.28515625" style="427" customWidth="1"/>
    <col min="7944" max="7951" width="4.5703125" style="427" customWidth="1"/>
    <col min="7952" max="7955" width="4.140625" style="427" customWidth="1"/>
    <col min="7956" max="7957" width="4.42578125" style="427" customWidth="1"/>
    <col min="7958" max="7958" width="5.85546875" style="427" customWidth="1"/>
    <col min="7959" max="7959" width="5.7109375" style="427" customWidth="1"/>
    <col min="7960" max="7961" width="4.42578125" style="427" customWidth="1"/>
    <col min="7962" max="7963" width="4.140625" style="427" customWidth="1"/>
    <col min="7964" max="7993" width="3.7109375" style="427" customWidth="1"/>
    <col min="7994" max="8192" width="9.140625" style="427"/>
    <col min="8193" max="8193" width="6.85546875" style="427" customWidth="1"/>
    <col min="8194" max="8194" width="26.5703125" style="427" customWidth="1"/>
    <col min="8195" max="8195" width="3.7109375" style="427" customWidth="1"/>
    <col min="8196" max="8197" width="4.5703125" style="427" customWidth="1"/>
    <col min="8198" max="8199" width="4.28515625" style="427" customWidth="1"/>
    <col min="8200" max="8207" width="4.5703125" style="427" customWidth="1"/>
    <col min="8208" max="8211" width="4.140625" style="427" customWidth="1"/>
    <col min="8212" max="8213" width="4.42578125" style="427" customWidth="1"/>
    <col min="8214" max="8214" width="5.85546875" style="427" customWidth="1"/>
    <col min="8215" max="8215" width="5.7109375" style="427" customWidth="1"/>
    <col min="8216" max="8217" width="4.42578125" style="427" customWidth="1"/>
    <col min="8218" max="8219" width="4.140625" style="427" customWidth="1"/>
    <col min="8220" max="8249" width="3.7109375" style="427" customWidth="1"/>
    <col min="8250" max="8448" width="9.140625" style="427"/>
    <col min="8449" max="8449" width="6.85546875" style="427" customWidth="1"/>
    <col min="8450" max="8450" width="26.5703125" style="427" customWidth="1"/>
    <col min="8451" max="8451" width="3.7109375" style="427" customWidth="1"/>
    <col min="8452" max="8453" width="4.5703125" style="427" customWidth="1"/>
    <col min="8454" max="8455" width="4.28515625" style="427" customWidth="1"/>
    <col min="8456" max="8463" width="4.5703125" style="427" customWidth="1"/>
    <col min="8464" max="8467" width="4.140625" style="427" customWidth="1"/>
    <col min="8468" max="8469" width="4.42578125" style="427" customWidth="1"/>
    <col min="8470" max="8470" width="5.85546875" style="427" customWidth="1"/>
    <col min="8471" max="8471" width="5.7109375" style="427" customWidth="1"/>
    <col min="8472" max="8473" width="4.42578125" style="427" customWidth="1"/>
    <col min="8474" max="8475" width="4.140625" style="427" customWidth="1"/>
    <col min="8476" max="8505" width="3.7109375" style="427" customWidth="1"/>
    <col min="8506" max="8704" width="9.140625" style="427"/>
    <col min="8705" max="8705" width="6.85546875" style="427" customWidth="1"/>
    <col min="8706" max="8706" width="26.5703125" style="427" customWidth="1"/>
    <col min="8707" max="8707" width="3.7109375" style="427" customWidth="1"/>
    <col min="8708" max="8709" width="4.5703125" style="427" customWidth="1"/>
    <col min="8710" max="8711" width="4.28515625" style="427" customWidth="1"/>
    <col min="8712" max="8719" width="4.5703125" style="427" customWidth="1"/>
    <col min="8720" max="8723" width="4.140625" style="427" customWidth="1"/>
    <col min="8724" max="8725" width="4.42578125" style="427" customWidth="1"/>
    <col min="8726" max="8726" width="5.85546875" style="427" customWidth="1"/>
    <col min="8727" max="8727" width="5.7109375" style="427" customWidth="1"/>
    <col min="8728" max="8729" width="4.42578125" style="427" customWidth="1"/>
    <col min="8730" max="8731" width="4.140625" style="427" customWidth="1"/>
    <col min="8732" max="8761" width="3.7109375" style="427" customWidth="1"/>
    <col min="8762" max="8960" width="9.140625" style="427"/>
    <col min="8961" max="8961" width="6.85546875" style="427" customWidth="1"/>
    <col min="8962" max="8962" width="26.5703125" style="427" customWidth="1"/>
    <col min="8963" max="8963" width="3.7109375" style="427" customWidth="1"/>
    <col min="8964" max="8965" width="4.5703125" style="427" customWidth="1"/>
    <col min="8966" max="8967" width="4.28515625" style="427" customWidth="1"/>
    <col min="8968" max="8975" width="4.5703125" style="427" customWidth="1"/>
    <col min="8976" max="8979" width="4.140625" style="427" customWidth="1"/>
    <col min="8980" max="8981" width="4.42578125" style="427" customWidth="1"/>
    <col min="8982" max="8982" width="5.85546875" style="427" customWidth="1"/>
    <col min="8983" max="8983" width="5.7109375" style="427" customWidth="1"/>
    <col min="8984" max="8985" width="4.42578125" style="427" customWidth="1"/>
    <col min="8986" max="8987" width="4.140625" style="427" customWidth="1"/>
    <col min="8988" max="9017" width="3.7109375" style="427" customWidth="1"/>
    <col min="9018" max="9216" width="9.140625" style="427"/>
    <col min="9217" max="9217" width="6.85546875" style="427" customWidth="1"/>
    <col min="9218" max="9218" width="26.5703125" style="427" customWidth="1"/>
    <col min="9219" max="9219" width="3.7109375" style="427" customWidth="1"/>
    <col min="9220" max="9221" width="4.5703125" style="427" customWidth="1"/>
    <col min="9222" max="9223" width="4.28515625" style="427" customWidth="1"/>
    <col min="9224" max="9231" width="4.5703125" style="427" customWidth="1"/>
    <col min="9232" max="9235" width="4.140625" style="427" customWidth="1"/>
    <col min="9236" max="9237" width="4.42578125" style="427" customWidth="1"/>
    <col min="9238" max="9238" width="5.85546875" style="427" customWidth="1"/>
    <col min="9239" max="9239" width="5.7109375" style="427" customWidth="1"/>
    <col min="9240" max="9241" width="4.42578125" style="427" customWidth="1"/>
    <col min="9242" max="9243" width="4.140625" style="427" customWidth="1"/>
    <col min="9244" max="9273" width="3.7109375" style="427" customWidth="1"/>
    <col min="9274" max="9472" width="9.140625" style="427"/>
    <col min="9473" max="9473" width="6.85546875" style="427" customWidth="1"/>
    <col min="9474" max="9474" width="26.5703125" style="427" customWidth="1"/>
    <col min="9475" max="9475" width="3.7109375" style="427" customWidth="1"/>
    <col min="9476" max="9477" width="4.5703125" style="427" customWidth="1"/>
    <col min="9478" max="9479" width="4.28515625" style="427" customWidth="1"/>
    <col min="9480" max="9487" width="4.5703125" style="427" customWidth="1"/>
    <col min="9488" max="9491" width="4.140625" style="427" customWidth="1"/>
    <col min="9492" max="9493" width="4.42578125" style="427" customWidth="1"/>
    <col min="9494" max="9494" width="5.85546875" style="427" customWidth="1"/>
    <col min="9495" max="9495" width="5.7109375" style="427" customWidth="1"/>
    <col min="9496" max="9497" width="4.42578125" style="427" customWidth="1"/>
    <col min="9498" max="9499" width="4.140625" style="427" customWidth="1"/>
    <col min="9500" max="9529" width="3.7109375" style="427" customWidth="1"/>
    <col min="9530" max="9728" width="9.140625" style="427"/>
    <col min="9729" max="9729" width="6.85546875" style="427" customWidth="1"/>
    <col min="9730" max="9730" width="26.5703125" style="427" customWidth="1"/>
    <col min="9731" max="9731" width="3.7109375" style="427" customWidth="1"/>
    <col min="9732" max="9733" width="4.5703125" style="427" customWidth="1"/>
    <col min="9734" max="9735" width="4.28515625" style="427" customWidth="1"/>
    <col min="9736" max="9743" width="4.5703125" style="427" customWidth="1"/>
    <col min="9744" max="9747" width="4.140625" style="427" customWidth="1"/>
    <col min="9748" max="9749" width="4.42578125" style="427" customWidth="1"/>
    <col min="9750" max="9750" width="5.85546875" style="427" customWidth="1"/>
    <col min="9751" max="9751" width="5.7109375" style="427" customWidth="1"/>
    <col min="9752" max="9753" width="4.42578125" style="427" customWidth="1"/>
    <col min="9754" max="9755" width="4.140625" style="427" customWidth="1"/>
    <col min="9756" max="9785" width="3.7109375" style="427" customWidth="1"/>
    <col min="9786" max="9984" width="9.140625" style="427"/>
    <col min="9985" max="9985" width="6.85546875" style="427" customWidth="1"/>
    <col min="9986" max="9986" width="26.5703125" style="427" customWidth="1"/>
    <col min="9987" max="9987" width="3.7109375" style="427" customWidth="1"/>
    <col min="9988" max="9989" width="4.5703125" style="427" customWidth="1"/>
    <col min="9990" max="9991" width="4.28515625" style="427" customWidth="1"/>
    <col min="9992" max="9999" width="4.5703125" style="427" customWidth="1"/>
    <col min="10000" max="10003" width="4.140625" style="427" customWidth="1"/>
    <col min="10004" max="10005" width="4.42578125" style="427" customWidth="1"/>
    <col min="10006" max="10006" width="5.85546875" style="427" customWidth="1"/>
    <col min="10007" max="10007" width="5.7109375" style="427" customWidth="1"/>
    <col min="10008" max="10009" width="4.42578125" style="427" customWidth="1"/>
    <col min="10010" max="10011" width="4.140625" style="427" customWidth="1"/>
    <col min="10012" max="10041" width="3.7109375" style="427" customWidth="1"/>
    <col min="10042" max="10240" width="9.140625" style="427"/>
    <col min="10241" max="10241" width="6.85546875" style="427" customWidth="1"/>
    <col min="10242" max="10242" width="26.5703125" style="427" customWidth="1"/>
    <col min="10243" max="10243" width="3.7109375" style="427" customWidth="1"/>
    <col min="10244" max="10245" width="4.5703125" style="427" customWidth="1"/>
    <col min="10246" max="10247" width="4.28515625" style="427" customWidth="1"/>
    <col min="10248" max="10255" width="4.5703125" style="427" customWidth="1"/>
    <col min="10256" max="10259" width="4.140625" style="427" customWidth="1"/>
    <col min="10260" max="10261" width="4.42578125" style="427" customWidth="1"/>
    <col min="10262" max="10262" width="5.85546875" style="427" customWidth="1"/>
    <col min="10263" max="10263" width="5.7109375" style="427" customWidth="1"/>
    <col min="10264" max="10265" width="4.42578125" style="427" customWidth="1"/>
    <col min="10266" max="10267" width="4.140625" style="427" customWidth="1"/>
    <col min="10268" max="10297" width="3.7109375" style="427" customWidth="1"/>
    <col min="10298" max="10496" width="9.140625" style="427"/>
    <col min="10497" max="10497" width="6.85546875" style="427" customWidth="1"/>
    <col min="10498" max="10498" width="26.5703125" style="427" customWidth="1"/>
    <col min="10499" max="10499" width="3.7109375" style="427" customWidth="1"/>
    <col min="10500" max="10501" width="4.5703125" style="427" customWidth="1"/>
    <col min="10502" max="10503" width="4.28515625" style="427" customWidth="1"/>
    <col min="10504" max="10511" width="4.5703125" style="427" customWidth="1"/>
    <col min="10512" max="10515" width="4.140625" style="427" customWidth="1"/>
    <col min="10516" max="10517" width="4.42578125" style="427" customWidth="1"/>
    <col min="10518" max="10518" width="5.85546875" style="427" customWidth="1"/>
    <col min="10519" max="10519" width="5.7109375" style="427" customWidth="1"/>
    <col min="10520" max="10521" width="4.42578125" style="427" customWidth="1"/>
    <col min="10522" max="10523" width="4.140625" style="427" customWidth="1"/>
    <col min="10524" max="10553" width="3.7109375" style="427" customWidth="1"/>
    <col min="10554" max="10752" width="9.140625" style="427"/>
    <col min="10753" max="10753" width="6.85546875" style="427" customWidth="1"/>
    <col min="10754" max="10754" width="26.5703125" style="427" customWidth="1"/>
    <col min="10755" max="10755" width="3.7109375" style="427" customWidth="1"/>
    <col min="10756" max="10757" width="4.5703125" style="427" customWidth="1"/>
    <col min="10758" max="10759" width="4.28515625" style="427" customWidth="1"/>
    <col min="10760" max="10767" width="4.5703125" style="427" customWidth="1"/>
    <col min="10768" max="10771" width="4.140625" style="427" customWidth="1"/>
    <col min="10772" max="10773" width="4.42578125" style="427" customWidth="1"/>
    <col min="10774" max="10774" width="5.85546875" style="427" customWidth="1"/>
    <col min="10775" max="10775" width="5.7109375" style="427" customWidth="1"/>
    <col min="10776" max="10777" width="4.42578125" style="427" customWidth="1"/>
    <col min="10778" max="10779" width="4.140625" style="427" customWidth="1"/>
    <col min="10780" max="10809" width="3.7109375" style="427" customWidth="1"/>
    <col min="10810" max="11008" width="9.140625" style="427"/>
    <col min="11009" max="11009" width="6.85546875" style="427" customWidth="1"/>
    <col min="11010" max="11010" width="26.5703125" style="427" customWidth="1"/>
    <col min="11011" max="11011" width="3.7109375" style="427" customWidth="1"/>
    <col min="11012" max="11013" width="4.5703125" style="427" customWidth="1"/>
    <col min="11014" max="11015" width="4.28515625" style="427" customWidth="1"/>
    <col min="11016" max="11023" width="4.5703125" style="427" customWidth="1"/>
    <col min="11024" max="11027" width="4.140625" style="427" customWidth="1"/>
    <col min="11028" max="11029" width="4.42578125" style="427" customWidth="1"/>
    <col min="11030" max="11030" width="5.85546875" style="427" customWidth="1"/>
    <col min="11031" max="11031" width="5.7109375" style="427" customWidth="1"/>
    <col min="11032" max="11033" width="4.42578125" style="427" customWidth="1"/>
    <col min="11034" max="11035" width="4.140625" style="427" customWidth="1"/>
    <col min="11036" max="11065" width="3.7109375" style="427" customWidth="1"/>
    <col min="11066" max="11264" width="9.140625" style="427"/>
    <col min="11265" max="11265" width="6.85546875" style="427" customWidth="1"/>
    <col min="11266" max="11266" width="26.5703125" style="427" customWidth="1"/>
    <col min="11267" max="11267" width="3.7109375" style="427" customWidth="1"/>
    <col min="11268" max="11269" width="4.5703125" style="427" customWidth="1"/>
    <col min="11270" max="11271" width="4.28515625" style="427" customWidth="1"/>
    <col min="11272" max="11279" width="4.5703125" style="427" customWidth="1"/>
    <col min="11280" max="11283" width="4.140625" style="427" customWidth="1"/>
    <col min="11284" max="11285" width="4.42578125" style="427" customWidth="1"/>
    <col min="11286" max="11286" width="5.85546875" style="427" customWidth="1"/>
    <col min="11287" max="11287" width="5.7109375" style="427" customWidth="1"/>
    <col min="11288" max="11289" width="4.42578125" style="427" customWidth="1"/>
    <col min="11290" max="11291" width="4.140625" style="427" customWidth="1"/>
    <col min="11292" max="11321" width="3.7109375" style="427" customWidth="1"/>
    <col min="11322" max="11520" width="9.140625" style="427"/>
    <col min="11521" max="11521" width="6.85546875" style="427" customWidth="1"/>
    <col min="11522" max="11522" width="26.5703125" style="427" customWidth="1"/>
    <col min="11523" max="11523" width="3.7109375" style="427" customWidth="1"/>
    <col min="11524" max="11525" width="4.5703125" style="427" customWidth="1"/>
    <col min="11526" max="11527" width="4.28515625" style="427" customWidth="1"/>
    <col min="11528" max="11535" width="4.5703125" style="427" customWidth="1"/>
    <col min="11536" max="11539" width="4.140625" style="427" customWidth="1"/>
    <col min="11540" max="11541" width="4.42578125" style="427" customWidth="1"/>
    <col min="11542" max="11542" width="5.85546875" style="427" customWidth="1"/>
    <col min="11543" max="11543" width="5.7109375" style="427" customWidth="1"/>
    <col min="11544" max="11545" width="4.42578125" style="427" customWidth="1"/>
    <col min="11546" max="11547" width="4.140625" style="427" customWidth="1"/>
    <col min="11548" max="11577" width="3.7109375" style="427" customWidth="1"/>
    <col min="11578" max="11776" width="9.140625" style="427"/>
    <col min="11777" max="11777" width="6.85546875" style="427" customWidth="1"/>
    <col min="11778" max="11778" width="26.5703125" style="427" customWidth="1"/>
    <col min="11779" max="11779" width="3.7109375" style="427" customWidth="1"/>
    <col min="11780" max="11781" width="4.5703125" style="427" customWidth="1"/>
    <col min="11782" max="11783" width="4.28515625" style="427" customWidth="1"/>
    <col min="11784" max="11791" width="4.5703125" style="427" customWidth="1"/>
    <col min="11792" max="11795" width="4.140625" style="427" customWidth="1"/>
    <col min="11796" max="11797" width="4.42578125" style="427" customWidth="1"/>
    <col min="11798" max="11798" width="5.85546875" style="427" customWidth="1"/>
    <col min="11799" max="11799" width="5.7109375" style="427" customWidth="1"/>
    <col min="11800" max="11801" width="4.42578125" style="427" customWidth="1"/>
    <col min="11802" max="11803" width="4.140625" style="427" customWidth="1"/>
    <col min="11804" max="11833" width="3.7109375" style="427" customWidth="1"/>
    <col min="11834" max="12032" width="9.140625" style="427"/>
    <col min="12033" max="12033" width="6.85546875" style="427" customWidth="1"/>
    <col min="12034" max="12034" width="26.5703125" style="427" customWidth="1"/>
    <col min="12035" max="12035" width="3.7109375" style="427" customWidth="1"/>
    <col min="12036" max="12037" width="4.5703125" style="427" customWidth="1"/>
    <col min="12038" max="12039" width="4.28515625" style="427" customWidth="1"/>
    <col min="12040" max="12047" width="4.5703125" style="427" customWidth="1"/>
    <col min="12048" max="12051" width="4.140625" style="427" customWidth="1"/>
    <col min="12052" max="12053" width="4.42578125" style="427" customWidth="1"/>
    <col min="12054" max="12054" width="5.85546875" style="427" customWidth="1"/>
    <col min="12055" max="12055" width="5.7109375" style="427" customWidth="1"/>
    <col min="12056" max="12057" width="4.42578125" style="427" customWidth="1"/>
    <col min="12058" max="12059" width="4.140625" style="427" customWidth="1"/>
    <col min="12060" max="12089" width="3.7109375" style="427" customWidth="1"/>
    <col min="12090" max="12288" width="9.140625" style="427"/>
    <col min="12289" max="12289" width="6.85546875" style="427" customWidth="1"/>
    <col min="12290" max="12290" width="26.5703125" style="427" customWidth="1"/>
    <col min="12291" max="12291" width="3.7109375" style="427" customWidth="1"/>
    <col min="12292" max="12293" width="4.5703125" style="427" customWidth="1"/>
    <col min="12294" max="12295" width="4.28515625" style="427" customWidth="1"/>
    <col min="12296" max="12303" width="4.5703125" style="427" customWidth="1"/>
    <col min="12304" max="12307" width="4.140625" style="427" customWidth="1"/>
    <col min="12308" max="12309" width="4.42578125" style="427" customWidth="1"/>
    <col min="12310" max="12310" width="5.85546875" style="427" customWidth="1"/>
    <col min="12311" max="12311" width="5.7109375" style="427" customWidth="1"/>
    <col min="12312" max="12313" width="4.42578125" style="427" customWidth="1"/>
    <col min="12314" max="12315" width="4.140625" style="427" customWidth="1"/>
    <col min="12316" max="12345" width="3.7109375" style="427" customWidth="1"/>
    <col min="12346" max="12544" width="9.140625" style="427"/>
    <col min="12545" max="12545" width="6.85546875" style="427" customWidth="1"/>
    <col min="12546" max="12546" width="26.5703125" style="427" customWidth="1"/>
    <col min="12547" max="12547" width="3.7109375" style="427" customWidth="1"/>
    <col min="12548" max="12549" width="4.5703125" style="427" customWidth="1"/>
    <col min="12550" max="12551" width="4.28515625" style="427" customWidth="1"/>
    <col min="12552" max="12559" width="4.5703125" style="427" customWidth="1"/>
    <col min="12560" max="12563" width="4.140625" style="427" customWidth="1"/>
    <col min="12564" max="12565" width="4.42578125" style="427" customWidth="1"/>
    <col min="12566" max="12566" width="5.85546875" style="427" customWidth="1"/>
    <col min="12567" max="12567" width="5.7109375" style="427" customWidth="1"/>
    <col min="12568" max="12569" width="4.42578125" style="427" customWidth="1"/>
    <col min="12570" max="12571" width="4.140625" style="427" customWidth="1"/>
    <col min="12572" max="12601" width="3.7109375" style="427" customWidth="1"/>
    <col min="12602" max="12800" width="9.140625" style="427"/>
    <col min="12801" max="12801" width="6.85546875" style="427" customWidth="1"/>
    <col min="12802" max="12802" width="26.5703125" style="427" customWidth="1"/>
    <col min="12803" max="12803" width="3.7109375" style="427" customWidth="1"/>
    <col min="12804" max="12805" width="4.5703125" style="427" customWidth="1"/>
    <col min="12806" max="12807" width="4.28515625" style="427" customWidth="1"/>
    <col min="12808" max="12815" width="4.5703125" style="427" customWidth="1"/>
    <col min="12816" max="12819" width="4.140625" style="427" customWidth="1"/>
    <col min="12820" max="12821" width="4.42578125" style="427" customWidth="1"/>
    <col min="12822" max="12822" width="5.85546875" style="427" customWidth="1"/>
    <col min="12823" max="12823" width="5.7109375" style="427" customWidth="1"/>
    <col min="12824" max="12825" width="4.42578125" style="427" customWidth="1"/>
    <col min="12826" max="12827" width="4.140625" style="427" customWidth="1"/>
    <col min="12828" max="12857" width="3.7109375" style="427" customWidth="1"/>
    <col min="12858" max="13056" width="9.140625" style="427"/>
    <col min="13057" max="13057" width="6.85546875" style="427" customWidth="1"/>
    <col min="13058" max="13058" width="26.5703125" style="427" customWidth="1"/>
    <col min="13059" max="13059" width="3.7109375" style="427" customWidth="1"/>
    <col min="13060" max="13061" width="4.5703125" style="427" customWidth="1"/>
    <col min="13062" max="13063" width="4.28515625" style="427" customWidth="1"/>
    <col min="13064" max="13071" width="4.5703125" style="427" customWidth="1"/>
    <col min="13072" max="13075" width="4.140625" style="427" customWidth="1"/>
    <col min="13076" max="13077" width="4.42578125" style="427" customWidth="1"/>
    <col min="13078" max="13078" width="5.85546875" style="427" customWidth="1"/>
    <col min="13079" max="13079" width="5.7109375" style="427" customWidth="1"/>
    <col min="13080" max="13081" width="4.42578125" style="427" customWidth="1"/>
    <col min="13082" max="13083" width="4.140625" style="427" customWidth="1"/>
    <col min="13084" max="13113" width="3.7109375" style="427" customWidth="1"/>
    <col min="13114" max="13312" width="9.140625" style="427"/>
    <col min="13313" max="13313" width="6.85546875" style="427" customWidth="1"/>
    <col min="13314" max="13314" width="26.5703125" style="427" customWidth="1"/>
    <col min="13315" max="13315" width="3.7109375" style="427" customWidth="1"/>
    <col min="13316" max="13317" width="4.5703125" style="427" customWidth="1"/>
    <col min="13318" max="13319" width="4.28515625" style="427" customWidth="1"/>
    <col min="13320" max="13327" width="4.5703125" style="427" customWidth="1"/>
    <col min="13328" max="13331" width="4.140625" style="427" customWidth="1"/>
    <col min="13332" max="13333" width="4.42578125" style="427" customWidth="1"/>
    <col min="13334" max="13334" width="5.85546875" style="427" customWidth="1"/>
    <col min="13335" max="13335" width="5.7109375" style="427" customWidth="1"/>
    <col min="13336" max="13337" width="4.42578125" style="427" customWidth="1"/>
    <col min="13338" max="13339" width="4.140625" style="427" customWidth="1"/>
    <col min="13340" max="13369" width="3.7109375" style="427" customWidth="1"/>
    <col min="13370" max="13568" width="9.140625" style="427"/>
    <col min="13569" max="13569" width="6.85546875" style="427" customWidth="1"/>
    <col min="13570" max="13570" width="26.5703125" style="427" customWidth="1"/>
    <col min="13571" max="13571" width="3.7109375" style="427" customWidth="1"/>
    <col min="13572" max="13573" width="4.5703125" style="427" customWidth="1"/>
    <col min="13574" max="13575" width="4.28515625" style="427" customWidth="1"/>
    <col min="13576" max="13583" width="4.5703125" style="427" customWidth="1"/>
    <col min="13584" max="13587" width="4.140625" style="427" customWidth="1"/>
    <col min="13588" max="13589" width="4.42578125" style="427" customWidth="1"/>
    <col min="13590" max="13590" width="5.85546875" style="427" customWidth="1"/>
    <col min="13591" max="13591" width="5.7109375" style="427" customWidth="1"/>
    <col min="13592" max="13593" width="4.42578125" style="427" customWidth="1"/>
    <col min="13594" max="13595" width="4.140625" style="427" customWidth="1"/>
    <col min="13596" max="13625" width="3.7109375" style="427" customWidth="1"/>
    <col min="13626" max="13824" width="9.140625" style="427"/>
    <col min="13825" max="13825" width="6.85546875" style="427" customWidth="1"/>
    <col min="13826" max="13826" width="26.5703125" style="427" customWidth="1"/>
    <col min="13827" max="13827" width="3.7109375" style="427" customWidth="1"/>
    <col min="13828" max="13829" width="4.5703125" style="427" customWidth="1"/>
    <col min="13830" max="13831" width="4.28515625" style="427" customWidth="1"/>
    <col min="13832" max="13839" width="4.5703125" style="427" customWidth="1"/>
    <col min="13840" max="13843" width="4.140625" style="427" customWidth="1"/>
    <col min="13844" max="13845" width="4.42578125" style="427" customWidth="1"/>
    <col min="13846" max="13846" width="5.85546875" style="427" customWidth="1"/>
    <col min="13847" max="13847" width="5.7109375" style="427" customWidth="1"/>
    <col min="13848" max="13849" width="4.42578125" style="427" customWidth="1"/>
    <col min="13850" max="13851" width="4.140625" style="427" customWidth="1"/>
    <col min="13852" max="13881" width="3.7109375" style="427" customWidth="1"/>
    <col min="13882" max="14080" width="9.140625" style="427"/>
    <col min="14081" max="14081" width="6.85546875" style="427" customWidth="1"/>
    <col min="14082" max="14082" width="26.5703125" style="427" customWidth="1"/>
    <col min="14083" max="14083" width="3.7109375" style="427" customWidth="1"/>
    <col min="14084" max="14085" width="4.5703125" style="427" customWidth="1"/>
    <col min="14086" max="14087" width="4.28515625" style="427" customWidth="1"/>
    <col min="14088" max="14095" width="4.5703125" style="427" customWidth="1"/>
    <col min="14096" max="14099" width="4.140625" style="427" customWidth="1"/>
    <col min="14100" max="14101" width="4.42578125" style="427" customWidth="1"/>
    <col min="14102" max="14102" width="5.85546875" style="427" customWidth="1"/>
    <col min="14103" max="14103" width="5.7109375" style="427" customWidth="1"/>
    <col min="14104" max="14105" width="4.42578125" style="427" customWidth="1"/>
    <col min="14106" max="14107" width="4.140625" style="427" customWidth="1"/>
    <col min="14108" max="14137" width="3.7109375" style="427" customWidth="1"/>
    <col min="14138" max="14336" width="9.140625" style="427"/>
    <col min="14337" max="14337" width="6.85546875" style="427" customWidth="1"/>
    <col min="14338" max="14338" width="26.5703125" style="427" customWidth="1"/>
    <col min="14339" max="14339" width="3.7109375" style="427" customWidth="1"/>
    <col min="14340" max="14341" width="4.5703125" style="427" customWidth="1"/>
    <col min="14342" max="14343" width="4.28515625" style="427" customWidth="1"/>
    <col min="14344" max="14351" width="4.5703125" style="427" customWidth="1"/>
    <col min="14352" max="14355" width="4.140625" style="427" customWidth="1"/>
    <col min="14356" max="14357" width="4.42578125" style="427" customWidth="1"/>
    <col min="14358" max="14358" width="5.85546875" style="427" customWidth="1"/>
    <col min="14359" max="14359" width="5.7109375" style="427" customWidth="1"/>
    <col min="14360" max="14361" width="4.42578125" style="427" customWidth="1"/>
    <col min="14362" max="14363" width="4.140625" style="427" customWidth="1"/>
    <col min="14364" max="14393" width="3.7109375" style="427" customWidth="1"/>
    <col min="14394" max="14592" width="9.140625" style="427"/>
    <col min="14593" max="14593" width="6.85546875" style="427" customWidth="1"/>
    <col min="14594" max="14594" width="26.5703125" style="427" customWidth="1"/>
    <col min="14595" max="14595" width="3.7109375" style="427" customWidth="1"/>
    <col min="14596" max="14597" width="4.5703125" style="427" customWidth="1"/>
    <col min="14598" max="14599" width="4.28515625" style="427" customWidth="1"/>
    <col min="14600" max="14607" width="4.5703125" style="427" customWidth="1"/>
    <col min="14608" max="14611" width="4.140625" style="427" customWidth="1"/>
    <col min="14612" max="14613" width="4.42578125" style="427" customWidth="1"/>
    <col min="14614" max="14614" width="5.85546875" style="427" customWidth="1"/>
    <col min="14615" max="14615" width="5.7109375" style="427" customWidth="1"/>
    <col min="14616" max="14617" width="4.42578125" style="427" customWidth="1"/>
    <col min="14618" max="14619" width="4.140625" style="427" customWidth="1"/>
    <col min="14620" max="14649" width="3.7109375" style="427" customWidth="1"/>
    <col min="14650" max="14848" width="9.140625" style="427"/>
    <col min="14849" max="14849" width="6.85546875" style="427" customWidth="1"/>
    <col min="14850" max="14850" width="26.5703125" style="427" customWidth="1"/>
    <col min="14851" max="14851" width="3.7109375" style="427" customWidth="1"/>
    <col min="14852" max="14853" width="4.5703125" style="427" customWidth="1"/>
    <col min="14854" max="14855" width="4.28515625" style="427" customWidth="1"/>
    <col min="14856" max="14863" width="4.5703125" style="427" customWidth="1"/>
    <col min="14864" max="14867" width="4.140625" style="427" customWidth="1"/>
    <col min="14868" max="14869" width="4.42578125" style="427" customWidth="1"/>
    <col min="14870" max="14870" width="5.85546875" style="427" customWidth="1"/>
    <col min="14871" max="14871" width="5.7109375" style="427" customWidth="1"/>
    <col min="14872" max="14873" width="4.42578125" style="427" customWidth="1"/>
    <col min="14874" max="14875" width="4.140625" style="427" customWidth="1"/>
    <col min="14876" max="14905" width="3.7109375" style="427" customWidth="1"/>
    <col min="14906" max="15104" width="9.140625" style="427"/>
    <col min="15105" max="15105" width="6.85546875" style="427" customWidth="1"/>
    <col min="15106" max="15106" width="26.5703125" style="427" customWidth="1"/>
    <col min="15107" max="15107" width="3.7109375" style="427" customWidth="1"/>
    <col min="15108" max="15109" width="4.5703125" style="427" customWidth="1"/>
    <col min="15110" max="15111" width="4.28515625" style="427" customWidth="1"/>
    <col min="15112" max="15119" width="4.5703125" style="427" customWidth="1"/>
    <col min="15120" max="15123" width="4.140625" style="427" customWidth="1"/>
    <col min="15124" max="15125" width="4.42578125" style="427" customWidth="1"/>
    <col min="15126" max="15126" width="5.85546875" style="427" customWidth="1"/>
    <col min="15127" max="15127" width="5.7109375" style="427" customWidth="1"/>
    <col min="15128" max="15129" width="4.42578125" style="427" customWidth="1"/>
    <col min="15130" max="15131" width="4.140625" style="427" customWidth="1"/>
    <col min="15132" max="15161" width="3.7109375" style="427" customWidth="1"/>
    <col min="15162" max="15360" width="9.140625" style="427"/>
    <col min="15361" max="15361" width="6.85546875" style="427" customWidth="1"/>
    <col min="15362" max="15362" width="26.5703125" style="427" customWidth="1"/>
    <col min="15363" max="15363" width="3.7109375" style="427" customWidth="1"/>
    <col min="15364" max="15365" width="4.5703125" style="427" customWidth="1"/>
    <col min="15366" max="15367" width="4.28515625" style="427" customWidth="1"/>
    <col min="15368" max="15375" width="4.5703125" style="427" customWidth="1"/>
    <col min="15376" max="15379" width="4.140625" style="427" customWidth="1"/>
    <col min="15380" max="15381" width="4.42578125" style="427" customWidth="1"/>
    <col min="15382" max="15382" width="5.85546875" style="427" customWidth="1"/>
    <col min="15383" max="15383" width="5.7109375" style="427" customWidth="1"/>
    <col min="15384" max="15385" width="4.42578125" style="427" customWidth="1"/>
    <col min="15386" max="15387" width="4.140625" style="427" customWidth="1"/>
    <col min="15388" max="15417" width="3.7109375" style="427" customWidth="1"/>
    <col min="15418" max="15616" width="9.140625" style="427"/>
    <col min="15617" max="15617" width="6.85546875" style="427" customWidth="1"/>
    <col min="15618" max="15618" width="26.5703125" style="427" customWidth="1"/>
    <col min="15619" max="15619" width="3.7109375" style="427" customWidth="1"/>
    <col min="15620" max="15621" width="4.5703125" style="427" customWidth="1"/>
    <col min="15622" max="15623" width="4.28515625" style="427" customWidth="1"/>
    <col min="15624" max="15631" width="4.5703125" style="427" customWidth="1"/>
    <col min="15632" max="15635" width="4.140625" style="427" customWidth="1"/>
    <col min="15636" max="15637" width="4.42578125" style="427" customWidth="1"/>
    <col min="15638" max="15638" width="5.85546875" style="427" customWidth="1"/>
    <col min="15639" max="15639" width="5.7109375" style="427" customWidth="1"/>
    <col min="15640" max="15641" width="4.42578125" style="427" customWidth="1"/>
    <col min="15642" max="15643" width="4.140625" style="427" customWidth="1"/>
    <col min="15644" max="15673" width="3.7109375" style="427" customWidth="1"/>
    <col min="15674" max="15872" width="9.140625" style="427"/>
    <col min="15873" max="15873" width="6.85546875" style="427" customWidth="1"/>
    <col min="15874" max="15874" width="26.5703125" style="427" customWidth="1"/>
    <col min="15875" max="15875" width="3.7109375" style="427" customWidth="1"/>
    <col min="15876" max="15877" width="4.5703125" style="427" customWidth="1"/>
    <col min="15878" max="15879" width="4.28515625" style="427" customWidth="1"/>
    <col min="15880" max="15887" width="4.5703125" style="427" customWidth="1"/>
    <col min="15888" max="15891" width="4.140625" style="427" customWidth="1"/>
    <col min="15892" max="15893" width="4.42578125" style="427" customWidth="1"/>
    <col min="15894" max="15894" width="5.85546875" style="427" customWidth="1"/>
    <col min="15895" max="15895" width="5.7109375" style="427" customWidth="1"/>
    <col min="15896" max="15897" width="4.42578125" style="427" customWidth="1"/>
    <col min="15898" max="15899" width="4.140625" style="427" customWidth="1"/>
    <col min="15900" max="15929" width="3.7109375" style="427" customWidth="1"/>
    <col min="15930" max="16128" width="9.140625" style="427"/>
    <col min="16129" max="16129" width="6.85546875" style="427" customWidth="1"/>
    <col min="16130" max="16130" width="26.5703125" style="427" customWidth="1"/>
    <col min="16131" max="16131" width="3.7109375" style="427" customWidth="1"/>
    <col min="16132" max="16133" width="4.5703125" style="427" customWidth="1"/>
    <col min="16134" max="16135" width="4.28515625" style="427" customWidth="1"/>
    <col min="16136" max="16143" width="4.5703125" style="427" customWidth="1"/>
    <col min="16144" max="16147" width="4.140625" style="427" customWidth="1"/>
    <col min="16148" max="16149" width="4.42578125" style="427" customWidth="1"/>
    <col min="16150" max="16150" width="5.85546875" style="427" customWidth="1"/>
    <col min="16151" max="16151" width="5.7109375" style="427" customWidth="1"/>
    <col min="16152" max="16153" width="4.42578125" style="427" customWidth="1"/>
    <col min="16154" max="16155" width="4.140625" style="427" customWidth="1"/>
    <col min="16156" max="16185" width="3.7109375" style="427" customWidth="1"/>
    <col min="16186" max="16384" width="9.140625" style="427"/>
  </cols>
  <sheetData>
    <row r="3" spans="1:27" ht="12">
      <c r="B3" s="422"/>
      <c r="C3" s="423"/>
      <c r="D3" s="423"/>
      <c r="E3" s="423"/>
      <c r="F3" s="423"/>
      <c r="G3" s="423"/>
      <c r="I3" s="424"/>
      <c r="J3" s="425"/>
      <c r="K3" s="425"/>
      <c r="L3" s="425"/>
      <c r="M3" s="425"/>
      <c r="N3" s="425"/>
      <c r="O3" s="425"/>
      <c r="P3" s="425"/>
      <c r="Q3" s="425"/>
      <c r="U3" s="426"/>
      <c r="V3" s="426"/>
      <c r="W3" s="426"/>
      <c r="X3" s="426"/>
      <c r="Y3" s="426"/>
    </row>
    <row r="4" spans="1:27" ht="12">
      <c r="B4" s="422"/>
      <c r="C4" s="423"/>
      <c r="D4" s="423"/>
      <c r="E4" s="423"/>
      <c r="F4" s="423"/>
      <c r="G4" s="423"/>
      <c r="H4" s="424"/>
      <c r="I4" s="424"/>
      <c r="J4" s="425"/>
      <c r="K4" s="425"/>
      <c r="L4" s="425"/>
      <c r="M4" s="425"/>
      <c r="N4" s="425"/>
      <c r="O4" s="425"/>
      <c r="P4" s="425"/>
      <c r="Q4" s="425"/>
      <c r="U4" s="426"/>
      <c r="V4" s="426"/>
      <c r="W4" s="426"/>
      <c r="X4" s="426"/>
      <c r="Y4" s="426"/>
    </row>
    <row r="5" spans="1:27" ht="12">
      <c r="B5" s="422"/>
      <c r="C5" s="423"/>
      <c r="D5" s="423"/>
      <c r="E5" s="423"/>
      <c r="F5" s="423"/>
      <c r="G5" s="423"/>
      <c r="H5" s="424"/>
      <c r="I5" s="424"/>
      <c r="J5" s="425"/>
      <c r="K5" s="425"/>
      <c r="L5" s="425"/>
      <c r="M5" s="425"/>
      <c r="N5" s="425"/>
      <c r="O5" s="425"/>
      <c r="P5" s="425"/>
      <c r="Q5" s="425"/>
      <c r="U5" s="426"/>
      <c r="V5" s="426"/>
      <c r="W5" s="426"/>
      <c r="X5" s="426"/>
      <c r="Y5" s="426"/>
    </row>
    <row r="6" spans="1:27" ht="12">
      <c r="B6" s="422"/>
      <c r="C6" s="423"/>
      <c r="D6" s="423"/>
      <c r="E6" s="423"/>
      <c r="F6" s="423"/>
      <c r="G6" s="423"/>
      <c r="H6" s="424"/>
      <c r="I6" s="424"/>
      <c r="J6" s="425"/>
      <c r="K6" s="425"/>
      <c r="L6" s="425"/>
      <c r="M6" s="425"/>
      <c r="N6" s="425"/>
      <c r="O6" s="425"/>
      <c r="P6" s="425"/>
      <c r="Q6" s="425"/>
      <c r="U6" s="426"/>
      <c r="V6" s="426"/>
      <c r="W6" s="426"/>
      <c r="X6" s="426"/>
      <c r="Y6" s="426"/>
    </row>
    <row r="7" spans="1:27" ht="17.25" customHeight="1">
      <c r="A7" s="1962" t="s">
        <v>2064</v>
      </c>
      <c r="B7" s="1962"/>
      <c r="C7" s="1962"/>
      <c r="D7" s="423"/>
      <c r="E7" s="423"/>
      <c r="F7" s="423"/>
      <c r="G7" s="423"/>
      <c r="H7" s="424"/>
      <c r="I7" s="424"/>
      <c r="J7" s="425"/>
      <c r="K7" s="425"/>
      <c r="L7" s="425"/>
      <c r="M7" s="425"/>
      <c r="N7" s="425"/>
      <c r="O7" s="425"/>
      <c r="P7" s="425"/>
      <c r="Q7" s="425"/>
      <c r="U7" s="426"/>
      <c r="V7" s="426"/>
      <c r="W7" s="426"/>
      <c r="X7" s="426"/>
    </row>
    <row r="8" spans="1:27" ht="11.25" customHeight="1">
      <c r="A8" s="1970" t="s">
        <v>2072</v>
      </c>
      <c r="B8" s="1973" t="s">
        <v>2247</v>
      </c>
      <c r="C8" s="1970" t="s">
        <v>2248</v>
      </c>
      <c r="D8" s="1960" t="s">
        <v>1557</v>
      </c>
      <c r="E8" s="1960"/>
      <c r="F8" s="1961" t="s">
        <v>2249</v>
      </c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 t="s">
        <v>166</v>
      </c>
      <c r="U8" s="1961"/>
      <c r="V8" s="1961"/>
      <c r="W8" s="1961"/>
      <c r="X8" s="1961"/>
      <c r="Y8" s="1961"/>
      <c r="Z8" s="1961"/>
      <c r="AA8" s="1961"/>
    </row>
    <row r="9" spans="1:27" ht="11.25" customHeight="1">
      <c r="A9" s="1971"/>
      <c r="B9" s="1974"/>
      <c r="C9" s="1971"/>
      <c r="D9" s="1960"/>
      <c r="E9" s="1960"/>
      <c r="F9" s="1961" t="s">
        <v>2231</v>
      </c>
      <c r="G9" s="1961"/>
      <c r="H9" s="1961" t="s">
        <v>210</v>
      </c>
      <c r="I9" s="1961"/>
      <c r="J9" s="1961" t="s">
        <v>211</v>
      </c>
      <c r="K9" s="1961"/>
      <c r="L9" s="1961" t="s">
        <v>212</v>
      </c>
      <c r="M9" s="1961"/>
      <c r="N9" s="1961" t="s">
        <v>213</v>
      </c>
      <c r="O9" s="1961"/>
      <c r="P9" s="1961" t="s">
        <v>214</v>
      </c>
      <c r="Q9" s="1961"/>
      <c r="R9" s="1961" t="s">
        <v>215</v>
      </c>
      <c r="S9" s="1961"/>
      <c r="T9" s="1963" t="s">
        <v>2250</v>
      </c>
      <c r="U9" s="1964"/>
      <c r="V9" s="1964"/>
      <c r="W9" s="1964"/>
      <c r="X9" s="1964"/>
      <c r="Y9" s="1965"/>
      <c r="Z9" s="1966" t="s">
        <v>2252</v>
      </c>
      <c r="AA9" s="1967"/>
    </row>
    <row r="10" spans="1:27" ht="11.25" customHeight="1">
      <c r="A10" s="1971"/>
      <c r="B10" s="1974"/>
      <c r="C10" s="1971"/>
      <c r="D10" s="1958" t="s">
        <v>15</v>
      </c>
      <c r="E10" s="1958" t="s">
        <v>2257</v>
      </c>
      <c r="F10" s="1958" t="s">
        <v>15</v>
      </c>
      <c r="G10" s="1958" t="s">
        <v>2257</v>
      </c>
      <c r="H10" s="1958" t="s">
        <v>15</v>
      </c>
      <c r="I10" s="1958" t="s">
        <v>2257</v>
      </c>
      <c r="J10" s="1958" t="s">
        <v>15</v>
      </c>
      <c r="K10" s="1958" t="s">
        <v>2257</v>
      </c>
      <c r="L10" s="1958" t="s">
        <v>15</v>
      </c>
      <c r="M10" s="1958" t="s">
        <v>2257</v>
      </c>
      <c r="N10" s="1958" t="s">
        <v>15</v>
      </c>
      <c r="O10" s="1958" t="s">
        <v>2257</v>
      </c>
      <c r="P10" s="1958" t="s">
        <v>15</v>
      </c>
      <c r="Q10" s="1958" t="s">
        <v>2257</v>
      </c>
      <c r="R10" s="1958" t="s">
        <v>15</v>
      </c>
      <c r="S10" s="1958" t="s">
        <v>2257</v>
      </c>
      <c r="T10" s="1958" t="s">
        <v>15</v>
      </c>
      <c r="U10" s="1958" t="s">
        <v>2257</v>
      </c>
      <c r="V10" s="1960" t="s">
        <v>2251</v>
      </c>
      <c r="W10" s="1960"/>
      <c r="X10" s="1960"/>
      <c r="Y10" s="1960"/>
      <c r="Z10" s="1968"/>
      <c r="AA10" s="1969"/>
    </row>
    <row r="11" spans="1:27" ht="51" customHeight="1">
      <c r="A11" s="1972"/>
      <c r="B11" s="1975"/>
      <c r="C11" s="1972"/>
      <c r="D11" s="1959"/>
      <c r="E11" s="1959"/>
      <c r="F11" s="1959"/>
      <c r="G11" s="1959"/>
      <c r="H11" s="1959"/>
      <c r="I11" s="1959"/>
      <c r="J11" s="1959"/>
      <c r="K11" s="1959"/>
      <c r="L11" s="1959"/>
      <c r="M11" s="1959"/>
      <c r="N11" s="1959"/>
      <c r="O11" s="1959"/>
      <c r="P11" s="1959"/>
      <c r="Q11" s="1959"/>
      <c r="R11" s="1959"/>
      <c r="S11" s="1959"/>
      <c r="T11" s="1959"/>
      <c r="U11" s="1959"/>
      <c r="V11" s="1272" t="s">
        <v>2253</v>
      </c>
      <c r="W11" s="1272" t="s">
        <v>2254</v>
      </c>
      <c r="X11" s="1272" t="s">
        <v>2255</v>
      </c>
      <c r="Y11" s="1272" t="s">
        <v>2256</v>
      </c>
      <c r="Z11" s="1355" t="s">
        <v>15</v>
      </c>
      <c r="AA11" s="1355" t="s">
        <v>325</v>
      </c>
    </row>
    <row r="12" spans="1:27" s="433" customFormat="1">
      <c r="A12" s="1262" t="s">
        <v>1524</v>
      </c>
      <c r="B12" s="1263" t="s">
        <v>1159</v>
      </c>
      <c r="C12" s="434"/>
      <c r="D12" s="428">
        <v>38</v>
      </c>
      <c r="E12" s="428">
        <f>I12+K12+M12+O12</f>
        <v>38</v>
      </c>
      <c r="F12" s="428"/>
      <c r="G12" s="428"/>
      <c r="H12" s="428">
        <v>6</v>
      </c>
      <c r="I12" s="428">
        <v>6</v>
      </c>
      <c r="J12" s="428">
        <v>10</v>
      </c>
      <c r="K12" s="428">
        <v>10</v>
      </c>
      <c r="L12" s="428">
        <v>6</v>
      </c>
      <c r="M12" s="428">
        <v>6</v>
      </c>
      <c r="N12" s="428">
        <v>16</v>
      </c>
      <c r="O12" s="428">
        <v>16</v>
      </c>
      <c r="P12" s="428"/>
      <c r="Q12" s="428"/>
      <c r="R12" s="428"/>
      <c r="S12" s="428"/>
      <c r="T12" s="428">
        <v>6</v>
      </c>
      <c r="U12" s="428">
        <v>6</v>
      </c>
      <c r="V12" s="428">
        <v>5</v>
      </c>
      <c r="W12" s="428"/>
      <c r="X12" s="428"/>
      <c r="Y12" s="428">
        <v>1</v>
      </c>
      <c r="Z12" s="428">
        <v>16</v>
      </c>
      <c r="AA12" s="428">
        <v>16</v>
      </c>
    </row>
    <row r="13" spans="1:27" s="433" customFormat="1">
      <c r="A13" s="1262" t="s">
        <v>1525</v>
      </c>
      <c r="B13" s="1263" t="s">
        <v>1526</v>
      </c>
      <c r="C13" s="434"/>
      <c r="D13" s="428">
        <v>35</v>
      </c>
      <c r="E13" s="428">
        <f t="shared" ref="E13:E28" si="0">I13+K13+M13+O13</f>
        <v>35</v>
      </c>
      <c r="F13" s="428"/>
      <c r="G13" s="428"/>
      <c r="H13" s="428">
        <v>7</v>
      </c>
      <c r="I13" s="428">
        <v>7</v>
      </c>
      <c r="J13" s="428">
        <v>12</v>
      </c>
      <c r="K13" s="428">
        <v>12</v>
      </c>
      <c r="L13" s="428">
        <v>7</v>
      </c>
      <c r="M13" s="428">
        <v>7</v>
      </c>
      <c r="N13" s="428">
        <v>9</v>
      </c>
      <c r="O13" s="428">
        <v>9</v>
      </c>
      <c r="P13" s="428"/>
      <c r="Q13" s="428"/>
      <c r="R13" s="428"/>
      <c r="S13" s="428"/>
      <c r="T13" s="428">
        <v>8</v>
      </c>
      <c r="U13" s="428">
        <v>8</v>
      </c>
      <c r="V13" s="428">
        <v>8</v>
      </c>
      <c r="W13" s="428"/>
      <c r="X13" s="428"/>
      <c r="Y13" s="428"/>
      <c r="Z13" s="428">
        <v>9</v>
      </c>
      <c r="AA13" s="428">
        <v>9</v>
      </c>
    </row>
    <row r="14" spans="1:27" s="433" customFormat="1">
      <c r="A14" s="1262" t="s">
        <v>1527</v>
      </c>
      <c r="B14" s="1263" t="s">
        <v>1162</v>
      </c>
      <c r="C14" s="434"/>
      <c r="D14" s="428">
        <v>24</v>
      </c>
      <c r="E14" s="428">
        <f t="shared" si="0"/>
        <v>20</v>
      </c>
      <c r="F14" s="428"/>
      <c r="G14" s="428"/>
      <c r="H14" s="428">
        <v>13</v>
      </c>
      <c r="I14" s="428">
        <v>12</v>
      </c>
      <c r="J14" s="428">
        <v>4</v>
      </c>
      <c r="K14" s="428">
        <v>4</v>
      </c>
      <c r="L14" s="428">
        <v>4</v>
      </c>
      <c r="M14" s="428">
        <v>3</v>
      </c>
      <c r="N14" s="428">
        <v>3</v>
      </c>
      <c r="O14" s="428">
        <v>1</v>
      </c>
      <c r="P14" s="428"/>
      <c r="Q14" s="428"/>
      <c r="R14" s="428"/>
      <c r="S14" s="428"/>
      <c r="T14" s="428">
        <v>12</v>
      </c>
      <c r="U14" s="428">
        <v>11</v>
      </c>
      <c r="V14" s="428">
        <v>7</v>
      </c>
      <c r="W14" s="428"/>
      <c r="X14" s="428"/>
      <c r="Y14" s="428">
        <v>5</v>
      </c>
      <c r="Z14" s="428">
        <v>3</v>
      </c>
      <c r="AA14" s="428">
        <v>1</v>
      </c>
    </row>
    <row r="15" spans="1:27" s="433" customFormat="1">
      <c r="A15" s="1262" t="s">
        <v>1528</v>
      </c>
      <c r="B15" s="1263" t="s">
        <v>1163</v>
      </c>
      <c r="C15" s="434"/>
      <c r="D15" s="428">
        <v>13</v>
      </c>
      <c r="E15" s="428">
        <f t="shared" si="0"/>
        <v>9</v>
      </c>
      <c r="F15" s="428"/>
      <c r="G15" s="428"/>
      <c r="H15" s="428">
        <v>3</v>
      </c>
      <c r="I15" s="428">
        <v>3</v>
      </c>
      <c r="J15" s="428">
        <v>4</v>
      </c>
      <c r="K15" s="428">
        <v>4</v>
      </c>
      <c r="L15" s="428">
        <v>4</v>
      </c>
      <c r="M15" s="428">
        <v>0</v>
      </c>
      <c r="N15" s="428">
        <v>2</v>
      </c>
      <c r="O15" s="428">
        <v>2</v>
      </c>
      <c r="P15" s="428"/>
      <c r="Q15" s="428"/>
      <c r="R15" s="428"/>
      <c r="S15" s="428"/>
      <c r="T15" s="428">
        <v>3</v>
      </c>
      <c r="U15" s="428">
        <v>3</v>
      </c>
      <c r="V15" s="428">
        <v>2</v>
      </c>
      <c r="W15" s="428"/>
      <c r="X15" s="428"/>
      <c r="Y15" s="428">
        <v>1</v>
      </c>
      <c r="Z15" s="428">
        <v>2</v>
      </c>
      <c r="AA15" s="428">
        <v>2</v>
      </c>
    </row>
    <row r="16" spans="1:27" s="433" customFormat="1">
      <c r="A16" s="1262" t="s">
        <v>1529</v>
      </c>
      <c r="B16" s="1263" t="s">
        <v>1164</v>
      </c>
      <c r="C16" s="434"/>
      <c r="D16" s="428">
        <v>19</v>
      </c>
      <c r="E16" s="428">
        <f t="shared" si="0"/>
        <v>7</v>
      </c>
      <c r="F16" s="428"/>
      <c r="G16" s="428"/>
      <c r="H16" s="428">
        <v>5</v>
      </c>
      <c r="I16" s="428">
        <v>1</v>
      </c>
      <c r="J16" s="428">
        <v>3</v>
      </c>
      <c r="K16" s="428">
        <v>1</v>
      </c>
      <c r="L16" s="428">
        <v>3</v>
      </c>
      <c r="M16" s="428">
        <v>1</v>
      </c>
      <c r="N16" s="428">
        <v>8</v>
      </c>
      <c r="O16" s="428">
        <v>4</v>
      </c>
      <c r="P16" s="428"/>
      <c r="Q16" s="428"/>
      <c r="R16" s="428"/>
      <c r="S16" s="428"/>
      <c r="T16" s="428">
        <v>5</v>
      </c>
      <c r="U16" s="428">
        <v>1</v>
      </c>
      <c r="V16" s="428">
        <v>4</v>
      </c>
      <c r="W16" s="428"/>
      <c r="X16" s="428"/>
      <c r="Y16" s="428">
        <v>1</v>
      </c>
      <c r="Z16" s="428">
        <v>8</v>
      </c>
      <c r="AA16" s="428">
        <v>4</v>
      </c>
    </row>
    <row r="17" spans="1:30" s="433" customFormat="1">
      <c r="A17" s="1262" t="s">
        <v>1530</v>
      </c>
      <c r="B17" s="1263" t="s">
        <v>1165</v>
      </c>
      <c r="C17" s="434"/>
      <c r="D17" s="428">
        <v>2</v>
      </c>
      <c r="E17" s="428">
        <f t="shared" si="0"/>
        <v>1</v>
      </c>
      <c r="F17" s="428"/>
      <c r="G17" s="428"/>
      <c r="H17" s="428">
        <v>2</v>
      </c>
      <c r="I17" s="428">
        <v>1</v>
      </c>
      <c r="J17" s="428">
        <v>0</v>
      </c>
      <c r="K17" s="428">
        <v>0</v>
      </c>
      <c r="L17" s="428">
        <v>0</v>
      </c>
      <c r="M17" s="428">
        <v>0</v>
      </c>
      <c r="N17" s="428">
        <v>0</v>
      </c>
      <c r="O17" s="428">
        <v>0</v>
      </c>
      <c r="P17" s="428"/>
      <c r="Q17" s="428"/>
      <c r="R17" s="428"/>
      <c r="S17" s="428"/>
      <c r="T17" s="428">
        <v>2</v>
      </c>
      <c r="U17" s="428">
        <v>1</v>
      </c>
      <c r="V17" s="428">
        <v>2</v>
      </c>
      <c r="W17" s="428"/>
      <c r="X17" s="428"/>
      <c r="Y17" s="428">
        <v>0</v>
      </c>
      <c r="Z17" s="428">
        <v>0</v>
      </c>
      <c r="AA17" s="428">
        <v>0</v>
      </c>
    </row>
    <row r="18" spans="1:30" s="433" customFormat="1">
      <c r="A18" s="1262" t="s">
        <v>1531</v>
      </c>
      <c r="B18" s="1263" t="s">
        <v>306</v>
      </c>
      <c r="C18" s="434"/>
      <c r="D18" s="428">
        <v>56</v>
      </c>
      <c r="E18" s="428">
        <f t="shared" si="0"/>
        <v>45</v>
      </c>
      <c r="F18" s="428"/>
      <c r="G18" s="428"/>
      <c r="H18" s="428">
        <v>14</v>
      </c>
      <c r="I18" s="428">
        <v>14</v>
      </c>
      <c r="J18" s="428">
        <v>15</v>
      </c>
      <c r="K18" s="428">
        <v>9</v>
      </c>
      <c r="L18" s="428">
        <v>11</v>
      </c>
      <c r="M18" s="428">
        <v>9</v>
      </c>
      <c r="N18" s="428">
        <v>16</v>
      </c>
      <c r="O18" s="428">
        <v>13</v>
      </c>
      <c r="P18" s="428"/>
      <c r="Q18" s="428"/>
      <c r="R18" s="428"/>
      <c r="S18" s="428"/>
      <c r="T18" s="428">
        <v>13</v>
      </c>
      <c r="U18" s="428">
        <v>13</v>
      </c>
      <c r="V18" s="428">
        <v>11</v>
      </c>
      <c r="W18" s="428"/>
      <c r="X18" s="428"/>
      <c r="Y18" s="428">
        <v>2</v>
      </c>
      <c r="Z18" s="428">
        <v>16</v>
      </c>
      <c r="AA18" s="428">
        <v>13</v>
      </c>
    </row>
    <row r="19" spans="1:30" s="433" customFormat="1">
      <c r="A19" s="1262" t="s">
        <v>1532</v>
      </c>
      <c r="B19" s="1263" t="s">
        <v>1167</v>
      </c>
      <c r="C19" s="434"/>
      <c r="D19" s="428">
        <v>0</v>
      </c>
      <c r="E19" s="428">
        <f t="shared" si="0"/>
        <v>0</v>
      </c>
      <c r="F19" s="428"/>
      <c r="G19" s="428"/>
      <c r="H19" s="428">
        <v>0</v>
      </c>
      <c r="I19" s="428">
        <v>0</v>
      </c>
      <c r="J19" s="428">
        <v>0</v>
      </c>
      <c r="K19" s="428">
        <v>0</v>
      </c>
      <c r="L19" s="428">
        <v>0</v>
      </c>
      <c r="M19" s="428">
        <v>0</v>
      </c>
      <c r="N19" s="428">
        <v>0</v>
      </c>
      <c r="O19" s="428">
        <v>0</v>
      </c>
      <c r="P19" s="428"/>
      <c r="Q19" s="428"/>
      <c r="R19" s="428"/>
      <c r="S19" s="428"/>
      <c r="T19" s="428">
        <v>0</v>
      </c>
      <c r="U19" s="428">
        <v>0</v>
      </c>
      <c r="V19" s="428">
        <v>0</v>
      </c>
      <c r="W19" s="428"/>
      <c r="X19" s="428"/>
      <c r="Y19" s="428">
        <v>0</v>
      </c>
      <c r="Z19" s="428">
        <v>0</v>
      </c>
      <c r="AA19" s="428">
        <v>0</v>
      </c>
    </row>
    <row r="20" spans="1:30" s="433" customFormat="1">
      <c r="A20" s="1262" t="s">
        <v>1533</v>
      </c>
      <c r="B20" s="1263" t="s">
        <v>1168</v>
      </c>
      <c r="C20" s="434"/>
      <c r="D20" s="428">
        <v>11</v>
      </c>
      <c r="E20" s="428">
        <f t="shared" si="0"/>
        <v>1</v>
      </c>
      <c r="F20" s="428"/>
      <c r="G20" s="428"/>
      <c r="H20" s="428">
        <v>3</v>
      </c>
      <c r="I20" s="428">
        <v>0</v>
      </c>
      <c r="J20" s="428">
        <v>0</v>
      </c>
      <c r="K20" s="428">
        <v>0</v>
      </c>
      <c r="L20" s="428">
        <v>3</v>
      </c>
      <c r="M20" s="428">
        <v>0</v>
      </c>
      <c r="N20" s="428">
        <v>5</v>
      </c>
      <c r="O20" s="428">
        <v>1</v>
      </c>
      <c r="P20" s="428"/>
      <c r="Q20" s="428"/>
      <c r="R20" s="428"/>
      <c r="S20" s="428"/>
      <c r="T20" s="428">
        <v>3</v>
      </c>
      <c r="U20" s="428">
        <v>0</v>
      </c>
      <c r="V20" s="428">
        <v>2</v>
      </c>
      <c r="W20" s="428"/>
      <c r="X20" s="428"/>
      <c r="Y20" s="428">
        <v>1</v>
      </c>
      <c r="Z20" s="428">
        <v>5</v>
      </c>
      <c r="AA20" s="428">
        <v>1</v>
      </c>
    </row>
    <row r="21" spans="1:30" s="433" customFormat="1">
      <c r="A21" s="1262" t="s">
        <v>1534</v>
      </c>
      <c r="B21" s="1263" t="s">
        <v>1170</v>
      </c>
      <c r="C21" s="434"/>
      <c r="D21" s="428">
        <v>36</v>
      </c>
      <c r="E21" s="428">
        <f t="shared" si="0"/>
        <v>27</v>
      </c>
      <c r="F21" s="428"/>
      <c r="G21" s="428"/>
      <c r="H21" s="428">
        <v>6</v>
      </c>
      <c r="I21" s="428">
        <v>4</v>
      </c>
      <c r="J21" s="428">
        <v>12</v>
      </c>
      <c r="K21" s="428">
        <v>10</v>
      </c>
      <c r="L21" s="428">
        <v>9</v>
      </c>
      <c r="M21" s="428">
        <v>6</v>
      </c>
      <c r="N21" s="428">
        <v>9</v>
      </c>
      <c r="O21" s="428">
        <v>7</v>
      </c>
      <c r="P21" s="428"/>
      <c r="Q21" s="428"/>
      <c r="R21" s="428"/>
      <c r="S21" s="428"/>
      <c r="T21" s="428">
        <v>6</v>
      </c>
      <c r="U21" s="428">
        <v>4</v>
      </c>
      <c r="V21" s="428">
        <v>3</v>
      </c>
      <c r="W21" s="428">
        <v>1</v>
      </c>
      <c r="X21" s="428"/>
      <c r="Y21" s="428">
        <v>2</v>
      </c>
      <c r="Z21" s="428">
        <v>9</v>
      </c>
      <c r="AA21" s="428">
        <v>7</v>
      </c>
    </row>
    <row r="22" spans="1:30" s="433" customFormat="1">
      <c r="A22" s="1262" t="s">
        <v>1535</v>
      </c>
      <c r="B22" s="1263" t="s">
        <v>1172</v>
      </c>
      <c r="C22" s="434"/>
      <c r="D22" s="428">
        <v>21</v>
      </c>
      <c r="E22" s="428">
        <f t="shared" si="0"/>
        <v>18</v>
      </c>
      <c r="F22" s="428"/>
      <c r="G22" s="428"/>
      <c r="H22" s="428">
        <v>5</v>
      </c>
      <c r="I22" s="428">
        <v>4</v>
      </c>
      <c r="J22" s="428">
        <v>12</v>
      </c>
      <c r="K22" s="428">
        <v>11</v>
      </c>
      <c r="L22" s="428">
        <v>4</v>
      </c>
      <c r="M22" s="428">
        <v>3</v>
      </c>
      <c r="N22" s="428">
        <v>0</v>
      </c>
      <c r="O22" s="428">
        <v>0</v>
      </c>
      <c r="P22" s="428"/>
      <c r="Q22" s="428"/>
      <c r="R22" s="428"/>
      <c r="S22" s="428"/>
      <c r="T22" s="428">
        <v>6</v>
      </c>
      <c r="U22" s="428">
        <v>5</v>
      </c>
      <c r="V22" s="428">
        <v>5</v>
      </c>
      <c r="W22" s="428"/>
      <c r="X22" s="428"/>
      <c r="Y22" s="428">
        <v>1</v>
      </c>
      <c r="Z22" s="428">
        <v>0</v>
      </c>
      <c r="AA22" s="428">
        <v>0</v>
      </c>
    </row>
    <row r="23" spans="1:30" s="433" customFormat="1">
      <c r="A23" s="1262" t="s">
        <v>1536</v>
      </c>
      <c r="B23" s="1263" t="s">
        <v>1537</v>
      </c>
      <c r="C23" s="434"/>
      <c r="D23" s="428">
        <v>8</v>
      </c>
      <c r="E23" s="428">
        <f t="shared" si="0"/>
        <v>8</v>
      </c>
      <c r="F23" s="428"/>
      <c r="G23" s="428"/>
      <c r="H23" s="428">
        <v>3</v>
      </c>
      <c r="I23" s="428">
        <v>3</v>
      </c>
      <c r="J23" s="428">
        <v>5</v>
      </c>
      <c r="K23" s="428">
        <v>5</v>
      </c>
      <c r="L23" s="428">
        <v>0</v>
      </c>
      <c r="M23" s="428">
        <v>0</v>
      </c>
      <c r="N23" s="428">
        <v>0</v>
      </c>
      <c r="O23" s="428">
        <v>0</v>
      </c>
      <c r="P23" s="428"/>
      <c r="Q23" s="428"/>
      <c r="R23" s="428"/>
      <c r="S23" s="428"/>
      <c r="T23" s="428">
        <v>3</v>
      </c>
      <c r="U23" s="428">
        <v>3</v>
      </c>
      <c r="V23" s="428">
        <v>2</v>
      </c>
      <c r="W23" s="428">
        <v>1</v>
      </c>
      <c r="X23" s="428"/>
      <c r="Y23" s="428"/>
      <c r="Z23" s="428">
        <v>0</v>
      </c>
      <c r="AA23" s="428">
        <v>0</v>
      </c>
    </row>
    <row r="24" spans="1:30" s="433" customFormat="1">
      <c r="A24" s="1262" t="s">
        <v>1538</v>
      </c>
      <c r="B24" s="1263" t="s">
        <v>1539</v>
      </c>
      <c r="C24" s="434"/>
      <c r="D24" s="428">
        <v>5</v>
      </c>
      <c r="E24" s="428">
        <f t="shared" si="0"/>
        <v>4</v>
      </c>
      <c r="F24" s="428"/>
      <c r="G24" s="428"/>
      <c r="H24" s="428">
        <v>2</v>
      </c>
      <c r="I24" s="428">
        <v>1</v>
      </c>
      <c r="J24" s="428">
        <v>2</v>
      </c>
      <c r="K24" s="428">
        <v>2</v>
      </c>
      <c r="L24" s="428">
        <v>1</v>
      </c>
      <c r="M24" s="428">
        <v>1</v>
      </c>
      <c r="N24" s="428">
        <v>0</v>
      </c>
      <c r="O24" s="428">
        <v>0</v>
      </c>
      <c r="P24" s="428"/>
      <c r="Q24" s="428"/>
      <c r="R24" s="428"/>
      <c r="S24" s="428"/>
      <c r="T24" s="428">
        <v>2</v>
      </c>
      <c r="U24" s="428">
        <v>1</v>
      </c>
      <c r="V24" s="428">
        <v>2</v>
      </c>
      <c r="W24" s="428"/>
      <c r="X24" s="428"/>
      <c r="Y24" s="428"/>
      <c r="Z24" s="428">
        <v>0</v>
      </c>
      <c r="AA24" s="428">
        <v>0</v>
      </c>
    </row>
    <row r="25" spans="1:30" s="433" customFormat="1">
      <c r="A25" s="1262" t="s">
        <v>1540</v>
      </c>
      <c r="B25" s="1263" t="s">
        <v>1541</v>
      </c>
      <c r="C25" s="434"/>
      <c r="D25" s="428">
        <v>33</v>
      </c>
      <c r="E25" s="428">
        <f t="shared" si="0"/>
        <v>8</v>
      </c>
      <c r="F25" s="428"/>
      <c r="G25" s="428"/>
      <c r="H25" s="428">
        <v>4</v>
      </c>
      <c r="I25" s="428">
        <v>1</v>
      </c>
      <c r="J25" s="428">
        <v>10</v>
      </c>
      <c r="K25" s="428">
        <v>5</v>
      </c>
      <c r="L25" s="428">
        <v>19</v>
      </c>
      <c r="M25" s="428">
        <v>2</v>
      </c>
      <c r="N25" s="428">
        <v>0</v>
      </c>
      <c r="O25" s="428">
        <v>0</v>
      </c>
      <c r="P25" s="428"/>
      <c r="Q25" s="428"/>
      <c r="R25" s="428"/>
      <c r="S25" s="428"/>
      <c r="T25" s="428">
        <v>4</v>
      </c>
      <c r="U25" s="428">
        <v>1</v>
      </c>
      <c r="V25" s="428">
        <v>4</v>
      </c>
      <c r="W25" s="428"/>
      <c r="X25" s="428"/>
      <c r="Y25" s="428"/>
      <c r="Z25" s="428">
        <v>0</v>
      </c>
      <c r="AA25" s="428">
        <v>0</v>
      </c>
    </row>
    <row r="26" spans="1:30" s="433" customFormat="1">
      <c r="A26" s="1262" t="s">
        <v>2111</v>
      </c>
      <c r="B26" s="1263" t="s">
        <v>2112</v>
      </c>
      <c r="C26" s="434"/>
      <c r="D26" s="428">
        <v>2</v>
      </c>
      <c r="E26" s="428">
        <f t="shared" si="0"/>
        <v>1</v>
      </c>
      <c r="F26" s="428"/>
      <c r="G26" s="428"/>
      <c r="H26" s="428">
        <v>2</v>
      </c>
      <c r="I26" s="428">
        <v>1</v>
      </c>
      <c r="J26" s="428">
        <v>0</v>
      </c>
      <c r="K26" s="428">
        <v>0</v>
      </c>
      <c r="L26" s="428">
        <v>0</v>
      </c>
      <c r="M26" s="428">
        <v>0</v>
      </c>
      <c r="N26" s="428">
        <v>0</v>
      </c>
      <c r="O26" s="428">
        <v>0</v>
      </c>
      <c r="P26" s="428"/>
      <c r="Q26" s="428"/>
      <c r="R26" s="428"/>
      <c r="S26" s="428"/>
      <c r="T26" s="428">
        <v>2</v>
      </c>
      <c r="U26" s="428">
        <v>1</v>
      </c>
      <c r="V26" s="428">
        <v>2</v>
      </c>
      <c r="W26" s="428"/>
      <c r="X26" s="428"/>
      <c r="Y26" s="428"/>
      <c r="Z26" s="428">
        <v>0</v>
      </c>
      <c r="AA26" s="428">
        <v>0</v>
      </c>
    </row>
    <row r="27" spans="1:30" s="433" customFormat="1">
      <c r="A27" s="1262">
        <v>92301</v>
      </c>
      <c r="B27" s="1263" t="s">
        <v>2113</v>
      </c>
      <c r="C27" s="434"/>
      <c r="D27" s="428">
        <v>1</v>
      </c>
      <c r="E27" s="428">
        <f t="shared" si="0"/>
        <v>1</v>
      </c>
      <c r="F27" s="428"/>
      <c r="G27" s="428"/>
      <c r="H27" s="428">
        <v>0</v>
      </c>
      <c r="I27" s="428"/>
      <c r="J27" s="428"/>
      <c r="K27" s="428"/>
      <c r="L27" s="428"/>
      <c r="M27" s="428"/>
      <c r="N27" s="428">
        <v>1</v>
      </c>
      <c r="O27" s="428">
        <v>1</v>
      </c>
      <c r="P27" s="428"/>
      <c r="Q27" s="428"/>
      <c r="R27" s="428"/>
      <c r="S27" s="428"/>
      <c r="T27" s="428"/>
      <c r="U27" s="428"/>
      <c r="V27" s="428"/>
      <c r="W27" s="428"/>
      <c r="X27" s="428"/>
      <c r="Y27" s="428"/>
      <c r="Z27" s="428">
        <v>1</v>
      </c>
      <c r="AA27" s="428">
        <v>1</v>
      </c>
    </row>
    <row r="28" spans="1:30" s="433" customFormat="1" ht="22.5">
      <c r="A28" s="1262" t="s">
        <v>2114</v>
      </c>
      <c r="B28" s="1264" t="s">
        <v>2115</v>
      </c>
      <c r="C28" s="434"/>
      <c r="D28" s="428">
        <v>2</v>
      </c>
      <c r="E28" s="428">
        <f t="shared" si="0"/>
        <v>0</v>
      </c>
      <c r="F28" s="428"/>
      <c r="G28" s="428"/>
      <c r="H28" s="428">
        <v>2</v>
      </c>
      <c r="I28" s="428"/>
      <c r="J28" s="428"/>
      <c r="K28" s="428"/>
      <c r="L28" s="428"/>
      <c r="M28" s="428"/>
      <c r="N28" s="428"/>
      <c r="O28" s="428"/>
      <c r="P28" s="428"/>
      <c r="Q28" s="428"/>
      <c r="R28" s="428"/>
      <c r="S28" s="428"/>
      <c r="T28" s="428">
        <v>2</v>
      </c>
      <c r="U28" s="428">
        <v>0</v>
      </c>
      <c r="V28" s="428">
        <v>2</v>
      </c>
      <c r="W28" s="428"/>
      <c r="X28" s="428"/>
      <c r="Y28" s="428"/>
      <c r="Z28" s="428"/>
      <c r="AA28" s="428"/>
    </row>
    <row r="29" spans="1:30" s="430" customFormat="1">
      <c r="A29" s="1265"/>
      <c r="B29" s="1266" t="s">
        <v>1542</v>
      </c>
      <c r="C29" s="437"/>
      <c r="D29" s="429">
        <f>D12+D13+D14+D15+D16+D17+D18+D19+D20+D21+D22+D23+D24+D25+D26+D27+D28</f>
        <v>306</v>
      </c>
      <c r="E29" s="429">
        <f>E12+E13+E14+E15+E16+E17+E18+E19+E20+E21+E22+E23+E24+E25+E26+E27+E28</f>
        <v>223</v>
      </c>
      <c r="F29" s="429">
        <f t="shared" ref="F29:AA29" si="1">F12+F13+F14+F15+F16+F17+F18+F19+F20+F21+F22+F23+F24+F25+F26+F27+F28</f>
        <v>0</v>
      </c>
      <c r="G29" s="429">
        <f t="shared" si="1"/>
        <v>0</v>
      </c>
      <c r="H29" s="429">
        <f>H12+H13+H14+H15+H16+H17+H18+H19+H20+H21+H22+H23+H24+H25+H26+H27+H28</f>
        <v>77</v>
      </c>
      <c r="I29" s="429">
        <f t="shared" si="1"/>
        <v>58</v>
      </c>
      <c r="J29" s="429">
        <f t="shared" si="1"/>
        <v>89</v>
      </c>
      <c r="K29" s="429">
        <f t="shared" si="1"/>
        <v>73</v>
      </c>
      <c r="L29" s="429">
        <f t="shared" si="1"/>
        <v>71</v>
      </c>
      <c r="M29" s="429">
        <f t="shared" si="1"/>
        <v>38</v>
      </c>
      <c r="N29" s="429">
        <f t="shared" si="1"/>
        <v>69</v>
      </c>
      <c r="O29" s="429">
        <f t="shared" si="1"/>
        <v>54</v>
      </c>
      <c r="P29" s="429">
        <f t="shared" si="1"/>
        <v>0</v>
      </c>
      <c r="Q29" s="429">
        <f t="shared" si="1"/>
        <v>0</v>
      </c>
      <c r="R29" s="429">
        <f t="shared" si="1"/>
        <v>0</v>
      </c>
      <c r="S29" s="429">
        <f t="shared" si="1"/>
        <v>0</v>
      </c>
      <c r="T29" s="429">
        <f t="shared" si="1"/>
        <v>77</v>
      </c>
      <c r="U29" s="429">
        <f t="shared" si="1"/>
        <v>58</v>
      </c>
      <c r="V29" s="429">
        <f t="shared" si="1"/>
        <v>61</v>
      </c>
      <c r="W29" s="429">
        <f t="shared" si="1"/>
        <v>2</v>
      </c>
      <c r="X29" s="429">
        <f t="shared" si="1"/>
        <v>0</v>
      </c>
      <c r="Y29" s="429">
        <f t="shared" si="1"/>
        <v>14</v>
      </c>
      <c r="Z29" s="429">
        <f t="shared" si="1"/>
        <v>69</v>
      </c>
      <c r="AA29" s="429">
        <f t="shared" si="1"/>
        <v>54</v>
      </c>
      <c r="AB29" s="436"/>
      <c r="AC29" s="436"/>
      <c r="AD29" s="436"/>
    </row>
    <row r="30" spans="1:30">
      <c r="A30" s="432"/>
      <c r="B30" s="1267"/>
      <c r="C30" s="433"/>
      <c r="D30" s="433"/>
      <c r="E30" s="433"/>
      <c r="F30" s="432"/>
      <c r="G30" s="432"/>
      <c r="H30" s="432"/>
      <c r="I30" s="432"/>
      <c r="J30" s="432"/>
      <c r="K30" s="432"/>
      <c r="L30" s="432"/>
      <c r="M30" s="432"/>
      <c r="N30" s="432"/>
      <c r="O30" s="432"/>
      <c r="P30" s="432"/>
      <c r="Q30" s="432"/>
      <c r="R30" s="432"/>
      <c r="S30" s="432"/>
      <c r="T30" s="432"/>
      <c r="U30" s="432"/>
      <c r="V30" s="432"/>
      <c r="W30" s="432"/>
      <c r="X30" s="432"/>
      <c r="Y30" s="432"/>
      <c r="Z30" s="433"/>
      <c r="AA30" s="433"/>
      <c r="AB30" s="433"/>
      <c r="AC30" s="433"/>
      <c r="AD30" s="433"/>
    </row>
    <row r="31" spans="1:30">
      <c r="A31" s="432"/>
      <c r="B31" s="1267"/>
      <c r="C31" s="433"/>
      <c r="D31" s="433"/>
      <c r="E31" s="433"/>
      <c r="F31" s="432"/>
      <c r="G31" s="432"/>
      <c r="H31" s="432"/>
      <c r="I31" s="432"/>
      <c r="J31" s="432"/>
      <c r="K31" s="432"/>
      <c r="L31" s="432"/>
      <c r="M31" s="432"/>
      <c r="N31" s="432"/>
      <c r="O31" s="432"/>
      <c r="P31" s="432"/>
      <c r="Q31" s="432"/>
      <c r="R31" s="432"/>
      <c r="S31" s="432"/>
      <c r="T31" s="432"/>
      <c r="U31" s="432"/>
      <c r="V31" s="432"/>
      <c r="W31" s="432"/>
      <c r="X31" s="432"/>
      <c r="Y31" s="432"/>
      <c r="Z31" s="433"/>
      <c r="AA31" s="433"/>
      <c r="AB31" s="433"/>
      <c r="AC31" s="433"/>
      <c r="AD31" s="433"/>
    </row>
    <row r="32" spans="1:30">
      <c r="A32" s="432"/>
      <c r="B32" s="1267"/>
      <c r="C32" s="433"/>
      <c r="D32" s="433"/>
      <c r="E32" s="433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3"/>
      <c r="AA32" s="433"/>
      <c r="AB32" s="433"/>
      <c r="AC32" s="433"/>
      <c r="AD32" s="433"/>
    </row>
    <row r="33" spans="1:30">
      <c r="A33" s="432"/>
      <c r="B33" s="1267"/>
      <c r="C33" s="433"/>
      <c r="D33" s="433"/>
      <c r="E33" s="433"/>
      <c r="F33" s="432"/>
      <c r="G33" s="432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  <c r="W33" s="432"/>
      <c r="X33" s="432"/>
      <c r="Y33" s="432"/>
      <c r="Z33" s="433"/>
      <c r="AA33" s="433"/>
      <c r="AB33" s="433"/>
      <c r="AC33" s="433"/>
      <c r="AD33" s="433"/>
    </row>
    <row r="34" spans="1:30">
      <c r="A34" s="432"/>
      <c r="B34" s="1267"/>
      <c r="C34" s="433"/>
      <c r="D34" s="433"/>
      <c r="E34" s="433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  <c r="T34" s="432"/>
      <c r="U34" s="432"/>
      <c r="V34" s="432"/>
      <c r="W34" s="432"/>
      <c r="X34" s="432"/>
      <c r="Y34" s="432"/>
      <c r="Z34" s="433"/>
      <c r="AA34" s="433"/>
      <c r="AB34" s="433"/>
      <c r="AC34" s="433"/>
      <c r="AD34" s="433"/>
    </row>
    <row r="35" spans="1:30">
      <c r="A35" s="432"/>
      <c r="B35" s="1267"/>
      <c r="C35" s="433"/>
      <c r="D35" s="433"/>
      <c r="E35" s="433"/>
      <c r="F35" s="432"/>
      <c r="G35" s="432"/>
      <c r="H35" s="432"/>
      <c r="I35" s="432"/>
      <c r="J35" s="432"/>
      <c r="K35" s="432"/>
      <c r="L35" s="432"/>
      <c r="M35" s="432"/>
      <c r="N35" s="432"/>
      <c r="O35" s="432"/>
      <c r="P35" s="432"/>
      <c r="Q35" s="432"/>
      <c r="R35" s="432"/>
      <c r="S35" s="432"/>
      <c r="T35" s="432"/>
      <c r="U35" s="432"/>
      <c r="V35" s="432"/>
      <c r="W35" s="432"/>
      <c r="X35" s="432"/>
      <c r="Y35" s="432"/>
      <c r="Z35" s="433"/>
      <c r="AA35" s="433"/>
      <c r="AB35" s="433"/>
      <c r="AC35" s="433"/>
      <c r="AD35" s="433"/>
    </row>
    <row r="36" spans="1:30" ht="12.75">
      <c r="A36" s="1625">
        <v>42</v>
      </c>
      <c r="B36" s="1625"/>
      <c r="C36" s="1625"/>
      <c r="D36" s="1625"/>
      <c r="E36" s="1625"/>
      <c r="F36" s="1625"/>
      <c r="G36" s="1625"/>
      <c r="H36" s="1625"/>
      <c r="I36" s="1625"/>
      <c r="J36" s="1625"/>
      <c r="K36" s="1625"/>
      <c r="L36" s="1625"/>
      <c r="M36" s="1625"/>
      <c r="N36" s="1625"/>
      <c r="O36" s="1625"/>
      <c r="P36" s="1625"/>
      <c r="Q36" s="1625"/>
      <c r="R36" s="1625"/>
      <c r="S36" s="1625"/>
      <c r="T36" s="1625"/>
      <c r="U36" s="1625"/>
      <c r="V36" s="1625"/>
      <c r="W36" s="1625"/>
      <c r="X36" s="1625"/>
      <c r="Y36" s="1625"/>
      <c r="Z36" s="1625"/>
      <c r="AA36" s="1625"/>
      <c r="AB36" s="433"/>
      <c r="AC36" s="433"/>
      <c r="AD36" s="433"/>
    </row>
    <row r="37" spans="1:30">
      <c r="A37" s="432"/>
      <c r="B37" s="1267"/>
      <c r="C37" s="433"/>
      <c r="D37" s="433"/>
      <c r="E37" s="433"/>
      <c r="F37" s="432"/>
      <c r="G37" s="432"/>
      <c r="H37" s="432"/>
      <c r="I37" s="432"/>
      <c r="J37" s="432"/>
      <c r="K37" s="432"/>
      <c r="L37" s="432"/>
      <c r="M37" s="432"/>
      <c r="N37" s="432"/>
      <c r="O37" s="432"/>
      <c r="P37" s="432"/>
      <c r="Q37" s="432"/>
      <c r="R37" s="432"/>
      <c r="S37" s="432"/>
      <c r="T37" s="432"/>
      <c r="U37" s="432"/>
      <c r="V37" s="432"/>
      <c r="W37" s="432"/>
      <c r="X37" s="432"/>
      <c r="Y37" s="432"/>
      <c r="Z37" s="433"/>
      <c r="AA37" s="433"/>
      <c r="AB37" s="433"/>
      <c r="AC37" s="433"/>
      <c r="AD37" s="433"/>
    </row>
    <row r="38" spans="1:30">
      <c r="A38" s="1625"/>
      <c r="B38" s="1625"/>
      <c r="C38" s="1625"/>
      <c r="D38" s="1625"/>
      <c r="E38" s="1625"/>
      <c r="F38" s="1625"/>
      <c r="G38" s="1625"/>
      <c r="H38" s="1625"/>
      <c r="I38" s="1625"/>
      <c r="J38" s="1625"/>
      <c r="K38" s="1625"/>
      <c r="L38" s="1625"/>
      <c r="M38" s="1625"/>
      <c r="N38" s="1625"/>
      <c r="O38" s="1625"/>
      <c r="P38" s="1625"/>
      <c r="Q38" s="1625"/>
      <c r="R38" s="1625"/>
      <c r="S38" s="1625"/>
      <c r="T38" s="1625"/>
      <c r="U38" s="1625"/>
      <c r="V38" s="1625"/>
      <c r="W38" s="1625"/>
      <c r="X38" s="1625"/>
      <c r="Y38" s="1625"/>
      <c r="Z38" s="1625"/>
      <c r="AA38" s="1625"/>
      <c r="AB38" s="433"/>
      <c r="AC38" s="433"/>
      <c r="AD38" s="433"/>
    </row>
    <row r="39" spans="1:30">
      <c r="A39" s="1625"/>
      <c r="B39" s="1625"/>
      <c r="C39" s="1625"/>
      <c r="D39" s="1625"/>
      <c r="E39" s="1625"/>
      <c r="F39" s="1625"/>
      <c r="G39" s="1625"/>
      <c r="H39" s="1625"/>
      <c r="I39" s="1625"/>
      <c r="J39" s="1625"/>
      <c r="K39" s="1625"/>
      <c r="L39" s="1625"/>
      <c r="M39" s="1625"/>
      <c r="N39" s="1625"/>
      <c r="O39" s="1625"/>
      <c r="P39" s="1625"/>
      <c r="Q39" s="1625"/>
      <c r="R39" s="1625"/>
      <c r="S39" s="1625"/>
      <c r="T39" s="1625"/>
      <c r="U39" s="1625"/>
      <c r="V39" s="1625"/>
      <c r="W39" s="1625"/>
      <c r="X39" s="1625"/>
      <c r="Y39" s="1625"/>
      <c r="Z39" s="1625"/>
      <c r="AA39" s="1625"/>
      <c r="AB39" s="433"/>
      <c r="AC39" s="433"/>
      <c r="AD39" s="433"/>
    </row>
    <row r="40" spans="1:30">
      <c r="A40" s="432"/>
      <c r="B40" s="1267"/>
      <c r="C40" s="433"/>
      <c r="D40" s="433"/>
      <c r="E40" s="433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3"/>
      <c r="AA40" s="433"/>
      <c r="AB40" s="433"/>
      <c r="AC40" s="433"/>
      <c r="AD40" s="433"/>
    </row>
    <row r="46" spans="1:30" ht="11.25" customHeight="1"/>
    <row r="47" spans="1:30" ht="11.25" customHeight="1"/>
  </sheetData>
  <mergeCells count="37">
    <mergeCell ref="A36:AA36"/>
    <mergeCell ref="A38:AA39"/>
    <mergeCell ref="A7:C7"/>
    <mergeCell ref="T8:AA8"/>
    <mergeCell ref="T9:Y9"/>
    <mergeCell ref="Z9:AA10"/>
    <mergeCell ref="M10:M11"/>
    <mergeCell ref="A8:A11"/>
    <mergeCell ref="B8:B11"/>
    <mergeCell ref="C8:C11"/>
    <mergeCell ref="D8:E9"/>
    <mergeCell ref="F8:S8"/>
    <mergeCell ref="F9:G9"/>
    <mergeCell ref="H9:I9"/>
    <mergeCell ref="J9:K9"/>
    <mergeCell ref="L9:M9"/>
    <mergeCell ref="N9:O9"/>
    <mergeCell ref="P9:Q9"/>
    <mergeCell ref="R9:S9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S10:S11"/>
    <mergeCell ref="T10:T11"/>
    <mergeCell ref="U10:U11"/>
    <mergeCell ref="V10:Y10"/>
    <mergeCell ref="N10:N11"/>
    <mergeCell ref="O10:O11"/>
    <mergeCell ref="P10:P11"/>
    <mergeCell ref="Q10:Q11"/>
    <mergeCell ref="R10:R11"/>
  </mergeCells>
  <pageMargins left="0.2" right="0.2" top="0.25" bottom="0.2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Z56"/>
  <sheetViews>
    <sheetView workbookViewId="0">
      <selection activeCell="AB33" sqref="AB33"/>
    </sheetView>
  </sheetViews>
  <sheetFormatPr defaultRowHeight="11.25"/>
  <cols>
    <col min="1" max="1" width="10.28515625" style="433" customWidth="1"/>
    <col min="2" max="2" width="40.140625" style="433" bestFit="1" customWidth="1"/>
    <col min="3" max="4" width="5" style="433" customWidth="1"/>
    <col min="5" max="6" width="5.140625" style="433" customWidth="1"/>
    <col min="7" max="7" width="5.28515625" style="433" customWidth="1"/>
    <col min="8" max="8" width="3.7109375" style="433" customWidth="1"/>
    <col min="9" max="9" width="4.140625" style="433" customWidth="1"/>
    <col min="10" max="10" width="4.7109375" style="433" customWidth="1"/>
    <col min="11" max="11" width="5" style="433" customWidth="1"/>
    <col min="12" max="12" width="4.5703125" style="433" customWidth="1"/>
    <col min="13" max="15" width="4.28515625" style="433" customWidth="1"/>
    <col min="16" max="16" width="3.7109375" style="433" customWidth="1"/>
    <col min="17" max="17" width="4.85546875" style="433" customWidth="1"/>
    <col min="18" max="18" width="4.5703125" style="433" customWidth="1"/>
    <col min="19" max="19" width="3.85546875" style="433" customWidth="1"/>
    <col min="20" max="20" width="5.85546875" style="433" customWidth="1"/>
    <col min="21" max="21" width="7.7109375" style="433" customWidth="1"/>
    <col min="22" max="22" width="7.85546875" style="433" customWidth="1"/>
    <col min="23" max="23" width="5.5703125" style="433" customWidth="1"/>
    <col min="24" max="24" width="6" style="433" customWidth="1"/>
    <col min="25" max="25" width="5.7109375" style="433" customWidth="1"/>
    <col min="26" max="26" width="6.140625" style="433" customWidth="1"/>
    <col min="27" max="227" width="9.140625" style="433"/>
    <col min="228" max="228" width="8" style="433" customWidth="1"/>
    <col min="229" max="229" width="45.5703125" style="433" bestFit="1" customWidth="1"/>
    <col min="230" max="230" width="4" style="433" customWidth="1"/>
    <col min="231" max="246" width="4.5703125" style="433" customWidth="1"/>
    <col min="247" max="248" width="4.42578125" style="433" customWidth="1"/>
    <col min="249" max="249" width="5.85546875" style="433" customWidth="1"/>
    <col min="250" max="250" width="5.7109375" style="433" customWidth="1"/>
    <col min="251" max="252" width="4.42578125" style="433" customWidth="1"/>
    <col min="253" max="254" width="4.140625" style="433" customWidth="1"/>
    <col min="255" max="255" width="3.7109375" style="433" customWidth="1"/>
    <col min="256" max="483" width="9.140625" style="433"/>
    <col min="484" max="484" width="8" style="433" customWidth="1"/>
    <col min="485" max="485" width="45.5703125" style="433" bestFit="1" customWidth="1"/>
    <col min="486" max="486" width="4" style="433" customWidth="1"/>
    <col min="487" max="502" width="4.5703125" style="433" customWidth="1"/>
    <col min="503" max="504" width="4.42578125" style="433" customWidth="1"/>
    <col min="505" max="505" width="5.85546875" style="433" customWidth="1"/>
    <col min="506" max="506" width="5.7109375" style="433" customWidth="1"/>
    <col min="507" max="508" width="4.42578125" style="433" customWidth="1"/>
    <col min="509" max="510" width="4.140625" style="433" customWidth="1"/>
    <col min="511" max="511" width="3.7109375" style="433" customWidth="1"/>
    <col min="512" max="739" width="9.140625" style="433"/>
    <col min="740" max="740" width="8" style="433" customWidth="1"/>
    <col min="741" max="741" width="45.5703125" style="433" bestFit="1" customWidth="1"/>
    <col min="742" max="742" width="4" style="433" customWidth="1"/>
    <col min="743" max="758" width="4.5703125" style="433" customWidth="1"/>
    <col min="759" max="760" width="4.42578125" style="433" customWidth="1"/>
    <col min="761" max="761" width="5.85546875" style="433" customWidth="1"/>
    <col min="762" max="762" width="5.7109375" style="433" customWidth="1"/>
    <col min="763" max="764" width="4.42578125" style="433" customWidth="1"/>
    <col min="765" max="766" width="4.140625" style="433" customWidth="1"/>
    <col min="767" max="767" width="3.7109375" style="433" customWidth="1"/>
    <col min="768" max="995" width="9.140625" style="433"/>
    <col min="996" max="996" width="8" style="433" customWidth="1"/>
    <col min="997" max="997" width="45.5703125" style="433" bestFit="1" customWidth="1"/>
    <col min="998" max="998" width="4" style="433" customWidth="1"/>
    <col min="999" max="1014" width="4.5703125" style="433" customWidth="1"/>
    <col min="1015" max="1016" width="4.42578125" style="433" customWidth="1"/>
    <col min="1017" max="1017" width="5.85546875" style="433" customWidth="1"/>
    <col min="1018" max="1018" width="5.7109375" style="433" customWidth="1"/>
    <col min="1019" max="1020" width="4.42578125" style="433" customWidth="1"/>
    <col min="1021" max="1022" width="4.140625" style="433" customWidth="1"/>
    <col min="1023" max="1023" width="3.7109375" style="433" customWidth="1"/>
    <col min="1024" max="1251" width="9.140625" style="433"/>
    <col min="1252" max="1252" width="8" style="433" customWidth="1"/>
    <col min="1253" max="1253" width="45.5703125" style="433" bestFit="1" customWidth="1"/>
    <col min="1254" max="1254" width="4" style="433" customWidth="1"/>
    <col min="1255" max="1270" width="4.5703125" style="433" customWidth="1"/>
    <col min="1271" max="1272" width="4.42578125" style="433" customWidth="1"/>
    <col min="1273" max="1273" width="5.85546875" style="433" customWidth="1"/>
    <col min="1274" max="1274" width="5.7109375" style="433" customWidth="1"/>
    <col min="1275" max="1276" width="4.42578125" style="433" customWidth="1"/>
    <col min="1277" max="1278" width="4.140625" style="433" customWidth="1"/>
    <col min="1279" max="1279" width="3.7109375" style="433" customWidth="1"/>
    <col min="1280" max="1507" width="9.140625" style="433"/>
    <col min="1508" max="1508" width="8" style="433" customWidth="1"/>
    <col min="1509" max="1509" width="45.5703125" style="433" bestFit="1" customWidth="1"/>
    <col min="1510" max="1510" width="4" style="433" customWidth="1"/>
    <col min="1511" max="1526" width="4.5703125" style="433" customWidth="1"/>
    <col min="1527" max="1528" width="4.42578125" style="433" customWidth="1"/>
    <col min="1529" max="1529" width="5.85546875" style="433" customWidth="1"/>
    <col min="1530" max="1530" width="5.7109375" style="433" customWidth="1"/>
    <col min="1531" max="1532" width="4.42578125" style="433" customWidth="1"/>
    <col min="1533" max="1534" width="4.140625" style="433" customWidth="1"/>
    <col min="1535" max="1535" width="3.7109375" style="433" customWidth="1"/>
    <col min="1536" max="1763" width="9.140625" style="433"/>
    <col min="1764" max="1764" width="8" style="433" customWidth="1"/>
    <col min="1765" max="1765" width="45.5703125" style="433" bestFit="1" customWidth="1"/>
    <col min="1766" max="1766" width="4" style="433" customWidth="1"/>
    <col min="1767" max="1782" width="4.5703125" style="433" customWidth="1"/>
    <col min="1783" max="1784" width="4.42578125" style="433" customWidth="1"/>
    <col min="1785" max="1785" width="5.85546875" style="433" customWidth="1"/>
    <col min="1786" max="1786" width="5.7109375" style="433" customWidth="1"/>
    <col min="1787" max="1788" width="4.42578125" style="433" customWidth="1"/>
    <col min="1789" max="1790" width="4.140625" style="433" customWidth="1"/>
    <col min="1791" max="1791" width="3.7109375" style="433" customWidth="1"/>
    <col min="1792" max="2019" width="9.140625" style="433"/>
    <col min="2020" max="2020" width="8" style="433" customWidth="1"/>
    <col min="2021" max="2021" width="45.5703125" style="433" bestFit="1" customWidth="1"/>
    <col min="2022" max="2022" width="4" style="433" customWidth="1"/>
    <col min="2023" max="2038" width="4.5703125" style="433" customWidth="1"/>
    <col min="2039" max="2040" width="4.42578125" style="433" customWidth="1"/>
    <col min="2041" max="2041" width="5.85546875" style="433" customWidth="1"/>
    <col min="2042" max="2042" width="5.7109375" style="433" customWidth="1"/>
    <col min="2043" max="2044" width="4.42578125" style="433" customWidth="1"/>
    <col min="2045" max="2046" width="4.140625" style="433" customWidth="1"/>
    <col min="2047" max="2047" width="3.7109375" style="433" customWidth="1"/>
    <col min="2048" max="2275" width="9.140625" style="433"/>
    <col min="2276" max="2276" width="8" style="433" customWidth="1"/>
    <col min="2277" max="2277" width="45.5703125" style="433" bestFit="1" customWidth="1"/>
    <col min="2278" max="2278" width="4" style="433" customWidth="1"/>
    <col min="2279" max="2294" width="4.5703125" style="433" customWidth="1"/>
    <col min="2295" max="2296" width="4.42578125" style="433" customWidth="1"/>
    <col min="2297" max="2297" width="5.85546875" style="433" customWidth="1"/>
    <col min="2298" max="2298" width="5.7109375" style="433" customWidth="1"/>
    <col min="2299" max="2300" width="4.42578125" style="433" customWidth="1"/>
    <col min="2301" max="2302" width="4.140625" style="433" customWidth="1"/>
    <col min="2303" max="2303" width="3.7109375" style="433" customWidth="1"/>
    <col min="2304" max="2531" width="9.140625" style="433"/>
    <col min="2532" max="2532" width="8" style="433" customWidth="1"/>
    <col min="2533" max="2533" width="45.5703125" style="433" bestFit="1" customWidth="1"/>
    <col min="2534" max="2534" width="4" style="433" customWidth="1"/>
    <col min="2535" max="2550" width="4.5703125" style="433" customWidth="1"/>
    <col min="2551" max="2552" width="4.42578125" style="433" customWidth="1"/>
    <col min="2553" max="2553" width="5.85546875" style="433" customWidth="1"/>
    <col min="2554" max="2554" width="5.7109375" style="433" customWidth="1"/>
    <col min="2555" max="2556" width="4.42578125" style="433" customWidth="1"/>
    <col min="2557" max="2558" width="4.140625" style="433" customWidth="1"/>
    <col min="2559" max="2559" width="3.7109375" style="433" customWidth="1"/>
    <col min="2560" max="2787" width="9.140625" style="433"/>
    <col min="2788" max="2788" width="8" style="433" customWidth="1"/>
    <col min="2789" max="2789" width="45.5703125" style="433" bestFit="1" customWidth="1"/>
    <col min="2790" max="2790" width="4" style="433" customWidth="1"/>
    <col min="2791" max="2806" width="4.5703125" style="433" customWidth="1"/>
    <col min="2807" max="2808" width="4.42578125" style="433" customWidth="1"/>
    <col min="2809" max="2809" width="5.85546875" style="433" customWidth="1"/>
    <col min="2810" max="2810" width="5.7109375" style="433" customWidth="1"/>
    <col min="2811" max="2812" width="4.42578125" style="433" customWidth="1"/>
    <col min="2813" max="2814" width="4.140625" style="433" customWidth="1"/>
    <col min="2815" max="2815" width="3.7109375" style="433" customWidth="1"/>
    <col min="2816" max="3043" width="9.140625" style="433"/>
    <col min="3044" max="3044" width="8" style="433" customWidth="1"/>
    <col min="3045" max="3045" width="45.5703125" style="433" bestFit="1" customWidth="1"/>
    <col min="3046" max="3046" width="4" style="433" customWidth="1"/>
    <col min="3047" max="3062" width="4.5703125" style="433" customWidth="1"/>
    <col min="3063" max="3064" width="4.42578125" style="433" customWidth="1"/>
    <col min="3065" max="3065" width="5.85546875" style="433" customWidth="1"/>
    <col min="3066" max="3066" width="5.7109375" style="433" customWidth="1"/>
    <col min="3067" max="3068" width="4.42578125" style="433" customWidth="1"/>
    <col min="3069" max="3070" width="4.140625" style="433" customWidth="1"/>
    <col min="3071" max="3071" width="3.7109375" style="433" customWidth="1"/>
    <col min="3072" max="3299" width="9.140625" style="433"/>
    <col min="3300" max="3300" width="8" style="433" customWidth="1"/>
    <col min="3301" max="3301" width="45.5703125" style="433" bestFit="1" customWidth="1"/>
    <col min="3302" max="3302" width="4" style="433" customWidth="1"/>
    <col min="3303" max="3318" width="4.5703125" style="433" customWidth="1"/>
    <col min="3319" max="3320" width="4.42578125" style="433" customWidth="1"/>
    <col min="3321" max="3321" width="5.85546875" style="433" customWidth="1"/>
    <col min="3322" max="3322" width="5.7109375" style="433" customWidth="1"/>
    <col min="3323" max="3324" width="4.42578125" style="433" customWidth="1"/>
    <col min="3325" max="3326" width="4.140625" style="433" customWidth="1"/>
    <col min="3327" max="3327" width="3.7109375" style="433" customWidth="1"/>
    <col min="3328" max="3555" width="9.140625" style="433"/>
    <col min="3556" max="3556" width="8" style="433" customWidth="1"/>
    <col min="3557" max="3557" width="45.5703125" style="433" bestFit="1" customWidth="1"/>
    <col min="3558" max="3558" width="4" style="433" customWidth="1"/>
    <col min="3559" max="3574" width="4.5703125" style="433" customWidth="1"/>
    <col min="3575" max="3576" width="4.42578125" style="433" customWidth="1"/>
    <col min="3577" max="3577" width="5.85546875" style="433" customWidth="1"/>
    <col min="3578" max="3578" width="5.7109375" style="433" customWidth="1"/>
    <col min="3579" max="3580" width="4.42578125" style="433" customWidth="1"/>
    <col min="3581" max="3582" width="4.140625" style="433" customWidth="1"/>
    <col min="3583" max="3583" width="3.7109375" style="433" customWidth="1"/>
    <col min="3584" max="3811" width="9.140625" style="433"/>
    <col min="3812" max="3812" width="8" style="433" customWidth="1"/>
    <col min="3813" max="3813" width="45.5703125" style="433" bestFit="1" customWidth="1"/>
    <col min="3814" max="3814" width="4" style="433" customWidth="1"/>
    <col min="3815" max="3830" width="4.5703125" style="433" customWidth="1"/>
    <col min="3831" max="3832" width="4.42578125" style="433" customWidth="1"/>
    <col min="3833" max="3833" width="5.85546875" style="433" customWidth="1"/>
    <col min="3834" max="3834" width="5.7109375" style="433" customWidth="1"/>
    <col min="3835" max="3836" width="4.42578125" style="433" customWidth="1"/>
    <col min="3837" max="3838" width="4.140625" style="433" customWidth="1"/>
    <col min="3839" max="3839" width="3.7109375" style="433" customWidth="1"/>
    <col min="3840" max="4067" width="9.140625" style="433"/>
    <col min="4068" max="4068" width="8" style="433" customWidth="1"/>
    <col min="4069" max="4069" width="45.5703125" style="433" bestFit="1" customWidth="1"/>
    <col min="4070" max="4070" width="4" style="433" customWidth="1"/>
    <col min="4071" max="4086" width="4.5703125" style="433" customWidth="1"/>
    <col min="4087" max="4088" width="4.42578125" style="433" customWidth="1"/>
    <col min="4089" max="4089" width="5.85546875" style="433" customWidth="1"/>
    <col min="4090" max="4090" width="5.7109375" style="433" customWidth="1"/>
    <col min="4091" max="4092" width="4.42578125" style="433" customWidth="1"/>
    <col min="4093" max="4094" width="4.140625" style="433" customWidth="1"/>
    <col min="4095" max="4095" width="3.7109375" style="433" customWidth="1"/>
    <col min="4096" max="4323" width="9.140625" style="433"/>
    <col min="4324" max="4324" width="8" style="433" customWidth="1"/>
    <col min="4325" max="4325" width="45.5703125" style="433" bestFit="1" customWidth="1"/>
    <col min="4326" max="4326" width="4" style="433" customWidth="1"/>
    <col min="4327" max="4342" width="4.5703125" style="433" customWidth="1"/>
    <col min="4343" max="4344" width="4.42578125" style="433" customWidth="1"/>
    <col min="4345" max="4345" width="5.85546875" style="433" customWidth="1"/>
    <col min="4346" max="4346" width="5.7109375" style="433" customWidth="1"/>
    <col min="4347" max="4348" width="4.42578125" style="433" customWidth="1"/>
    <col min="4349" max="4350" width="4.140625" style="433" customWidth="1"/>
    <col min="4351" max="4351" width="3.7109375" style="433" customWidth="1"/>
    <col min="4352" max="4579" width="9.140625" style="433"/>
    <col min="4580" max="4580" width="8" style="433" customWidth="1"/>
    <col min="4581" max="4581" width="45.5703125" style="433" bestFit="1" customWidth="1"/>
    <col min="4582" max="4582" width="4" style="433" customWidth="1"/>
    <col min="4583" max="4598" width="4.5703125" style="433" customWidth="1"/>
    <col min="4599" max="4600" width="4.42578125" style="433" customWidth="1"/>
    <col min="4601" max="4601" width="5.85546875" style="433" customWidth="1"/>
    <col min="4602" max="4602" width="5.7109375" style="433" customWidth="1"/>
    <col min="4603" max="4604" width="4.42578125" style="433" customWidth="1"/>
    <col min="4605" max="4606" width="4.140625" style="433" customWidth="1"/>
    <col min="4607" max="4607" width="3.7109375" style="433" customWidth="1"/>
    <col min="4608" max="4835" width="9.140625" style="433"/>
    <col min="4836" max="4836" width="8" style="433" customWidth="1"/>
    <col min="4837" max="4837" width="45.5703125" style="433" bestFit="1" customWidth="1"/>
    <col min="4838" max="4838" width="4" style="433" customWidth="1"/>
    <col min="4839" max="4854" width="4.5703125" style="433" customWidth="1"/>
    <col min="4855" max="4856" width="4.42578125" style="433" customWidth="1"/>
    <col min="4857" max="4857" width="5.85546875" style="433" customWidth="1"/>
    <col min="4858" max="4858" width="5.7109375" style="433" customWidth="1"/>
    <col min="4859" max="4860" width="4.42578125" style="433" customWidth="1"/>
    <col min="4861" max="4862" width="4.140625" style="433" customWidth="1"/>
    <col min="4863" max="4863" width="3.7109375" style="433" customWidth="1"/>
    <col min="4864" max="5091" width="9.140625" style="433"/>
    <col min="5092" max="5092" width="8" style="433" customWidth="1"/>
    <col min="5093" max="5093" width="45.5703125" style="433" bestFit="1" customWidth="1"/>
    <col min="5094" max="5094" width="4" style="433" customWidth="1"/>
    <col min="5095" max="5110" width="4.5703125" style="433" customWidth="1"/>
    <col min="5111" max="5112" width="4.42578125" style="433" customWidth="1"/>
    <col min="5113" max="5113" width="5.85546875" style="433" customWidth="1"/>
    <col min="5114" max="5114" width="5.7109375" style="433" customWidth="1"/>
    <col min="5115" max="5116" width="4.42578125" style="433" customWidth="1"/>
    <col min="5117" max="5118" width="4.140625" style="433" customWidth="1"/>
    <col min="5119" max="5119" width="3.7109375" style="433" customWidth="1"/>
    <col min="5120" max="5347" width="9.140625" style="433"/>
    <col min="5348" max="5348" width="8" style="433" customWidth="1"/>
    <col min="5349" max="5349" width="45.5703125" style="433" bestFit="1" customWidth="1"/>
    <col min="5350" max="5350" width="4" style="433" customWidth="1"/>
    <col min="5351" max="5366" width="4.5703125" style="433" customWidth="1"/>
    <col min="5367" max="5368" width="4.42578125" style="433" customWidth="1"/>
    <col min="5369" max="5369" width="5.85546875" style="433" customWidth="1"/>
    <col min="5370" max="5370" width="5.7109375" style="433" customWidth="1"/>
    <col min="5371" max="5372" width="4.42578125" style="433" customWidth="1"/>
    <col min="5373" max="5374" width="4.140625" style="433" customWidth="1"/>
    <col min="5375" max="5375" width="3.7109375" style="433" customWidth="1"/>
    <col min="5376" max="5603" width="9.140625" style="433"/>
    <col min="5604" max="5604" width="8" style="433" customWidth="1"/>
    <col min="5605" max="5605" width="45.5703125" style="433" bestFit="1" customWidth="1"/>
    <col min="5606" max="5606" width="4" style="433" customWidth="1"/>
    <col min="5607" max="5622" width="4.5703125" style="433" customWidth="1"/>
    <col min="5623" max="5624" width="4.42578125" style="433" customWidth="1"/>
    <col min="5625" max="5625" width="5.85546875" style="433" customWidth="1"/>
    <col min="5626" max="5626" width="5.7109375" style="433" customWidth="1"/>
    <col min="5627" max="5628" width="4.42578125" style="433" customWidth="1"/>
    <col min="5629" max="5630" width="4.140625" style="433" customWidth="1"/>
    <col min="5631" max="5631" width="3.7109375" style="433" customWidth="1"/>
    <col min="5632" max="5859" width="9.140625" style="433"/>
    <col min="5860" max="5860" width="8" style="433" customWidth="1"/>
    <col min="5861" max="5861" width="45.5703125" style="433" bestFit="1" customWidth="1"/>
    <col min="5862" max="5862" width="4" style="433" customWidth="1"/>
    <col min="5863" max="5878" width="4.5703125" style="433" customWidth="1"/>
    <col min="5879" max="5880" width="4.42578125" style="433" customWidth="1"/>
    <col min="5881" max="5881" width="5.85546875" style="433" customWidth="1"/>
    <col min="5882" max="5882" width="5.7109375" style="433" customWidth="1"/>
    <col min="5883" max="5884" width="4.42578125" style="433" customWidth="1"/>
    <col min="5885" max="5886" width="4.140625" style="433" customWidth="1"/>
    <col min="5887" max="5887" width="3.7109375" style="433" customWidth="1"/>
    <col min="5888" max="6115" width="9.140625" style="433"/>
    <col min="6116" max="6116" width="8" style="433" customWidth="1"/>
    <col min="6117" max="6117" width="45.5703125" style="433" bestFit="1" customWidth="1"/>
    <col min="6118" max="6118" width="4" style="433" customWidth="1"/>
    <col min="6119" max="6134" width="4.5703125" style="433" customWidth="1"/>
    <col min="6135" max="6136" width="4.42578125" style="433" customWidth="1"/>
    <col min="6137" max="6137" width="5.85546875" style="433" customWidth="1"/>
    <col min="6138" max="6138" width="5.7109375" style="433" customWidth="1"/>
    <col min="6139" max="6140" width="4.42578125" style="433" customWidth="1"/>
    <col min="6141" max="6142" width="4.140625" style="433" customWidth="1"/>
    <col min="6143" max="6143" width="3.7109375" style="433" customWidth="1"/>
    <col min="6144" max="6371" width="9.140625" style="433"/>
    <col min="6372" max="6372" width="8" style="433" customWidth="1"/>
    <col min="6373" max="6373" width="45.5703125" style="433" bestFit="1" customWidth="1"/>
    <col min="6374" max="6374" width="4" style="433" customWidth="1"/>
    <col min="6375" max="6390" width="4.5703125" style="433" customWidth="1"/>
    <col min="6391" max="6392" width="4.42578125" style="433" customWidth="1"/>
    <col min="6393" max="6393" width="5.85546875" style="433" customWidth="1"/>
    <col min="6394" max="6394" width="5.7109375" style="433" customWidth="1"/>
    <col min="6395" max="6396" width="4.42578125" style="433" customWidth="1"/>
    <col min="6397" max="6398" width="4.140625" style="433" customWidth="1"/>
    <col min="6399" max="6399" width="3.7109375" style="433" customWidth="1"/>
    <col min="6400" max="6627" width="9.140625" style="433"/>
    <col min="6628" max="6628" width="8" style="433" customWidth="1"/>
    <col min="6629" max="6629" width="45.5703125" style="433" bestFit="1" customWidth="1"/>
    <col min="6630" max="6630" width="4" style="433" customWidth="1"/>
    <col min="6631" max="6646" width="4.5703125" style="433" customWidth="1"/>
    <col min="6647" max="6648" width="4.42578125" style="433" customWidth="1"/>
    <col min="6649" max="6649" width="5.85546875" style="433" customWidth="1"/>
    <col min="6650" max="6650" width="5.7109375" style="433" customWidth="1"/>
    <col min="6651" max="6652" width="4.42578125" style="433" customWidth="1"/>
    <col min="6653" max="6654" width="4.140625" style="433" customWidth="1"/>
    <col min="6655" max="6655" width="3.7109375" style="433" customWidth="1"/>
    <col min="6656" max="6883" width="9.140625" style="433"/>
    <col min="6884" max="6884" width="8" style="433" customWidth="1"/>
    <col min="6885" max="6885" width="45.5703125" style="433" bestFit="1" customWidth="1"/>
    <col min="6886" max="6886" width="4" style="433" customWidth="1"/>
    <col min="6887" max="6902" width="4.5703125" style="433" customWidth="1"/>
    <col min="6903" max="6904" width="4.42578125" style="433" customWidth="1"/>
    <col min="6905" max="6905" width="5.85546875" style="433" customWidth="1"/>
    <col min="6906" max="6906" width="5.7109375" style="433" customWidth="1"/>
    <col min="6907" max="6908" width="4.42578125" style="433" customWidth="1"/>
    <col min="6909" max="6910" width="4.140625" style="433" customWidth="1"/>
    <col min="6911" max="6911" width="3.7109375" style="433" customWidth="1"/>
    <col min="6912" max="7139" width="9.140625" style="433"/>
    <col min="7140" max="7140" width="8" style="433" customWidth="1"/>
    <col min="7141" max="7141" width="45.5703125" style="433" bestFit="1" customWidth="1"/>
    <col min="7142" max="7142" width="4" style="433" customWidth="1"/>
    <col min="7143" max="7158" width="4.5703125" style="433" customWidth="1"/>
    <col min="7159" max="7160" width="4.42578125" style="433" customWidth="1"/>
    <col min="7161" max="7161" width="5.85546875" style="433" customWidth="1"/>
    <col min="7162" max="7162" width="5.7109375" style="433" customWidth="1"/>
    <col min="7163" max="7164" width="4.42578125" style="433" customWidth="1"/>
    <col min="7165" max="7166" width="4.140625" style="433" customWidth="1"/>
    <col min="7167" max="7167" width="3.7109375" style="433" customWidth="1"/>
    <col min="7168" max="7395" width="9.140625" style="433"/>
    <col min="7396" max="7396" width="8" style="433" customWidth="1"/>
    <col min="7397" max="7397" width="45.5703125" style="433" bestFit="1" customWidth="1"/>
    <col min="7398" max="7398" width="4" style="433" customWidth="1"/>
    <col min="7399" max="7414" width="4.5703125" style="433" customWidth="1"/>
    <col min="7415" max="7416" width="4.42578125" style="433" customWidth="1"/>
    <col min="7417" max="7417" width="5.85546875" style="433" customWidth="1"/>
    <col min="7418" max="7418" width="5.7109375" style="433" customWidth="1"/>
    <col min="7419" max="7420" width="4.42578125" style="433" customWidth="1"/>
    <col min="7421" max="7422" width="4.140625" style="433" customWidth="1"/>
    <col min="7423" max="7423" width="3.7109375" style="433" customWidth="1"/>
    <col min="7424" max="7651" width="9.140625" style="433"/>
    <col min="7652" max="7652" width="8" style="433" customWidth="1"/>
    <col min="7653" max="7653" width="45.5703125" style="433" bestFit="1" customWidth="1"/>
    <col min="7654" max="7654" width="4" style="433" customWidth="1"/>
    <col min="7655" max="7670" width="4.5703125" style="433" customWidth="1"/>
    <col min="7671" max="7672" width="4.42578125" style="433" customWidth="1"/>
    <col min="7673" max="7673" width="5.85546875" style="433" customWidth="1"/>
    <col min="7674" max="7674" width="5.7109375" style="433" customWidth="1"/>
    <col min="7675" max="7676" width="4.42578125" style="433" customWidth="1"/>
    <col min="7677" max="7678" width="4.140625" style="433" customWidth="1"/>
    <col min="7679" max="7679" width="3.7109375" style="433" customWidth="1"/>
    <col min="7680" max="7907" width="9.140625" style="433"/>
    <col min="7908" max="7908" width="8" style="433" customWidth="1"/>
    <col min="7909" max="7909" width="45.5703125" style="433" bestFit="1" customWidth="1"/>
    <col min="7910" max="7910" width="4" style="433" customWidth="1"/>
    <col min="7911" max="7926" width="4.5703125" style="433" customWidth="1"/>
    <col min="7927" max="7928" width="4.42578125" style="433" customWidth="1"/>
    <col min="7929" max="7929" width="5.85546875" style="433" customWidth="1"/>
    <col min="7930" max="7930" width="5.7109375" style="433" customWidth="1"/>
    <col min="7931" max="7932" width="4.42578125" style="433" customWidth="1"/>
    <col min="7933" max="7934" width="4.140625" style="433" customWidth="1"/>
    <col min="7935" max="7935" width="3.7109375" style="433" customWidth="1"/>
    <col min="7936" max="8163" width="9.140625" style="433"/>
    <col min="8164" max="8164" width="8" style="433" customWidth="1"/>
    <col min="8165" max="8165" width="45.5703125" style="433" bestFit="1" customWidth="1"/>
    <col min="8166" max="8166" width="4" style="433" customWidth="1"/>
    <col min="8167" max="8182" width="4.5703125" style="433" customWidth="1"/>
    <col min="8183" max="8184" width="4.42578125" style="433" customWidth="1"/>
    <col min="8185" max="8185" width="5.85546875" style="433" customWidth="1"/>
    <col min="8186" max="8186" width="5.7109375" style="433" customWidth="1"/>
    <col min="8187" max="8188" width="4.42578125" style="433" customWidth="1"/>
    <col min="8189" max="8190" width="4.140625" style="433" customWidth="1"/>
    <col min="8191" max="8191" width="3.7109375" style="433" customWidth="1"/>
    <col min="8192" max="8419" width="9.140625" style="433"/>
    <col min="8420" max="8420" width="8" style="433" customWidth="1"/>
    <col min="8421" max="8421" width="45.5703125" style="433" bestFit="1" customWidth="1"/>
    <col min="8422" max="8422" width="4" style="433" customWidth="1"/>
    <col min="8423" max="8438" width="4.5703125" style="433" customWidth="1"/>
    <col min="8439" max="8440" width="4.42578125" style="433" customWidth="1"/>
    <col min="8441" max="8441" width="5.85546875" style="433" customWidth="1"/>
    <col min="8442" max="8442" width="5.7109375" style="433" customWidth="1"/>
    <col min="8443" max="8444" width="4.42578125" style="433" customWidth="1"/>
    <col min="8445" max="8446" width="4.140625" style="433" customWidth="1"/>
    <col min="8447" max="8447" width="3.7109375" style="433" customWidth="1"/>
    <col min="8448" max="8675" width="9.140625" style="433"/>
    <col min="8676" max="8676" width="8" style="433" customWidth="1"/>
    <col min="8677" max="8677" width="45.5703125" style="433" bestFit="1" customWidth="1"/>
    <col min="8678" max="8678" width="4" style="433" customWidth="1"/>
    <col min="8679" max="8694" width="4.5703125" style="433" customWidth="1"/>
    <col min="8695" max="8696" width="4.42578125" style="433" customWidth="1"/>
    <col min="8697" max="8697" width="5.85546875" style="433" customWidth="1"/>
    <col min="8698" max="8698" width="5.7109375" style="433" customWidth="1"/>
    <col min="8699" max="8700" width="4.42578125" style="433" customWidth="1"/>
    <col min="8701" max="8702" width="4.140625" style="433" customWidth="1"/>
    <col min="8703" max="8703" width="3.7109375" style="433" customWidth="1"/>
    <col min="8704" max="8931" width="9.140625" style="433"/>
    <col min="8932" max="8932" width="8" style="433" customWidth="1"/>
    <col min="8933" max="8933" width="45.5703125" style="433" bestFit="1" customWidth="1"/>
    <col min="8934" max="8934" width="4" style="433" customWidth="1"/>
    <col min="8935" max="8950" width="4.5703125" style="433" customWidth="1"/>
    <col min="8951" max="8952" width="4.42578125" style="433" customWidth="1"/>
    <col min="8953" max="8953" width="5.85546875" style="433" customWidth="1"/>
    <col min="8954" max="8954" width="5.7109375" style="433" customWidth="1"/>
    <col min="8955" max="8956" width="4.42578125" style="433" customWidth="1"/>
    <col min="8957" max="8958" width="4.140625" style="433" customWidth="1"/>
    <col min="8959" max="8959" width="3.7109375" style="433" customWidth="1"/>
    <col min="8960" max="9187" width="9.140625" style="433"/>
    <col min="9188" max="9188" width="8" style="433" customWidth="1"/>
    <col min="9189" max="9189" width="45.5703125" style="433" bestFit="1" customWidth="1"/>
    <col min="9190" max="9190" width="4" style="433" customWidth="1"/>
    <col min="9191" max="9206" width="4.5703125" style="433" customWidth="1"/>
    <col min="9207" max="9208" width="4.42578125" style="433" customWidth="1"/>
    <col min="9209" max="9209" width="5.85546875" style="433" customWidth="1"/>
    <col min="9210" max="9210" width="5.7109375" style="433" customWidth="1"/>
    <col min="9211" max="9212" width="4.42578125" style="433" customWidth="1"/>
    <col min="9213" max="9214" width="4.140625" style="433" customWidth="1"/>
    <col min="9215" max="9215" width="3.7109375" style="433" customWidth="1"/>
    <col min="9216" max="9443" width="9.140625" style="433"/>
    <col min="9444" max="9444" width="8" style="433" customWidth="1"/>
    <col min="9445" max="9445" width="45.5703125" style="433" bestFit="1" customWidth="1"/>
    <col min="9446" max="9446" width="4" style="433" customWidth="1"/>
    <col min="9447" max="9462" width="4.5703125" style="433" customWidth="1"/>
    <col min="9463" max="9464" width="4.42578125" style="433" customWidth="1"/>
    <col min="9465" max="9465" width="5.85546875" style="433" customWidth="1"/>
    <col min="9466" max="9466" width="5.7109375" style="433" customWidth="1"/>
    <col min="9467" max="9468" width="4.42578125" style="433" customWidth="1"/>
    <col min="9469" max="9470" width="4.140625" style="433" customWidth="1"/>
    <col min="9471" max="9471" width="3.7109375" style="433" customWidth="1"/>
    <col min="9472" max="9699" width="9.140625" style="433"/>
    <col min="9700" max="9700" width="8" style="433" customWidth="1"/>
    <col min="9701" max="9701" width="45.5703125" style="433" bestFit="1" customWidth="1"/>
    <col min="9702" max="9702" width="4" style="433" customWidth="1"/>
    <col min="9703" max="9718" width="4.5703125" style="433" customWidth="1"/>
    <col min="9719" max="9720" width="4.42578125" style="433" customWidth="1"/>
    <col min="9721" max="9721" width="5.85546875" style="433" customWidth="1"/>
    <col min="9722" max="9722" width="5.7109375" style="433" customWidth="1"/>
    <col min="9723" max="9724" width="4.42578125" style="433" customWidth="1"/>
    <col min="9725" max="9726" width="4.140625" style="433" customWidth="1"/>
    <col min="9727" max="9727" width="3.7109375" style="433" customWidth="1"/>
    <col min="9728" max="9955" width="9.140625" style="433"/>
    <col min="9956" max="9956" width="8" style="433" customWidth="1"/>
    <col min="9957" max="9957" width="45.5703125" style="433" bestFit="1" customWidth="1"/>
    <col min="9958" max="9958" width="4" style="433" customWidth="1"/>
    <col min="9959" max="9974" width="4.5703125" style="433" customWidth="1"/>
    <col min="9975" max="9976" width="4.42578125" style="433" customWidth="1"/>
    <col min="9977" max="9977" width="5.85546875" style="433" customWidth="1"/>
    <col min="9978" max="9978" width="5.7109375" style="433" customWidth="1"/>
    <col min="9979" max="9980" width="4.42578125" style="433" customWidth="1"/>
    <col min="9981" max="9982" width="4.140625" style="433" customWidth="1"/>
    <col min="9983" max="9983" width="3.7109375" style="433" customWidth="1"/>
    <col min="9984" max="10211" width="9.140625" style="433"/>
    <col min="10212" max="10212" width="8" style="433" customWidth="1"/>
    <col min="10213" max="10213" width="45.5703125" style="433" bestFit="1" customWidth="1"/>
    <col min="10214" max="10214" width="4" style="433" customWidth="1"/>
    <col min="10215" max="10230" width="4.5703125" style="433" customWidth="1"/>
    <col min="10231" max="10232" width="4.42578125" style="433" customWidth="1"/>
    <col min="10233" max="10233" width="5.85546875" style="433" customWidth="1"/>
    <col min="10234" max="10234" width="5.7109375" style="433" customWidth="1"/>
    <col min="10235" max="10236" width="4.42578125" style="433" customWidth="1"/>
    <col min="10237" max="10238" width="4.140625" style="433" customWidth="1"/>
    <col min="10239" max="10239" width="3.7109375" style="433" customWidth="1"/>
    <col min="10240" max="10467" width="9.140625" style="433"/>
    <col min="10468" max="10468" width="8" style="433" customWidth="1"/>
    <col min="10469" max="10469" width="45.5703125" style="433" bestFit="1" customWidth="1"/>
    <col min="10470" max="10470" width="4" style="433" customWidth="1"/>
    <col min="10471" max="10486" width="4.5703125" style="433" customWidth="1"/>
    <col min="10487" max="10488" width="4.42578125" style="433" customWidth="1"/>
    <col min="10489" max="10489" width="5.85546875" style="433" customWidth="1"/>
    <col min="10490" max="10490" width="5.7109375" style="433" customWidth="1"/>
    <col min="10491" max="10492" width="4.42578125" style="433" customWidth="1"/>
    <col min="10493" max="10494" width="4.140625" style="433" customWidth="1"/>
    <col min="10495" max="10495" width="3.7109375" style="433" customWidth="1"/>
    <col min="10496" max="10723" width="9.140625" style="433"/>
    <col min="10724" max="10724" width="8" style="433" customWidth="1"/>
    <col min="10725" max="10725" width="45.5703125" style="433" bestFit="1" customWidth="1"/>
    <col min="10726" max="10726" width="4" style="433" customWidth="1"/>
    <col min="10727" max="10742" width="4.5703125" style="433" customWidth="1"/>
    <col min="10743" max="10744" width="4.42578125" style="433" customWidth="1"/>
    <col min="10745" max="10745" width="5.85546875" style="433" customWidth="1"/>
    <col min="10746" max="10746" width="5.7109375" style="433" customWidth="1"/>
    <col min="10747" max="10748" width="4.42578125" style="433" customWidth="1"/>
    <col min="10749" max="10750" width="4.140625" style="433" customWidth="1"/>
    <col min="10751" max="10751" width="3.7109375" style="433" customWidth="1"/>
    <col min="10752" max="10979" width="9.140625" style="433"/>
    <col min="10980" max="10980" width="8" style="433" customWidth="1"/>
    <col min="10981" max="10981" width="45.5703125" style="433" bestFit="1" customWidth="1"/>
    <col min="10982" max="10982" width="4" style="433" customWidth="1"/>
    <col min="10983" max="10998" width="4.5703125" style="433" customWidth="1"/>
    <col min="10999" max="11000" width="4.42578125" style="433" customWidth="1"/>
    <col min="11001" max="11001" width="5.85546875" style="433" customWidth="1"/>
    <col min="11002" max="11002" width="5.7109375" style="433" customWidth="1"/>
    <col min="11003" max="11004" width="4.42578125" style="433" customWidth="1"/>
    <col min="11005" max="11006" width="4.140625" style="433" customWidth="1"/>
    <col min="11007" max="11007" width="3.7109375" style="433" customWidth="1"/>
    <col min="11008" max="11235" width="9.140625" style="433"/>
    <col min="11236" max="11236" width="8" style="433" customWidth="1"/>
    <col min="11237" max="11237" width="45.5703125" style="433" bestFit="1" customWidth="1"/>
    <col min="11238" max="11238" width="4" style="433" customWidth="1"/>
    <col min="11239" max="11254" width="4.5703125" style="433" customWidth="1"/>
    <col min="11255" max="11256" width="4.42578125" style="433" customWidth="1"/>
    <col min="11257" max="11257" width="5.85546875" style="433" customWidth="1"/>
    <col min="11258" max="11258" width="5.7109375" style="433" customWidth="1"/>
    <col min="11259" max="11260" width="4.42578125" style="433" customWidth="1"/>
    <col min="11261" max="11262" width="4.140625" style="433" customWidth="1"/>
    <col min="11263" max="11263" width="3.7109375" style="433" customWidth="1"/>
    <col min="11264" max="11491" width="9.140625" style="433"/>
    <col min="11492" max="11492" width="8" style="433" customWidth="1"/>
    <col min="11493" max="11493" width="45.5703125" style="433" bestFit="1" customWidth="1"/>
    <col min="11494" max="11494" width="4" style="433" customWidth="1"/>
    <col min="11495" max="11510" width="4.5703125" style="433" customWidth="1"/>
    <col min="11511" max="11512" width="4.42578125" style="433" customWidth="1"/>
    <col min="11513" max="11513" width="5.85546875" style="433" customWidth="1"/>
    <col min="11514" max="11514" width="5.7109375" style="433" customWidth="1"/>
    <col min="11515" max="11516" width="4.42578125" style="433" customWidth="1"/>
    <col min="11517" max="11518" width="4.140625" style="433" customWidth="1"/>
    <col min="11519" max="11519" width="3.7109375" style="433" customWidth="1"/>
    <col min="11520" max="11747" width="9.140625" style="433"/>
    <col min="11748" max="11748" width="8" style="433" customWidth="1"/>
    <col min="11749" max="11749" width="45.5703125" style="433" bestFit="1" customWidth="1"/>
    <col min="11750" max="11750" width="4" style="433" customWidth="1"/>
    <col min="11751" max="11766" width="4.5703125" style="433" customWidth="1"/>
    <col min="11767" max="11768" width="4.42578125" style="433" customWidth="1"/>
    <col min="11769" max="11769" width="5.85546875" style="433" customWidth="1"/>
    <col min="11770" max="11770" width="5.7109375" style="433" customWidth="1"/>
    <col min="11771" max="11772" width="4.42578125" style="433" customWidth="1"/>
    <col min="11773" max="11774" width="4.140625" style="433" customWidth="1"/>
    <col min="11775" max="11775" width="3.7109375" style="433" customWidth="1"/>
    <col min="11776" max="12003" width="9.140625" style="433"/>
    <col min="12004" max="12004" width="8" style="433" customWidth="1"/>
    <col min="12005" max="12005" width="45.5703125" style="433" bestFit="1" customWidth="1"/>
    <col min="12006" max="12006" width="4" style="433" customWidth="1"/>
    <col min="12007" max="12022" width="4.5703125" style="433" customWidth="1"/>
    <col min="12023" max="12024" width="4.42578125" style="433" customWidth="1"/>
    <col min="12025" max="12025" width="5.85546875" style="433" customWidth="1"/>
    <col min="12026" max="12026" width="5.7109375" style="433" customWidth="1"/>
    <col min="12027" max="12028" width="4.42578125" style="433" customWidth="1"/>
    <col min="12029" max="12030" width="4.140625" style="433" customWidth="1"/>
    <col min="12031" max="12031" width="3.7109375" style="433" customWidth="1"/>
    <col min="12032" max="12259" width="9.140625" style="433"/>
    <col min="12260" max="12260" width="8" style="433" customWidth="1"/>
    <col min="12261" max="12261" width="45.5703125" style="433" bestFit="1" customWidth="1"/>
    <col min="12262" max="12262" width="4" style="433" customWidth="1"/>
    <col min="12263" max="12278" width="4.5703125" style="433" customWidth="1"/>
    <col min="12279" max="12280" width="4.42578125" style="433" customWidth="1"/>
    <col min="12281" max="12281" width="5.85546875" style="433" customWidth="1"/>
    <col min="12282" max="12282" width="5.7109375" style="433" customWidth="1"/>
    <col min="12283" max="12284" width="4.42578125" style="433" customWidth="1"/>
    <col min="12285" max="12286" width="4.140625" style="433" customWidth="1"/>
    <col min="12287" max="12287" width="3.7109375" style="433" customWidth="1"/>
    <col min="12288" max="12515" width="9.140625" style="433"/>
    <col min="12516" max="12516" width="8" style="433" customWidth="1"/>
    <col min="12517" max="12517" width="45.5703125" style="433" bestFit="1" customWidth="1"/>
    <col min="12518" max="12518" width="4" style="433" customWidth="1"/>
    <col min="12519" max="12534" width="4.5703125" style="433" customWidth="1"/>
    <col min="12535" max="12536" width="4.42578125" style="433" customWidth="1"/>
    <col min="12537" max="12537" width="5.85546875" style="433" customWidth="1"/>
    <col min="12538" max="12538" width="5.7109375" style="433" customWidth="1"/>
    <col min="12539" max="12540" width="4.42578125" style="433" customWidth="1"/>
    <col min="12541" max="12542" width="4.140625" style="433" customWidth="1"/>
    <col min="12543" max="12543" width="3.7109375" style="433" customWidth="1"/>
    <col min="12544" max="12771" width="9.140625" style="433"/>
    <col min="12772" max="12772" width="8" style="433" customWidth="1"/>
    <col min="12773" max="12773" width="45.5703125" style="433" bestFit="1" customWidth="1"/>
    <col min="12774" max="12774" width="4" style="433" customWidth="1"/>
    <col min="12775" max="12790" width="4.5703125" style="433" customWidth="1"/>
    <col min="12791" max="12792" width="4.42578125" style="433" customWidth="1"/>
    <col min="12793" max="12793" width="5.85546875" style="433" customWidth="1"/>
    <col min="12794" max="12794" width="5.7109375" style="433" customWidth="1"/>
    <col min="12795" max="12796" width="4.42578125" style="433" customWidth="1"/>
    <col min="12797" max="12798" width="4.140625" style="433" customWidth="1"/>
    <col min="12799" max="12799" width="3.7109375" style="433" customWidth="1"/>
    <col min="12800" max="13027" width="9.140625" style="433"/>
    <col min="13028" max="13028" width="8" style="433" customWidth="1"/>
    <col min="13029" max="13029" width="45.5703125" style="433" bestFit="1" customWidth="1"/>
    <col min="13030" max="13030" width="4" style="433" customWidth="1"/>
    <col min="13031" max="13046" width="4.5703125" style="433" customWidth="1"/>
    <col min="13047" max="13048" width="4.42578125" style="433" customWidth="1"/>
    <col min="13049" max="13049" width="5.85546875" style="433" customWidth="1"/>
    <col min="13050" max="13050" width="5.7109375" style="433" customWidth="1"/>
    <col min="13051" max="13052" width="4.42578125" style="433" customWidth="1"/>
    <col min="13053" max="13054" width="4.140625" style="433" customWidth="1"/>
    <col min="13055" max="13055" width="3.7109375" style="433" customWidth="1"/>
    <col min="13056" max="13283" width="9.140625" style="433"/>
    <col min="13284" max="13284" width="8" style="433" customWidth="1"/>
    <col min="13285" max="13285" width="45.5703125" style="433" bestFit="1" customWidth="1"/>
    <col min="13286" max="13286" width="4" style="433" customWidth="1"/>
    <col min="13287" max="13302" width="4.5703125" style="433" customWidth="1"/>
    <col min="13303" max="13304" width="4.42578125" style="433" customWidth="1"/>
    <col min="13305" max="13305" width="5.85546875" style="433" customWidth="1"/>
    <col min="13306" max="13306" width="5.7109375" style="433" customWidth="1"/>
    <col min="13307" max="13308" width="4.42578125" style="433" customWidth="1"/>
    <col min="13309" max="13310" width="4.140625" style="433" customWidth="1"/>
    <col min="13311" max="13311" width="3.7109375" style="433" customWidth="1"/>
    <col min="13312" max="13539" width="9.140625" style="433"/>
    <col min="13540" max="13540" width="8" style="433" customWidth="1"/>
    <col min="13541" max="13541" width="45.5703125" style="433" bestFit="1" customWidth="1"/>
    <col min="13542" max="13542" width="4" style="433" customWidth="1"/>
    <col min="13543" max="13558" width="4.5703125" style="433" customWidth="1"/>
    <col min="13559" max="13560" width="4.42578125" style="433" customWidth="1"/>
    <col min="13561" max="13561" width="5.85546875" style="433" customWidth="1"/>
    <col min="13562" max="13562" width="5.7109375" style="433" customWidth="1"/>
    <col min="13563" max="13564" width="4.42578125" style="433" customWidth="1"/>
    <col min="13565" max="13566" width="4.140625" style="433" customWidth="1"/>
    <col min="13567" max="13567" width="3.7109375" style="433" customWidth="1"/>
    <col min="13568" max="13795" width="9.140625" style="433"/>
    <col min="13796" max="13796" width="8" style="433" customWidth="1"/>
    <col min="13797" max="13797" width="45.5703125" style="433" bestFit="1" customWidth="1"/>
    <col min="13798" max="13798" width="4" style="433" customWidth="1"/>
    <col min="13799" max="13814" width="4.5703125" style="433" customWidth="1"/>
    <col min="13815" max="13816" width="4.42578125" style="433" customWidth="1"/>
    <col min="13817" max="13817" width="5.85546875" style="433" customWidth="1"/>
    <col min="13818" max="13818" width="5.7109375" style="433" customWidth="1"/>
    <col min="13819" max="13820" width="4.42578125" style="433" customWidth="1"/>
    <col min="13821" max="13822" width="4.140625" style="433" customWidth="1"/>
    <col min="13823" max="13823" width="3.7109375" style="433" customWidth="1"/>
    <col min="13824" max="14051" width="9.140625" style="433"/>
    <col min="14052" max="14052" width="8" style="433" customWidth="1"/>
    <col min="14053" max="14053" width="45.5703125" style="433" bestFit="1" customWidth="1"/>
    <col min="14054" max="14054" width="4" style="433" customWidth="1"/>
    <col min="14055" max="14070" width="4.5703125" style="433" customWidth="1"/>
    <col min="14071" max="14072" width="4.42578125" style="433" customWidth="1"/>
    <col min="14073" max="14073" width="5.85546875" style="433" customWidth="1"/>
    <col min="14074" max="14074" width="5.7109375" style="433" customWidth="1"/>
    <col min="14075" max="14076" width="4.42578125" style="433" customWidth="1"/>
    <col min="14077" max="14078" width="4.140625" style="433" customWidth="1"/>
    <col min="14079" max="14079" width="3.7109375" style="433" customWidth="1"/>
    <col min="14080" max="14307" width="9.140625" style="433"/>
    <col min="14308" max="14308" width="8" style="433" customWidth="1"/>
    <col min="14309" max="14309" width="45.5703125" style="433" bestFit="1" customWidth="1"/>
    <col min="14310" max="14310" width="4" style="433" customWidth="1"/>
    <col min="14311" max="14326" width="4.5703125" style="433" customWidth="1"/>
    <col min="14327" max="14328" width="4.42578125" style="433" customWidth="1"/>
    <col min="14329" max="14329" width="5.85546875" style="433" customWidth="1"/>
    <col min="14330" max="14330" width="5.7109375" style="433" customWidth="1"/>
    <col min="14331" max="14332" width="4.42578125" style="433" customWidth="1"/>
    <col min="14333" max="14334" width="4.140625" style="433" customWidth="1"/>
    <col min="14335" max="14335" width="3.7109375" style="433" customWidth="1"/>
    <col min="14336" max="14563" width="9.140625" style="433"/>
    <col min="14564" max="14564" width="8" style="433" customWidth="1"/>
    <col min="14565" max="14565" width="45.5703125" style="433" bestFit="1" customWidth="1"/>
    <col min="14566" max="14566" width="4" style="433" customWidth="1"/>
    <col min="14567" max="14582" width="4.5703125" style="433" customWidth="1"/>
    <col min="14583" max="14584" width="4.42578125" style="433" customWidth="1"/>
    <col min="14585" max="14585" width="5.85546875" style="433" customWidth="1"/>
    <col min="14586" max="14586" width="5.7109375" style="433" customWidth="1"/>
    <col min="14587" max="14588" width="4.42578125" style="433" customWidth="1"/>
    <col min="14589" max="14590" width="4.140625" style="433" customWidth="1"/>
    <col min="14591" max="14591" width="3.7109375" style="433" customWidth="1"/>
    <col min="14592" max="14819" width="9.140625" style="433"/>
    <col min="14820" max="14820" width="8" style="433" customWidth="1"/>
    <col min="14821" max="14821" width="45.5703125" style="433" bestFit="1" customWidth="1"/>
    <col min="14822" max="14822" width="4" style="433" customWidth="1"/>
    <col min="14823" max="14838" width="4.5703125" style="433" customWidth="1"/>
    <col min="14839" max="14840" width="4.42578125" style="433" customWidth="1"/>
    <col min="14841" max="14841" width="5.85546875" style="433" customWidth="1"/>
    <col min="14842" max="14842" width="5.7109375" style="433" customWidth="1"/>
    <col min="14843" max="14844" width="4.42578125" style="433" customWidth="1"/>
    <col min="14845" max="14846" width="4.140625" style="433" customWidth="1"/>
    <col min="14847" max="14847" width="3.7109375" style="433" customWidth="1"/>
    <col min="14848" max="15075" width="9.140625" style="433"/>
    <col min="15076" max="15076" width="8" style="433" customWidth="1"/>
    <col min="15077" max="15077" width="45.5703125" style="433" bestFit="1" customWidth="1"/>
    <col min="15078" max="15078" width="4" style="433" customWidth="1"/>
    <col min="15079" max="15094" width="4.5703125" style="433" customWidth="1"/>
    <col min="15095" max="15096" width="4.42578125" style="433" customWidth="1"/>
    <col min="15097" max="15097" width="5.85546875" style="433" customWidth="1"/>
    <col min="15098" max="15098" width="5.7109375" style="433" customWidth="1"/>
    <col min="15099" max="15100" width="4.42578125" style="433" customWidth="1"/>
    <col min="15101" max="15102" width="4.140625" style="433" customWidth="1"/>
    <col min="15103" max="15103" width="3.7109375" style="433" customWidth="1"/>
    <col min="15104" max="15331" width="9.140625" style="433"/>
    <col min="15332" max="15332" width="8" style="433" customWidth="1"/>
    <col min="15333" max="15333" width="45.5703125" style="433" bestFit="1" customWidth="1"/>
    <col min="15334" max="15334" width="4" style="433" customWidth="1"/>
    <col min="15335" max="15350" width="4.5703125" style="433" customWidth="1"/>
    <col min="15351" max="15352" width="4.42578125" style="433" customWidth="1"/>
    <col min="15353" max="15353" width="5.85546875" style="433" customWidth="1"/>
    <col min="15354" max="15354" width="5.7109375" style="433" customWidth="1"/>
    <col min="15355" max="15356" width="4.42578125" style="433" customWidth="1"/>
    <col min="15357" max="15358" width="4.140625" style="433" customWidth="1"/>
    <col min="15359" max="15359" width="3.7109375" style="433" customWidth="1"/>
    <col min="15360" max="15587" width="9.140625" style="433"/>
    <col min="15588" max="15588" width="8" style="433" customWidth="1"/>
    <col min="15589" max="15589" width="45.5703125" style="433" bestFit="1" customWidth="1"/>
    <col min="15590" max="15590" width="4" style="433" customWidth="1"/>
    <col min="15591" max="15606" width="4.5703125" style="433" customWidth="1"/>
    <col min="15607" max="15608" width="4.42578125" style="433" customWidth="1"/>
    <col min="15609" max="15609" width="5.85546875" style="433" customWidth="1"/>
    <col min="15610" max="15610" width="5.7109375" style="433" customWidth="1"/>
    <col min="15611" max="15612" width="4.42578125" style="433" customWidth="1"/>
    <col min="15613" max="15614" width="4.140625" style="433" customWidth="1"/>
    <col min="15615" max="15615" width="3.7109375" style="433" customWidth="1"/>
    <col min="15616" max="15843" width="9.140625" style="433"/>
    <col min="15844" max="15844" width="8" style="433" customWidth="1"/>
    <col min="15845" max="15845" width="45.5703125" style="433" bestFit="1" customWidth="1"/>
    <col min="15846" max="15846" width="4" style="433" customWidth="1"/>
    <col min="15847" max="15862" width="4.5703125" style="433" customWidth="1"/>
    <col min="15863" max="15864" width="4.42578125" style="433" customWidth="1"/>
    <col min="15865" max="15865" width="5.85546875" style="433" customWidth="1"/>
    <col min="15866" max="15866" width="5.7109375" style="433" customWidth="1"/>
    <col min="15867" max="15868" width="4.42578125" style="433" customWidth="1"/>
    <col min="15869" max="15870" width="4.140625" style="433" customWidth="1"/>
    <col min="15871" max="15871" width="3.7109375" style="433" customWidth="1"/>
    <col min="15872" max="16099" width="9.140625" style="433"/>
    <col min="16100" max="16100" width="8" style="433" customWidth="1"/>
    <col min="16101" max="16101" width="45.5703125" style="433" bestFit="1" customWidth="1"/>
    <col min="16102" max="16102" width="4" style="433" customWidth="1"/>
    <col min="16103" max="16118" width="4.5703125" style="433" customWidth="1"/>
    <col min="16119" max="16120" width="4.42578125" style="433" customWidth="1"/>
    <col min="16121" max="16121" width="5.85546875" style="433" customWidth="1"/>
    <col min="16122" max="16122" width="5.7109375" style="433" customWidth="1"/>
    <col min="16123" max="16124" width="4.42578125" style="433" customWidth="1"/>
    <col min="16125" max="16126" width="4.140625" style="433" customWidth="1"/>
    <col min="16127" max="16127" width="3.7109375" style="433" customWidth="1"/>
    <col min="16128" max="16384" width="9.140625" style="433"/>
  </cols>
  <sheetData>
    <row r="1" spans="1:26" ht="18.75" customHeight="1">
      <c r="A1" s="1268"/>
      <c r="B1" s="1269"/>
      <c r="C1" s="1269"/>
      <c r="D1" s="1269"/>
      <c r="E1" s="1269"/>
      <c r="F1" s="1269"/>
      <c r="G1" s="1268"/>
      <c r="H1" s="1270"/>
      <c r="I1" s="1270"/>
      <c r="J1" s="1270"/>
      <c r="K1" s="1270"/>
      <c r="L1" s="1270"/>
      <c r="M1" s="1270"/>
      <c r="N1" s="1270"/>
      <c r="O1" s="1270"/>
      <c r="P1" s="1270"/>
      <c r="Q1" s="1268"/>
      <c r="R1" s="1268"/>
      <c r="S1" s="1268"/>
      <c r="T1" s="1271"/>
      <c r="U1" s="1271"/>
      <c r="V1" s="1271"/>
      <c r="W1" s="1271"/>
      <c r="X1" s="1271"/>
      <c r="Y1" s="1268"/>
      <c r="Z1" s="1268"/>
    </row>
    <row r="2" spans="1:26" ht="12.75">
      <c r="A2" s="1268"/>
      <c r="B2" s="1269"/>
      <c r="C2" s="1269"/>
      <c r="D2" s="1269"/>
      <c r="E2" s="1269"/>
      <c r="F2" s="1269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68"/>
      <c r="R2" s="1268"/>
      <c r="S2" s="1268"/>
      <c r="T2" s="1271"/>
      <c r="U2" s="1271"/>
      <c r="V2" s="1271"/>
      <c r="W2" s="1271"/>
      <c r="X2" s="1271"/>
      <c r="Y2" s="1268"/>
      <c r="Z2" s="1268"/>
    </row>
    <row r="3" spans="1:26" ht="12.75">
      <c r="A3" s="1268"/>
      <c r="B3" s="1269"/>
      <c r="C3" s="1269"/>
      <c r="D3" s="1269"/>
      <c r="E3" s="1269"/>
      <c r="F3" s="1269"/>
      <c r="G3" s="1270"/>
      <c r="H3" s="1270"/>
      <c r="I3" s="1270"/>
      <c r="J3" s="1270"/>
      <c r="K3" s="1270"/>
      <c r="L3" s="1270"/>
      <c r="M3" s="1270"/>
      <c r="N3" s="1270"/>
      <c r="O3" s="1270"/>
      <c r="P3" s="1270"/>
      <c r="Q3" s="1268"/>
      <c r="R3" s="1268"/>
      <c r="S3" s="1268"/>
      <c r="T3" s="1271"/>
      <c r="U3" s="1271"/>
      <c r="V3" s="1271"/>
      <c r="W3" s="1271"/>
      <c r="X3" s="1271"/>
      <c r="Y3" s="1268"/>
      <c r="Z3" s="1268"/>
    </row>
    <row r="4" spans="1:26" ht="17.25" customHeight="1">
      <c r="A4" s="1976" t="s">
        <v>2064</v>
      </c>
      <c r="B4" s="1976"/>
      <c r="C4" s="1269"/>
      <c r="D4" s="1269"/>
      <c r="E4" s="1269"/>
      <c r="F4" s="1269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68"/>
      <c r="R4" s="1268"/>
      <c r="S4" s="1268"/>
      <c r="T4" s="1271"/>
      <c r="U4" s="1271"/>
      <c r="V4" s="1271"/>
      <c r="W4" s="1271"/>
      <c r="X4" s="1268"/>
      <c r="Y4" s="1268"/>
      <c r="Z4" s="1268"/>
    </row>
    <row r="5" spans="1:26" ht="11.25" customHeight="1">
      <c r="A5" s="1970" t="s">
        <v>2072</v>
      </c>
      <c r="B5" s="1973" t="s">
        <v>2247</v>
      </c>
      <c r="C5" s="1960" t="s">
        <v>1557</v>
      </c>
      <c r="D5" s="1960"/>
      <c r="E5" s="1961" t="s">
        <v>2249</v>
      </c>
      <c r="F5" s="1961"/>
      <c r="G5" s="1961"/>
      <c r="H5" s="1961"/>
      <c r="I5" s="1961"/>
      <c r="J5" s="1961"/>
      <c r="K5" s="1961"/>
      <c r="L5" s="1961"/>
      <c r="M5" s="1961"/>
      <c r="N5" s="1961"/>
      <c r="O5" s="1961"/>
      <c r="P5" s="1961"/>
      <c r="Q5" s="1961"/>
      <c r="R5" s="1961"/>
      <c r="S5" s="1961" t="s">
        <v>166</v>
      </c>
      <c r="T5" s="1961"/>
      <c r="U5" s="1961"/>
      <c r="V5" s="1961"/>
      <c r="W5" s="1961"/>
      <c r="X5" s="1961"/>
      <c r="Y5" s="1961"/>
      <c r="Z5" s="1961"/>
    </row>
    <row r="6" spans="1:26" ht="11.25" customHeight="1">
      <c r="A6" s="1971"/>
      <c r="B6" s="1974"/>
      <c r="C6" s="1960"/>
      <c r="D6" s="1960"/>
      <c r="E6" s="1961" t="s">
        <v>2231</v>
      </c>
      <c r="F6" s="1961"/>
      <c r="G6" s="1961" t="s">
        <v>210</v>
      </c>
      <c r="H6" s="1961"/>
      <c r="I6" s="1961" t="s">
        <v>211</v>
      </c>
      <c r="J6" s="1961"/>
      <c r="K6" s="1961" t="s">
        <v>212</v>
      </c>
      <c r="L6" s="1961"/>
      <c r="M6" s="1961" t="s">
        <v>213</v>
      </c>
      <c r="N6" s="1961"/>
      <c r="O6" s="1961" t="s">
        <v>214</v>
      </c>
      <c r="P6" s="1961"/>
      <c r="Q6" s="1961" t="s">
        <v>215</v>
      </c>
      <c r="R6" s="1961"/>
      <c r="S6" s="1963" t="s">
        <v>2250</v>
      </c>
      <c r="T6" s="1964"/>
      <c r="U6" s="1964"/>
      <c r="V6" s="1964"/>
      <c r="W6" s="1964"/>
      <c r="X6" s="1965"/>
      <c r="Y6" s="1966" t="s">
        <v>2252</v>
      </c>
      <c r="Z6" s="1967"/>
    </row>
    <row r="7" spans="1:26" ht="11.25" customHeight="1">
      <c r="A7" s="1971"/>
      <c r="B7" s="1974"/>
      <c r="C7" s="1958" t="s">
        <v>15</v>
      </c>
      <c r="D7" s="1958" t="s">
        <v>2257</v>
      </c>
      <c r="E7" s="1958" t="s">
        <v>15</v>
      </c>
      <c r="F7" s="1958" t="s">
        <v>2257</v>
      </c>
      <c r="G7" s="1958" t="s">
        <v>15</v>
      </c>
      <c r="H7" s="1958" t="s">
        <v>2257</v>
      </c>
      <c r="I7" s="1958" t="s">
        <v>15</v>
      </c>
      <c r="J7" s="1958" t="s">
        <v>2257</v>
      </c>
      <c r="K7" s="1958" t="s">
        <v>15</v>
      </c>
      <c r="L7" s="1958" t="s">
        <v>2257</v>
      </c>
      <c r="M7" s="1958" t="s">
        <v>15</v>
      </c>
      <c r="N7" s="1958" t="s">
        <v>2257</v>
      </c>
      <c r="O7" s="1958" t="s">
        <v>15</v>
      </c>
      <c r="P7" s="1958" t="s">
        <v>2257</v>
      </c>
      <c r="Q7" s="1958" t="s">
        <v>15</v>
      </c>
      <c r="R7" s="1958" t="s">
        <v>2257</v>
      </c>
      <c r="S7" s="1958" t="s">
        <v>15</v>
      </c>
      <c r="T7" s="1958" t="s">
        <v>2257</v>
      </c>
      <c r="U7" s="1960" t="s">
        <v>2251</v>
      </c>
      <c r="V7" s="1960"/>
      <c r="W7" s="1960"/>
      <c r="X7" s="1960"/>
      <c r="Y7" s="1968"/>
      <c r="Z7" s="1969"/>
    </row>
    <row r="8" spans="1:26" ht="54" customHeight="1">
      <c r="A8" s="1972"/>
      <c r="B8" s="1975"/>
      <c r="C8" s="1959"/>
      <c r="D8" s="1959"/>
      <c r="E8" s="1959"/>
      <c r="F8" s="1959"/>
      <c r="G8" s="1959"/>
      <c r="H8" s="1959"/>
      <c r="I8" s="1959"/>
      <c r="J8" s="1959"/>
      <c r="K8" s="1959"/>
      <c r="L8" s="1959"/>
      <c r="M8" s="1959"/>
      <c r="N8" s="1959"/>
      <c r="O8" s="1959"/>
      <c r="P8" s="1959"/>
      <c r="Q8" s="1959"/>
      <c r="R8" s="1959"/>
      <c r="S8" s="1959"/>
      <c r="T8" s="1959"/>
      <c r="U8" s="1272" t="s">
        <v>2253</v>
      </c>
      <c r="V8" s="1272" t="s">
        <v>2254</v>
      </c>
      <c r="W8" s="1272" t="s">
        <v>2255</v>
      </c>
      <c r="X8" s="1272" t="s">
        <v>2256</v>
      </c>
      <c r="Y8" s="1355" t="s">
        <v>15</v>
      </c>
      <c r="Z8" s="1355" t="s">
        <v>325</v>
      </c>
    </row>
    <row r="9" spans="1:26" ht="11.25" customHeight="1">
      <c r="A9" s="1273" t="s">
        <v>216</v>
      </c>
      <c r="B9" s="1274" t="s">
        <v>1237</v>
      </c>
      <c r="C9" s="1274">
        <f>E9+G9+I9+K9+M9+O9+Q9</f>
        <v>18</v>
      </c>
      <c r="D9" s="1274">
        <f>F9+H9+J9+L9+N9+P9+R9</f>
        <v>18</v>
      </c>
      <c r="E9" s="1274"/>
      <c r="F9" s="1274"/>
      <c r="G9" s="1274"/>
      <c r="H9" s="1274"/>
      <c r="I9" s="1274"/>
      <c r="J9" s="1274"/>
      <c r="K9" s="1274"/>
      <c r="L9" s="1274"/>
      <c r="M9" s="1274"/>
      <c r="N9" s="1274"/>
      <c r="O9" s="1274">
        <v>18</v>
      </c>
      <c r="P9" s="1274">
        <v>18</v>
      </c>
      <c r="Q9" s="1274"/>
      <c r="R9" s="1274"/>
      <c r="S9" s="1274"/>
      <c r="T9" s="1274"/>
      <c r="U9" s="1274"/>
      <c r="V9" s="1274"/>
      <c r="W9" s="1274"/>
      <c r="X9" s="1274"/>
      <c r="Y9" s="1274">
        <v>18</v>
      </c>
      <c r="Z9" s="1274">
        <v>18</v>
      </c>
    </row>
    <row r="10" spans="1:26" ht="11.25" customHeight="1">
      <c r="A10" s="1273" t="s">
        <v>219</v>
      </c>
      <c r="B10" s="1274" t="s">
        <v>1241</v>
      </c>
      <c r="C10" s="1274">
        <f t="shared" ref="C10:D28" si="0">E10+G10+I10+K10+M10+O10+Q10</f>
        <v>7</v>
      </c>
      <c r="D10" s="1274">
        <f t="shared" si="0"/>
        <v>5</v>
      </c>
      <c r="E10" s="1274"/>
      <c r="F10" s="1274"/>
      <c r="G10" s="1274"/>
      <c r="H10" s="1274"/>
      <c r="I10" s="1274"/>
      <c r="J10" s="1274"/>
      <c r="K10" s="1274"/>
      <c r="L10" s="1274"/>
      <c r="M10" s="1274">
        <v>7</v>
      </c>
      <c r="N10" s="1274">
        <v>5</v>
      </c>
      <c r="O10" s="1274"/>
      <c r="P10" s="1274"/>
      <c r="Q10" s="1274"/>
      <c r="R10" s="1274"/>
      <c r="S10" s="1274"/>
      <c r="T10" s="1274"/>
      <c r="U10" s="1274"/>
      <c r="V10" s="1274"/>
      <c r="W10" s="1274"/>
      <c r="X10" s="1274"/>
      <c r="Y10" s="1274"/>
      <c r="Z10" s="1274"/>
    </row>
    <row r="11" spans="1:26" ht="11.25" customHeight="1">
      <c r="A11" s="1275" t="s">
        <v>217</v>
      </c>
      <c r="B11" s="1276" t="s">
        <v>1242</v>
      </c>
      <c r="C11" s="1274">
        <f t="shared" si="0"/>
        <v>22</v>
      </c>
      <c r="D11" s="1274">
        <f t="shared" si="0"/>
        <v>22</v>
      </c>
      <c r="E11" s="1276"/>
      <c r="F11" s="1276"/>
      <c r="G11" s="1276"/>
      <c r="H11" s="1276"/>
      <c r="I11" s="1276">
        <v>22</v>
      </c>
      <c r="J11" s="1276">
        <v>22</v>
      </c>
      <c r="K11" s="1276"/>
      <c r="L11" s="1276"/>
      <c r="M11" s="1276"/>
      <c r="N11" s="1276"/>
      <c r="O11" s="1276"/>
      <c r="P11" s="1276"/>
      <c r="Q11" s="1276"/>
      <c r="R11" s="1276"/>
      <c r="S11" s="1276"/>
      <c r="T11" s="1276"/>
      <c r="U11" s="1276"/>
      <c r="V11" s="1276"/>
      <c r="W11" s="1276"/>
      <c r="X11" s="1276"/>
      <c r="Y11" s="1276">
        <v>22</v>
      </c>
      <c r="Z11" s="1276">
        <v>22</v>
      </c>
    </row>
    <row r="12" spans="1:26" ht="11.25" customHeight="1">
      <c r="A12" s="1277" t="s">
        <v>1158</v>
      </c>
      <c r="B12" s="1274" t="s">
        <v>1243</v>
      </c>
      <c r="C12" s="1274">
        <f t="shared" si="0"/>
        <v>5</v>
      </c>
      <c r="D12" s="1274">
        <f t="shared" si="0"/>
        <v>5</v>
      </c>
      <c r="E12" s="1274"/>
      <c r="F12" s="1274"/>
      <c r="G12" s="1274">
        <v>5</v>
      </c>
      <c r="H12" s="1274">
        <v>5</v>
      </c>
      <c r="I12" s="1274"/>
      <c r="J12" s="1274"/>
      <c r="K12" s="1274"/>
      <c r="L12" s="1274"/>
      <c r="M12" s="1274"/>
      <c r="N12" s="1274"/>
      <c r="O12" s="1274"/>
      <c r="P12" s="1274"/>
      <c r="Q12" s="1274"/>
      <c r="R12" s="1274"/>
      <c r="S12" s="1274">
        <v>5</v>
      </c>
      <c r="T12" s="1274">
        <v>5</v>
      </c>
      <c r="U12" s="1274"/>
      <c r="V12" s="1274"/>
      <c r="W12" s="1274">
        <v>5</v>
      </c>
      <c r="X12" s="1274"/>
      <c r="Y12" s="1274"/>
      <c r="Z12" s="1280"/>
    </row>
    <row r="13" spans="1:26" ht="11.25" customHeight="1">
      <c r="A13" s="1277" t="s">
        <v>1158</v>
      </c>
      <c r="B13" s="1274" t="s">
        <v>1244</v>
      </c>
      <c r="C13" s="1274">
        <f t="shared" si="0"/>
        <v>0</v>
      </c>
      <c r="D13" s="1274">
        <f t="shared" si="0"/>
        <v>0</v>
      </c>
      <c r="E13" s="1274"/>
      <c r="F13" s="1274"/>
      <c r="G13" s="1274"/>
      <c r="H13" s="1274"/>
      <c r="I13" s="1274"/>
      <c r="J13" s="1274"/>
      <c r="K13" s="1274"/>
      <c r="L13" s="1274"/>
      <c r="M13" s="1274"/>
      <c r="N13" s="1274"/>
      <c r="O13" s="1274"/>
      <c r="P13" s="1274"/>
      <c r="Q13" s="1274"/>
      <c r="R13" s="1274"/>
      <c r="S13" s="1274"/>
      <c r="T13" s="1274"/>
      <c r="U13" s="1274"/>
      <c r="V13" s="1274"/>
      <c r="W13" s="1274"/>
      <c r="X13" s="1274"/>
      <c r="Y13" s="1274"/>
      <c r="Z13" s="1280"/>
    </row>
    <row r="14" spans="1:26" ht="11.25" customHeight="1">
      <c r="A14" s="1277" t="s">
        <v>1158</v>
      </c>
      <c r="B14" s="1274" t="s">
        <v>1245</v>
      </c>
      <c r="C14" s="1274">
        <f t="shared" si="0"/>
        <v>11</v>
      </c>
      <c r="D14" s="1274">
        <f t="shared" si="0"/>
        <v>11</v>
      </c>
      <c r="E14" s="1274"/>
      <c r="F14" s="1274"/>
      <c r="G14" s="1274"/>
      <c r="H14" s="1274"/>
      <c r="I14" s="1274">
        <v>2</v>
      </c>
      <c r="J14" s="1274">
        <v>2</v>
      </c>
      <c r="K14" s="1274">
        <v>4</v>
      </c>
      <c r="L14" s="1274">
        <v>4</v>
      </c>
      <c r="M14" s="1274">
        <v>5</v>
      </c>
      <c r="N14" s="1274">
        <v>5</v>
      </c>
      <c r="O14" s="1274"/>
      <c r="P14" s="1274"/>
      <c r="Q14" s="1274"/>
      <c r="R14" s="1274"/>
      <c r="S14" s="1274"/>
      <c r="T14" s="1274"/>
      <c r="U14" s="1274"/>
      <c r="V14" s="1274"/>
      <c r="W14" s="1274"/>
      <c r="X14" s="1274"/>
      <c r="Y14" s="1274"/>
      <c r="Z14" s="1274"/>
    </row>
    <row r="15" spans="1:26" ht="11.25" customHeight="1">
      <c r="A15" s="1277" t="s">
        <v>1160</v>
      </c>
      <c r="B15" s="1274" t="s">
        <v>1543</v>
      </c>
      <c r="C15" s="1274">
        <f t="shared" si="0"/>
        <v>10</v>
      </c>
      <c r="D15" s="1274">
        <f t="shared" si="0"/>
        <v>10</v>
      </c>
      <c r="E15" s="1274"/>
      <c r="F15" s="1274"/>
      <c r="G15" s="1274">
        <v>2</v>
      </c>
      <c r="H15" s="1274">
        <v>2</v>
      </c>
      <c r="I15" s="1274"/>
      <c r="J15" s="1274"/>
      <c r="K15" s="1274">
        <v>8</v>
      </c>
      <c r="L15" s="1274">
        <v>8</v>
      </c>
      <c r="M15" s="1274"/>
      <c r="N15" s="1274"/>
      <c r="O15" s="1274"/>
      <c r="P15" s="1274"/>
      <c r="Q15" s="1274"/>
      <c r="R15" s="1274"/>
      <c r="S15" s="1274">
        <v>2</v>
      </c>
      <c r="T15" s="1274">
        <v>2</v>
      </c>
      <c r="U15" s="1274"/>
      <c r="V15" s="1274"/>
      <c r="W15" s="1274">
        <v>2</v>
      </c>
      <c r="X15" s="1274"/>
      <c r="Y15" s="1274">
        <v>8</v>
      </c>
      <c r="Z15" s="1280">
        <v>8</v>
      </c>
    </row>
    <row r="16" spans="1:26" ht="11.25" customHeight="1">
      <c r="A16" s="1277" t="s">
        <v>1544</v>
      </c>
      <c r="B16" s="1274" t="s">
        <v>1545</v>
      </c>
      <c r="C16" s="1274">
        <f t="shared" si="0"/>
        <v>1</v>
      </c>
      <c r="D16" s="1274">
        <f t="shared" si="0"/>
        <v>1</v>
      </c>
      <c r="E16" s="1274"/>
      <c r="F16" s="1274"/>
      <c r="G16" s="1274"/>
      <c r="H16" s="1274"/>
      <c r="I16" s="1274"/>
      <c r="J16" s="1274"/>
      <c r="K16" s="1274">
        <v>1</v>
      </c>
      <c r="L16" s="1274">
        <v>1</v>
      </c>
      <c r="M16" s="1274"/>
      <c r="N16" s="1274"/>
      <c r="O16" s="1274"/>
      <c r="P16" s="1274"/>
      <c r="Q16" s="1274"/>
      <c r="R16" s="1274"/>
      <c r="S16" s="1274"/>
      <c r="T16" s="1274"/>
      <c r="U16" s="1274"/>
      <c r="V16" s="1274"/>
      <c r="W16" s="1274"/>
      <c r="X16" s="1274"/>
      <c r="Y16" s="1274">
        <v>1</v>
      </c>
      <c r="Z16" s="1280">
        <v>1</v>
      </c>
    </row>
    <row r="17" spans="1:26" ht="11.25" customHeight="1">
      <c r="A17" s="1277"/>
      <c r="B17" s="1274" t="s">
        <v>1546</v>
      </c>
      <c r="C17" s="1274">
        <f t="shared" si="0"/>
        <v>0</v>
      </c>
      <c r="D17" s="1274">
        <f t="shared" si="0"/>
        <v>0</v>
      </c>
      <c r="E17" s="1274"/>
      <c r="F17" s="1274"/>
      <c r="G17" s="1274"/>
      <c r="H17" s="1274"/>
      <c r="I17" s="1274"/>
      <c r="J17" s="1274"/>
      <c r="K17" s="1274"/>
      <c r="L17" s="1274"/>
      <c r="M17" s="1274"/>
      <c r="N17" s="1274"/>
      <c r="O17" s="1274"/>
      <c r="P17" s="1274"/>
      <c r="Q17" s="1274"/>
      <c r="R17" s="1274"/>
      <c r="S17" s="1274"/>
      <c r="T17" s="1274"/>
      <c r="U17" s="1274"/>
      <c r="V17" s="1274"/>
      <c r="W17" s="1274"/>
      <c r="X17" s="1274"/>
      <c r="Y17" s="1274"/>
      <c r="Z17" s="1280"/>
    </row>
    <row r="18" spans="1:26" ht="11.25" customHeight="1">
      <c r="A18" s="1277" t="s">
        <v>1166</v>
      </c>
      <c r="B18" s="1274" t="s">
        <v>1238</v>
      </c>
      <c r="C18" s="1274">
        <f t="shared" si="0"/>
        <v>0</v>
      </c>
      <c r="D18" s="1274">
        <f t="shared" si="0"/>
        <v>0</v>
      </c>
      <c r="E18" s="1274"/>
      <c r="F18" s="1274"/>
      <c r="G18" s="1274"/>
      <c r="H18" s="1274"/>
      <c r="I18" s="1274"/>
      <c r="J18" s="1274"/>
      <c r="K18" s="1274"/>
      <c r="L18" s="1274"/>
      <c r="M18" s="1274"/>
      <c r="N18" s="1274"/>
      <c r="O18" s="1274"/>
      <c r="P18" s="1274"/>
      <c r="Q18" s="1274"/>
      <c r="R18" s="1274"/>
      <c r="S18" s="1274"/>
      <c r="T18" s="1274"/>
      <c r="U18" s="1274"/>
      <c r="V18" s="1274"/>
      <c r="W18" s="1274"/>
      <c r="X18" s="1274"/>
      <c r="Y18" s="1274"/>
      <c r="Z18" s="1280"/>
    </row>
    <row r="19" spans="1:26" s="435" customFormat="1" ht="11.25" customHeight="1">
      <c r="A19" s="1277" t="s">
        <v>1166</v>
      </c>
      <c r="B19" s="1274" t="s">
        <v>1239</v>
      </c>
      <c r="C19" s="1274">
        <f t="shared" si="0"/>
        <v>22</v>
      </c>
      <c r="D19" s="1274">
        <f t="shared" si="0"/>
        <v>21</v>
      </c>
      <c r="E19" s="1274"/>
      <c r="F19" s="1274"/>
      <c r="G19" s="1274">
        <v>5</v>
      </c>
      <c r="H19" s="1274">
        <v>5</v>
      </c>
      <c r="I19" s="1274">
        <v>4</v>
      </c>
      <c r="J19" s="1274">
        <v>4</v>
      </c>
      <c r="K19" s="1274">
        <v>13</v>
      </c>
      <c r="L19" s="1274">
        <v>12</v>
      </c>
      <c r="M19" s="1274"/>
      <c r="N19" s="1274"/>
      <c r="O19" s="1274"/>
      <c r="P19" s="1274"/>
      <c r="Q19" s="1274"/>
      <c r="R19" s="1274"/>
      <c r="S19" s="1274">
        <v>5</v>
      </c>
      <c r="T19" s="1274">
        <v>5</v>
      </c>
      <c r="U19" s="1274"/>
      <c r="V19" s="1274"/>
      <c r="W19" s="1274"/>
      <c r="X19" s="1274">
        <v>5</v>
      </c>
      <c r="Y19" s="1274">
        <v>13</v>
      </c>
      <c r="Z19" s="1280">
        <v>12</v>
      </c>
    </row>
    <row r="20" spans="1:26" s="436" customFormat="1" ht="11.25" customHeight="1">
      <c r="A20" s="1277" t="s">
        <v>1166</v>
      </c>
      <c r="B20" s="1274" t="s">
        <v>2116</v>
      </c>
      <c r="C20" s="1274">
        <f t="shared" si="0"/>
        <v>5</v>
      </c>
      <c r="D20" s="1274">
        <f t="shared" si="0"/>
        <v>5</v>
      </c>
      <c r="E20" s="1274"/>
      <c r="F20" s="1274"/>
      <c r="G20" s="1274">
        <v>5</v>
      </c>
      <c r="H20" s="1274">
        <v>5</v>
      </c>
      <c r="I20" s="1274"/>
      <c r="J20" s="1274"/>
      <c r="K20" s="1274"/>
      <c r="L20" s="1274"/>
      <c r="M20" s="1274"/>
      <c r="N20" s="1274"/>
      <c r="O20" s="1274"/>
      <c r="P20" s="1274"/>
      <c r="Q20" s="1274"/>
      <c r="R20" s="1274"/>
      <c r="S20" s="1274">
        <v>5</v>
      </c>
      <c r="T20" s="1274">
        <v>5</v>
      </c>
      <c r="U20" s="1274"/>
      <c r="V20" s="1274"/>
      <c r="W20" s="1274">
        <v>2</v>
      </c>
      <c r="X20" s="1274">
        <v>3</v>
      </c>
      <c r="Y20" s="1274"/>
      <c r="Z20" s="1280"/>
    </row>
    <row r="21" spans="1:26" s="436" customFormat="1" ht="11.25" customHeight="1">
      <c r="A21" s="1277" t="s">
        <v>1166</v>
      </c>
      <c r="B21" s="1274" t="s">
        <v>1240</v>
      </c>
      <c r="C21" s="1274">
        <f t="shared" si="0"/>
        <v>19</v>
      </c>
      <c r="D21" s="1274">
        <f t="shared" si="0"/>
        <v>16</v>
      </c>
      <c r="E21" s="1274"/>
      <c r="F21" s="1274"/>
      <c r="G21" s="1274">
        <v>6</v>
      </c>
      <c r="H21" s="1274">
        <v>5</v>
      </c>
      <c r="I21" s="1274"/>
      <c r="J21" s="1274"/>
      <c r="K21" s="1274">
        <v>8</v>
      </c>
      <c r="L21" s="1274">
        <v>6</v>
      </c>
      <c r="M21" s="1274">
        <v>5</v>
      </c>
      <c r="N21" s="1274">
        <v>5</v>
      </c>
      <c r="O21" s="1274"/>
      <c r="P21" s="1274"/>
      <c r="Q21" s="1274"/>
      <c r="R21" s="1274"/>
      <c r="S21" s="1274">
        <v>6</v>
      </c>
      <c r="T21" s="1274">
        <v>5</v>
      </c>
      <c r="U21" s="1274"/>
      <c r="V21" s="1274"/>
      <c r="W21" s="1274"/>
      <c r="X21" s="1274">
        <v>6</v>
      </c>
      <c r="Y21" s="1274"/>
      <c r="Z21" s="1280"/>
    </row>
    <row r="22" spans="1:26" s="436" customFormat="1" ht="11.25" customHeight="1">
      <c r="A22" s="1277" t="s">
        <v>1171</v>
      </c>
      <c r="B22" s="1274" t="s">
        <v>1246</v>
      </c>
      <c r="C22" s="1274">
        <f t="shared" si="0"/>
        <v>1</v>
      </c>
      <c r="D22" s="1274">
        <f t="shared" si="0"/>
        <v>1</v>
      </c>
      <c r="E22" s="1274"/>
      <c r="F22" s="1274"/>
      <c r="G22" s="1274"/>
      <c r="H22" s="1274"/>
      <c r="I22" s="1274">
        <v>1</v>
      </c>
      <c r="J22" s="1274">
        <v>1</v>
      </c>
      <c r="K22" s="1274"/>
      <c r="L22" s="1274"/>
      <c r="M22" s="1274"/>
      <c r="N22" s="1274"/>
      <c r="O22" s="1274"/>
      <c r="P22" s="1274"/>
      <c r="Q22" s="1274"/>
      <c r="R22" s="1274"/>
      <c r="S22" s="1274"/>
      <c r="T22" s="1274"/>
      <c r="U22" s="1274"/>
      <c r="V22" s="1274"/>
      <c r="W22" s="1274"/>
      <c r="X22" s="1274"/>
      <c r="Y22" s="1274"/>
      <c r="Z22" s="1280"/>
    </row>
    <row r="23" spans="1:26" s="436" customFormat="1" ht="11.25" customHeight="1">
      <c r="A23" s="1277" t="s">
        <v>1171</v>
      </c>
      <c r="B23" s="1274" t="s">
        <v>2117</v>
      </c>
      <c r="C23" s="1274">
        <f t="shared" si="0"/>
        <v>1</v>
      </c>
      <c r="D23" s="1274">
        <f t="shared" si="0"/>
        <v>1</v>
      </c>
      <c r="E23" s="1274"/>
      <c r="F23" s="1274"/>
      <c r="G23" s="1274">
        <v>1</v>
      </c>
      <c r="H23" s="1274">
        <v>1</v>
      </c>
      <c r="I23" s="1274"/>
      <c r="J23" s="1274"/>
      <c r="K23" s="1274"/>
      <c r="L23" s="1274"/>
      <c r="M23" s="1274"/>
      <c r="N23" s="1274"/>
      <c r="O23" s="1274"/>
      <c r="P23" s="1274"/>
      <c r="Q23" s="1274"/>
      <c r="R23" s="1274"/>
      <c r="S23" s="1274">
        <v>1</v>
      </c>
      <c r="T23" s="1274">
        <v>1</v>
      </c>
      <c r="U23" s="1274"/>
      <c r="V23" s="1274"/>
      <c r="W23" s="1274"/>
      <c r="X23" s="1274">
        <v>1</v>
      </c>
      <c r="Y23" s="1274"/>
      <c r="Z23" s="1280"/>
    </row>
    <row r="24" spans="1:26" s="436" customFormat="1" ht="11.25" customHeight="1">
      <c r="A24" s="1279" t="s">
        <v>1171</v>
      </c>
      <c r="B24" s="1276" t="s">
        <v>1247</v>
      </c>
      <c r="C24" s="1274">
        <f t="shared" si="0"/>
        <v>2</v>
      </c>
      <c r="D24" s="1274">
        <f t="shared" si="0"/>
        <v>2</v>
      </c>
      <c r="E24" s="1276"/>
      <c r="F24" s="1276"/>
      <c r="G24" s="1276">
        <v>2</v>
      </c>
      <c r="H24" s="1276">
        <v>2</v>
      </c>
      <c r="I24" s="1276"/>
      <c r="J24" s="1276"/>
      <c r="K24" s="1276"/>
      <c r="L24" s="1276"/>
      <c r="M24" s="1276"/>
      <c r="N24" s="1276"/>
      <c r="O24" s="1276"/>
      <c r="P24" s="1276"/>
      <c r="Q24" s="1276"/>
      <c r="R24" s="1276"/>
      <c r="S24" s="1276">
        <v>2</v>
      </c>
      <c r="T24" s="1276">
        <v>2</v>
      </c>
      <c r="U24" s="1276"/>
      <c r="V24" s="1276"/>
      <c r="W24" s="1276"/>
      <c r="X24" s="1276">
        <v>2</v>
      </c>
      <c r="Y24" s="1276"/>
      <c r="Z24" s="1511"/>
    </row>
    <row r="25" spans="1:26" s="436" customFormat="1" ht="11.25" customHeight="1">
      <c r="A25" s="1277" t="s">
        <v>1161</v>
      </c>
      <c r="B25" s="1274" t="s">
        <v>2118</v>
      </c>
      <c r="C25" s="1274">
        <f t="shared" si="0"/>
        <v>1</v>
      </c>
      <c r="D25" s="1274">
        <f t="shared" si="0"/>
        <v>1</v>
      </c>
      <c r="E25" s="1274"/>
      <c r="F25" s="1274"/>
      <c r="G25" s="1274"/>
      <c r="H25" s="1274"/>
      <c r="I25" s="1274"/>
      <c r="J25" s="1274"/>
      <c r="K25" s="1274">
        <v>1</v>
      </c>
      <c r="L25" s="1274">
        <v>1</v>
      </c>
      <c r="M25" s="1274"/>
      <c r="N25" s="1274"/>
      <c r="O25" s="1274"/>
      <c r="P25" s="1274"/>
      <c r="Q25" s="1274"/>
      <c r="R25" s="1274"/>
      <c r="S25" s="1274"/>
      <c r="T25" s="1274"/>
      <c r="U25" s="1274"/>
      <c r="V25" s="1274"/>
      <c r="W25" s="1274"/>
      <c r="X25" s="1274"/>
      <c r="Y25" s="1274">
        <v>1</v>
      </c>
      <c r="Z25" s="1274">
        <v>1</v>
      </c>
    </row>
    <row r="26" spans="1:26" s="436" customFormat="1" ht="11.25" customHeight="1">
      <c r="A26" s="1277" t="s">
        <v>1160</v>
      </c>
      <c r="B26" s="1274" t="s">
        <v>1803</v>
      </c>
      <c r="C26" s="1274">
        <f t="shared" si="0"/>
        <v>1</v>
      </c>
      <c r="D26" s="1274">
        <f t="shared" si="0"/>
        <v>1</v>
      </c>
      <c r="E26" s="1274"/>
      <c r="F26" s="1274"/>
      <c r="G26" s="1274"/>
      <c r="H26" s="1274"/>
      <c r="I26" s="1274"/>
      <c r="J26" s="1274"/>
      <c r="K26" s="1274">
        <v>1</v>
      </c>
      <c r="L26" s="1274">
        <v>1</v>
      </c>
      <c r="M26" s="1274"/>
      <c r="N26" s="1274"/>
      <c r="O26" s="1274"/>
      <c r="P26" s="1274"/>
      <c r="Q26" s="1274"/>
      <c r="R26" s="1274"/>
      <c r="S26" s="1274"/>
      <c r="T26" s="1274"/>
      <c r="U26" s="1274"/>
      <c r="V26" s="1274"/>
      <c r="W26" s="1274"/>
      <c r="X26" s="1274"/>
      <c r="Y26" s="1274"/>
      <c r="Z26" s="1274"/>
    </row>
    <row r="27" spans="1:26" s="436" customFormat="1" ht="11.25" customHeight="1">
      <c r="A27" s="1277"/>
      <c r="B27" s="1274" t="s">
        <v>2119</v>
      </c>
      <c r="C27" s="1274">
        <f t="shared" si="0"/>
        <v>3</v>
      </c>
      <c r="D27" s="1274">
        <f t="shared" si="0"/>
        <v>3</v>
      </c>
      <c r="E27" s="1274"/>
      <c r="F27" s="1274"/>
      <c r="G27" s="1274">
        <v>3</v>
      </c>
      <c r="H27" s="1274">
        <v>3</v>
      </c>
      <c r="I27" s="1274"/>
      <c r="J27" s="1274"/>
      <c r="K27" s="1274"/>
      <c r="L27" s="1274"/>
      <c r="M27" s="1274"/>
      <c r="N27" s="1274"/>
      <c r="O27" s="1274"/>
      <c r="P27" s="1274"/>
      <c r="Q27" s="1274"/>
      <c r="R27" s="1274"/>
      <c r="S27" s="1274">
        <v>3</v>
      </c>
      <c r="T27" s="1274">
        <v>3</v>
      </c>
      <c r="U27" s="1274"/>
      <c r="V27" s="1274"/>
      <c r="W27" s="1274"/>
      <c r="X27" s="1274">
        <v>3</v>
      </c>
      <c r="Y27" s="1274">
        <v>3</v>
      </c>
      <c r="Z27" s="1274">
        <v>3</v>
      </c>
    </row>
    <row r="28" spans="1:26" s="436" customFormat="1" ht="11.25" customHeight="1">
      <c r="A28" s="1277"/>
      <c r="B28" s="1274" t="s">
        <v>1802</v>
      </c>
      <c r="C28" s="1274">
        <f t="shared" si="0"/>
        <v>2</v>
      </c>
      <c r="D28" s="1274">
        <f t="shared" si="0"/>
        <v>1</v>
      </c>
      <c r="E28" s="1274"/>
      <c r="F28" s="1274"/>
      <c r="G28" s="1274"/>
      <c r="H28" s="1274"/>
      <c r="I28" s="1274"/>
      <c r="J28" s="1274"/>
      <c r="K28" s="1274">
        <v>2</v>
      </c>
      <c r="L28" s="1274">
        <v>1</v>
      </c>
      <c r="M28" s="1274"/>
      <c r="N28" s="1274"/>
      <c r="O28" s="1274"/>
      <c r="P28" s="1274"/>
      <c r="Q28" s="1274"/>
      <c r="R28" s="1274"/>
      <c r="S28" s="1274"/>
      <c r="T28" s="1274"/>
      <c r="U28" s="1274"/>
      <c r="V28" s="1274"/>
      <c r="W28" s="1274"/>
      <c r="X28" s="1274"/>
      <c r="Y28" s="1274"/>
      <c r="Z28" s="1274"/>
    </row>
    <row r="29" spans="1:26" s="436" customFormat="1" ht="11.25" customHeight="1">
      <c r="A29" s="1278"/>
      <c r="B29" s="1280" t="s">
        <v>1248</v>
      </c>
      <c r="C29" s="1280">
        <f>SUM(C9:C28)</f>
        <v>131</v>
      </c>
      <c r="D29" s="1280">
        <f t="shared" ref="D29:Z29" si="1">SUM(D9:D28)</f>
        <v>124</v>
      </c>
      <c r="E29" s="1280">
        <f t="shared" si="1"/>
        <v>0</v>
      </c>
      <c r="F29" s="1280">
        <f t="shared" si="1"/>
        <v>0</v>
      </c>
      <c r="G29" s="1280">
        <f>SUM(G9:G28)</f>
        <v>29</v>
      </c>
      <c r="H29" s="1280">
        <f t="shared" si="1"/>
        <v>28</v>
      </c>
      <c r="I29" s="1280">
        <f t="shared" si="1"/>
        <v>29</v>
      </c>
      <c r="J29" s="1280">
        <f t="shared" si="1"/>
        <v>29</v>
      </c>
      <c r="K29" s="1280">
        <f t="shared" si="1"/>
        <v>38</v>
      </c>
      <c r="L29" s="1280">
        <f t="shared" si="1"/>
        <v>34</v>
      </c>
      <c r="M29" s="1280">
        <f t="shared" si="1"/>
        <v>17</v>
      </c>
      <c r="N29" s="1280">
        <f t="shared" si="1"/>
        <v>15</v>
      </c>
      <c r="O29" s="1280">
        <f t="shared" si="1"/>
        <v>18</v>
      </c>
      <c r="P29" s="1280">
        <f t="shared" si="1"/>
        <v>18</v>
      </c>
      <c r="Q29" s="1280">
        <f t="shared" si="1"/>
        <v>0</v>
      </c>
      <c r="R29" s="1280">
        <f t="shared" si="1"/>
        <v>0</v>
      </c>
      <c r="S29" s="1280">
        <f>SUM(S9:S28)</f>
        <v>29</v>
      </c>
      <c r="T29" s="1280">
        <f t="shared" si="1"/>
        <v>28</v>
      </c>
      <c r="U29" s="1280">
        <f t="shared" si="1"/>
        <v>0</v>
      </c>
      <c r="V29" s="1280">
        <f t="shared" si="1"/>
        <v>0</v>
      </c>
      <c r="W29" s="1280">
        <f t="shared" si="1"/>
        <v>9</v>
      </c>
      <c r="X29" s="1280">
        <f t="shared" si="1"/>
        <v>20</v>
      </c>
      <c r="Y29" s="1280">
        <f t="shared" si="1"/>
        <v>66</v>
      </c>
      <c r="Z29" s="1280">
        <f t="shared" si="1"/>
        <v>65</v>
      </c>
    </row>
    <row r="30" spans="1:26" s="436" customFormat="1" ht="11.25" customHeight="1">
      <c r="A30" s="1273" t="s">
        <v>218</v>
      </c>
      <c r="B30" s="1274" t="s">
        <v>1249</v>
      </c>
      <c r="C30" s="1274">
        <f t="shared" ref="C30:D32" si="2">E30+G30+I30+K30+M30+O30+Q30</f>
        <v>1</v>
      </c>
      <c r="D30" s="1274">
        <f t="shared" si="2"/>
        <v>1</v>
      </c>
      <c r="E30" s="1274"/>
      <c r="F30" s="1274"/>
      <c r="G30" s="1274"/>
      <c r="H30" s="1274"/>
      <c r="I30" s="1274">
        <v>1</v>
      </c>
      <c r="J30" s="1274">
        <v>1</v>
      </c>
      <c r="K30" s="1274"/>
      <c r="L30" s="1274"/>
      <c r="M30" s="1274"/>
      <c r="N30" s="1274"/>
      <c r="O30" s="1274"/>
      <c r="P30" s="1274"/>
      <c r="Q30" s="1274"/>
      <c r="R30" s="1274"/>
      <c r="S30" s="1274">
        <v>1</v>
      </c>
      <c r="T30" s="1274">
        <v>1</v>
      </c>
      <c r="U30" s="1274"/>
      <c r="V30" s="1274"/>
      <c r="W30" s="1274">
        <v>1</v>
      </c>
      <c r="X30" s="1274"/>
      <c r="Y30" s="1274"/>
      <c r="Z30" s="1274"/>
    </row>
    <row r="31" spans="1:26" s="436" customFormat="1" ht="11.25" customHeight="1">
      <c r="A31" s="1277" t="s">
        <v>1169</v>
      </c>
      <c r="B31" s="1274" t="s">
        <v>2120</v>
      </c>
      <c r="C31" s="1274">
        <f t="shared" si="2"/>
        <v>7</v>
      </c>
      <c r="D31" s="1274">
        <f t="shared" si="2"/>
        <v>5</v>
      </c>
      <c r="E31" s="1274"/>
      <c r="F31" s="1274"/>
      <c r="G31" s="1274">
        <v>7</v>
      </c>
      <c r="H31" s="1274">
        <v>5</v>
      </c>
      <c r="I31" s="1274"/>
      <c r="J31" s="1274"/>
      <c r="K31" s="1274"/>
      <c r="L31" s="1274"/>
      <c r="M31" s="1274"/>
      <c r="N31" s="1274"/>
      <c r="O31" s="1274"/>
      <c r="P31" s="1274"/>
      <c r="Q31" s="1274"/>
      <c r="R31" s="1274"/>
      <c r="S31" s="1274">
        <v>7</v>
      </c>
      <c r="T31" s="1274">
        <v>5</v>
      </c>
      <c r="U31" s="1274"/>
      <c r="V31" s="1274"/>
      <c r="W31" s="1274"/>
      <c r="X31" s="1274">
        <v>7</v>
      </c>
      <c r="Y31" s="1274"/>
      <c r="Z31" s="1274"/>
    </row>
    <row r="32" spans="1:26" s="436" customFormat="1" ht="11.25" customHeight="1">
      <c r="A32" s="1277" t="s">
        <v>1169</v>
      </c>
      <c r="B32" s="1274" t="s">
        <v>1250</v>
      </c>
      <c r="C32" s="1274">
        <f t="shared" si="2"/>
        <v>3</v>
      </c>
      <c r="D32" s="1274">
        <f t="shared" si="2"/>
        <v>3</v>
      </c>
      <c r="E32" s="1274"/>
      <c r="F32" s="1274"/>
      <c r="G32" s="1274"/>
      <c r="H32" s="1274"/>
      <c r="I32" s="1274">
        <v>2</v>
      </c>
      <c r="J32" s="1274">
        <v>2</v>
      </c>
      <c r="K32" s="1274">
        <v>1</v>
      </c>
      <c r="L32" s="1274">
        <v>1</v>
      </c>
      <c r="M32" s="1274"/>
      <c r="N32" s="1274"/>
      <c r="O32" s="1274"/>
      <c r="P32" s="1274"/>
      <c r="Q32" s="1274"/>
      <c r="R32" s="1274"/>
      <c r="S32" s="1274"/>
      <c r="T32" s="1274"/>
      <c r="U32" s="1274"/>
      <c r="V32" s="1274"/>
      <c r="W32" s="1274"/>
      <c r="X32" s="1274"/>
      <c r="Y32" s="1274">
        <v>1</v>
      </c>
      <c r="Z32" s="1274">
        <v>1</v>
      </c>
    </row>
    <row r="33" spans="1:26" s="436" customFormat="1" ht="11.25" customHeight="1">
      <c r="A33" s="1281"/>
      <c r="B33" s="1280" t="s">
        <v>1251</v>
      </c>
      <c r="C33" s="1280">
        <f>SUM(C30:C32)</f>
        <v>11</v>
      </c>
      <c r="D33" s="1280">
        <f t="shared" ref="D33:Z33" si="3">SUM(D30:D32)</f>
        <v>9</v>
      </c>
      <c r="E33" s="1280">
        <f t="shared" si="3"/>
        <v>0</v>
      </c>
      <c r="F33" s="1280">
        <f t="shared" si="3"/>
        <v>0</v>
      </c>
      <c r="G33" s="1280">
        <f t="shared" si="3"/>
        <v>7</v>
      </c>
      <c r="H33" s="1280">
        <f t="shared" si="3"/>
        <v>5</v>
      </c>
      <c r="I33" s="1280">
        <f t="shared" si="3"/>
        <v>3</v>
      </c>
      <c r="J33" s="1280">
        <f t="shared" si="3"/>
        <v>3</v>
      </c>
      <c r="K33" s="1280">
        <f t="shared" si="3"/>
        <v>1</v>
      </c>
      <c r="L33" s="1280">
        <f t="shared" si="3"/>
        <v>1</v>
      </c>
      <c r="M33" s="1280">
        <f t="shared" si="3"/>
        <v>0</v>
      </c>
      <c r="N33" s="1280">
        <f t="shared" si="3"/>
        <v>0</v>
      </c>
      <c r="O33" s="1280">
        <f t="shared" si="3"/>
        <v>0</v>
      </c>
      <c r="P33" s="1280">
        <f t="shared" si="3"/>
        <v>0</v>
      </c>
      <c r="Q33" s="1280">
        <f t="shared" si="3"/>
        <v>0</v>
      </c>
      <c r="R33" s="1280">
        <f t="shared" si="3"/>
        <v>0</v>
      </c>
      <c r="S33" s="1280">
        <f t="shared" si="3"/>
        <v>8</v>
      </c>
      <c r="T33" s="1280">
        <f t="shared" si="3"/>
        <v>6</v>
      </c>
      <c r="U33" s="1280">
        <f t="shared" si="3"/>
        <v>0</v>
      </c>
      <c r="V33" s="1280">
        <f t="shared" si="3"/>
        <v>0</v>
      </c>
      <c r="W33" s="1280">
        <f t="shared" si="3"/>
        <v>1</v>
      </c>
      <c r="X33" s="1280">
        <f t="shared" si="3"/>
        <v>7</v>
      </c>
      <c r="Y33" s="1280">
        <f t="shared" si="3"/>
        <v>1</v>
      </c>
      <c r="Z33" s="1280">
        <f t="shared" si="3"/>
        <v>1</v>
      </c>
    </row>
    <row r="34" spans="1:26" s="436" customFormat="1" ht="11.25" customHeight="1">
      <c r="A34" s="1273" t="s">
        <v>1253</v>
      </c>
      <c r="B34" s="1274" t="s">
        <v>1252</v>
      </c>
      <c r="C34" s="1274">
        <f t="shared" ref="C34:D37" si="4">E34+G34+I34+K34+M34+O34+Q34</f>
        <v>104</v>
      </c>
      <c r="D34" s="1274">
        <f t="shared" si="4"/>
        <v>87</v>
      </c>
      <c r="E34" s="1274"/>
      <c r="F34" s="1274"/>
      <c r="G34" s="1274">
        <v>53</v>
      </c>
      <c r="H34" s="1274">
        <v>46</v>
      </c>
      <c r="I34" s="1274">
        <v>51</v>
      </c>
      <c r="J34" s="1274">
        <v>41</v>
      </c>
      <c r="K34" s="1274"/>
      <c r="L34" s="1274"/>
      <c r="M34" s="1274"/>
      <c r="N34" s="1274"/>
      <c r="O34" s="1274"/>
      <c r="P34" s="1274"/>
      <c r="Q34" s="1274"/>
      <c r="R34" s="1274"/>
      <c r="S34" s="1512">
        <v>53</v>
      </c>
      <c r="T34" s="1512">
        <v>46</v>
      </c>
      <c r="U34" s="1512"/>
      <c r="V34" s="1512">
        <v>1</v>
      </c>
      <c r="W34" s="1512">
        <v>46</v>
      </c>
      <c r="X34" s="1512">
        <v>6</v>
      </c>
      <c r="Y34" s="1512">
        <v>51</v>
      </c>
      <c r="Z34" s="1512">
        <v>41</v>
      </c>
    </row>
    <row r="35" spans="1:26" s="436" customFormat="1" ht="11.25" customHeight="1">
      <c r="A35" s="1273" t="s">
        <v>1253</v>
      </c>
      <c r="B35" s="1274" t="s">
        <v>1804</v>
      </c>
      <c r="C35" s="1274">
        <f t="shared" si="4"/>
        <v>15</v>
      </c>
      <c r="D35" s="1274">
        <f t="shared" si="4"/>
        <v>11</v>
      </c>
      <c r="E35" s="1280"/>
      <c r="F35" s="1280"/>
      <c r="G35" s="1274">
        <v>5</v>
      </c>
      <c r="H35" s="1274">
        <v>4</v>
      </c>
      <c r="I35" s="1274">
        <v>10</v>
      </c>
      <c r="J35" s="1274">
        <v>7</v>
      </c>
      <c r="K35" s="1274"/>
      <c r="L35" s="1274"/>
      <c r="M35" s="1274"/>
      <c r="N35" s="1274"/>
      <c r="O35" s="1274"/>
      <c r="P35" s="1274"/>
      <c r="Q35" s="1274"/>
      <c r="R35" s="1274"/>
      <c r="S35" s="1513">
        <v>5</v>
      </c>
      <c r="T35" s="1513">
        <v>4</v>
      </c>
      <c r="U35" s="1513"/>
      <c r="V35" s="1513"/>
      <c r="W35" s="1513"/>
      <c r="X35" s="1513">
        <v>5</v>
      </c>
      <c r="Y35" s="1513">
        <v>10</v>
      </c>
      <c r="Z35" s="1513">
        <v>7</v>
      </c>
    </row>
    <row r="36" spans="1:26" s="436" customFormat="1" ht="11.25" customHeight="1">
      <c r="A36" s="1273" t="s">
        <v>1254</v>
      </c>
      <c r="B36" s="1274" t="s">
        <v>1547</v>
      </c>
      <c r="C36" s="1274">
        <f t="shared" si="4"/>
        <v>24</v>
      </c>
      <c r="D36" s="1274">
        <f t="shared" si="4"/>
        <v>15</v>
      </c>
      <c r="E36" s="1280"/>
      <c r="F36" s="1280"/>
      <c r="G36" s="1274">
        <v>6</v>
      </c>
      <c r="H36" s="1274">
        <v>5</v>
      </c>
      <c r="I36" s="1274">
        <v>18</v>
      </c>
      <c r="J36" s="1274">
        <v>10</v>
      </c>
      <c r="K36" s="1274"/>
      <c r="L36" s="1274"/>
      <c r="M36" s="1274"/>
      <c r="N36" s="1274"/>
      <c r="O36" s="1274"/>
      <c r="P36" s="1274"/>
      <c r="Q36" s="1274"/>
      <c r="R36" s="1274"/>
      <c r="S36" s="1512">
        <v>6</v>
      </c>
      <c r="T36" s="1512">
        <v>5</v>
      </c>
      <c r="U36" s="1512"/>
      <c r="V36" s="1512">
        <v>0</v>
      </c>
      <c r="W36" s="1512">
        <v>6</v>
      </c>
      <c r="X36" s="1512"/>
      <c r="Y36" s="1512">
        <v>18</v>
      </c>
      <c r="Z36" s="1512">
        <v>10</v>
      </c>
    </row>
    <row r="37" spans="1:26">
      <c r="A37" s="1273" t="s">
        <v>1548</v>
      </c>
      <c r="B37" s="1274" t="s">
        <v>1549</v>
      </c>
      <c r="C37" s="1274">
        <f t="shared" si="4"/>
        <v>40</v>
      </c>
      <c r="D37" s="1274">
        <f t="shared" si="4"/>
        <v>26</v>
      </c>
      <c r="E37" s="1280"/>
      <c r="F37" s="1280"/>
      <c r="G37" s="1274">
        <v>18</v>
      </c>
      <c r="H37" s="1274">
        <v>10</v>
      </c>
      <c r="I37" s="1274">
        <v>22</v>
      </c>
      <c r="J37" s="1274">
        <v>16</v>
      </c>
      <c r="K37" s="1274"/>
      <c r="L37" s="1274"/>
      <c r="M37" s="1274"/>
      <c r="N37" s="1274"/>
      <c r="O37" s="1274"/>
      <c r="P37" s="1274"/>
      <c r="Q37" s="1274"/>
      <c r="R37" s="1274"/>
      <c r="S37" s="1512">
        <v>18</v>
      </c>
      <c r="T37" s="1512">
        <v>10</v>
      </c>
      <c r="U37" s="1512"/>
      <c r="V37" s="1512">
        <v>0</v>
      </c>
      <c r="W37" s="1512">
        <v>17</v>
      </c>
      <c r="X37" s="1512">
        <v>1</v>
      </c>
      <c r="Y37" s="1512">
        <v>22</v>
      </c>
      <c r="Z37" s="1512">
        <v>16</v>
      </c>
    </row>
    <row r="38" spans="1:26" ht="11.25" customHeight="1">
      <c r="A38" s="1278"/>
      <c r="B38" s="1280" t="s">
        <v>1255</v>
      </c>
      <c r="C38" s="1280">
        <f>SUM(C34:C37)</f>
        <v>183</v>
      </c>
      <c r="D38" s="1280">
        <f t="shared" ref="D38:Z38" si="5">SUM(D34:D37)</f>
        <v>139</v>
      </c>
      <c r="E38" s="1280">
        <f t="shared" si="5"/>
        <v>0</v>
      </c>
      <c r="F38" s="1280">
        <f t="shared" si="5"/>
        <v>0</v>
      </c>
      <c r="G38" s="1280">
        <f t="shared" si="5"/>
        <v>82</v>
      </c>
      <c r="H38" s="1280">
        <f t="shared" si="5"/>
        <v>65</v>
      </c>
      <c r="I38" s="1280">
        <f t="shared" si="5"/>
        <v>101</v>
      </c>
      <c r="J38" s="1280">
        <f t="shared" si="5"/>
        <v>74</v>
      </c>
      <c r="K38" s="1280">
        <f t="shared" si="5"/>
        <v>0</v>
      </c>
      <c r="L38" s="1280">
        <f t="shared" si="5"/>
        <v>0</v>
      </c>
      <c r="M38" s="1280">
        <f t="shared" si="5"/>
        <v>0</v>
      </c>
      <c r="N38" s="1280">
        <f t="shared" si="5"/>
        <v>0</v>
      </c>
      <c r="O38" s="1280">
        <f t="shared" si="5"/>
        <v>0</v>
      </c>
      <c r="P38" s="1280">
        <f t="shared" si="5"/>
        <v>0</v>
      </c>
      <c r="Q38" s="1280">
        <f t="shared" si="5"/>
        <v>0</v>
      </c>
      <c r="R38" s="1280">
        <f t="shared" si="5"/>
        <v>0</v>
      </c>
      <c r="S38" s="1280">
        <f t="shared" si="5"/>
        <v>82</v>
      </c>
      <c r="T38" s="1280">
        <f t="shared" si="5"/>
        <v>65</v>
      </c>
      <c r="U38" s="1280">
        <f t="shared" si="5"/>
        <v>0</v>
      </c>
      <c r="V38" s="1280">
        <f t="shared" si="5"/>
        <v>1</v>
      </c>
      <c r="W38" s="1280">
        <f t="shared" si="5"/>
        <v>69</v>
      </c>
      <c r="X38" s="1280">
        <f t="shared" si="5"/>
        <v>12</v>
      </c>
      <c r="Y38" s="1280">
        <f t="shared" si="5"/>
        <v>101</v>
      </c>
      <c r="Z38" s="1280">
        <f t="shared" si="5"/>
        <v>74</v>
      </c>
    </row>
    <row r="39" spans="1:26" ht="11.25" customHeight="1">
      <c r="A39" s="1273" t="s">
        <v>1550</v>
      </c>
      <c r="B39" s="1274" t="s">
        <v>1551</v>
      </c>
      <c r="C39" s="1512">
        <v>18</v>
      </c>
      <c r="D39" s="1512">
        <v>15</v>
      </c>
      <c r="E39" s="1512"/>
      <c r="F39" s="1512"/>
      <c r="G39" s="1512">
        <v>0</v>
      </c>
      <c r="H39" s="1512">
        <v>0</v>
      </c>
      <c r="I39" s="1512">
        <v>1</v>
      </c>
      <c r="J39" s="1512">
        <v>0</v>
      </c>
      <c r="K39" s="1512"/>
      <c r="L39" s="1512"/>
      <c r="M39" s="1512">
        <v>17</v>
      </c>
      <c r="N39" s="1512">
        <v>15</v>
      </c>
      <c r="O39" s="1512"/>
      <c r="P39" s="1512"/>
      <c r="Q39" s="1512"/>
      <c r="R39" s="1512"/>
      <c r="S39" s="1512">
        <v>1</v>
      </c>
      <c r="T39" s="1512">
        <v>0</v>
      </c>
      <c r="U39" s="1512"/>
      <c r="V39" s="1512"/>
      <c r="W39" s="1512"/>
      <c r="X39" s="1512">
        <v>1</v>
      </c>
      <c r="Y39" s="1512">
        <v>17</v>
      </c>
      <c r="Z39" s="1512">
        <v>15</v>
      </c>
    </row>
    <row r="40" spans="1:26" s="436" customFormat="1" ht="11.25" customHeight="1">
      <c r="A40" s="1273" t="s">
        <v>1552</v>
      </c>
      <c r="B40" s="1274" t="s">
        <v>1553</v>
      </c>
      <c r="C40" s="1512">
        <v>4</v>
      </c>
      <c r="D40" s="1512">
        <v>3</v>
      </c>
      <c r="E40" s="1512"/>
      <c r="F40" s="1512"/>
      <c r="G40" s="1512">
        <v>0</v>
      </c>
      <c r="H40" s="1512">
        <v>0</v>
      </c>
      <c r="I40" s="1512">
        <v>0</v>
      </c>
      <c r="J40" s="1512">
        <v>0</v>
      </c>
      <c r="K40" s="1512"/>
      <c r="L40" s="1512"/>
      <c r="M40" s="1512">
        <v>4</v>
      </c>
      <c r="N40" s="1512">
        <v>3</v>
      </c>
      <c r="O40" s="1512"/>
      <c r="P40" s="1512"/>
      <c r="Q40" s="1512"/>
      <c r="R40" s="1512"/>
      <c r="S40" s="1512">
        <v>0</v>
      </c>
      <c r="T40" s="1512">
        <v>0</v>
      </c>
      <c r="U40" s="1512"/>
      <c r="V40" s="1512"/>
      <c r="W40" s="1512"/>
      <c r="X40" s="1512"/>
      <c r="Y40" s="1512">
        <v>4</v>
      </c>
      <c r="Z40" s="1512">
        <v>3</v>
      </c>
    </row>
    <row r="41" spans="1:26" s="436" customFormat="1" ht="11.25" customHeight="1">
      <c r="A41" s="1278"/>
      <c r="B41" s="1280" t="s">
        <v>1554</v>
      </c>
      <c r="C41" s="1280">
        <f>SUM(C39:C40)</f>
        <v>22</v>
      </c>
      <c r="D41" s="1280">
        <f t="shared" ref="D41:Z41" si="6">SUM(D39:D40)</f>
        <v>18</v>
      </c>
      <c r="E41" s="1280">
        <f t="shared" si="6"/>
        <v>0</v>
      </c>
      <c r="F41" s="1280">
        <f t="shared" si="6"/>
        <v>0</v>
      </c>
      <c r="G41" s="1280">
        <f t="shared" si="6"/>
        <v>0</v>
      </c>
      <c r="H41" s="1280">
        <f t="shared" si="6"/>
        <v>0</v>
      </c>
      <c r="I41" s="1280">
        <f t="shared" si="6"/>
        <v>1</v>
      </c>
      <c r="J41" s="1280">
        <f t="shared" si="6"/>
        <v>0</v>
      </c>
      <c r="K41" s="1280">
        <f t="shared" si="6"/>
        <v>0</v>
      </c>
      <c r="L41" s="1280">
        <f t="shared" si="6"/>
        <v>0</v>
      </c>
      <c r="M41" s="1280">
        <f t="shared" si="6"/>
        <v>21</v>
      </c>
      <c r="N41" s="1280">
        <f t="shared" si="6"/>
        <v>18</v>
      </c>
      <c r="O41" s="1280">
        <f t="shared" si="6"/>
        <v>0</v>
      </c>
      <c r="P41" s="1280">
        <f t="shared" si="6"/>
        <v>0</v>
      </c>
      <c r="Q41" s="1280">
        <f t="shared" si="6"/>
        <v>0</v>
      </c>
      <c r="R41" s="1280">
        <f t="shared" si="6"/>
        <v>0</v>
      </c>
      <c r="S41" s="1280">
        <f t="shared" si="6"/>
        <v>1</v>
      </c>
      <c r="T41" s="1280">
        <f t="shared" si="6"/>
        <v>0</v>
      </c>
      <c r="U41" s="1280">
        <f t="shared" si="6"/>
        <v>0</v>
      </c>
      <c r="V41" s="1280">
        <f t="shared" si="6"/>
        <v>0</v>
      </c>
      <c r="W41" s="1280">
        <f t="shared" si="6"/>
        <v>0</v>
      </c>
      <c r="X41" s="1280">
        <f t="shared" si="6"/>
        <v>1</v>
      </c>
      <c r="Y41" s="1280">
        <f t="shared" si="6"/>
        <v>21</v>
      </c>
      <c r="Z41" s="1280">
        <f t="shared" si="6"/>
        <v>18</v>
      </c>
    </row>
    <row r="42" spans="1:26" s="436" customFormat="1" ht="11.25" customHeight="1"/>
    <row r="43" spans="1:26" s="436" customFormat="1" ht="11.25" customHeight="1"/>
    <row r="44" spans="1:26" s="436" customFormat="1" ht="11.25" customHeight="1"/>
    <row r="45" spans="1:26" s="436" customFormat="1" ht="11.25" customHeight="1"/>
    <row r="46" spans="1:26" s="436" customFormat="1" ht="11.25" customHeight="1">
      <c r="K46" s="436">
        <v>43</v>
      </c>
    </row>
    <row r="47" spans="1:26" s="436" customFormat="1" ht="11.25" customHeight="1"/>
    <row r="48" spans="1:26" s="436" customFormat="1" ht="11.25" customHeight="1"/>
    <row r="49" s="436" customFormat="1" ht="11.25" customHeight="1"/>
    <row r="50" s="436" customFormat="1" ht="11.25" customHeight="1"/>
    <row r="51" s="436" customFormat="1" ht="11.25" customHeight="1"/>
    <row r="52" s="436" customFormat="1" ht="11.25" customHeight="1"/>
    <row r="53" ht="11.25" customHeight="1"/>
    <row r="55" ht="11.25" customHeight="1"/>
    <row r="56" ht="11.25" customHeight="1"/>
  </sheetData>
  <mergeCells count="34">
    <mergeCell ref="S5:Z5"/>
    <mergeCell ref="E6:F6"/>
    <mergeCell ref="G6:H6"/>
    <mergeCell ref="I6:J6"/>
    <mergeCell ref="K6:L6"/>
    <mergeCell ref="S6:X6"/>
    <mergeCell ref="Y6:Z7"/>
    <mergeCell ref="T7:T8"/>
    <mergeCell ref="U7:X7"/>
    <mergeCell ref="S7:S8"/>
    <mergeCell ref="N7:N8"/>
    <mergeCell ref="L7:L8"/>
    <mergeCell ref="Q7:Q8"/>
    <mergeCell ref="E7:E8"/>
    <mergeCell ref="J7:J8"/>
    <mergeCell ref="K7:K8"/>
    <mergeCell ref="A4:B4"/>
    <mergeCell ref="I7:I8"/>
    <mergeCell ref="H7:H8"/>
    <mergeCell ref="A5:A8"/>
    <mergeCell ref="B5:B8"/>
    <mergeCell ref="O7:O8"/>
    <mergeCell ref="C5:D6"/>
    <mergeCell ref="E5:R5"/>
    <mergeCell ref="M6:N6"/>
    <mergeCell ref="O6:P6"/>
    <mergeCell ref="Q6:R6"/>
    <mergeCell ref="P7:P8"/>
    <mergeCell ref="M7:M8"/>
    <mergeCell ref="D7:D8"/>
    <mergeCell ref="R7:R8"/>
    <mergeCell ref="C7:C8"/>
    <mergeCell ref="F7:F8"/>
    <mergeCell ref="G7:G8"/>
  </mergeCells>
  <printOptions horizontalCentered="1" verticalCentered="1"/>
  <pageMargins left="0.44" right="0.31496062992125984" top="0.19685039370078741" bottom="0.19685039370078741" header="0" footer="0.31496062992125984"/>
  <pageSetup paperSize="9" scale="82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>
    <tabColor rgb="FF00B050"/>
  </sheetPr>
  <dimension ref="A1:I116"/>
  <sheetViews>
    <sheetView topLeftCell="A49" zoomScaleSheetLayoutView="100" workbookViewId="0">
      <selection activeCell="C117" sqref="C117"/>
    </sheetView>
  </sheetViews>
  <sheetFormatPr defaultColWidth="9.140625" defaultRowHeight="15" customHeight="1"/>
  <cols>
    <col min="1" max="1" width="28" style="121" customWidth="1"/>
    <col min="2" max="2" width="9.5703125" style="121" customWidth="1"/>
    <col min="3" max="3" width="7.85546875" style="129" customWidth="1"/>
    <col min="4" max="4" width="9.28515625" style="129" customWidth="1"/>
    <col min="5" max="5" width="9" style="129" customWidth="1"/>
    <col min="6" max="6" width="9.28515625" style="129" customWidth="1"/>
    <col min="7" max="7" width="10" style="129" customWidth="1"/>
    <col min="8" max="8" width="8.42578125" style="129" customWidth="1"/>
    <col min="9" max="16384" width="9.140625" style="121"/>
  </cols>
  <sheetData>
    <row r="1" spans="1:9" ht="23.25" customHeight="1">
      <c r="A1" s="1614" t="s">
        <v>571</v>
      </c>
      <c r="B1" s="1614"/>
      <c r="C1" s="1614"/>
      <c r="D1" s="1614"/>
      <c r="E1" s="1614"/>
      <c r="F1" s="1614"/>
      <c r="G1" s="1614"/>
      <c r="H1" s="1614"/>
    </row>
    <row r="2" spans="1:9" ht="13.5" customHeight="1">
      <c r="A2" s="621"/>
      <c r="B2" s="621"/>
      <c r="C2" s="621"/>
      <c r="D2" s="621"/>
      <c r="E2" s="621"/>
      <c r="F2" s="621"/>
      <c r="G2" s="621"/>
      <c r="H2" s="621"/>
    </row>
    <row r="3" spans="1:9" ht="20.25" customHeight="1">
      <c r="A3" s="213" t="s">
        <v>1679</v>
      </c>
      <c r="B3" s="214"/>
      <c r="C3" s="212"/>
      <c r="D3" s="212"/>
      <c r="E3" s="212"/>
      <c r="F3" s="1623" t="s">
        <v>572</v>
      </c>
      <c r="G3" s="1623"/>
      <c r="H3" s="1623"/>
    </row>
    <row r="4" spans="1:9" ht="15" customHeight="1">
      <c r="A4" s="1619" t="s">
        <v>573</v>
      </c>
      <c r="B4" s="1619" t="s">
        <v>574</v>
      </c>
      <c r="C4" s="1615" t="s">
        <v>575</v>
      </c>
      <c r="D4" s="1622"/>
      <c r="E4" s="1622"/>
      <c r="F4" s="1616"/>
      <c r="G4" s="1615" t="s">
        <v>327</v>
      </c>
      <c r="H4" s="1616"/>
    </row>
    <row r="5" spans="1:9" ht="31.5" customHeight="1">
      <c r="A5" s="1620"/>
      <c r="B5" s="1620"/>
      <c r="C5" s="366">
        <v>2014</v>
      </c>
      <c r="D5" s="366">
        <v>2015</v>
      </c>
      <c r="E5" s="366">
        <v>2016</v>
      </c>
      <c r="F5" s="366">
        <v>2017</v>
      </c>
      <c r="G5" s="366" t="s">
        <v>576</v>
      </c>
      <c r="H5" s="366" t="s">
        <v>577</v>
      </c>
      <c r="I5" s="370"/>
    </row>
    <row r="6" spans="1:9" ht="12" customHeight="1">
      <c r="A6" s="367" t="s">
        <v>3</v>
      </c>
      <c r="B6" s="367">
        <v>1</v>
      </c>
      <c r="C6" s="367">
        <v>2</v>
      </c>
      <c r="D6" s="367">
        <v>3</v>
      </c>
      <c r="E6" s="367">
        <v>4</v>
      </c>
      <c r="F6" s="367">
        <v>5</v>
      </c>
      <c r="G6" s="367">
        <v>6</v>
      </c>
      <c r="H6" s="367">
        <v>7</v>
      </c>
      <c r="I6" s="370"/>
    </row>
    <row r="7" spans="1:9" s="122" customFormat="1" ht="21" customHeight="1">
      <c r="A7" s="219" t="s">
        <v>578</v>
      </c>
      <c r="B7" s="369" t="s">
        <v>579</v>
      </c>
      <c r="C7" s="368">
        <v>22405</v>
      </c>
      <c r="D7" s="368">
        <v>22916</v>
      </c>
      <c r="E7" s="368">
        <v>23324</v>
      </c>
      <c r="F7" s="368">
        <v>24058</v>
      </c>
      <c r="G7" s="382">
        <f t="shared" ref="G7" si="0">(F7/E7)*100</f>
        <v>103.14697307494427</v>
      </c>
      <c r="H7" s="383">
        <f t="shared" ref="H7" si="1">F7-E7</f>
        <v>734</v>
      </c>
      <c r="I7" s="370"/>
    </row>
    <row r="8" spans="1:9" s="122" customFormat="1" ht="21" customHeight="1">
      <c r="A8" s="219" t="s">
        <v>580</v>
      </c>
      <c r="B8" s="369" t="s">
        <v>581</v>
      </c>
      <c r="C8" s="124">
        <v>74.900000000000006</v>
      </c>
      <c r="D8" s="124">
        <v>76.5</v>
      </c>
      <c r="E8" s="124">
        <v>77.7</v>
      </c>
      <c r="F8" s="124">
        <v>79.5</v>
      </c>
      <c r="G8" s="382">
        <f t="shared" ref="G8:G9" si="2">(F8/E8)*100</f>
        <v>102.31660231660231</v>
      </c>
      <c r="H8" s="383">
        <f t="shared" ref="H8" si="3">F8-E8</f>
        <v>1.7999999999999972</v>
      </c>
    </row>
    <row r="9" spans="1:9" s="122" customFormat="1" ht="21" customHeight="1">
      <c r="A9" s="219" t="s">
        <v>582</v>
      </c>
      <c r="B9" s="369" t="s">
        <v>581</v>
      </c>
      <c r="C9" s="124">
        <v>44.2</v>
      </c>
      <c r="D9" s="124">
        <v>43.6</v>
      </c>
      <c r="E9" s="124">
        <v>43.8</v>
      </c>
      <c r="F9" s="124">
        <v>44.1</v>
      </c>
      <c r="G9" s="382">
        <f t="shared" si="2"/>
        <v>100.68493150684932</v>
      </c>
      <c r="H9" s="382">
        <f>F9-E9</f>
        <v>0.30000000000000426</v>
      </c>
    </row>
    <row r="10" spans="1:9" s="122" customFormat="1" ht="21" customHeight="1">
      <c r="A10" s="219" t="s">
        <v>583</v>
      </c>
      <c r="B10" s="369" t="s">
        <v>584</v>
      </c>
      <c r="C10" s="368">
        <v>1984</v>
      </c>
      <c r="D10" s="368">
        <v>1970</v>
      </c>
      <c r="E10" s="368">
        <v>2076</v>
      </c>
      <c r="F10" s="368">
        <v>1934</v>
      </c>
      <c r="G10" s="382">
        <f t="shared" ref="G10:G34" si="4">(F10/E10)*100</f>
        <v>93.159922928709065</v>
      </c>
      <c r="H10" s="383">
        <f t="shared" ref="H10:H34" si="5">F10-E10</f>
        <v>-142</v>
      </c>
    </row>
    <row r="11" spans="1:9" s="122" customFormat="1" ht="21" customHeight="1">
      <c r="A11" s="123" t="s">
        <v>585</v>
      </c>
      <c r="B11" s="369" t="s">
        <v>584</v>
      </c>
      <c r="C11" s="368">
        <v>447</v>
      </c>
      <c r="D11" s="368">
        <v>458</v>
      </c>
      <c r="E11" s="368">
        <v>517</v>
      </c>
      <c r="F11" s="368">
        <v>430</v>
      </c>
      <c r="G11" s="382">
        <f t="shared" si="4"/>
        <v>83.172147001934235</v>
      </c>
      <c r="H11" s="383">
        <f t="shared" si="5"/>
        <v>-87</v>
      </c>
    </row>
    <row r="12" spans="1:9" s="122" customFormat="1" ht="25.5" customHeight="1">
      <c r="A12" s="223" t="s">
        <v>586</v>
      </c>
      <c r="B12" s="369" t="s">
        <v>584</v>
      </c>
      <c r="C12" s="368">
        <v>19</v>
      </c>
      <c r="D12" s="368">
        <v>15</v>
      </c>
      <c r="E12" s="368">
        <v>23</v>
      </c>
      <c r="F12" s="368">
        <v>26</v>
      </c>
      <c r="G12" s="382">
        <f t="shared" si="4"/>
        <v>113.04347826086956</v>
      </c>
      <c r="H12" s="383">
        <f t="shared" si="5"/>
        <v>3</v>
      </c>
    </row>
    <row r="13" spans="1:9" s="122" customFormat="1" ht="21" customHeight="1">
      <c r="A13" s="123" t="s">
        <v>587</v>
      </c>
      <c r="B13" s="369" t="s">
        <v>588</v>
      </c>
      <c r="C13" s="368">
        <v>2393</v>
      </c>
      <c r="D13" s="368">
        <v>2478</v>
      </c>
      <c r="E13" s="368">
        <v>2578</v>
      </c>
      <c r="F13" s="368">
        <v>2915</v>
      </c>
      <c r="G13" s="382">
        <f t="shared" si="4"/>
        <v>113.0721489526765</v>
      </c>
      <c r="H13" s="383">
        <f t="shared" si="5"/>
        <v>337</v>
      </c>
    </row>
    <row r="14" spans="1:9" s="122" customFormat="1" ht="21" customHeight="1">
      <c r="A14" s="123" t="s">
        <v>566</v>
      </c>
      <c r="B14" s="369" t="s">
        <v>597</v>
      </c>
      <c r="C14" s="124">
        <v>57311.4</v>
      </c>
      <c r="D14" s="124">
        <v>43915.1</v>
      </c>
      <c r="E14" s="124">
        <v>58397.5</v>
      </c>
      <c r="F14" s="124">
        <v>55038</v>
      </c>
      <c r="G14" s="382">
        <f t="shared" si="4"/>
        <v>94.247185239094151</v>
      </c>
      <c r="H14" s="383">
        <f t="shared" si="5"/>
        <v>-3359.5</v>
      </c>
    </row>
    <row r="15" spans="1:9" s="122" customFormat="1" ht="21" customHeight="1">
      <c r="A15" s="123" t="s">
        <v>1384</v>
      </c>
      <c r="B15" s="369" t="s">
        <v>597</v>
      </c>
      <c r="C15" s="124">
        <v>56288</v>
      </c>
      <c r="D15" s="124">
        <v>43237</v>
      </c>
      <c r="E15" s="124">
        <v>55457.2</v>
      </c>
      <c r="F15" s="124">
        <v>55542.7</v>
      </c>
      <c r="G15" s="382">
        <f t="shared" si="4"/>
        <v>100.15417294778676</v>
      </c>
      <c r="H15" s="383">
        <f t="shared" si="5"/>
        <v>85.5</v>
      </c>
    </row>
    <row r="16" spans="1:9" s="122" customFormat="1" ht="21" customHeight="1">
      <c r="A16" s="223" t="s">
        <v>590</v>
      </c>
      <c r="B16" s="369" t="s">
        <v>588</v>
      </c>
      <c r="C16" s="368">
        <v>13410</v>
      </c>
      <c r="D16" s="368">
        <v>13877</v>
      </c>
      <c r="E16" s="368">
        <v>14328</v>
      </c>
      <c r="F16" s="368">
        <v>14931</v>
      </c>
      <c r="G16" s="382">
        <f t="shared" si="4"/>
        <v>104.20854271356784</v>
      </c>
      <c r="H16" s="383">
        <f t="shared" si="5"/>
        <v>603</v>
      </c>
    </row>
    <row r="17" spans="1:8" s="122" customFormat="1" ht="21" customHeight="1">
      <c r="A17" s="223" t="s">
        <v>591</v>
      </c>
      <c r="B17" s="369" t="s">
        <v>588</v>
      </c>
      <c r="C17" s="368">
        <v>513</v>
      </c>
      <c r="D17" s="368">
        <v>523</v>
      </c>
      <c r="E17" s="368">
        <v>532</v>
      </c>
      <c r="F17" s="368">
        <v>543</v>
      </c>
      <c r="G17" s="382">
        <f t="shared" si="4"/>
        <v>102.06766917293233</v>
      </c>
      <c r="H17" s="383">
        <f t="shared" si="5"/>
        <v>11</v>
      </c>
    </row>
    <row r="18" spans="1:8" s="122" customFormat="1" ht="21" customHeight="1">
      <c r="A18" s="223" t="s">
        <v>592</v>
      </c>
      <c r="B18" s="369" t="s">
        <v>588</v>
      </c>
      <c r="C18" s="368">
        <v>749</v>
      </c>
      <c r="D18" s="368">
        <v>792</v>
      </c>
      <c r="E18" s="368">
        <v>775</v>
      </c>
      <c r="F18" s="368">
        <v>791</v>
      </c>
      <c r="G18" s="382">
        <f t="shared" si="4"/>
        <v>102.06451612903227</v>
      </c>
      <c r="H18" s="383">
        <f t="shared" si="5"/>
        <v>16</v>
      </c>
    </row>
    <row r="19" spans="1:8" s="122" customFormat="1" ht="21" customHeight="1">
      <c r="A19" s="223" t="s">
        <v>326</v>
      </c>
      <c r="B19" s="369" t="s">
        <v>588</v>
      </c>
      <c r="C19" s="368">
        <v>28</v>
      </c>
      <c r="D19" s="368">
        <v>30</v>
      </c>
      <c r="E19" s="368">
        <v>32</v>
      </c>
      <c r="F19" s="368">
        <v>37</v>
      </c>
      <c r="G19" s="382">
        <f t="shared" si="4"/>
        <v>115.625</v>
      </c>
      <c r="H19" s="383">
        <f t="shared" si="5"/>
        <v>5</v>
      </c>
    </row>
    <row r="20" spans="1:8" s="122" customFormat="1" ht="21" customHeight="1">
      <c r="A20" s="223" t="s">
        <v>593</v>
      </c>
      <c r="B20" s="369" t="s">
        <v>588</v>
      </c>
      <c r="C20" s="368">
        <v>5533</v>
      </c>
      <c r="D20" s="368">
        <v>5891</v>
      </c>
      <c r="E20" s="368">
        <v>6355</v>
      </c>
      <c r="F20" s="368">
        <v>6800</v>
      </c>
      <c r="G20" s="382">
        <f t="shared" si="4"/>
        <v>107.0023603461841</v>
      </c>
      <c r="H20" s="383">
        <f t="shared" si="5"/>
        <v>445</v>
      </c>
    </row>
    <row r="21" spans="1:8" s="122" customFormat="1" ht="21" customHeight="1">
      <c r="A21" s="223" t="s">
        <v>594</v>
      </c>
      <c r="B21" s="369" t="s">
        <v>588</v>
      </c>
      <c r="C21" s="368">
        <v>324</v>
      </c>
      <c r="D21" s="368">
        <v>364</v>
      </c>
      <c r="E21" s="368">
        <v>395</v>
      </c>
      <c r="F21" s="1501">
        <v>430</v>
      </c>
      <c r="G21" s="382">
        <f t="shared" si="4"/>
        <v>108.86075949367088</v>
      </c>
      <c r="H21" s="383">
        <f t="shared" si="5"/>
        <v>35</v>
      </c>
    </row>
    <row r="22" spans="1:8" s="122" customFormat="1" ht="21" customHeight="1">
      <c r="A22" s="223" t="s">
        <v>595</v>
      </c>
      <c r="B22" s="369" t="s">
        <v>588</v>
      </c>
      <c r="C22" s="368">
        <v>25</v>
      </c>
      <c r="D22" s="368">
        <v>26</v>
      </c>
      <c r="E22" s="368">
        <v>26</v>
      </c>
      <c r="F22" s="368">
        <v>26</v>
      </c>
      <c r="G22" s="382">
        <f t="shared" si="4"/>
        <v>100</v>
      </c>
      <c r="H22" s="383">
        <f t="shared" si="5"/>
        <v>0</v>
      </c>
    </row>
    <row r="23" spans="1:8" s="122" customFormat="1" ht="21" customHeight="1">
      <c r="A23" s="123" t="s">
        <v>596</v>
      </c>
      <c r="B23" s="369" t="s">
        <v>597</v>
      </c>
      <c r="C23" s="368">
        <v>40591.9</v>
      </c>
      <c r="D23" s="368">
        <v>43915.1</v>
      </c>
      <c r="E23" s="368">
        <v>58397.5</v>
      </c>
      <c r="F23" s="457">
        <v>57645.599999999999</v>
      </c>
      <c r="G23" s="382">
        <f t="shared" si="4"/>
        <v>98.712444882058307</v>
      </c>
      <c r="H23" s="383">
        <f t="shared" si="5"/>
        <v>-751.90000000000146</v>
      </c>
    </row>
    <row r="24" spans="1:8" s="122" customFormat="1" ht="21" customHeight="1">
      <c r="A24" s="123" t="s">
        <v>598</v>
      </c>
      <c r="B24" s="369" t="s">
        <v>597</v>
      </c>
      <c r="C24" s="124">
        <v>39473.800000000003</v>
      </c>
      <c r="D24" s="124">
        <v>43237</v>
      </c>
      <c r="E24" s="124">
        <v>55457.2</v>
      </c>
      <c r="F24" s="124">
        <v>56407.199999999997</v>
      </c>
      <c r="G24" s="382">
        <f t="shared" si="4"/>
        <v>101.71303275318624</v>
      </c>
      <c r="H24" s="383">
        <f t="shared" si="5"/>
        <v>950</v>
      </c>
    </row>
    <row r="25" spans="1:8" s="122" customFormat="1" ht="21" customHeight="1">
      <c r="A25" s="123" t="s">
        <v>599</v>
      </c>
      <c r="B25" s="369" t="s">
        <v>588</v>
      </c>
      <c r="C25" s="368">
        <v>6124</v>
      </c>
      <c r="D25" s="368">
        <v>6342</v>
      </c>
      <c r="E25" s="368">
        <v>6641</v>
      </c>
      <c r="F25" s="379">
        <v>7044</v>
      </c>
      <c r="G25" s="382">
        <f t="shared" si="4"/>
        <v>106.06836319831349</v>
      </c>
      <c r="H25" s="383">
        <f t="shared" si="5"/>
        <v>403</v>
      </c>
    </row>
    <row r="26" spans="1:8" s="122" customFormat="1" ht="21" customHeight="1">
      <c r="A26" s="123" t="s">
        <v>600</v>
      </c>
      <c r="B26" s="369" t="s">
        <v>588</v>
      </c>
      <c r="C26" s="368">
        <v>3910</v>
      </c>
      <c r="D26" s="368">
        <v>4044</v>
      </c>
      <c r="E26" s="368">
        <v>4398</v>
      </c>
      <c r="F26" s="379">
        <v>5028</v>
      </c>
      <c r="G26" s="382">
        <f t="shared" si="4"/>
        <v>114.32469304229195</v>
      </c>
      <c r="H26" s="383">
        <f t="shared" si="5"/>
        <v>630</v>
      </c>
    </row>
    <row r="27" spans="1:8" s="122" customFormat="1" ht="21" customHeight="1">
      <c r="A27" s="123" t="s">
        <v>601</v>
      </c>
      <c r="B27" s="369" t="s">
        <v>588</v>
      </c>
      <c r="C27" s="368">
        <v>733</v>
      </c>
      <c r="D27" s="368">
        <v>882</v>
      </c>
      <c r="E27" s="368">
        <v>897</v>
      </c>
      <c r="F27" s="379">
        <v>1133</v>
      </c>
      <c r="G27" s="382">
        <f t="shared" si="4"/>
        <v>126.30992196209587</v>
      </c>
      <c r="H27" s="383">
        <f t="shared" si="5"/>
        <v>236</v>
      </c>
    </row>
    <row r="28" spans="1:8" s="122" customFormat="1" ht="27" customHeight="1">
      <c r="A28" s="223" t="s">
        <v>1383</v>
      </c>
      <c r="B28" s="369" t="s">
        <v>588</v>
      </c>
      <c r="C28" s="368">
        <v>203</v>
      </c>
      <c r="D28" s="368">
        <v>236</v>
      </c>
      <c r="E28" s="368">
        <v>239</v>
      </c>
      <c r="F28" s="379">
        <v>365</v>
      </c>
      <c r="G28" s="382">
        <f t="shared" si="4"/>
        <v>152.71966527196653</v>
      </c>
      <c r="H28" s="383">
        <f t="shared" si="5"/>
        <v>126</v>
      </c>
    </row>
    <row r="29" spans="1:8" s="122" customFormat="1" ht="21" customHeight="1">
      <c r="A29" s="123" t="s">
        <v>602</v>
      </c>
      <c r="B29" s="369" t="s">
        <v>603</v>
      </c>
      <c r="C29" s="368">
        <v>1393447</v>
      </c>
      <c r="D29" s="368">
        <v>1555425</v>
      </c>
      <c r="E29" s="368">
        <v>1722910</v>
      </c>
      <c r="F29" s="379">
        <v>2057808</v>
      </c>
      <c r="G29" s="382">
        <f t="shared" si="4"/>
        <v>119.43792769210231</v>
      </c>
      <c r="H29" s="383">
        <f t="shared" si="5"/>
        <v>334898</v>
      </c>
    </row>
    <row r="30" spans="1:8" s="122" customFormat="1" ht="21" customHeight="1">
      <c r="A30" s="123" t="s">
        <v>604</v>
      </c>
      <c r="B30" s="369" t="s">
        <v>603</v>
      </c>
      <c r="C30" s="368">
        <v>4635</v>
      </c>
      <c r="D30" s="368">
        <v>4908</v>
      </c>
      <c r="E30" s="368">
        <v>5183</v>
      </c>
      <c r="F30" s="379">
        <v>5579</v>
      </c>
      <c r="G30" s="382">
        <f t="shared" si="4"/>
        <v>107.64036272429097</v>
      </c>
      <c r="H30" s="383">
        <f t="shared" si="5"/>
        <v>396</v>
      </c>
    </row>
    <row r="31" spans="1:8" s="122" customFormat="1" ht="21" customHeight="1">
      <c r="A31" s="123" t="s">
        <v>605</v>
      </c>
      <c r="B31" s="369" t="s">
        <v>603</v>
      </c>
      <c r="C31" s="368">
        <v>176507</v>
      </c>
      <c r="D31" s="368">
        <v>196537</v>
      </c>
      <c r="E31" s="368">
        <v>224992</v>
      </c>
      <c r="F31" s="379">
        <v>250718</v>
      </c>
      <c r="G31" s="382">
        <f t="shared" si="4"/>
        <v>111.43418432655383</v>
      </c>
      <c r="H31" s="383">
        <f t="shared" si="5"/>
        <v>25726</v>
      </c>
    </row>
    <row r="32" spans="1:8" s="122" customFormat="1" ht="21" customHeight="1">
      <c r="A32" s="123" t="s">
        <v>606</v>
      </c>
      <c r="B32" s="369" t="s">
        <v>603</v>
      </c>
      <c r="C32" s="368">
        <v>142503</v>
      </c>
      <c r="D32" s="368">
        <v>163650</v>
      </c>
      <c r="E32" s="368">
        <v>175550</v>
      </c>
      <c r="F32" s="379">
        <v>207861</v>
      </c>
      <c r="G32" s="382">
        <f t="shared" si="4"/>
        <v>118.40558245514099</v>
      </c>
      <c r="H32" s="383">
        <f t="shared" si="5"/>
        <v>32311</v>
      </c>
    </row>
    <row r="33" spans="1:8" s="122" customFormat="1" ht="21" customHeight="1">
      <c r="A33" s="123" t="s">
        <v>607</v>
      </c>
      <c r="B33" s="369" t="s">
        <v>603</v>
      </c>
      <c r="C33" s="368">
        <v>673347</v>
      </c>
      <c r="D33" s="368">
        <v>745322</v>
      </c>
      <c r="E33" s="368">
        <v>831357</v>
      </c>
      <c r="F33" s="379">
        <v>1001567</v>
      </c>
      <c r="G33" s="382">
        <f t="shared" si="4"/>
        <v>120.47375555868298</v>
      </c>
      <c r="H33" s="383">
        <f t="shared" si="5"/>
        <v>170210</v>
      </c>
    </row>
    <row r="34" spans="1:8" s="122" customFormat="1" ht="21" customHeight="1">
      <c r="A34" s="235" t="s">
        <v>608</v>
      </c>
      <c r="B34" s="233" t="s">
        <v>603</v>
      </c>
      <c r="C34" s="216">
        <v>396455</v>
      </c>
      <c r="D34" s="216">
        <v>445008</v>
      </c>
      <c r="E34" s="216">
        <v>485828</v>
      </c>
      <c r="F34" s="379">
        <v>592083</v>
      </c>
      <c r="G34" s="384">
        <f t="shared" si="4"/>
        <v>121.87090904599982</v>
      </c>
      <c r="H34" s="385">
        <f t="shared" si="5"/>
        <v>106255</v>
      </c>
    </row>
    <row r="35" spans="1:8" s="122" customFormat="1" ht="17.25" customHeight="1">
      <c r="A35" s="1624">
        <v>9</v>
      </c>
      <c r="B35" s="1624"/>
      <c r="C35" s="1624"/>
      <c r="D35" s="1624"/>
      <c r="E35" s="1624"/>
      <c r="F35" s="1624"/>
      <c r="G35" s="1624"/>
      <c r="H35" s="1624"/>
    </row>
    <row r="36" spans="1:8" s="122" customFormat="1" ht="18" customHeight="1">
      <c r="A36" s="126"/>
      <c r="B36" s="126"/>
      <c r="C36" s="127"/>
      <c r="D36" s="1617" t="s">
        <v>609</v>
      </c>
      <c r="E36" s="1617"/>
      <c r="F36" s="1617"/>
      <c r="G36" s="1617"/>
      <c r="H36" s="1617"/>
    </row>
    <row r="37" spans="1:8" s="122" customFormat="1" ht="24.75" customHeight="1">
      <c r="A37" s="1621" t="s">
        <v>573</v>
      </c>
      <c r="B37" s="1621" t="s">
        <v>574</v>
      </c>
      <c r="C37" s="1615" t="s">
        <v>575</v>
      </c>
      <c r="D37" s="1622"/>
      <c r="E37" s="1622"/>
      <c r="F37" s="1616"/>
      <c r="G37" s="1618" t="s">
        <v>327</v>
      </c>
      <c r="H37" s="1618"/>
    </row>
    <row r="38" spans="1:8" s="122" customFormat="1" ht="33" customHeight="1">
      <c r="A38" s="1621"/>
      <c r="B38" s="1621"/>
      <c r="C38" s="366">
        <v>2014</v>
      </c>
      <c r="D38" s="366">
        <v>2015</v>
      </c>
      <c r="E38" s="366">
        <v>2016</v>
      </c>
      <c r="F38" s="366">
        <v>2017</v>
      </c>
      <c r="G38" s="234" t="s">
        <v>576</v>
      </c>
      <c r="H38" s="366" t="s">
        <v>577</v>
      </c>
    </row>
    <row r="39" spans="1:8" s="122" customFormat="1" ht="13.5" customHeight="1">
      <c r="A39" s="123" t="s">
        <v>610</v>
      </c>
      <c r="B39" s="369" t="s">
        <v>603</v>
      </c>
      <c r="C39" s="368">
        <v>1349496</v>
      </c>
      <c r="D39" s="368">
        <v>1495401</v>
      </c>
      <c r="E39" s="368">
        <v>1673886</v>
      </c>
      <c r="F39" s="379">
        <v>2001942</v>
      </c>
      <c r="G39" s="382">
        <f>(F39/E39)*100</f>
        <v>119.5984672791337</v>
      </c>
      <c r="H39" s="383">
        <f>F39-E39</f>
        <v>328056</v>
      </c>
    </row>
    <row r="40" spans="1:8" s="122" customFormat="1" ht="18" customHeight="1">
      <c r="A40" s="123" t="s">
        <v>604</v>
      </c>
      <c r="B40" s="369" t="s">
        <v>603</v>
      </c>
      <c r="C40" s="368">
        <v>4517</v>
      </c>
      <c r="D40" s="368">
        <v>4791</v>
      </c>
      <c r="E40" s="368">
        <v>5054</v>
      </c>
      <c r="F40" s="379">
        <v>5447</v>
      </c>
      <c r="G40" s="382">
        <f t="shared" ref="G40:G78" si="6">(F40/E40)*100</f>
        <v>107.77601899485556</v>
      </c>
      <c r="H40" s="383">
        <f t="shared" ref="H40:H78" si="7">F40-E40</f>
        <v>393</v>
      </c>
    </row>
    <row r="41" spans="1:8" s="122" customFormat="1" ht="15" customHeight="1">
      <c r="A41" s="123" t="s">
        <v>605</v>
      </c>
      <c r="B41" s="369" t="s">
        <v>603</v>
      </c>
      <c r="C41" s="368">
        <v>172576</v>
      </c>
      <c r="D41" s="368">
        <v>190991</v>
      </c>
      <c r="E41" s="368">
        <v>219976</v>
      </c>
      <c r="F41" s="379">
        <v>245008</v>
      </c>
      <c r="G41" s="382">
        <f t="shared" si="6"/>
        <v>111.3794232098047</v>
      </c>
      <c r="H41" s="383">
        <f t="shared" si="7"/>
        <v>25032</v>
      </c>
    </row>
    <row r="42" spans="1:8" s="122" customFormat="1" ht="15" customHeight="1">
      <c r="A42" s="123" t="s">
        <v>606</v>
      </c>
      <c r="B42" s="369" t="s">
        <v>603</v>
      </c>
      <c r="C42" s="368">
        <v>137786</v>
      </c>
      <c r="D42" s="368">
        <v>156097</v>
      </c>
      <c r="E42" s="368">
        <v>170222</v>
      </c>
      <c r="F42" s="379">
        <v>201765</v>
      </c>
      <c r="G42" s="382">
        <f t="shared" si="6"/>
        <v>118.53050721998331</v>
      </c>
      <c r="H42" s="383">
        <f t="shared" si="7"/>
        <v>31543</v>
      </c>
    </row>
    <row r="43" spans="1:8" s="122" customFormat="1" ht="15" customHeight="1">
      <c r="A43" s="123" t="s">
        <v>607</v>
      </c>
      <c r="B43" s="369" t="s">
        <v>603</v>
      </c>
      <c r="C43" s="368">
        <v>643442</v>
      </c>
      <c r="D43" s="368">
        <v>706282</v>
      </c>
      <c r="E43" s="368">
        <v>799056</v>
      </c>
      <c r="F43" s="379">
        <v>964665</v>
      </c>
      <c r="G43" s="382">
        <f t="shared" si="6"/>
        <v>120.72558118579923</v>
      </c>
      <c r="H43" s="383">
        <f t="shared" si="7"/>
        <v>165609</v>
      </c>
    </row>
    <row r="44" spans="1:8" s="122" customFormat="1" ht="15" customHeight="1">
      <c r="A44" s="123" t="s">
        <v>608</v>
      </c>
      <c r="B44" s="369" t="s">
        <v>603</v>
      </c>
      <c r="C44" s="368">
        <v>391175</v>
      </c>
      <c r="D44" s="368">
        <v>437232</v>
      </c>
      <c r="E44" s="368">
        <v>479578</v>
      </c>
      <c r="F44" s="379">
        <v>585057</v>
      </c>
      <c r="G44" s="382">
        <f t="shared" si="6"/>
        <v>121.99412817101702</v>
      </c>
      <c r="H44" s="383">
        <f t="shared" si="7"/>
        <v>105479</v>
      </c>
    </row>
    <row r="45" spans="1:8" s="122" customFormat="1" ht="26.25" customHeight="1">
      <c r="A45" s="223" t="s">
        <v>611</v>
      </c>
      <c r="B45" s="369" t="s">
        <v>612</v>
      </c>
      <c r="C45" s="368">
        <v>96.8</v>
      </c>
      <c r="D45" s="368">
        <v>96.1</v>
      </c>
      <c r="E45" s="368">
        <v>97.2</v>
      </c>
      <c r="F45" s="379">
        <v>97.3</v>
      </c>
      <c r="G45" s="382">
        <f t="shared" si="6"/>
        <v>100.10288065843621</v>
      </c>
      <c r="H45" s="383">
        <f t="shared" si="7"/>
        <v>9.9999999999994316E-2</v>
      </c>
    </row>
    <row r="46" spans="1:8" s="122" customFormat="1" ht="15" customHeight="1">
      <c r="A46" s="123" t="s">
        <v>613</v>
      </c>
      <c r="B46" s="369" t="s">
        <v>603</v>
      </c>
      <c r="C46" s="368">
        <v>43951</v>
      </c>
      <c r="D46" s="368">
        <v>60024</v>
      </c>
      <c r="E46" s="368">
        <v>49024</v>
      </c>
      <c r="F46" s="379">
        <v>55866</v>
      </c>
      <c r="G46" s="382">
        <f t="shared" si="6"/>
        <v>113.95642950391644</v>
      </c>
      <c r="H46" s="383">
        <f t="shared" si="7"/>
        <v>6842</v>
      </c>
    </row>
    <row r="47" spans="1:8" s="122" customFormat="1" ht="15" customHeight="1">
      <c r="A47" s="123" t="s">
        <v>604</v>
      </c>
      <c r="B47" s="369" t="s">
        <v>603</v>
      </c>
      <c r="C47" s="368">
        <v>118</v>
      </c>
      <c r="D47" s="368">
        <v>117</v>
      </c>
      <c r="E47" s="368">
        <v>129</v>
      </c>
      <c r="F47" s="379">
        <v>132</v>
      </c>
      <c r="G47" s="382">
        <f t="shared" si="6"/>
        <v>102.32558139534885</v>
      </c>
      <c r="H47" s="383">
        <f t="shared" si="7"/>
        <v>3</v>
      </c>
    </row>
    <row r="48" spans="1:8" s="122" customFormat="1" ht="15" customHeight="1">
      <c r="A48" s="123" t="s">
        <v>605</v>
      </c>
      <c r="B48" s="369" t="s">
        <v>603</v>
      </c>
      <c r="C48" s="368">
        <v>3931</v>
      </c>
      <c r="D48" s="368">
        <v>5538</v>
      </c>
      <c r="E48" s="368">
        <v>5016</v>
      </c>
      <c r="F48" s="379">
        <v>5710</v>
      </c>
      <c r="G48" s="382">
        <f t="shared" si="6"/>
        <v>113.83572567783094</v>
      </c>
      <c r="H48" s="383">
        <f t="shared" si="7"/>
        <v>694</v>
      </c>
    </row>
    <row r="49" spans="1:8" s="122" customFormat="1" ht="15" customHeight="1">
      <c r="A49" s="123" t="s">
        <v>606</v>
      </c>
      <c r="B49" s="369" t="s">
        <v>603</v>
      </c>
      <c r="C49" s="368">
        <v>4717</v>
      </c>
      <c r="D49" s="368">
        <v>7553</v>
      </c>
      <c r="E49" s="368">
        <v>5328</v>
      </c>
      <c r="F49" s="379">
        <v>6096</v>
      </c>
      <c r="G49" s="382">
        <f t="shared" si="6"/>
        <v>114.41441441441442</v>
      </c>
      <c r="H49" s="383">
        <f t="shared" si="7"/>
        <v>768</v>
      </c>
    </row>
    <row r="50" spans="1:8" s="122" customFormat="1" ht="15" customHeight="1">
      <c r="A50" s="123" t="s">
        <v>607</v>
      </c>
      <c r="B50" s="369" t="s">
        <v>603</v>
      </c>
      <c r="C50" s="368">
        <v>29905</v>
      </c>
      <c r="D50" s="368">
        <v>39040</v>
      </c>
      <c r="E50" s="368">
        <v>32301</v>
      </c>
      <c r="F50" s="379">
        <v>36902</v>
      </c>
      <c r="G50" s="382">
        <f t="shared" si="6"/>
        <v>114.24414104826477</v>
      </c>
      <c r="H50" s="383">
        <f t="shared" si="7"/>
        <v>4601</v>
      </c>
    </row>
    <row r="51" spans="1:8" s="122" customFormat="1" ht="15" customHeight="1">
      <c r="A51" s="123" t="s">
        <v>608</v>
      </c>
      <c r="B51" s="369" t="s">
        <v>603</v>
      </c>
      <c r="C51" s="368">
        <v>5280</v>
      </c>
      <c r="D51" s="368">
        <v>7776</v>
      </c>
      <c r="E51" s="368">
        <v>6250</v>
      </c>
      <c r="F51" s="379">
        <v>7026</v>
      </c>
      <c r="G51" s="382">
        <f t="shared" si="6"/>
        <v>112.41600000000001</v>
      </c>
      <c r="H51" s="383">
        <f t="shared" si="7"/>
        <v>776</v>
      </c>
    </row>
    <row r="52" spans="1:8" s="122" customFormat="1" ht="24.75" customHeight="1">
      <c r="A52" s="223" t="s">
        <v>614</v>
      </c>
      <c r="B52" s="369" t="s">
        <v>612</v>
      </c>
      <c r="C52" s="368">
        <v>3.2</v>
      </c>
      <c r="D52" s="368">
        <v>3.8</v>
      </c>
      <c r="E52" s="368">
        <v>2.8</v>
      </c>
      <c r="F52" s="379">
        <v>2.7</v>
      </c>
      <c r="G52" s="382">
        <f t="shared" si="6"/>
        <v>96.428571428571445</v>
      </c>
      <c r="H52" s="383">
        <f t="shared" si="7"/>
        <v>-9.9999999999999645E-2</v>
      </c>
    </row>
    <row r="53" spans="1:8" s="122" customFormat="1" ht="15" customHeight="1">
      <c r="A53" s="123" t="s">
        <v>615</v>
      </c>
      <c r="B53" s="369" t="s">
        <v>603</v>
      </c>
      <c r="C53" s="368">
        <v>623260</v>
      </c>
      <c r="D53" s="368">
        <v>693162</v>
      </c>
      <c r="E53" s="368">
        <v>728095</v>
      </c>
      <c r="F53" s="379">
        <v>931187</v>
      </c>
      <c r="G53" s="382">
        <f t="shared" si="6"/>
        <v>127.89361278404603</v>
      </c>
      <c r="H53" s="383">
        <f t="shared" si="7"/>
        <v>203092</v>
      </c>
    </row>
    <row r="54" spans="1:8" s="122" customFormat="1" ht="15" customHeight="1">
      <c r="A54" s="123" t="s">
        <v>616</v>
      </c>
      <c r="B54" s="369" t="s">
        <v>603</v>
      </c>
      <c r="C54" s="368">
        <v>1744</v>
      </c>
      <c r="D54" s="368">
        <v>1876</v>
      </c>
      <c r="E54" s="368">
        <v>1942</v>
      </c>
      <c r="F54" s="379">
        <v>2084</v>
      </c>
      <c r="G54" s="382">
        <f t="shared" si="6"/>
        <v>107.31204943357365</v>
      </c>
      <c r="H54" s="383">
        <f t="shared" si="7"/>
        <v>142</v>
      </c>
    </row>
    <row r="55" spans="1:8" s="122" customFormat="1" ht="15" customHeight="1">
      <c r="A55" s="123" t="s">
        <v>617</v>
      </c>
      <c r="B55" s="369" t="s">
        <v>603</v>
      </c>
      <c r="C55" s="368">
        <v>54450</v>
      </c>
      <c r="D55" s="368">
        <v>61267</v>
      </c>
      <c r="E55" s="368">
        <v>65820</v>
      </c>
      <c r="F55" s="379">
        <v>78223</v>
      </c>
      <c r="G55" s="382">
        <f t="shared" si="6"/>
        <v>118.84381646915831</v>
      </c>
      <c r="H55" s="383">
        <f t="shared" si="7"/>
        <v>12403</v>
      </c>
    </row>
    <row r="56" spans="1:8" s="122" customFormat="1" ht="15" customHeight="1">
      <c r="A56" s="123" t="s">
        <v>618</v>
      </c>
      <c r="B56" s="369" t="s">
        <v>603</v>
      </c>
      <c r="C56" s="368">
        <v>56552</v>
      </c>
      <c r="D56" s="368">
        <v>64259</v>
      </c>
      <c r="E56" s="368">
        <v>64244</v>
      </c>
      <c r="F56" s="379">
        <v>80419</v>
      </c>
      <c r="G56" s="382">
        <f t="shared" si="6"/>
        <v>125.17744847767884</v>
      </c>
      <c r="H56" s="383">
        <f t="shared" si="7"/>
        <v>16175</v>
      </c>
    </row>
    <row r="57" spans="1:8" s="122" customFormat="1" ht="15" customHeight="1">
      <c r="A57" s="123" t="s">
        <v>619</v>
      </c>
      <c r="B57" s="369" t="s">
        <v>603</v>
      </c>
      <c r="C57" s="368">
        <v>326457</v>
      </c>
      <c r="D57" s="368">
        <v>357907</v>
      </c>
      <c r="E57" s="368">
        <v>376310</v>
      </c>
      <c r="F57" s="379">
        <v>489259</v>
      </c>
      <c r="G57" s="382">
        <f t="shared" si="6"/>
        <v>130.01488134782494</v>
      </c>
      <c r="H57" s="383">
        <f t="shared" si="7"/>
        <v>112949</v>
      </c>
    </row>
    <row r="58" spans="1:8" s="122" customFormat="1" ht="15" customHeight="1">
      <c r="A58" s="123" t="s">
        <v>620</v>
      </c>
      <c r="B58" s="369" t="s">
        <v>603</v>
      </c>
      <c r="C58" s="368">
        <v>184057</v>
      </c>
      <c r="D58" s="368">
        <v>207853</v>
      </c>
      <c r="E58" s="368">
        <v>219779</v>
      </c>
      <c r="F58" s="379">
        <v>281202</v>
      </c>
      <c r="G58" s="382">
        <f t="shared" si="6"/>
        <v>127.94762010929162</v>
      </c>
      <c r="H58" s="383">
        <f t="shared" si="7"/>
        <v>61423</v>
      </c>
    </row>
    <row r="59" spans="1:8" s="122" customFormat="1" ht="25.5" customHeight="1">
      <c r="A59" s="223" t="s">
        <v>621</v>
      </c>
      <c r="B59" s="369" t="s">
        <v>612</v>
      </c>
      <c r="C59" s="368">
        <v>44.7</v>
      </c>
      <c r="D59" s="368">
        <v>44.6</v>
      </c>
      <c r="E59" s="368">
        <v>42.3</v>
      </c>
      <c r="F59" s="379">
        <v>45.3</v>
      </c>
      <c r="G59" s="382">
        <f t="shared" si="6"/>
        <v>107.0921985815603</v>
      </c>
      <c r="H59" s="383">
        <f t="shared" si="7"/>
        <v>3</v>
      </c>
    </row>
    <row r="60" spans="1:8" s="122" customFormat="1" ht="15" customHeight="1">
      <c r="A60" s="123" t="s">
        <v>622</v>
      </c>
      <c r="B60" s="369" t="s">
        <v>603</v>
      </c>
      <c r="C60" s="368">
        <v>465476</v>
      </c>
      <c r="D60" s="368">
        <v>547563</v>
      </c>
      <c r="E60" s="368">
        <v>582513</v>
      </c>
      <c r="F60" s="379">
        <v>670744</v>
      </c>
      <c r="G60" s="382">
        <f t="shared" si="6"/>
        <v>115.14661475366215</v>
      </c>
      <c r="H60" s="383">
        <f t="shared" si="7"/>
        <v>88231</v>
      </c>
    </row>
    <row r="61" spans="1:8" s="122" customFormat="1" ht="15" customHeight="1">
      <c r="A61" s="123" t="s">
        <v>616</v>
      </c>
      <c r="B61" s="369" t="s">
        <v>603</v>
      </c>
      <c r="C61" s="368">
        <v>850</v>
      </c>
      <c r="D61" s="368">
        <v>903</v>
      </c>
      <c r="E61" s="368">
        <v>875</v>
      </c>
      <c r="F61" s="379">
        <v>1202</v>
      </c>
      <c r="G61" s="382">
        <f t="shared" si="6"/>
        <v>137.37142857142857</v>
      </c>
      <c r="H61" s="383">
        <f t="shared" si="7"/>
        <v>327</v>
      </c>
    </row>
    <row r="62" spans="1:8" s="122" customFormat="1" ht="15" customHeight="1">
      <c r="A62" s="123" t="s">
        <v>617</v>
      </c>
      <c r="B62" s="369" t="s">
        <v>603</v>
      </c>
      <c r="C62" s="368">
        <v>36030</v>
      </c>
      <c r="D62" s="368">
        <v>43649</v>
      </c>
      <c r="E62" s="368">
        <v>44765</v>
      </c>
      <c r="F62" s="379">
        <v>57578</v>
      </c>
      <c r="G62" s="382">
        <f t="shared" si="6"/>
        <v>128.62280799731934</v>
      </c>
      <c r="H62" s="383">
        <f t="shared" si="7"/>
        <v>12813</v>
      </c>
    </row>
    <row r="63" spans="1:8" s="122" customFormat="1" ht="15" customHeight="1">
      <c r="A63" s="123" t="s">
        <v>618</v>
      </c>
      <c r="B63" s="369" t="s">
        <v>603</v>
      </c>
      <c r="C63" s="368">
        <v>39568</v>
      </c>
      <c r="D63" s="368">
        <v>50057</v>
      </c>
      <c r="E63" s="368">
        <v>50772</v>
      </c>
      <c r="F63" s="379">
        <v>58933</v>
      </c>
      <c r="G63" s="382">
        <f t="shared" si="6"/>
        <v>116.073820215867</v>
      </c>
      <c r="H63" s="383">
        <f t="shared" si="7"/>
        <v>8161</v>
      </c>
    </row>
    <row r="64" spans="1:8" s="122" customFormat="1" ht="15" customHeight="1">
      <c r="A64" s="123" t="s">
        <v>619</v>
      </c>
      <c r="B64" s="369" t="s">
        <v>603</v>
      </c>
      <c r="C64" s="368">
        <v>249556</v>
      </c>
      <c r="D64" s="368">
        <v>291356</v>
      </c>
      <c r="E64" s="368">
        <v>311402</v>
      </c>
      <c r="F64" s="379">
        <v>352635</v>
      </c>
      <c r="G64" s="382">
        <f t="shared" si="6"/>
        <v>113.2410838722937</v>
      </c>
      <c r="H64" s="383">
        <f t="shared" si="7"/>
        <v>41233</v>
      </c>
    </row>
    <row r="65" spans="1:8" s="122" customFormat="1" ht="15" customHeight="1">
      <c r="A65" s="123" t="s">
        <v>620</v>
      </c>
      <c r="B65" s="369" t="s">
        <v>603</v>
      </c>
      <c r="C65" s="368">
        <v>139472</v>
      </c>
      <c r="D65" s="368">
        <v>161598</v>
      </c>
      <c r="E65" s="368">
        <v>174699</v>
      </c>
      <c r="F65" s="379">
        <v>200396</v>
      </c>
      <c r="G65" s="382">
        <f t="shared" si="6"/>
        <v>114.70929999599311</v>
      </c>
      <c r="H65" s="383">
        <f t="shared" si="7"/>
        <v>25697</v>
      </c>
    </row>
    <row r="66" spans="1:8" s="122" customFormat="1" ht="15" customHeight="1">
      <c r="A66" s="123" t="s">
        <v>623</v>
      </c>
      <c r="B66" s="369" t="s">
        <v>603</v>
      </c>
      <c r="C66" s="368">
        <v>462842</v>
      </c>
      <c r="D66" s="368">
        <v>540197</v>
      </c>
      <c r="E66" s="333">
        <v>575517</v>
      </c>
      <c r="F66" s="379">
        <v>657224</v>
      </c>
      <c r="G66" s="382">
        <f t="shared" si="6"/>
        <v>114.19714795566421</v>
      </c>
      <c r="H66" s="383">
        <f t="shared" si="7"/>
        <v>81707</v>
      </c>
    </row>
    <row r="67" spans="1:8" s="122" customFormat="1" ht="15" customHeight="1">
      <c r="A67" s="123" t="s">
        <v>624</v>
      </c>
      <c r="B67" s="369" t="s">
        <v>603</v>
      </c>
      <c r="C67" s="368">
        <v>794</v>
      </c>
      <c r="D67" s="368">
        <v>868</v>
      </c>
      <c r="E67" s="481">
        <v>853</v>
      </c>
      <c r="F67" s="379">
        <v>1135</v>
      </c>
      <c r="G67" s="382">
        <f t="shared" si="6"/>
        <v>133.05978898007032</v>
      </c>
      <c r="H67" s="383">
        <f t="shared" si="7"/>
        <v>282</v>
      </c>
    </row>
    <row r="68" spans="1:8" s="122" customFormat="1" ht="15" customHeight="1">
      <c r="A68" s="123" t="s">
        <v>625</v>
      </c>
      <c r="B68" s="369" t="s">
        <v>603</v>
      </c>
      <c r="C68" s="368">
        <v>35598</v>
      </c>
      <c r="D68" s="368">
        <v>42984</v>
      </c>
      <c r="E68" s="481">
        <v>44196</v>
      </c>
      <c r="F68" s="379">
        <v>56114</v>
      </c>
      <c r="G68" s="382">
        <f t="shared" si="6"/>
        <v>126.96624128880443</v>
      </c>
      <c r="H68" s="383">
        <f t="shared" si="7"/>
        <v>11918</v>
      </c>
    </row>
    <row r="69" spans="1:8" s="122" customFormat="1" ht="15" customHeight="1">
      <c r="A69" s="123" t="s">
        <v>626</v>
      </c>
      <c r="B69" s="369" t="s">
        <v>603</v>
      </c>
      <c r="C69" s="368">
        <v>39062</v>
      </c>
      <c r="D69" s="368">
        <v>49357</v>
      </c>
      <c r="E69" s="481">
        <v>50080</v>
      </c>
      <c r="F69" s="379">
        <v>57678</v>
      </c>
      <c r="G69" s="382">
        <f t="shared" si="6"/>
        <v>115.17172523961661</v>
      </c>
      <c r="H69" s="383">
        <f t="shared" si="7"/>
        <v>7598</v>
      </c>
    </row>
    <row r="70" spans="1:8" s="122" customFormat="1" ht="15" customHeight="1">
      <c r="A70" s="123" t="s">
        <v>627</v>
      </c>
      <c r="B70" s="369" t="s">
        <v>603</v>
      </c>
      <c r="C70" s="368">
        <v>248747</v>
      </c>
      <c r="D70" s="368">
        <v>288561</v>
      </c>
      <c r="E70" s="481">
        <v>308088</v>
      </c>
      <c r="F70" s="379">
        <v>346252</v>
      </c>
      <c r="G70" s="382">
        <f t="shared" si="6"/>
        <v>112.3873698423827</v>
      </c>
      <c r="H70" s="383">
        <f t="shared" si="7"/>
        <v>38164</v>
      </c>
    </row>
    <row r="71" spans="1:8" s="122" customFormat="1" ht="15" customHeight="1">
      <c r="A71" s="123" t="s">
        <v>628</v>
      </c>
      <c r="B71" s="369" t="s">
        <v>603</v>
      </c>
      <c r="C71" s="368">
        <v>138641</v>
      </c>
      <c r="D71" s="368">
        <v>158427</v>
      </c>
      <c r="E71" s="333">
        <v>172300</v>
      </c>
      <c r="F71" s="379">
        <v>196045</v>
      </c>
      <c r="G71" s="382">
        <f t="shared" si="6"/>
        <v>113.7811955890888</v>
      </c>
      <c r="H71" s="383">
        <f t="shared" si="7"/>
        <v>23745</v>
      </c>
    </row>
    <row r="72" spans="1:8" s="122" customFormat="1" ht="15" customHeight="1">
      <c r="A72" s="123" t="s">
        <v>629</v>
      </c>
      <c r="B72" s="369" t="s">
        <v>603</v>
      </c>
      <c r="C72" s="125">
        <v>84</v>
      </c>
      <c r="D72" s="125">
        <v>86</v>
      </c>
      <c r="E72" s="125">
        <v>83</v>
      </c>
      <c r="F72" s="380">
        <v>87</v>
      </c>
      <c r="G72" s="382">
        <f t="shared" si="6"/>
        <v>104.81927710843372</v>
      </c>
      <c r="H72" s="383">
        <f t="shared" si="7"/>
        <v>4</v>
      </c>
    </row>
    <row r="73" spans="1:8" s="122" customFormat="1" ht="15" customHeight="1">
      <c r="A73" s="123" t="s">
        <v>624</v>
      </c>
      <c r="B73" s="369" t="s">
        <v>603</v>
      </c>
      <c r="C73" s="125">
        <v>44</v>
      </c>
      <c r="D73" s="125">
        <v>50</v>
      </c>
      <c r="E73" s="125">
        <v>45.5</v>
      </c>
      <c r="F73" s="380">
        <v>57.2</v>
      </c>
      <c r="G73" s="382">
        <f t="shared" si="6"/>
        <v>125.71428571428571</v>
      </c>
      <c r="H73" s="383">
        <f t="shared" si="7"/>
        <v>11.700000000000003</v>
      </c>
    </row>
    <row r="74" spans="1:8" s="122" customFormat="1" ht="15" customHeight="1">
      <c r="A74" s="123" t="s">
        <v>625</v>
      </c>
      <c r="B74" s="369" t="s">
        <v>603</v>
      </c>
      <c r="C74" s="125">
        <v>72</v>
      </c>
      <c r="D74" s="125">
        <v>79</v>
      </c>
      <c r="E74" s="125">
        <v>72</v>
      </c>
      <c r="F74" s="380">
        <v>82.9</v>
      </c>
      <c r="G74" s="382">
        <f t="shared" si="6"/>
        <v>115.1388888888889</v>
      </c>
      <c r="H74" s="383">
        <f t="shared" si="7"/>
        <v>10.900000000000006</v>
      </c>
    </row>
    <row r="75" spans="1:8" s="122" customFormat="1" ht="15" customHeight="1">
      <c r="A75" s="123" t="s">
        <v>626</v>
      </c>
      <c r="B75" s="369" t="s">
        <v>603</v>
      </c>
      <c r="C75" s="125">
        <v>79</v>
      </c>
      <c r="D75" s="125">
        <v>87</v>
      </c>
      <c r="E75" s="125">
        <v>78</v>
      </c>
      <c r="F75" s="380">
        <v>86</v>
      </c>
      <c r="G75" s="382">
        <f t="shared" si="6"/>
        <v>110.25641025641026</v>
      </c>
      <c r="H75" s="383">
        <f t="shared" si="7"/>
        <v>8</v>
      </c>
    </row>
    <row r="76" spans="1:8" s="122" customFormat="1" ht="15" customHeight="1">
      <c r="A76" s="123" t="s">
        <v>627</v>
      </c>
      <c r="B76" s="369" t="s">
        <v>603</v>
      </c>
      <c r="C76" s="125">
        <v>86</v>
      </c>
      <c r="D76" s="125">
        <v>88</v>
      </c>
      <c r="E76" s="125">
        <v>86</v>
      </c>
      <c r="F76" s="380">
        <v>87.5</v>
      </c>
      <c r="G76" s="382">
        <f t="shared" si="6"/>
        <v>101.74418604651163</v>
      </c>
      <c r="H76" s="383">
        <f t="shared" si="7"/>
        <v>1.5</v>
      </c>
    </row>
    <row r="77" spans="1:8" s="122" customFormat="1" ht="15" customHeight="1">
      <c r="A77" s="123" t="s">
        <v>628</v>
      </c>
      <c r="B77" s="369" t="s">
        <v>603</v>
      </c>
      <c r="C77" s="125">
        <v>85</v>
      </c>
      <c r="D77" s="125">
        <v>86</v>
      </c>
      <c r="E77" s="125">
        <v>83</v>
      </c>
      <c r="F77" s="380">
        <v>87.8</v>
      </c>
      <c r="G77" s="382">
        <f t="shared" si="6"/>
        <v>105.78313253012048</v>
      </c>
      <c r="H77" s="383">
        <f t="shared" si="7"/>
        <v>4.7999999999999972</v>
      </c>
    </row>
    <row r="78" spans="1:8" s="122" customFormat="1" ht="15" customHeight="1">
      <c r="A78" s="235" t="s">
        <v>630</v>
      </c>
      <c r="B78" s="233" t="s">
        <v>588</v>
      </c>
      <c r="C78" s="216">
        <v>4807</v>
      </c>
      <c r="D78" s="216">
        <v>10195</v>
      </c>
      <c r="E78" s="216">
        <v>9305</v>
      </c>
      <c r="F78" s="623">
        <v>17577</v>
      </c>
      <c r="G78" s="384">
        <f t="shared" si="6"/>
        <v>188.89844169801182</v>
      </c>
      <c r="H78" s="385">
        <f t="shared" si="7"/>
        <v>8272</v>
      </c>
    </row>
    <row r="79" spans="1:8" s="122" customFormat="1" ht="15" customHeight="1">
      <c r="A79" s="123"/>
      <c r="B79" s="622"/>
      <c r="C79" s="620"/>
      <c r="D79" s="620"/>
      <c r="E79" s="620"/>
      <c r="F79" s="379"/>
      <c r="G79" s="382"/>
      <c r="H79" s="383"/>
    </row>
    <row r="80" spans="1:8" s="122" customFormat="1" ht="14.25" customHeight="1">
      <c r="A80" s="1626">
        <v>10</v>
      </c>
      <c r="B80" s="1626"/>
      <c r="C80" s="1626"/>
      <c r="D80" s="1626"/>
      <c r="E80" s="1626"/>
      <c r="F80" s="1626"/>
      <c r="G80" s="1626"/>
      <c r="H80" s="1626"/>
    </row>
    <row r="81" spans="1:8" s="122" customFormat="1" ht="15" customHeight="1">
      <c r="A81" s="123"/>
      <c r="B81" s="369"/>
      <c r="C81" s="124"/>
      <c r="D81" s="1617" t="s">
        <v>609</v>
      </c>
      <c r="E81" s="1617"/>
      <c r="F81" s="1617"/>
      <c r="G81" s="1617"/>
      <c r="H81" s="1617"/>
    </row>
    <row r="82" spans="1:8" s="122" customFormat="1" ht="24" customHeight="1">
      <c r="A82" s="1621" t="s">
        <v>573</v>
      </c>
      <c r="B82" s="1621" t="s">
        <v>574</v>
      </c>
      <c r="C82" s="1615" t="s">
        <v>575</v>
      </c>
      <c r="D82" s="1622"/>
      <c r="E82" s="1622"/>
      <c r="F82" s="1616"/>
      <c r="G82" s="1618" t="s">
        <v>327</v>
      </c>
      <c r="H82" s="1618"/>
    </row>
    <row r="83" spans="1:8" s="122" customFormat="1" ht="41.25" customHeight="1">
      <c r="A83" s="1621"/>
      <c r="B83" s="1621"/>
      <c r="C83" s="366">
        <v>2014</v>
      </c>
      <c r="D83" s="366">
        <v>2015</v>
      </c>
      <c r="E83" s="366">
        <v>2016</v>
      </c>
      <c r="F83" s="366">
        <v>2017</v>
      </c>
      <c r="G83" s="234" t="s">
        <v>576</v>
      </c>
      <c r="H83" s="234" t="s">
        <v>577</v>
      </c>
    </row>
    <row r="84" spans="1:8" s="122" customFormat="1" ht="22.5" customHeight="1">
      <c r="A84" s="123" t="s">
        <v>631</v>
      </c>
      <c r="B84" s="369" t="s">
        <v>612</v>
      </c>
      <c r="C84" s="368">
        <v>99.4</v>
      </c>
      <c r="D84" s="368">
        <v>98.7</v>
      </c>
      <c r="E84" s="1501">
        <v>98.8</v>
      </c>
      <c r="F84" s="381">
        <v>98</v>
      </c>
      <c r="G84" s="382">
        <f t="shared" ref="G84:G85" si="8">(F84/E84)*100</f>
        <v>99.190283400809719</v>
      </c>
      <c r="H84" s="383">
        <f t="shared" ref="H84:H108" si="9">F84-E84</f>
        <v>-0.79999999999999716</v>
      </c>
    </row>
    <row r="85" spans="1:8" s="122" customFormat="1" ht="25.5" customHeight="1">
      <c r="A85" s="123" t="s">
        <v>632</v>
      </c>
      <c r="B85" s="369" t="s">
        <v>603</v>
      </c>
      <c r="C85" s="368">
        <v>8792</v>
      </c>
      <c r="D85" s="368">
        <v>7133</v>
      </c>
      <c r="E85" s="1501">
        <v>13615</v>
      </c>
      <c r="F85" s="379">
        <v>9111</v>
      </c>
      <c r="G85" s="382">
        <f t="shared" si="8"/>
        <v>66.918839515240549</v>
      </c>
      <c r="H85" s="383">
        <f t="shared" si="9"/>
        <v>-4504</v>
      </c>
    </row>
    <row r="86" spans="1:8" s="122" customFormat="1" ht="22.5" customHeight="1">
      <c r="A86" s="220" t="s">
        <v>633</v>
      </c>
      <c r="B86" s="369" t="s">
        <v>612</v>
      </c>
      <c r="C86" s="368">
        <v>0.72</v>
      </c>
      <c r="D86" s="368">
        <v>0.51</v>
      </c>
      <c r="E86" s="1501">
        <v>0.88</v>
      </c>
      <c r="F86" s="379">
        <v>0.53</v>
      </c>
      <c r="G86" s="382">
        <f t="shared" ref="G86:G108" si="10">(F86/E86)*100</f>
        <v>60.227272727272727</v>
      </c>
      <c r="H86" s="383">
        <f t="shared" si="9"/>
        <v>-0.35</v>
      </c>
    </row>
    <row r="87" spans="1:8" s="122" customFormat="1" ht="22.5" customHeight="1">
      <c r="A87" s="220" t="s">
        <v>634</v>
      </c>
      <c r="B87" s="369" t="s">
        <v>588</v>
      </c>
      <c r="C87" s="368">
        <v>1075</v>
      </c>
      <c r="D87" s="368">
        <v>886</v>
      </c>
      <c r="E87" s="1501">
        <v>522</v>
      </c>
      <c r="F87" s="379">
        <v>542</v>
      </c>
      <c r="G87" s="382">
        <f t="shared" si="10"/>
        <v>103.83141762452108</v>
      </c>
      <c r="H87" s="383">
        <f t="shared" si="9"/>
        <v>20</v>
      </c>
    </row>
    <row r="88" spans="1:8" s="122" customFormat="1" ht="22.5" customHeight="1">
      <c r="A88" s="220" t="s">
        <v>635</v>
      </c>
      <c r="B88" s="369" t="s">
        <v>588</v>
      </c>
      <c r="C88" s="368">
        <v>5596</v>
      </c>
      <c r="D88" s="368">
        <v>16832</v>
      </c>
      <c r="E88" s="1501">
        <v>15898</v>
      </c>
      <c r="F88" s="379">
        <v>13906</v>
      </c>
      <c r="G88" s="382">
        <f t="shared" si="10"/>
        <v>87.470122027928042</v>
      </c>
      <c r="H88" s="383">
        <f t="shared" si="9"/>
        <v>-1992</v>
      </c>
    </row>
    <row r="89" spans="1:8" s="122" customFormat="1" ht="22.5" customHeight="1">
      <c r="A89" s="220" t="s">
        <v>636</v>
      </c>
      <c r="B89" s="369" t="s">
        <v>637</v>
      </c>
      <c r="C89" s="368">
        <v>593</v>
      </c>
      <c r="D89" s="368">
        <v>837</v>
      </c>
      <c r="E89" s="1501">
        <v>1102</v>
      </c>
      <c r="F89" s="379">
        <v>887</v>
      </c>
      <c r="G89" s="382">
        <f t="shared" si="10"/>
        <v>80.490018148820326</v>
      </c>
      <c r="H89" s="383">
        <f t="shared" si="9"/>
        <v>-215</v>
      </c>
    </row>
    <row r="90" spans="1:8" s="122" customFormat="1" ht="22.5" customHeight="1">
      <c r="A90" s="123" t="s">
        <v>638</v>
      </c>
      <c r="B90" s="369" t="s">
        <v>639</v>
      </c>
      <c r="C90" s="125">
        <v>8880</v>
      </c>
      <c r="D90" s="125">
        <v>22368</v>
      </c>
      <c r="E90" s="125">
        <v>22210</v>
      </c>
      <c r="F90" s="381">
        <v>17012</v>
      </c>
      <c r="G90" s="382">
        <f t="shared" si="10"/>
        <v>76.596127870328672</v>
      </c>
      <c r="H90" s="383">
        <f t="shared" si="9"/>
        <v>-5198</v>
      </c>
    </row>
    <row r="91" spans="1:8" s="122" customFormat="1" ht="22.5" customHeight="1">
      <c r="A91" s="123" t="s">
        <v>640</v>
      </c>
      <c r="B91" s="369" t="s">
        <v>639</v>
      </c>
      <c r="C91" s="368">
        <v>223.4</v>
      </c>
      <c r="D91" s="368">
        <v>222.8</v>
      </c>
      <c r="E91" s="1501">
        <v>277.3</v>
      </c>
      <c r="F91" s="379">
        <v>183.4</v>
      </c>
      <c r="G91" s="382">
        <f t="shared" si="10"/>
        <v>66.13775694194014</v>
      </c>
      <c r="H91" s="383">
        <f t="shared" si="9"/>
        <v>-93.9</v>
      </c>
    </row>
    <row r="92" spans="1:8" s="122" customFormat="1" ht="22.5" customHeight="1">
      <c r="A92" s="123" t="s">
        <v>641</v>
      </c>
      <c r="B92" s="369" t="s">
        <v>639</v>
      </c>
      <c r="C92" s="368">
        <v>124.1</v>
      </c>
      <c r="D92" s="368">
        <v>133.80000000000001</v>
      </c>
      <c r="E92" s="1501">
        <v>128.30000000000001</v>
      </c>
      <c r="F92" s="379">
        <v>96.9</v>
      </c>
      <c r="G92" s="382">
        <f t="shared" si="10"/>
        <v>75.526110678098206</v>
      </c>
      <c r="H92" s="383">
        <f t="shared" si="9"/>
        <v>-31.400000000000006</v>
      </c>
    </row>
    <row r="93" spans="1:8" s="122" customFormat="1" ht="22.5" customHeight="1">
      <c r="A93" s="123" t="s">
        <v>642</v>
      </c>
      <c r="B93" s="369" t="s">
        <v>533</v>
      </c>
      <c r="C93" s="368">
        <v>14618</v>
      </c>
      <c r="D93" s="368">
        <v>19775</v>
      </c>
      <c r="E93" s="1501">
        <v>11600</v>
      </c>
      <c r="F93" s="379">
        <v>3515</v>
      </c>
      <c r="G93" s="382">
        <f t="shared" si="10"/>
        <v>30.301724137931036</v>
      </c>
      <c r="H93" s="383">
        <f t="shared" si="9"/>
        <v>-8085</v>
      </c>
    </row>
    <row r="94" spans="1:8" s="122" customFormat="1" ht="22.5" customHeight="1">
      <c r="A94" s="123" t="s">
        <v>643</v>
      </c>
      <c r="B94" s="369" t="s">
        <v>533</v>
      </c>
      <c r="C94" s="125">
        <v>2170.5</v>
      </c>
      <c r="D94" s="124">
        <v>1707.3</v>
      </c>
      <c r="E94" s="124">
        <v>2340.9</v>
      </c>
      <c r="F94" s="381">
        <v>1295.9000000000001</v>
      </c>
      <c r="G94" s="382">
        <f t="shared" si="10"/>
        <v>55.359049938058014</v>
      </c>
      <c r="H94" s="383">
        <f t="shared" si="9"/>
        <v>-1045</v>
      </c>
    </row>
    <row r="95" spans="1:8" s="122" customFormat="1" ht="22.5" customHeight="1">
      <c r="A95" s="123" t="s">
        <v>644</v>
      </c>
      <c r="B95" s="369" t="s">
        <v>533</v>
      </c>
      <c r="C95" s="368">
        <v>1213.5</v>
      </c>
      <c r="D95" s="368">
        <v>1146.9000000000001</v>
      </c>
      <c r="E95" s="1501">
        <v>979.3</v>
      </c>
      <c r="F95" s="379">
        <v>641.70000000000005</v>
      </c>
      <c r="G95" s="382">
        <f t="shared" si="10"/>
        <v>65.526396405595847</v>
      </c>
      <c r="H95" s="383">
        <f t="shared" si="9"/>
        <v>-337.59999999999991</v>
      </c>
    </row>
    <row r="96" spans="1:8" s="122" customFormat="1" ht="22.5" customHeight="1">
      <c r="A96" s="123" t="s">
        <v>645</v>
      </c>
      <c r="B96" s="369" t="s">
        <v>533</v>
      </c>
      <c r="C96" s="124">
        <v>57004.4</v>
      </c>
      <c r="D96" s="124">
        <v>64400.4</v>
      </c>
      <c r="E96" s="124">
        <v>64608.1</v>
      </c>
      <c r="F96" s="379">
        <v>62582.3</v>
      </c>
      <c r="G96" s="382">
        <f t="shared" si="10"/>
        <v>96.864479840763011</v>
      </c>
      <c r="H96" s="383">
        <f t="shared" si="9"/>
        <v>-2025.7999999999956</v>
      </c>
    </row>
    <row r="97" spans="1:8" s="122" customFormat="1" ht="22.5" customHeight="1">
      <c r="A97" s="123" t="s">
        <v>646</v>
      </c>
      <c r="B97" s="369" t="s">
        <v>533</v>
      </c>
      <c r="C97" s="368">
        <v>27.9</v>
      </c>
      <c r="D97" s="368">
        <v>54.2</v>
      </c>
      <c r="E97" s="1501">
        <v>802.8</v>
      </c>
      <c r="F97" s="1560">
        <v>75.56</v>
      </c>
      <c r="G97" s="382">
        <f t="shared" si="10"/>
        <v>9.4120577977080231</v>
      </c>
      <c r="H97" s="383">
        <f t="shared" si="9"/>
        <v>-727.24</v>
      </c>
    </row>
    <row r="98" spans="1:8" s="122" customFormat="1" ht="28.5" customHeight="1">
      <c r="A98" s="223" t="s">
        <v>1607</v>
      </c>
      <c r="B98" s="369" t="s">
        <v>588</v>
      </c>
      <c r="C98" s="1560">
        <v>3718</v>
      </c>
      <c r="D98" s="1560">
        <v>3129</v>
      </c>
      <c r="E98" s="1560">
        <v>3643</v>
      </c>
      <c r="F98" s="125">
        <v>3496</v>
      </c>
      <c r="G98" s="382">
        <f t="shared" si="10"/>
        <v>95.96486412297557</v>
      </c>
      <c r="H98" s="383">
        <f t="shared" si="9"/>
        <v>-147</v>
      </c>
    </row>
    <row r="99" spans="1:8" s="122" customFormat="1" ht="22.5" customHeight="1">
      <c r="A99" s="123" t="s">
        <v>647</v>
      </c>
      <c r="B99" s="369" t="s">
        <v>581</v>
      </c>
      <c r="C99" s="124">
        <v>33.700000000000003</v>
      </c>
      <c r="D99" s="124">
        <v>32.5</v>
      </c>
      <c r="E99" s="124">
        <v>35.4</v>
      </c>
      <c r="F99" s="1487">
        <v>40.29</v>
      </c>
      <c r="G99" s="382">
        <f t="shared" si="10"/>
        <v>113.8135593220339</v>
      </c>
      <c r="H99" s="383">
        <f t="shared" si="9"/>
        <v>4.8900000000000006</v>
      </c>
    </row>
    <row r="100" spans="1:8" s="122" customFormat="1" ht="22.5" customHeight="1">
      <c r="A100" s="123" t="s">
        <v>648</v>
      </c>
      <c r="B100" s="369" t="s">
        <v>649</v>
      </c>
      <c r="C100" s="368">
        <v>19941.5</v>
      </c>
      <c r="D100" s="368">
        <v>20766.3</v>
      </c>
      <c r="E100" s="368">
        <v>22939.040000000001</v>
      </c>
      <c r="F100" s="368">
        <v>25837.7</v>
      </c>
      <c r="G100" s="382">
        <f t="shared" si="10"/>
        <v>112.63636141704274</v>
      </c>
      <c r="H100" s="383">
        <f t="shared" si="9"/>
        <v>2898.66</v>
      </c>
    </row>
    <row r="101" spans="1:8" s="122" customFormat="1" ht="22.5" customHeight="1">
      <c r="A101" s="123" t="s">
        <v>650</v>
      </c>
      <c r="B101" s="369" t="s">
        <v>589</v>
      </c>
      <c r="C101" s="124">
        <v>61500</v>
      </c>
      <c r="D101" s="124">
        <v>74500</v>
      </c>
      <c r="E101" s="124">
        <v>212600</v>
      </c>
      <c r="F101" s="124">
        <v>123383.9</v>
      </c>
      <c r="G101" s="382">
        <f t="shared" si="10"/>
        <v>58.03570084666039</v>
      </c>
      <c r="H101" s="383">
        <f t="shared" si="9"/>
        <v>-89216.1</v>
      </c>
    </row>
    <row r="102" spans="1:8" s="122" customFormat="1" ht="22.5" customHeight="1">
      <c r="A102" s="123" t="s">
        <v>651</v>
      </c>
      <c r="B102" s="369" t="s">
        <v>597</v>
      </c>
      <c r="C102" s="124">
        <v>803</v>
      </c>
      <c r="D102" s="124">
        <v>786.7</v>
      </c>
      <c r="E102" s="124">
        <v>980</v>
      </c>
      <c r="F102" s="124">
        <v>910.3</v>
      </c>
      <c r="G102" s="382">
        <f t="shared" si="10"/>
        <v>92.887755102040813</v>
      </c>
      <c r="H102" s="383">
        <f t="shared" si="9"/>
        <v>-69.700000000000045</v>
      </c>
    </row>
    <row r="103" spans="1:8" s="122" customFormat="1" ht="22.5" customHeight="1">
      <c r="A103" s="123" t="s">
        <v>652</v>
      </c>
      <c r="B103" s="369" t="s">
        <v>588</v>
      </c>
      <c r="C103" s="368">
        <v>887</v>
      </c>
      <c r="D103" s="368">
        <v>766</v>
      </c>
      <c r="E103" s="368">
        <v>687</v>
      </c>
      <c r="F103" s="368">
        <v>583</v>
      </c>
      <c r="G103" s="382">
        <f t="shared" si="10"/>
        <v>84.861717612809315</v>
      </c>
      <c r="H103" s="383">
        <f t="shared" si="9"/>
        <v>-104</v>
      </c>
    </row>
    <row r="104" spans="1:8" s="122" customFormat="1" ht="22.5" customHeight="1">
      <c r="A104" s="123" t="s">
        <v>653</v>
      </c>
      <c r="B104" s="369" t="s">
        <v>584</v>
      </c>
      <c r="C104" s="368">
        <v>1993</v>
      </c>
      <c r="D104" s="368">
        <v>1942</v>
      </c>
      <c r="E104" s="368">
        <v>1815</v>
      </c>
      <c r="F104" s="368">
        <v>1718</v>
      </c>
      <c r="G104" s="382">
        <f t="shared" si="10"/>
        <v>94.655647382920108</v>
      </c>
      <c r="H104" s="383">
        <f t="shared" si="9"/>
        <v>-97</v>
      </c>
    </row>
    <row r="105" spans="1:8" s="122" customFormat="1" ht="30" customHeight="1">
      <c r="A105" s="123" t="s">
        <v>654</v>
      </c>
      <c r="B105" s="369" t="s">
        <v>588</v>
      </c>
      <c r="C105" s="125">
        <v>566</v>
      </c>
      <c r="D105" s="125">
        <v>529</v>
      </c>
      <c r="E105" s="125">
        <v>482</v>
      </c>
      <c r="F105" s="125">
        <v>577</v>
      </c>
      <c r="G105" s="382">
        <f t="shared" si="10"/>
        <v>119.70954356846472</v>
      </c>
      <c r="H105" s="383">
        <f t="shared" si="9"/>
        <v>95</v>
      </c>
    </row>
    <row r="106" spans="1:8" s="122" customFormat="1" ht="22.5" customHeight="1">
      <c r="A106" s="123" t="s">
        <v>1389</v>
      </c>
      <c r="B106" s="369" t="s">
        <v>612</v>
      </c>
      <c r="C106" s="125">
        <v>157.80000000000001</v>
      </c>
      <c r="D106" s="124">
        <v>166.2</v>
      </c>
      <c r="E106" s="124">
        <v>101.7</v>
      </c>
      <c r="F106" s="124">
        <v>108.5</v>
      </c>
      <c r="G106" s="382">
        <f t="shared" si="10"/>
        <v>106.68633235004916</v>
      </c>
      <c r="H106" s="383">
        <f t="shared" si="9"/>
        <v>6.7999999999999972</v>
      </c>
    </row>
    <row r="107" spans="1:8" s="122" customFormat="1" ht="22.5" customHeight="1">
      <c r="A107" s="123" t="s">
        <v>1390</v>
      </c>
      <c r="B107" s="369" t="s">
        <v>597</v>
      </c>
      <c r="C107" s="124">
        <v>65447.6</v>
      </c>
      <c r="D107" s="124">
        <v>36764.9</v>
      </c>
      <c r="E107" s="124">
        <v>32435.200000000001</v>
      </c>
      <c r="F107" s="124">
        <v>11601.8</v>
      </c>
      <c r="G107" s="382">
        <f t="shared" si="10"/>
        <v>35.769164364640879</v>
      </c>
      <c r="H107" s="383">
        <f t="shared" si="9"/>
        <v>-20833.400000000001</v>
      </c>
    </row>
    <row r="108" spans="1:8" s="122" customFormat="1" ht="15" customHeight="1">
      <c r="A108" s="235" t="s">
        <v>655</v>
      </c>
      <c r="B108" s="233" t="s">
        <v>589</v>
      </c>
      <c r="C108" s="236">
        <v>1916.4</v>
      </c>
      <c r="D108" s="236">
        <v>2711.2</v>
      </c>
      <c r="E108" s="236">
        <v>2696</v>
      </c>
      <c r="F108" s="236">
        <v>3146.8</v>
      </c>
      <c r="G108" s="384">
        <f t="shared" si="10"/>
        <v>116.72106824925817</v>
      </c>
      <c r="H108" s="385">
        <f t="shared" si="9"/>
        <v>450.80000000000018</v>
      </c>
    </row>
    <row r="109" spans="1:8" ht="15" customHeight="1">
      <c r="A109" s="122"/>
      <c r="B109" s="122"/>
      <c r="C109" s="128" t="s">
        <v>40</v>
      </c>
      <c r="D109" s="128"/>
      <c r="E109" s="128"/>
      <c r="F109" s="128"/>
      <c r="G109" s="128"/>
      <c r="H109" s="128"/>
    </row>
    <row r="110" spans="1:8" ht="15" customHeight="1">
      <c r="A110" s="1625">
        <v>11</v>
      </c>
      <c r="B110" s="1625"/>
      <c r="C110" s="1625"/>
      <c r="D110" s="1625"/>
      <c r="E110" s="1625"/>
      <c r="F110" s="1625"/>
      <c r="G110" s="1625"/>
      <c r="H110" s="1625"/>
    </row>
    <row r="111" spans="1:8" ht="15" customHeight="1">
      <c r="D111" s="130"/>
      <c r="E111" s="130"/>
      <c r="F111" s="130"/>
    </row>
    <row r="112" spans="1:8" ht="15" customHeight="1">
      <c r="D112" s="130"/>
      <c r="E112" s="130"/>
      <c r="F112" s="130"/>
    </row>
    <row r="113" spans="3:8" ht="15" customHeight="1">
      <c r="C113" s="121"/>
      <c r="D113" s="121"/>
      <c r="E113" s="121"/>
      <c r="F113" s="121"/>
      <c r="G113" s="121"/>
      <c r="H113" s="121"/>
    </row>
    <row r="114" spans="3:8" ht="15" customHeight="1">
      <c r="D114" s="130"/>
      <c r="E114" s="130"/>
      <c r="F114" s="130"/>
    </row>
    <row r="116" spans="3:8" ht="34.5" customHeight="1"/>
  </sheetData>
  <mergeCells count="19">
    <mergeCell ref="C82:F82"/>
    <mergeCell ref="A110:H110"/>
    <mergeCell ref="A82:A83"/>
    <mergeCell ref="A80:H80"/>
    <mergeCell ref="G82:H82"/>
    <mergeCell ref="D81:H81"/>
    <mergeCell ref="B82:B83"/>
    <mergeCell ref="A1:H1"/>
    <mergeCell ref="G4:H4"/>
    <mergeCell ref="D36:H36"/>
    <mergeCell ref="G37:H37"/>
    <mergeCell ref="B4:B5"/>
    <mergeCell ref="A4:A5"/>
    <mergeCell ref="A37:A38"/>
    <mergeCell ref="B37:B38"/>
    <mergeCell ref="C4:F4"/>
    <mergeCell ref="C37:F37"/>
    <mergeCell ref="F3:H3"/>
    <mergeCell ref="A35:H35"/>
  </mergeCells>
  <phoneticPr fontId="11" type="noConversion"/>
  <printOptions horizontalCentered="1" verticalCentered="1"/>
  <pageMargins left="0.3" right="0.22" top="0.54" bottom="0.19685039370078741" header="0" footer="0"/>
  <pageSetup paperSize="9" scale="11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A1:AL88"/>
  <sheetViews>
    <sheetView topLeftCell="E1" workbookViewId="0">
      <selection activeCell="T1" sqref="T1:AL44"/>
    </sheetView>
  </sheetViews>
  <sheetFormatPr defaultColWidth="9.140625" defaultRowHeight="12.75"/>
  <cols>
    <col min="1" max="1" width="12.5703125" style="485" customWidth="1"/>
    <col min="2" max="3" width="9.140625" style="485"/>
    <col min="4" max="4" width="8.140625" style="485" customWidth="1"/>
    <col min="5" max="6" width="6.140625" style="485" customWidth="1"/>
    <col min="7" max="7" width="6" style="485" customWidth="1"/>
    <col min="8" max="9" width="8.140625" style="485" customWidth="1"/>
    <col min="10" max="10" width="7.5703125" style="485" customWidth="1"/>
    <col min="11" max="12" width="8.140625" style="485" customWidth="1"/>
    <col min="13" max="13" width="6.85546875" style="485" customWidth="1"/>
    <col min="14" max="15" width="8.140625" style="485" customWidth="1"/>
    <col min="16" max="16" width="7.42578125" style="485" customWidth="1"/>
    <col min="17" max="18" width="8.140625" style="485" customWidth="1"/>
    <col min="19" max="19" width="7.28515625" style="485" customWidth="1"/>
    <col min="20" max="20" width="13" style="485" customWidth="1"/>
    <col min="21" max="21" width="7.85546875" style="485" customWidth="1"/>
    <col min="22" max="22" width="8.140625" style="485" customWidth="1"/>
    <col min="23" max="23" width="8.85546875" style="485" customWidth="1"/>
    <col min="24" max="24" width="8.140625" style="485" customWidth="1"/>
    <col min="25" max="25" width="6.5703125" style="485" customWidth="1"/>
    <col min="26" max="26" width="7.140625" style="485" customWidth="1"/>
    <col min="27" max="28" width="7.42578125" style="485" customWidth="1"/>
    <col min="29" max="29" width="8.140625" style="485" customWidth="1"/>
    <col min="30" max="30" width="7.28515625" style="485" customWidth="1"/>
    <col min="31" max="31" width="7.5703125" style="485" customWidth="1"/>
    <col min="32" max="32" width="8.140625" style="485" customWidth="1"/>
    <col min="33" max="33" width="7.42578125" style="485" customWidth="1"/>
    <col min="34" max="34" width="6.85546875" style="485" customWidth="1"/>
    <col min="35" max="36" width="8.140625" style="485" customWidth="1"/>
    <col min="37" max="37" width="7.28515625" style="485" customWidth="1"/>
    <col min="38" max="38" width="8.140625" style="485" customWidth="1"/>
    <col min="39" max="16384" width="9.140625" style="485"/>
  </cols>
  <sheetData>
    <row r="1" spans="1:38" ht="15.75">
      <c r="A1" s="1977" t="s">
        <v>1903</v>
      </c>
      <c r="B1" s="1978"/>
      <c r="C1" s="1978"/>
      <c r="D1" s="1978"/>
      <c r="E1" s="1978"/>
      <c r="F1" s="1978"/>
      <c r="G1" s="1978"/>
      <c r="H1" s="1978"/>
      <c r="I1" s="1978"/>
      <c r="J1" s="1978"/>
      <c r="K1" s="1978"/>
      <c r="L1" s="1978"/>
      <c r="M1" s="1978"/>
      <c r="N1" s="1978"/>
      <c r="O1" s="1978"/>
      <c r="P1" s="1978"/>
      <c r="Q1" s="1978"/>
      <c r="R1" s="1978"/>
      <c r="S1" s="1978"/>
      <c r="T1" s="1979" t="s">
        <v>977</v>
      </c>
      <c r="U1" s="1979"/>
      <c r="V1" s="1979"/>
      <c r="W1" s="1979"/>
      <c r="X1" s="1979"/>
      <c r="Y1" s="1979"/>
      <c r="Z1" s="1979"/>
      <c r="AA1" s="1979"/>
      <c r="AB1" s="1979"/>
      <c r="AC1" s="1979"/>
      <c r="AD1" s="1979"/>
      <c r="AE1" s="1979"/>
      <c r="AF1" s="1979"/>
      <c r="AG1" s="1979"/>
      <c r="AH1" s="1979"/>
      <c r="AI1" s="1979"/>
      <c r="AJ1" s="1979"/>
      <c r="AK1" s="1979"/>
      <c r="AL1" s="1979"/>
    </row>
    <row r="2" spans="1:38">
      <c r="A2" s="850"/>
      <c r="B2" s="486"/>
      <c r="C2" s="486"/>
      <c r="D2" s="486"/>
      <c r="E2" s="486"/>
      <c r="F2" s="486"/>
      <c r="G2" s="486"/>
    </row>
    <row r="3" spans="1:38">
      <c r="A3" s="1980"/>
      <c r="B3" s="1982" t="s">
        <v>978</v>
      </c>
      <c r="C3" s="1982"/>
      <c r="D3" s="1982"/>
      <c r="E3" s="1983" t="s">
        <v>79</v>
      </c>
      <c r="F3" s="1983"/>
      <c r="G3" s="1983"/>
      <c r="H3" s="1983"/>
      <c r="I3" s="1983"/>
      <c r="J3" s="1983"/>
      <c r="K3" s="1983"/>
      <c r="L3" s="1983"/>
      <c r="M3" s="1983"/>
      <c r="N3" s="1983"/>
      <c r="O3" s="1983"/>
      <c r="P3" s="1983"/>
      <c r="Q3" s="1983"/>
      <c r="R3" s="1983"/>
      <c r="S3" s="1983"/>
      <c r="T3" s="1983"/>
      <c r="U3" s="1982" t="s">
        <v>978</v>
      </c>
      <c r="V3" s="1982"/>
      <c r="W3" s="1982"/>
      <c r="X3" s="1983" t="s">
        <v>79</v>
      </c>
      <c r="Y3" s="1983"/>
      <c r="Z3" s="1983"/>
      <c r="AA3" s="1983"/>
      <c r="AB3" s="1983"/>
      <c r="AC3" s="1983"/>
      <c r="AD3" s="1983"/>
      <c r="AE3" s="1983"/>
      <c r="AF3" s="1983"/>
      <c r="AG3" s="1983"/>
      <c r="AH3" s="1983"/>
      <c r="AI3" s="1983"/>
      <c r="AJ3" s="1983"/>
      <c r="AK3" s="1983"/>
      <c r="AL3" s="1983"/>
    </row>
    <row r="4" spans="1:38">
      <c r="A4" s="1980"/>
      <c r="B4" s="1982"/>
      <c r="C4" s="1982"/>
      <c r="D4" s="1982"/>
      <c r="E4" s="1982" t="s">
        <v>851</v>
      </c>
      <c r="F4" s="1982"/>
      <c r="G4" s="1985"/>
      <c r="H4" s="1982" t="s">
        <v>852</v>
      </c>
      <c r="I4" s="1982"/>
      <c r="J4" s="1985"/>
      <c r="K4" s="1982" t="s">
        <v>853</v>
      </c>
      <c r="L4" s="1982"/>
      <c r="M4" s="1985"/>
      <c r="N4" s="1982" t="s">
        <v>873</v>
      </c>
      <c r="O4" s="1982"/>
      <c r="P4" s="1985"/>
      <c r="Q4" s="1982" t="s">
        <v>874</v>
      </c>
      <c r="R4" s="1982"/>
      <c r="S4" s="1982"/>
      <c r="T4" s="1983"/>
      <c r="U4" s="1982"/>
      <c r="V4" s="1982"/>
      <c r="W4" s="1982"/>
      <c r="X4" s="1982" t="s">
        <v>851</v>
      </c>
      <c r="Y4" s="1982"/>
      <c r="Z4" s="1982"/>
      <c r="AA4" s="1982" t="s">
        <v>852</v>
      </c>
      <c r="AB4" s="1982"/>
      <c r="AC4" s="1982"/>
      <c r="AD4" s="1982" t="s">
        <v>853</v>
      </c>
      <c r="AE4" s="1982"/>
      <c r="AF4" s="1982"/>
      <c r="AG4" s="1982" t="s">
        <v>873</v>
      </c>
      <c r="AH4" s="1982"/>
      <c r="AI4" s="1982"/>
      <c r="AJ4" s="1982" t="s">
        <v>874</v>
      </c>
      <c r="AK4" s="1982"/>
      <c r="AL4" s="1982"/>
    </row>
    <row r="5" spans="1:38">
      <c r="A5" s="1980"/>
      <c r="B5" s="1982">
        <v>2016</v>
      </c>
      <c r="C5" s="1982">
        <v>2017</v>
      </c>
      <c r="D5" s="1986" t="s">
        <v>979</v>
      </c>
      <c r="E5" s="1982">
        <v>2016</v>
      </c>
      <c r="F5" s="1982">
        <v>2017</v>
      </c>
      <c r="G5" s="1986" t="s">
        <v>979</v>
      </c>
      <c r="H5" s="1982">
        <v>2016</v>
      </c>
      <c r="I5" s="1982">
        <v>2017</v>
      </c>
      <c r="J5" s="1986" t="s">
        <v>979</v>
      </c>
      <c r="K5" s="1982">
        <v>2016</v>
      </c>
      <c r="L5" s="1982">
        <v>2017</v>
      </c>
      <c r="M5" s="1986" t="s">
        <v>980</v>
      </c>
      <c r="N5" s="1982">
        <v>2016</v>
      </c>
      <c r="O5" s="1982">
        <v>2017</v>
      </c>
      <c r="P5" s="1986" t="s">
        <v>979</v>
      </c>
      <c r="Q5" s="1982">
        <v>2016</v>
      </c>
      <c r="R5" s="1982">
        <v>2017</v>
      </c>
      <c r="S5" s="1986" t="s">
        <v>979</v>
      </c>
      <c r="T5" s="1983"/>
      <c r="U5" s="1982">
        <v>2016</v>
      </c>
      <c r="V5" s="1982">
        <v>2017</v>
      </c>
      <c r="W5" s="1988" t="s">
        <v>979</v>
      </c>
      <c r="X5" s="1982">
        <v>2016</v>
      </c>
      <c r="Y5" s="1982">
        <v>2017</v>
      </c>
      <c r="Z5" s="1988" t="s">
        <v>979</v>
      </c>
      <c r="AA5" s="1982">
        <v>2016</v>
      </c>
      <c r="AB5" s="1982">
        <v>2017</v>
      </c>
      <c r="AC5" s="1988" t="s">
        <v>979</v>
      </c>
      <c r="AD5" s="1982">
        <v>2016</v>
      </c>
      <c r="AE5" s="1982">
        <v>2017</v>
      </c>
      <c r="AF5" s="1988" t="s">
        <v>979</v>
      </c>
      <c r="AG5" s="1982">
        <v>2016</v>
      </c>
      <c r="AH5" s="1982">
        <v>2017</v>
      </c>
      <c r="AI5" s="1988" t="s">
        <v>979</v>
      </c>
      <c r="AJ5" s="1982">
        <v>2016</v>
      </c>
      <c r="AK5" s="1982">
        <v>2017</v>
      </c>
      <c r="AL5" s="1988" t="s">
        <v>979</v>
      </c>
    </row>
    <row r="6" spans="1:38" ht="21" customHeight="1">
      <c r="A6" s="1981"/>
      <c r="B6" s="1985"/>
      <c r="C6" s="1985"/>
      <c r="D6" s="1987"/>
      <c r="E6" s="1985"/>
      <c r="F6" s="1985"/>
      <c r="G6" s="1987"/>
      <c r="H6" s="1985"/>
      <c r="I6" s="1985"/>
      <c r="J6" s="1987"/>
      <c r="K6" s="1985"/>
      <c r="L6" s="1985"/>
      <c r="M6" s="1987"/>
      <c r="N6" s="1985"/>
      <c r="O6" s="1985"/>
      <c r="P6" s="1987"/>
      <c r="Q6" s="1985"/>
      <c r="R6" s="1985"/>
      <c r="S6" s="1987"/>
      <c r="T6" s="1984"/>
      <c r="U6" s="1985"/>
      <c r="V6" s="1985"/>
      <c r="W6" s="1989"/>
      <c r="X6" s="1985"/>
      <c r="Y6" s="1985"/>
      <c r="Z6" s="1989"/>
      <c r="AA6" s="1985"/>
      <c r="AB6" s="1985"/>
      <c r="AC6" s="1989"/>
      <c r="AD6" s="1985"/>
      <c r="AE6" s="1985"/>
      <c r="AF6" s="1989"/>
      <c r="AG6" s="1985"/>
      <c r="AH6" s="1985"/>
      <c r="AI6" s="1989"/>
      <c r="AJ6" s="1985"/>
      <c r="AK6" s="1985"/>
      <c r="AL6" s="1989"/>
    </row>
    <row r="7" spans="1:38">
      <c r="A7" s="851" t="s">
        <v>82</v>
      </c>
      <c r="B7" s="852">
        <f t="shared" ref="B7:C20" si="0">SUM(E7+H7+K7+N7+Q7)</f>
        <v>151178</v>
      </c>
      <c r="C7" s="853">
        <f t="shared" si="0"/>
        <v>175802</v>
      </c>
      <c r="D7" s="852">
        <f t="shared" ref="D7:D21" si="1">(C7-B7)</f>
        <v>24624</v>
      </c>
      <c r="E7" s="852">
        <v>198</v>
      </c>
      <c r="F7" s="852">
        <v>212</v>
      </c>
      <c r="G7" s="852">
        <f t="shared" ref="G7:G21" si="2">(F7-E7)</f>
        <v>14</v>
      </c>
      <c r="H7" s="852">
        <v>10555</v>
      </c>
      <c r="I7" s="852">
        <v>11889</v>
      </c>
      <c r="J7" s="852">
        <f t="shared" ref="J7:J21" si="3">(I7-H7)</f>
        <v>1334</v>
      </c>
      <c r="K7" s="852">
        <v>14147</v>
      </c>
      <c r="L7" s="852">
        <v>16469</v>
      </c>
      <c r="M7" s="852">
        <f t="shared" ref="M7:M21" si="4">(L7-K7)</f>
        <v>2322</v>
      </c>
      <c r="N7" s="852">
        <v>85672</v>
      </c>
      <c r="O7" s="852">
        <v>99175</v>
      </c>
      <c r="P7" s="852">
        <f t="shared" ref="P7:P21" si="5">(O7-N7)</f>
        <v>13503</v>
      </c>
      <c r="Q7" s="852">
        <v>40606</v>
      </c>
      <c r="R7" s="852">
        <v>48057</v>
      </c>
      <c r="S7" s="852">
        <f t="shared" ref="S7:S21" si="6">(R7-Q7)</f>
        <v>7451</v>
      </c>
      <c r="T7" s="851" t="s">
        <v>82</v>
      </c>
      <c r="U7" s="854">
        <f t="shared" ref="U7:V20" si="7">SUM(X7+AA7+AD7+AG7+AJ7)</f>
        <v>149190</v>
      </c>
      <c r="V7" s="854">
        <f t="shared" si="7"/>
        <v>174239</v>
      </c>
      <c r="W7" s="854">
        <f t="shared" ref="W7:W21" si="8">(V7-U7)</f>
        <v>25049</v>
      </c>
      <c r="X7" s="855">
        <v>198</v>
      </c>
      <c r="Y7" s="855">
        <v>212</v>
      </c>
      <c r="Z7" s="854">
        <f t="shared" ref="Z7:Z21" si="9">(Y7-X7)</f>
        <v>14</v>
      </c>
      <c r="AA7" s="855">
        <v>10438</v>
      </c>
      <c r="AB7" s="855">
        <v>11764</v>
      </c>
      <c r="AC7" s="854">
        <f t="shared" ref="AC7:AC21" si="10">(AB7-AA7)</f>
        <v>1326</v>
      </c>
      <c r="AD7" s="855">
        <v>13935</v>
      </c>
      <c r="AE7" s="855">
        <v>16286</v>
      </c>
      <c r="AF7" s="854">
        <f t="shared" ref="AF7:AF21" si="11">(AE7-AD7)</f>
        <v>2351</v>
      </c>
      <c r="AG7" s="855">
        <v>84328</v>
      </c>
      <c r="AH7" s="855">
        <v>98102</v>
      </c>
      <c r="AI7" s="854">
        <f t="shared" ref="AI7:AI21" si="12">(AH7-AG7)</f>
        <v>13774</v>
      </c>
      <c r="AJ7" s="855">
        <v>40291</v>
      </c>
      <c r="AK7" s="855">
        <v>47875</v>
      </c>
      <c r="AL7" s="854">
        <f t="shared" ref="AL7:AL21" si="13">(AK7-AJ7)</f>
        <v>7584</v>
      </c>
    </row>
    <row r="8" spans="1:38">
      <c r="A8" s="856" t="s">
        <v>83</v>
      </c>
      <c r="B8" s="857">
        <f t="shared" si="0"/>
        <v>127240</v>
      </c>
      <c r="C8" s="858">
        <f t="shared" si="0"/>
        <v>158985</v>
      </c>
      <c r="D8" s="857">
        <f t="shared" si="1"/>
        <v>31745</v>
      </c>
      <c r="E8" s="857">
        <v>616</v>
      </c>
      <c r="F8" s="857">
        <v>684</v>
      </c>
      <c r="G8" s="857">
        <f t="shared" si="2"/>
        <v>68</v>
      </c>
      <c r="H8" s="857">
        <v>20989</v>
      </c>
      <c r="I8" s="857">
        <v>25055</v>
      </c>
      <c r="J8" s="857">
        <f t="shared" si="3"/>
        <v>4066</v>
      </c>
      <c r="K8" s="857">
        <v>14376</v>
      </c>
      <c r="L8" s="857">
        <v>17564</v>
      </c>
      <c r="M8" s="857">
        <f t="shared" si="4"/>
        <v>3188</v>
      </c>
      <c r="N8" s="857">
        <v>55538</v>
      </c>
      <c r="O8" s="857">
        <v>70070</v>
      </c>
      <c r="P8" s="857">
        <f t="shared" si="5"/>
        <v>14532</v>
      </c>
      <c r="Q8" s="857">
        <v>35721</v>
      </c>
      <c r="R8" s="857">
        <v>45612</v>
      </c>
      <c r="S8" s="857">
        <f t="shared" si="6"/>
        <v>9891</v>
      </c>
      <c r="T8" s="856" t="s">
        <v>83</v>
      </c>
      <c r="U8" s="859">
        <f t="shared" si="7"/>
        <v>120828</v>
      </c>
      <c r="V8" s="859">
        <f t="shared" si="7"/>
        <v>152421</v>
      </c>
      <c r="W8" s="859">
        <f t="shared" si="8"/>
        <v>31593</v>
      </c>
      <c r="X8" s="486">
        <v>582</v>
      </c>
      <c r="Y8" s="486">
        <v>650</v>
      </c>
      <c r="Z8" s="859">
        <f t="shared" si="9"/>
        <v>68</v>
      </c>
      <c r="AA8" s="486">
        <v>19896</v>
      </c>
      <c r="AB8" s="486">
        <v>23919</v>
      </c>
      <c r="AC8" s="859">
        <f t="shared" si="10"/>
        <v>4023</v>
      </c>
      <c r="AD8" s="486">
        <v>13306</v>
      </c>
      <c r="AE8" s="486">
        <v>16379</v>
      </c>
      <c r="AF8" s="859">
        <f t="shared" si="11"/>
        <v>3073</v>
      </c>
      <c r="AG8" s="486">
        <v>52351</v>
      </c>
      <c r="AH8" s="486">
        <v>66932</v>
      </c>
      <c r="AI8" s="859">
        <f t="shared" si="12"/>
        <v>14581</v>
      </c>
      <c r="AJ8" s="486">
        <v>34693</v>
      </c>
      <c r="AK8" s="486">
        <v>44541</v>
      </c>
      <c r="AL8" s="859">
        <f t="shared" si="13"/>
        <v>9848</v>
      </c>
    </row>
    <row r="9" spans="1:38">
      <c r="A9" s="856" t="s">
        <v>84</v>
      </c>
      <c r="B9" s="857">
        <f t="shared" si="0"/>
        <v>103629</v>
      </c>
      <c r="C9" s="858">
        <f t="shared" si="0"/>
        <v>135561</v>
      </c>
      <c r="D9" s="857">
        <f t="shared" si="1"/>
        <v>31932</v>
      </c>
      <c r="E9" s="857">
        <v>360</v>
      </c>
      <c r="F9" s="857">
        <v>402</v>
      </c>
      <c r="G9" s="857">
        <f t="shared" si="2"/>
        <v>42</v>
      </c>
      <c r="H9" s="857">
        <v>15471</v>
      </c>
      <c r="I9" s="857">
        <v>19970</v>
      </c>
      <c r="J9" s="857">
        <f t="shared" si="3"/>
        <v>4499</v>
      </c>
      <c r="K9" s="857">
        <v>9267</v>
      </c>
      <c r="L9" s="857">
        <v>12091</v>
      </c>
      <c r="M9" s="857">
        <f t="shared" si="4"/>
        <v>2824</v>
      </c>
      <c r="N9" s="857">
        <v>47457</v>
      </c>
      <c r="O9" s="857">
        <v>63345</v>
      </c>
      <c r="P9" s="857">
        <f t="shared" si="5"/>
        <v>15888</v>
      </c>
      <c r="Q9" s="857">
        <v>31074</v>
      </c>
      <c r="R9" s="857">
        <v>39753</v>
      </c>
      <c r="S9" s="857">
        <f t="shared" si="6"/>
        <v>8679</v>
      </c>
      <c r="T9" s="856" t="s">
        <v>84</v>
      </c>
      <c r="U9" s="859">
        <f t="shared" si="7"/>
        <v>102201</v>
      </c>
      <c r="V9" s="859">
        <f t="shared" si="7"/>
        <v>133705</v>
      </c>
      <c r="W9" s="859">
        <f t="shared" si="8"/>
        <v>31504</v>
      </c>
      <c r="X9" s="486">
        <v>290</v>
      </c>
      <c r="Y9" s="486">
        <v>330</v>
      </c>
      <c r="Z9" s="859">
        <f t="shared" si="9"/>
        <v>40</v>
      </c>
      <c r="AA9" s="486">
        <v>15463</v>
      </c>
      <c r="AB9" s="486">
        <v>19960</v>
      </c>
      <c r="AC9" s="859">
        <f t="shared" si="10"/>
        <v>4497</v>
      </c>
      <c r="AD9" s="486">
        <v>9017</v>
      </c>
      <c r="AE9" s="486">
        <v>11810</v>
      </c>
      <c r="AF9" s="859">
        <f t="shared" si="11"/>
        <v>2793</v>
      </c>
      <c r="AG9" s="486">
        <v>46367</v>
      </c>
      <c r="AH9" s="486">
        <v>61867</v>
      </c>
      <c r="AI9" s="859">
        <f t="shared" si="12"/>
        <v>15500</v>
      </c>
      <c r="AJ9" s="486">
        <v>31064</v>
      </c>
      <c r="AK9" s="486">
        <v>39738</v>
      </c>
      <c r="AL9" s="859">
        <f t="shared" si="13"/>
        <v>8674</v>
      </c>
    </row>
    <row r="10" spans="1:38">
      <c r="A10" s="856" t="s">
        <v>85</v>
      </c>
      <c r="B10" s="857">
        <f t="shared" si="0"/>
        <v>111220</v>
      </c>
      <c r="C10" s="858">
        <f t="shared" si="0"/>
        <v>138952</v>
      </c>
      <c r="D10" s="857">
        <f t="shared" si="1"/>
        <v>27732</v>
      </c>
      <c r="E10" s="858">
        <v>373</v>
      </c>
      <c r="F10" s="858">
        <v>486</v>
      </c>
      <c r="G10" s="857">
        <f t="shared" si="2"/>
        <v>113</v>
      </c>
      <c r="H10" s="857">
        <v>14105</v>
      </c>
      <c r="I10" s="857">
        <v>15745</v>
      </c>
      <c r="J10" s="857">
        <f t="shared" si="3"/>
        <v>1640</v>
      </c>
      <c r="K10" s="857">
        <v>8645</v>
      </c>
      <c r="L10" s="857">
        <v>10898</v>
      </c>
      <c r="M10" s="857">
        <f t="shared" si="4"/>
        <v>2253</v>
      </c>
      <c r="N10" s="857">
        <v>54239</v>
      </c>
      <c r="O10" s="857">
        <v>69122</v>
      </c>
      <c r="P10" s="857">
        <f t="shared" si="5"/>
        <v>14883</v>
      </c>
      <c r="Q10" s="857">
        <v>33858</v>
      </c>
      <c r="R10" s="857">
        <v>42701</v>
      </c>
      <c r="S10" s="857">
        <f t="shared" si="6"/>
        <v>8843</v>
      </c>
      <c r="T10" s="856" t="s">
        <v>85</v>
      </c>
      <c r="U10" s="859">
        <f t="shared" si="7"/>
        <v>109411</v>
      </c>
      <c r="V10" s="859">
        <f t="shared" si="7"/>
        <v>136779</v>
      </c>
      <c r="W10" s="859">
        <f t="shared" si="8"/>
        <v>27368</v>
      </c>
      <c r="X10" s="486">
        <v>373</v>
      </c>
      <c r="Y10" s="486">
        <v>486</v>
      </c>
      <c r="Z10" s="859">
        <f t="shared" si="9"/>
        <v>113</v>
      </c>
      <c r="AA10" s="486">
        <v>14063</v>
      </c>
      <c r="AB10" s="486">
        <v>15697</v>
      </c>
      <c r="AC10" s="859">
        <f t="shared" si="10"/>
        <v>1634</v>
      </c>
      <c r="AD10" s="486">
        <v>8542</v>
      </c>
      <c r="AE10" s="486">
        <v>10754</v>
      </c>
      <c r="AF10" s="859">
        <f t="shared" si="11"/>
        <v>2212</v>
      </c>
      <c r="AG10" s="486">
        <v>52655</v>
      </c>
      <c r="AH10" s="486">
        <v>67240</v>
      </c>
      <c r="AI10" s="859">
        <f t="shared" si="12"/>
        <v>14585</v>
      </c>
      <c r="AJ10" s="486">
        <v>33778</v>
      </c>
      <c r="AK10" s="486">
        <v>42602</v>
      </c>
      <c r="AL10" s="859">
        <f t="shared" si="13"/>
        <v>8824</v>
      </c>
    </row>
    <row r="11" spans="1:38">
      <c r="A11" s="856" t="s">
        <v>86</v>
      </c>
      <c r="B11" s="857">
        <f t="shared" si="0"/>
        <v>218509</v>
      </c>
      <c r="C11" s="858">
        <f t="shared" si="0"/>
        <v>255412</v>
      </c>
      <c r="D11" s="857">
        <f t="shared" si="1"/>
        <v>36903</v>
      </c>
      <c r="E11" s="857">
        <v>635</v>
      </c>
      <c r="F11" s="857">
        <v>551</v>
      </c>
      <c r="G11" s="857">
        <f t="shared" si="2"/>
        <v>-84</v>
      </c>
      <c r="H11" s="857">
        <v>19807</v>
      </c>
      <c r="I11" s="857">
        <v>20407</v>
      </c>
      <c r="J11" s="857">
        <f t="shared" si="3"/>
        <v>600</v>
      </c>
      <c r="K11" s="857">
        <v>15698</v>
      </c>
      <c r="L11" s="857">
        <v>18208</v>
      </c>
      <c r="M11" s="857">
        <f t="shared" si="4"/>
        <v>2510</v>
      </c>
      <c r="N11" s="860">
        <v>126593</v>
      </c>
      <c r="O11" s="860">
        <v>148886</v>
      </c>
      <c r="P11" s="857">
        <f t="shared" si="5"/>
        <v>22293</v>
      </c>
      <c r="Q11" s="860">
        <v>55776</v>
      </c>
      <c r="R11" s="860">
        <v>67360</v>
      </c>
      <c r="S11" s="857">
        <f t="shared" si="6"/>
        <v>11584</v>
      </c>
      <c r="T11" s="856" t="s">
        <v>86</v>
      </c>
      <c r="U11" s="859">
        <f t="shared" si="7"/>
        <v>215976</v>
      </c>
      <c r="V11" s="859">
        <f t="shared" si="7"/>
        <v>252727</v>
      </c>
      <c r="W11" s="859">
        <f t="shared" si="8"/>
        <v>36751</v>
      </c>
      <c r="X11" s="486">
        <v>635</v>
      </c>
      <c r="Y11" s="486">
        <v>551</v>
      </c>
      <c r="Z11" s="859">
        <f t="shared" si="9"/>
        <v>-84</v>
      </c>
      <c r="AA11" s="486">
        <v>19536</v>
      </c>
      <c r="AB11" s="486">
        <v>20125</v>
      </c>
      <c r="AC11" s="859">
        <f t="shared" si="10"/>
        <v>589</v>
      </c>
      <c r="AD11" s="486">
        <v>15629</v>
      </c>
      <c r="AE11" s="486">
        <v>18089</v>
      </c>
      <c r="AF11" s="859">
        <f t="shared" si="11"/>
        <v>2460</v>
      </c>
      <c r="AG11" s="486">
        <v>124887</v>
      </c>
      <c r="AH11" s="486">
        <v>147116</v>
      </c>
      <c r="AI11" s="859">
        <f t="shared" si="12"/>
        <v>22229</v>
      </c>
      <c r="AJ11" s="486">
        <v>55289</v>
      </c>
      <c r="AK11" s="486">
        <v>66846</v>
      </c>
      <c r="AL11" s="859">
        <f t="shared" si="13"/>
        <v>11557</v>
      </c>
    </row>
    <row r="12" spans="1:38">
      <c r="A12" s="856" t="s">
        <v>87</v>
      </c>
      <c r="B12" s="857">
        <f t="shared" si="0"/>
        <v>117500</v>
      </c>
      <c r="C12" s="858">
        <f t="shared" si="0"/>
        <v>145759</v>
      </c>
      <c r="D12" s="857">
        <f t="shared" si="1"/>
        <v>28259</v>
      </c>
      <c r="E12" s="860">
        <v>492</v>
      </c>
      <c r="F12" s="860">
        <v>555</v>
      </c>
      <c r="G12" s="857">
        <f t="shared" si="2"/>
        <v>63</v>
      </c>
      <c r="H12" s="860">
        <v>22620</v>
      </c>
      <c r="I12" s="860">
        <v>25856</v>
      </c>
      <c r="J12" s="857">
        <f t="shared" si="3"/>
        <v>3236</v>
      </c>
      <c r="K12" s="857">
        <v>15850</v>
      </c>
      <c r="L12" s="857">
        <v>18649</v>
      </c>
      <c r="M12" s="857">
        <f t="shared" si="4"/>
        <v>2799</v>
      </c>
      <c r="N12" s="857">
        <v>47415</v>
      </c>
      <c r="O12" s="857">
        <v>61589</v>
      </c>
      <c r="P12" s="857">
        <f t="shared" si="5"/>
        <v>14174</v>
      </c>
      <c r="Q12" s="857">
        <v>31123</v>
      </c>
      <c r="R12" s="857">
        <v>39110</v>
      </c>
      <c r="S12" s="857">
        <f t="shared" si="6"/>
        <v>7987</v>
      </c>
      <c r="T12" s="856" t="s">
        <v>87</v>
      </c>
      <c r="U12" s="859">
        <f t="shared" si="7"/>
        <v>115023</v>
      </c>
      <c r="V12" s="859">
        <f t="shared" si="7"/>
        <v>142354</v>
      </c>
      <c r="W12" s="859">
        <f t="shared" si="8"/>
        <v>27331</v>
      </c>
      <c r="X12" s="486">
        <v>491</v>
      </c>
      <c r="Y12" s="486">
        <v>555</v>
      </c>
      <c r="Z12" s="859">
        <f t="shared" si="9"/>
        <v>64</v>
      </c>
      <c r="AA12" s="486">
        <v>21898</v>
      </c>
      <c r="AB12" s="486">
        <v>25118</v>
      </c>
      <c r="AC12" s="859">
        <f t="shared" si="10"/>
        <v>3220</v>
      </c>
      <c r="AD12" s="486">
        <v>15462</v>
      </c>
      <c r="AE12" s="486">
        <v>18231</v>
      </c>
      <c r="AF12" s="859">
        <f t="shared" si="11"/>
        <v>2769</v>
      </c>
      <c r="AG12" s="486">
        <v>46538</v>
      </c>
      <c r="AH12" s="486">
        <v>59895</v>
      </c>
      <c r="AI12" s="859">
        <f t="shared" si="12"/>
        <v>13357</v>
      </c>
      <c r="AJ12" s="486">
        <v>30634</v>
      </c>
      <c r="AK12" s="486">
        <v>38555</v>
      </c>
      <c r="AL12" s="859">
        <f t="shared" si="13"/>
        <v>7921</v>
      </c>
    </row>
    <row r="13" spans="1:38">
      <c r="A13" s="856" t="s">
        <v>88</v>
      </c>
      <c r="B13" s="857">
        <f t="shared" si="0"/>
        <v>54766</v>
      </c>
      <c r="C13" s="858">
        <f t="shared" si="0"/>
        <v>66923</v>
      </c>
      <c r="D13" s="857">
        <f t="shared" si="1"/>
        <v>12157</v>
      </c>
      <c r="E13" s="857">
        <v>348</v>
      </c>
      <c r="F13" s="857">
        <v>336</v>
      </c>
      <c r="G13" s="857">
        <f t="shared" si="2"/>
        <v>-12</v>
      </c>
      <c r="H13" s="857">
        <v>11324</v>
      </c>
      <c r="I13" s="857">
        <v>12689</v>
      </c>
      <c r="J13" s="857">
        <f t="shared" si="3"/>
        <v>1365</v>
      </c>
      <c r="K13" s="860">
        <v>10956</v>
      </c>
      <c r="L13" s="860">
        <v>12423</v>
      </c>
      <c r="M13" s="857">
        <f t="shared" si="4"/>
        <v>1467</v>
      </c>
      <c r="N13" s="857">
        <v>19588</v>
      </c>
      <c r="O13" s="857">
        <v>24524</v>
      </c>
      <c r="P13" s="857">
        <f t="shared" si="5"/>
        <v>4936</v>
      </c>
      <c r="Q13" s="857">
        <v>12550</v>
      </c>
      <c r="R13" s="857">
        <v>16951</v>
      </c>
      <c r="S13" s="857">
        <f t="shared" si="6"/>
        <v>4401</v>
      </c>
      <c r="T13" s="856" t="s">
        <v>88</v>
      </c>
      <c r="U13" s="859">
        <f t="shared" si="7"/>
        <v>44602</v>
      </c>
      <c r="V13" s="859">
        <f t="shared" si="7"/>
        <v>56201</v>
      </c>
      <c r="W13" s="859">
        <f t="shared" si="8"/>
        <v>11599</v>
      </c>
      <c r="X13" s="486">
        <v>344</v>
      </c>
      <c r="Y13" s="486">
        <v>332</v>
      </c>
      <c r="Z13" s="859">
        <f t="shared" si="9"/>
        <v>-12</v>
      </c>
      <c r="AA13" s="486">
        <v>10443</v>
      </c>
      <c r="AB13" s="486">
        <v>11785</v>
      </c>
      <c r="AC13" s="859">
        <f t="shared" si="10"/>
        <v>1342</v>
      </c>
      <c r="AD13" s="486">
        <v>8989</v>
      </c>
      <c r="AE13" s="486">
        <v>10429</v>
      </c>
      <c r="AF13" s="859">
        <f t="shared" si="11"/>
        <v>1440</v>
      </c>
      <c r="AG13" s="486">
        <v>13350</v>
      </c>
      <c r="AH13" s="486">
        <v>17915</v>
      </c>
      <c r="AI13" s="859">
        <f t="shared" si="12"/>
        <v>4565</v>
      </c>
      <c r="AJ13" s="486">
        <v>11476</v>
      </c>
      <c r="AK13" s="486">
        <v>15740</v>
      </c>
      <c r="AL13" s="859">
        <f t="shared" si="13"/>
        <v>4264</v>
      </c>
    </row>
    <row r="14" spans="1:38">
      <c r="A14" s="856" t="s">
        <v>89</v>
      </c>
      <c r="B14" s="857">
        <f t="shared" si="0"/>
        <v>108185</v>
      </c>
      <c r="C14" s="858">
        <f t="shared" si="0"/>
        <v>131517</v>
      </c>
      <c r="D14" s="857">
        <f t="shared" si="1"/>
        <v>23332</v>
      </c>
      <c r="E14" s="857">
        <v>387</v>
      </c>
      <c r="F14" s="857">
        <v>408</v>
      </c>
      <c r="G14" s="857">
        <f t="shared" si="2"/>
        <v>21</v>
      </c>
      <c r="H14" s="857">
        <v>14386</v>
      </c>
      <c r="I14" s="857">
        <v>16583</v>
      </c>
      <c r="J14" s="857">
        <f t="shared" si="3"/>
        <v>2197</v>
      </c>
      <c r="K14" s="857">
        <v>8484</v>
      </c>
      <c r="L14" s="857">
        <v>10324</v>
      </c>
      <c r="M14" s="857">
        <f t="shared" si="4"/>
        <v>1840</v>
      </c>
      <c r="N14" s="857">
        <v>56120</v>
      </c>
      <c r="O14" s="857">
        <v>69606</v>
      </c>
      <c r="P14" s="857">
        <f t="shared" si="5"/>
        <v>13486</v>
      </c>
      <c r="Q14" s="857">
        <v>28808</v>
      </c>
      <c r="R14" s="857">
        <v>34596</v>
      </c>
      <c r="S14" s="857">
        <f t="shared" si="6"/>
        <v>5788</v>
      </c>
      <c r="T14" s="856" t="s">
        <v>89</v>
      </c>
      <c r="U14" s="859">
        <f t="shared" si="7"/>
        <v>107415</v>
      </c>
      <c r="V14" s="859">
        <f t="shared" si="7"/>
        <v>130718</v>
      </c>
      <c r="W14" s="859">
        <f t="shared" si="8"/>
        <v>23303</v>
      </c>
      <c r="X14" s="486">
        <v>387</v>
      </c>
      <c r="Y14" s="486">
        <v>408</v>
      </c>
      <c r="Z14" s="859">
        <f t="shared" si="9"/>
        <v>21</v>
      </c>
      <c r="AA14" s="486">
        <v>14386</v>
      </c>
      <c r="AB14" s="486">
        <v>16583</v>
      </c>
      <c r="AC14" s="859">
        <f t="shared" si="10"/>
        <v>2197</v>
      </c>
      <c r="AD14" s="486">
        <v>8472</v>
      </c>
      <c r="AE14" s="486">
        <v>10312</v>
      </c>
      <c r="AF14" s="859">
        <f t="shared" si="11"/>
        <v>1840</v>
      </c>
      <c r="AG14" s="486">
        <v>55564</v>
      </c>
      <c r="AH14" s="486">
        <v>69046</v>
      </c>
      <c r="AI14" s="859">
        <f t="shared" si="12"/>
        <v>13482</v>
      </c>
      <c r="AJ14" s="486">
        <v>28606</v>
      </c>
      <c r="AK14" s="486">
        <v>34369</v>
      </c>
      <c r="AL14" s="859">
        <f t="shared" si="13"/>
        <v>5763</v>
      </c>
    </row>
    <row r="15" spans="1:38">
      <c r="A15" s="856" t="s">
        <v>90</v>
      </c>
      <c r="B15" s="857">
        <f t="shared" si="0"/>
        <v>143985</v>
      </c>
      <c r="C15" s="858">
        <f t="shared" si="0"/>
        <v>167062</v>
      </c>
      <c r="D15" s="857">
        <f t="shared" si="1"/>
        <v>23077</v>
      </c>
      <c r="E15" s="857">
        <v>582</v>
      </c>
      <c r="F15" s="857">
        <v>662</v>
      </c>
      <c r="G15" s="857">
        <f t="shared" si="2"/>
        <v>80</v>
      </c>
      <c r="H15" s="857">
        <v>18353</v>
      </c>
      <c r="I15" s="857">
        <v>18794</v>
      </c>
      <c r="J15" s="857">
        <f t="shared" si="3"/>
        <v>441</v>
      </c>
      <c r="K15" s="857">
        <v>10333</v>
      </c>
      <c r="L15" s="857">
        <v>12520</v>
      </c>
      <c r="M15" s="857">
        <f t="shared" si="4"/>
        <v>2187</v>
      </c>
      <c r="N15" s="857">
        <v>75461</v>
      </c>
      <c r="O15" s="857">
        <v>88066</v>
      </c>
      <c r="P15" s="857">
        <f t="shared" si="5"/>
        <v>12605</v>
      </c>
      <c r="Q15" s="857">
        <v>39256</v>
      </c>
      <c r="R15" s="857">
        <v>47020</v>
      </c>
      <c r="S15" s="857">
        <f t="shared" si="6"/>
        <v>7764</v>
      </c>
      <c r="T15" s="856" t="s">
        <v>90</v>
      </c>
      <c r="U15" s="859">
        <f t="shared" si="7"/>
        <v>140290</v>
      </c>
      <c r="V15" s="859">
        <f t="shared" si="7"/>
        <v>162862</v>
      </c>
      <c r="W15" s="859">
        <f t="shared" si="8"/>
        <v>22572</v>
      </c>
      <c r="X15" s="486">
        <v>582</v>
      </c>
      <c r="Y15" s="486">
        <v>662</v>
      </c>
      <c r="Z15" s="859">
        <f t="shared" si="9"/>
        <v>80</v>
      </c>
      <c r="AA15" s="486">
        <v>18288</v>
      </c>
      <c r="AB15" s="486">
        <v>18727</v>
      </c>
      <c r="AC15" s="859">
        <f t="shared" si="10"/>
        <v>439</v>
      </c>
      <c r="AD15" s="486">
        <v>10318</v>
      </c>
      <c r="AE15" s="486">
        <v>12498</v>
      </c>
      <c r="AF15" s="859">
        <f t="shared" si="11"/>
        <v>2180</v>
      </c>
      <c r="AG15" s="486">
        <v>72096</v>
      </c>
      <c r="AH15" s="486">
        <v>84261</v>
      </c>
      <c r="AI15" s="859">
        <f t="shared" si="12"/>
        <v>12165</v>
      </c>
      <c r="AJ15" s="486">
        <v>39006</v>
      </c>
      <c r="AK15" s="486">
        <v>46714</v>
      </c>
      <c r="AL15" s="859">
        <f t="shared" si="13"/>
        <v>7708</v>
      </c>
    </row>
    <row r="16" spans="1:38">
      <c r="A16" s="856" t="s">
        <v>91</v>
      </c>
      <c r="B16" s="857">
        <f t="shared" si="0"/>
        <v>158922</v>
      </c>
      <c r="C16" s="858">
        <f t="shared" si="0"/>
        <v>187358</v>
      </c>
      <c r="D16" s="857">
        <f t="shared" si="1"/>
        <v>28436</v>
      </c>
      <c r="E16" s="857">
        <v>367</v>
      </c>
      <c r="F16" s="857">
        <v>403</v>
      </c>
      <c r="G16" s="857">
        <f t="shared" si="2"/>
        <v>36</v>
      </c>
      <c r="H16" s="857">
        <v>19173</v>
      </c>
      <c r="I16" s="857">
        <v>21896</v>
      </c>
      <c r="J16" s="857">
        <f t="shared" si="3"/>
        <v>2723</v>
      </c>
      <c r="K16" s="857">
        <v>13751</v>
      </c>
      <c r="L16" s="857">
        <v>18260</v>
      </c>
      <c r="M16" s="857">
        <f t="shared" si="4"/>
        <v>4509</v>
      </c>
      <c r="N16" s="857">
        <v>72905</v>
      </c>
      <c r="O16" s="857">
        <v>82694</v>
      </c>
      <c r="P16" s="857">
        <f t="shared" si="5"/>
        <v>9789</v>
      </c>
      <c r="Q16" s="857">
        <v>52726</v>
      </c>
      <c r="R16" s="857">
        <v>64105</v>
      </c>
      <c r="S16" s="857">
        <f t="shared" si="6"/>
        <v>11379</v>
      </c>
      <c r="T16" s="856" t="s">
        <v>91</v>
      </c>
      <c r="U16" s="859">
        <f t="shared" si="7"/>
        <v>156648</v>
      </c>
      <c r="V16" s="859">
        <f t="shared" si="7"/>
        <v>184469</v>
      </c>
      <c r="W16" s="859">
        <f t="shared" si="8"/>
        <v>27821</v>
      </c>
      <c r="X16" s="486">
        <v>367</v>
      </c>
      <c r="Y16" s="486">
        <v>403</v>
      </c>
      <c r="Z16" s="859">
        <f t="shared" si="9"/>
        <v>36</v>
      </c>
      <c r="AA16" s="486">
        <v>19168</v>
      </c>
      <c r="AB16" s="486">
        <v>21655</v>
      </c>
      <c r="AC16" s="859">
        <f t="shared" si="10"/>
        <v>2487</v>
      </c>
      <c r="AD16" s="486">
        <v>13545</v>
      </c>
      <c r="AE16" s="486">
        <v>17640</v>
      </c>
      <c r="AF16" s="859">
        <f t="shared" si="11"/>
        <v>4095</v>
      </c>
      <c r="AG16" s="486">
        <v>71475</v>
      </c>
      <c r="AH16" s="486">
        <v>81278</v>
      </c>
      <c r="AI16" s="859">
        <f t="shared" si="12"/>
        <v>9803</v>
      </c>
      <c r="AJ16" s="486">
        <v>52093</v>
      </c>
      <c r="AK16" s="486">
        <v>63493</v>
      </c>
      <c r="AL16" s="859">
        <f t="shared" si="13"/>
        <v>11400</v>
      </c>
    </row>
    <row r="17" spans="1:38">
      <c r="A17" s="856" t="s">
        <v>92</v>
      </c>
      <c r="B17" s="857">
        <f t="shared" si="0"/>
        <v>91831</v>
      </c>
      <c r="C17" s="858">
        <f t="shared" si="0"/>
        <v>100344</v>
      </c>
      <c r="D17" s="857">
        <f t="shared" si="1"/>
        <v>8513</v>
      </c>
      <c r="E17" s="857">
        <v>183</v>
      </c>
      <c r="F17" s="857">
        <v>231</v>
      </c>
      <c r="G17" s="857">
        <f t="shared" si="2"/>
        <v>48</v>
      </c>
      <c r="H17" s="857">
        <v>11918</v>
      </c>
      <c r="I17" s="857">
        <v>12839</v>
      </c>
      <c r="J17" s="857">
        <f t="shared" si="3"/>
        <v>921</v>
      </c>
      <c r="K17" s="857">
        <v>14937</v>
      </c>
      <c r="L17" s="857">
        <v>15733</v>
      </c>
      <c r="M17" s="857">
        <f t="shared" si="4"/>
        <v>796</v>
      </c>
      <c r="N17" s="857">
        <v>38450</v>
      </c>
      <c r="O17" s="857">
        <v>42429</v>
      </c>
      <c r="P17" s="857">
        <f t="shared" si="5"/>
        <v>3979</v>
      </c>
      <c r="Q17" s="857">
        <v>26343</v>
      </c>
      <c r="R17" s="857">
        <v>29112</v>
      </c>
      <c r="S17" s="857">
        <f t="shared" si="6"/>
        <v>2769</v>
      </c>
      <c r="T17" s="856" t="s">
        <v>92</v>
      </c>
      <c r="U17" s="859">
        <f t="shared" si="7"/>
        <v>91630</v>
      </c>
      <c r="V17" s="859">
        <f t="shared" si="7"/>
        <v>100093</v>
      </c>
      <c r="W17" s="859">
        <f t="shared" si="8"/>
        <v>8463</v>
      </c>
      <c r="X17" s="486">
        <v>183</v>
      </c>
      <c r="Y17" s="486">
        <v>231</v>
      </c>
      <c r="Z17" s="859">
        <f t="shared" si="9"/>
        <v>48</v>
      </c>
      <c r="AA17" s="486">
        <v>11897</v>
      </c>
      <c r="AB17" s="486">
        <v>12803</v>
      </c>
      <c r="AC17" s="859">
        <f t="shared" si="10"/>
        <v>906</v>
      </c>
      <c r="AD17" s="486">
        <v>14933</v>
      </c>
      <c r="AE17" s="486">
        <v>15698</v>
      </c>
      <c r="AF17" s="859">
        <f t="shared" si="11"/>
        <v>765</v>
      </c>
      <c r="AG17" s="486">
        <v>38380</v>
      </c>
      <c r="AH17" s="486">
        <v>42347</v>
      </c>
      <c r="AI17" s="859">
        <f t="shared" si="12"/>
        <v>3967</v>
      </c>
      <c r="AJ17" s="486">
        <v>26237</v>
      </c>
      <c r="AK17" s="486">
        <v>29014</v>
      </c>
      <c r="AL17" s="859">
        <f t="shared" si="13"/>
        <v>2777</v>
      </c>
    </row>
    <row r="18" spans="1:38">
      <c r="A18" s="856" t="s">
        <v>93</v>
      </c>
      <c r="B18" s="857">
        <f t="shared" si="0"/>
        <v>112706</v>
      </c>
      <c r="C18" s="858">
        <f t="shared" si="0"/>
        <v>144320</v>
      </c>
      <c r="D18" s="857">
        <f t="shared" si="1"/>
        <v>31614</v>
      </c>
      <c r="E18" s="857">
        <v>298</v>
      </c>
      <c r="F18" s="857">
        <v>329</v>
      </c>
      <c r="G18" s="857">
        <f t="shared" si="2"/>
        <v>31</v>
      </c>
      <c r="H18" s="857">
        <v>14207</v>
      </c>
      <c r="I18" s="857">
        <v>15298</v>
      </c>
      <c r="J18" s="857">
        <f t="shared" si="3"/>
        <v>1091</v>
      </c>
      <c r="K18" s="857">
        <v>11021</v>
      </c>
      <c r="L18" s="857">
        <v>13403</v>
      </c>
      <c r="M18" s="857">
        <f t="shared" si="4"/>
        <v>2382</v>
      </c>
      <c r="N18" s="857">
        <v>51904</v>
      </c>
      <c r="O18" s="857">
        <v>69696</v>
      </c>
      <c r="P18" s="857">
        <f t="shared" si="5"/>
        <v>17792</v>
      </c>
      <c r="Q18" s="857">
        <v>35276</v>
      </c>
      <c r="R18" s="857">
        <v>45594</v>
      </c>
      <c r="S18" s="857">
        <f t="shared" si="6"/>
        <v>10318</v>
      </c>
      <c r="T18" s="856" t="s">
        <v>93</v>
      </c>
      <c r="U18" s="859">
        <f t="shared" si="7"/>
        <v>108712</v>
      </c>
      <c r="V18" s="859">
        <f t="shared" si="7"/>
        <v>140063</v>
      </c>
      <c r="W18" s="859">
        <f t="shared" si="8"/>
        <v>31351</v>
      </c>
      <c r="X18" s="486">
        <v>279</v>
      </c>
      <c r="Y18" s="486">
        <v>308</v>
      </c>
      <c r="Z18" s="859">
        <f t="shared" si="9"/>
        <v>29</v>
      </c>
      <c r="AA18" s="486">
        <v>13236</v>
      </c>
      <c r="AB18" s="486">
        <v>14257</v>
      </c>
      <c r="AC18" s="859">
        <f t="shared" si="10"/>
        <v>1021</v>
      </c>
      <c r="AD18" s="486">
        <v>10556</v>
      </c>
      <c r="AE18" s="486">
        <v>12917</v>
      </c>
      <c r="AF18" s="859">
        <f t="shared" si="11"/>
        <v>2361</v>
      </c>
      <c r="AG18" s="486">
        <v>49805</v>
      </c>
      <c r="AH18" s="486">
        <v>67537</v>
      </c>
      <c r="AI18" s="859">
        <f t="shared" si="12"/>
        <v>17732</v>
      </c>
      <c r="AJ18" s="486">
        <v>34836</v>
      </c>
      <c r="AK18" s="486">
        <v>45044</v>
      </c>
      <c r="AL18" s="859">
        <f t="shared" si="13"/>
        <v>10208</v>
      </c>
    </row>
    <row r="19" spans="1:38">
      <c r="A19" s="856" t="s">
        <v>94</v>
      </c>
      <c r="B19" s="857">
        <f t="shared" si="0"/>
        <v>69038</v>
      </c>
      <c r="C19" s="858">
        <f t="shared" si="0"/>
        <v>83579</v>
      </c>
      <c r="D19" s="857">
        <f t="shared" si="1"/>
        <v>14541</v>
      </c>
      <c r="E19" s="857">
        <v>45</v>
      </c>
      <c r="F19" s="857">
        <v>42</v>
      </c>
      <c r="G19" s="857">
        <f t="shared" si="2"/>
        <v>-3</v>
      </c>
      <c r="H19" s="857">
        <v>9248</v>
      </c>
      <c r="I19" s="857">
        <v>9647</v>
      </c>
      <c r="J19" s="857">
        <f t="shared" si="3"/>
        <v>399</v>
      </c>
      <c r="K19" s="857">
        <v>7147</v>
      </c>
      <c r="L19" s="857">
        <v>8652</v>
      </c>
      <c r="M19" s="857">
        <f t="shared" si="4"/>
        <v>1505</v>
      </c>
      <c r="N19" s="857">
        <v>32196</v>
      </c>
      <c r="O19" s="857">
        <v>39891</v>
      </c>
      <c r="P19" s="857">
        <f t="shared" si="5"/>
        <v>7695</v>
      </c>
      <c r="Q19" s="857">
        <v>20402</v>
      </c>
      <c r="R19" s="857">
        <v>25347</v>
      </c>
      <c r="S19" s="857">
        <f t="shared" si="6"/>
        <v>4945</v>
      </c>
      <c r="T19" s="856" t="s">
        <v>94</v>
      </c>
      <c r="U19" s="859">
        <f t="shared" si="7"/>
        <v>65281</v>
      </c>
      <c r="V19" s="859">
        <f t="shared" si="7"/>
        <v>79359</v>
      </c>
      <c r="W19" s="859">
        <f t="shared" si="8"/>
        <v>14078</v>
      </c>
      <c r="X19" s="486">
        <v>45</v>
      </c>
      <c r="Y19" s="486">
        <v>42</v>
      </c>
      <c r="Z19" s="859">
        <f t="shared" si="9"/>
        <v>-3</v>
      </c>
      <c r="AA19" s="486">
        <v>8591</v>
      </c>
      <c r="AB19" s="486">
        <v>8925</v>
      </c>
      <c r="AC19" s="859">
        <f t="shared" si="10"/>
        <v>334</v>
      </c>
      <c r="AD19" s="486">
        <v>6910</v>
      </c>
      <c r="AE19" s="486">
        <v>8356</v>
      </c>
      <c r="AF19" s="859">
        <f t="shared" si="11"/>
        <v>1446</v>
      </c>
      <c r="AG19" s="486">
        <v>29750</v>
      </c>
      <c r="AH19" s="486">
        <v>37167</v>
      </c>
      <c r="AI19" s="859">
        <f t="shared" si="12"/>
        <v>7417</v>
      </c>
      <c r="AJ19" s="486">
        <v>19985</v>
      </c>
      <c r="AK19" s="486">
        <v>24869</v>
      </c>
      <c r="AL19" s="859">
        <f t="shared" si="13"/>
        <v>4884</v>
      </c>
    </row>
    <row r="20" spans="1:38">
      <c r="A20" s="856" t="s">
        <v>95</v>
      </c>
      <c r="B20" s="857">
        <f t="shared" si="0"/>
        <v>154201</v>
      </c>
      <c r="C20" s="858">
        <f t="shared" si="0"/>
        <v>166234</v>
      </c>
      <c r="D20" s="857">
        <f t="shared" si="1"/>
        <v>12033</v>
      </c>
      <c r="E20" s="857">
        <v>299</v>
      </c>
      <c r="F20" s="857">
        <v>278</v>
      </c>
      <c r="G20" s="857">
        <f t="shared" si="2"/>
        <v>-21</v>
      </c>
      <c r="H20" s="857">
        <v>22836</v>
      </c>
      <c r="I20" s="857">
        <v>24050</v>
      </c>
      <c r="J20" s="857">
        <f t="shared" si="3"/>
        <v>1214</v>
      </c>
      <c r="K20" s="857">
        <v>20938</v>
      </c>
      <c r="L20" s="857">
        <v>22667</v>
      </c>
      <c r="M20" s="857">
        <f t="shared" si="4"/>
        <v>1729</v>
      </c>
      <c r="N20" s="857">
        <v>67819</v>
      </c>
      <c r="O20" s="857">
        <v>72474</v>
      </c>
      <c r="P20" s="857">
        <f t="shared" si="5"/>
        <v>4655</v>
      </c>
      <c r="Q20" s="857">
        <v>42309</v>
      </c>
      <c r="R20" s="857">
        <v>46765</v>
      </c>
      <c r="S20" s="857">
        <f t="shared" si="6"/>
        <v>4456</v>
      </c>
      <c r="T20" s="856" t="s">
        <v>95</v>
      </c>
      <c r="U20" s="859">
        <f t="shared" si="7"/>
        <v>146679</v>
      </c>
      <c r="V20" s="859">
        <f t="shared" si="7"/>
        <v>155952</v>
      </c>
      <c r="W20" s="859">
        <f t="shared" si="8"/>
        <v>9273</v>
      </c>
      <c r="X20" s="486">
        <v>298</v>
      </c>
      <c r="Y20" s="486">
        <v>277</v>
      </c>
      <c r="Z20" s="859">
        <f t="shared" si="9"/>
        <v>-21</v>
      </c>
      <c r="AA20" s="486">
        <v>22673</v>
      </c>
      <c r="AB20" s="486">
        <v>23690</v>
      </c>
      <c r="AC20" s="859">
        <f t="shared" si="10"/>
        <v>1017</v>
      </c>
      <c r="AD20" s="486">
        <v>20608</v>
      </c>
      <c r="AE20" s="486">
        <v>22366</v>
      </c>
      <c r="AF20" s="859">
        <f t="shared" si="11"/>
        <v>1758</v>
      </c>
      <c r="AG20" s="486">
        <v>61510</v>
      </c>
      <c r="AH20" s="486">
        <v>63962</v>
      </c>
      <c r="AI20" s="859">
        <f t="shared" si="12"/>
        <v>2452</v>
      </c>
      <c r="AJ20" s="486">
        <v>41590</v>
      </c>
      <c r="AK20" s="486">
        <v>45657</v>
      </c>
      <c r="AL20" s="859">
        <f t="shared" si="13"/>
        <v>4067</v>
      </c>
    </row>
    <row r="21" spans="1:38">
      <c r="A21" s="861" t="s">
        <v>96</v>
      </c>
      <c r="B21" s="861">
        <f>SUM(B7:B20)</f>
        <v>1722910</v>
      </c>
      <c r="C21" s="862">
        <f>SUM(C7:C20)</f>
        <v>2057808</v>
      </c>
      <c r="D21" s="861">
        <f t="shared" si="1"/>
        <v>334898</v>
      </c>
      <c r="E21" s="861">
        <f>SUM(E7:E20)</f>
        <v>5183</v>
      </c>
      <c r="F21" s="861">
        <f>SUM(F7:F20)</f>
        <v>5579</v>
      </c>
      <c r="G21" s="861">
        <f t="shared" si="2"/>
        <v>396</v>
      </c>
      <c r="H21" s="861">
        <f>SUM(H7:H20)</f>
        <v>224992</v>
      </c>
      <c r="I21" s="861">
        <f>SUM(I7:I20)</f>
        <v>250718</v>
      </c>
      <c r="J21" s="861">
        <f t="shared" si="3"/>
        <v>25726</v>
      </c>
      <c r="K21" s="861">
        <f>SUM(K7:K20)</f>
        <v>175550</v>
      </c>
      <c r="L21" s="861">
        <f>SUM(L7:L20)</f>
        <v>207861</v>
      </c>
      <c r="M21" s="861">
        <f t="shared" si="4"/>
        <v>32311</v>
      </c>
      <c r="N21" s="861">
        <f>SUM(N7:N20)</f>
        <v>831357</v>
      </c>
      <c r="O21" s="861">
        <f>SUM(O7:O20)</f>
        <v>1001567</v>
      </c>
      <c r="P21" s="861">
        <f t="shared" si="5"/>
        <v>170210</v>
      </c>
      <c r="Q21" s="861">
        <f>SUM(Q7:Q20)</f>
        <v>485828</v>
      </c>
      <c r="R21" s="861">
        <f>SUM(R7:R20)</f>
        <v>592083</v>
      </c>
      <c r="S21" s="861">
        <f t="shared" si="6"/>
        <v>106255</v>
      </c>
      <c r="T21" s="863" t="s">
        <v>96</v>
      </c>
      <c r="U21" s="864">
        <f>SUM(U7:U20)</f>
        <v>1673886</v>
      </c>
      <c r="V21" s="865">
        <f>SUM(V7:V20)</f>
        <v>2001942</v>
      </c>
      <c r="W21" s="864">
        <f t="shared" si="8"/>
        <v>328056</v>
      </c>
      <c r="X21" s="864">
        <f>SUM(X7:X20)</f>
        <v>5054</v>
      </c>
      <c r="Y21" s="864">
        <f>SUM(Y7:Y20)</f>
        <v>5447</v>
      </c>
      <c r="Z21" s="864">
        <f t="shared" si="9"/>
        <v>393</v>
      </c>
      <c r="AA21" s="864">
        <f>SUM(AA7:AA20)</f>
        <v>219976</v>
      </c>
      <c r="AB21" s="864">
        <f>SUM(AB7:AB20)</f>
        <v>245008</v>
      </c>
      <c r="AC21" s="864">
        <f t="shared" si="10"/>
        <v>25032</v>
      </c>
      <c r="AD21" s="864">
        <f>SUM(AD7:AD20)</f>
        <v>170222</v>
      </c>
      <c r="AE21" s="864">
        <f>SUM(AE7:AE20)</f>
        <v>201765</v>
      </c>
      <c r="AF21" s="864">
        <f t="shared" si="11"/>
        <v>31543</v>
      </c>
      <c r="AG21" s="864">
        <f>SUM(AG7:AG20)</f>
        <v>799056</v>
      </c>
      <c r="AH21" s="864">
        <f>SUM(AH7:AH20)</f>
        <v>964665</v>
      </c>
      <c r="AI21" s="864">
        <f t="shared" si="12"/>
        <v>165609</v>
      </c>
      <c r="AJ21" s="864">
        <f>SUM(AJ7:AJ20)</f>
        <v>479578</v>
      </c>
      <c r="AK21" s="864">
        <f>SUM(AK7:AK20)</f>
        <v>585057</v>
      </c>
      <c r="AL21" s="864">
        <f t="shared" si="13"/>
        <v>105479</v>
      </c>
    </row>
    <row r="22" spans="1:38">
      <c r="B22" s="866"/>
      <c r="C22" s="866"/>
      <c r="D22" s="866"/>
      <c r="E22" s="866"/>
      <c r="F22" s="866"/>
      <c r="H22" s="867" t="s">
        <v>981</v>
      </c>
      <c r="I22" s="866"/>
      <c r="J22" s="866"/>
      <c r="K22" s="866"/>
      <c r="L22" s="866"/>
      <c r="M22" s="866"/>
      <c r="N22" s="866"/>
      <c r="O22" s="866"/>
      <c r="P22" s="866"/>
      <c r="Q22" s="866"/>
      <c r="R22" s="866"/>
      <c r="T22" s="1990" t="s">
        <v>982</v>
      </c>
      <c r="U22" s="1990"/>
      <c r="V22" s="1990"/>
      <c r="W22" s="1990"/>
      <c r="X22" s="1990"/>
      <c r="Y22" s="1990"/>
      <c r="Z22" s="1990"/>
      <c r="AA22" s="1990"/>
      <c r="AB22" s="1990"/>
      <c r="AC22" s="1990"/>
      <c r="AD22" s="1990"/>
      <c r="AE22" s="1990"/>
      <c r="AF22" s="1990"/>
      <c r="AG22" s="1990"/>
      <c r="AH22" s="1990"/>
      <c r="AI22" s="1990"/>
      <c r="AJ22" s="1990"/>
      <c r="AK22" s="1990"/>
      <c r="AL22" s="1990"/>
    </row>
    <row r="23" spans="1:38">
      <c r="A23" s="1984"/>
      <c r="B23" s="1982" t="s">
        <v>80</v>
      </c>
      <c r="C23" s="1982"/>
      <c r="D23" s="1982"/>
      <c r="E23" s="1982" t="s">
        <v>79</v>
      </c>
      <c r="F23" s="1982"/>
      <c r="G23" s="1982"/>
      <c r="H23" s="1982"/>
      <c r="I23" s="1982"/>
      <c r="J23" s="1982"/>
      <c r="K23" s="1982"/>
      <c r="L23" s="1982"/>
      <c r="M23" s="1982"/>
      <c r="N23" s="1982"/>
      <c r="O23" s="1982"/>
      <c r="P23" s="1982"/>
      <c r="Q23" s="1982"/>
      <c r="R23" s="1982"/>
      <c r="S23" s="1992"/>
      <c r="T23" s="1983"/>
      <c r="U23" s="1982" t="s">
        <v>80</v>
      </c>
      <c r="V23" s="1982"/>
      <c r="W23" s="1982"/>
      <c r="X23" s="1982" t="s">
        <v>983</v>
      </c>
      <c r="Y23" s="1982"/>
      <c r="Z23" s="1982"/>
      <c r="AA23" s="1982"/>
      <c r="AB23" s="1982"/>
      <c r="AC23" s="1982"/>
      <c r="AD23" s="1982"/>
      <c r="AE23" s="1982"/>
      <c r="AF23" s="1982"/>
      <c r="AG23" s="1982"/>
      <c r="AH23" s="1982"/>
      <c r="AI23" s="1982"/>
      <c r="AJ23" s="1982"/>
      <c r="AK23" s="1982"/>
      <c r="AL23" s="1982"/>
    </row>
    <row r="24" spans="1:38">
      <c r="A24" s="1991"/>
      <c r="B24" s="1982"/>
      <c r="C24" s="1982"/>
      <c r="D24" s="1982"/>
      <c r="E24" s="1982" t="s">
        <v>189</v>
      </c>
      <c r="F24" s="1982"/>
      <c r="G24" s="1982"/>
      <c r="H24" s="1982" t="s">
        <v>190</v>
      </c>
      <c r="I24" s="1982"/>
      <c r="J24" s="1982"/>
      <c r="K24" s="1982" t="s">
        <v>191</v>
      </c>
      <c r="L24" s="1982"/>
      <c r="M24" s="1982"/>
      <c r="N24" s="1982" t="s">
        <v>192</v>
      </c>
      <c r="O24" s="1982"/>
      <c r="P24" s="1982"/>
      <c r="Q24" s="1982" t="s">
        <v>193</v>
      </c>
      <c r="R24" s="1982"/>
      <c r="S24" s="1992"/>
      <c r="T24" s="1983"/>
      <c r="U24" s="1982"/>
      <c r="V24" s="1982"/>
      <c r="W24" s="1982"/>
      <c r="X24" s="1982" t="s">
        <v>851</v>
      </c>
      <c r="Y24" s="1982"/>
      <c r="Z24" s="1982"/>
      <c r="AA24" s="1982" t="s">
        <v>852</v>
      </c>
      <c r="AB24" s="1982"/>
      <c r="AC24" s="1982"/>
      <c r="AD24" s="1982" t="s">
        <v>853</v>
      </c>
      <c r="AE24" s="1982"/>
      <c r="AF24" s="1982"/>
      <c r="AG24" s="1982" t="s">
        <v>873</v>
      </c>
      <c r="AH24" s="1982"/>
      <c r="AI24" s="1982"/>
      <c r="AJ24" s="1982" t="s">
        <v>874</v>
      </c>
      <c r="AK24" s="1982"/>
      <c r="AL24" s="1982"/>
    </row>
    <row r="25" spans="1:38">
      <c r="A25" s="1991"/>
      <c r="B25" s="1982">
        <v>2016</v>
      </c>
      <c r="C25" s="1982">
        <v>2017</v>
      </c>
      <c r="D25" s="1993" t="s">
        <v>979</v>
      </c>
      <c r="E25" s="1982">
        <v>2016</v>
      </c>
      <c r="F25" s="1982">
        <v>2017</v>
      </c>
      <c r="G25" s="1993" t="s">
        <v>979</v>
      </c>
      <c r="H25" s="1982">
        <v>2016</v>
      </c>
      <c r="I25" s="1982">
        <v>2017</v>
      </c>
      <c r="J25" s="1993" t="s">
        <v>979</v>
      </c>
      <c r="K25" s="1982">
        <v>2016</v>
      </c>
      <c r="L25" s="1982">
        <v>2017</v>
      </c>
      <c r="M25" s="1993" t="s">
        <v>979</v>
      </c>
      <c r="N25" s="1982">
        <v>2016</v>
      </c>
      <c r="O25" s="1982">
        <v>2017</v>
      </c>
      <c r="P25" s="1993" t="s">
        <v>979</v>
      </c>
      <c r="Q25" s="1982">
        <v>2016</v>
      </c>
      <c r="R25" s="1982">
        <v>2017</v>
      </c>
      <c r="S25" s="1993" t="s">
        <v>979</v>
      </c>
      <c r="T25" s="1983"/>
      <c r="U25" s="1982">
        <v>2016</v>
      </c>
      <c r="V25" s="1982">
        <v>2017</v>
      </c>
      <c r="W25" s="1993" t="s">
        <v>979</v>
      </c>
      <c r="X25" s="1982">
        <v>2016</v>
      </c>
      <c r="Y25" s="1982">
        <v>2017</v>
      </c>
      <c r="Z25" s="1993" t="s">
        <v>979</v>
      </c>
      <c r="AA25" s="1982">
        <v>2016</v>
      </c>
      <c r="AB25" s="1982">
        <v>2017</v>
      </c>
      <c r="AC25" s="1993" t="s">
        <v>979</v>
      </c>
      <c r="AD25" s="1982">
        <v>2016</v>
      </c>
      <c r="AE25" s="1982">
        <v>2017</v>
      </c>
      <c r="AF25" s="1993" t="s">
        <v>979</v>
      </c>
      <c r="AG25" s="1982">
        <v>2016</v>
      </c>
      <c r="AH25" s="1982">
        <v>2017</v>
      </c>
      <c r="AI25" s="1993" t="s">
        <v>979</v>
      </c>
      <c r="AJ25" s="1982">
        <v>2016</v>
      </c>
      <c r="AK25" s="1982">
        <v>2017</v>
      </c>
      <c r="AL25" s="1993" t="s">
        <v>979</v>
      </c>
    </row>
    <row r="26" spans="1:38">
      <c r="A26" s="1991"/>
      <c r="B26" s="1985"/>
      <c r="C26" s="1985"/>
      <c r="D26" s="1994"/>
      <c r="E26" s="1985"/>
      <c r="F26" s="1985"/>
      <c r="G26" s="1994"/>
      <c r="H26" s="1985"/>
      <c r="I26" s="1985"/>
      <c r="J26" s="1994"/>
      <c r="K26" s="1985"/>
      <c r="L26" s="1985"/>
      <c r="M26" s="1994"/>
      <c r="N26" s="1985"/>
      <c r="O26" s="1985"/>
      <c r="P26" s="1994"/>
      <c r="Q26" s="1985"/>
      <c r="R26" s="1985"/>
      <c r="S26" s="1994"/>
      <c r="T26" s="1984"/>
      <c r="U26" s="1985"/>
      <c r="V26" s="1985"/>
      <c r="W26" s="1994"/>
      <c r="X26" s="1985"/>
      <c r="Y26" s="1985"/>
      <c r="Z26" s="1994"/>
      <c r="AA26" s="1985"/>
      <c r="AB26" s="1985"/>
      <c r="AC26" s="1994"/>
      <c r="AD26" s="1985"/>
      <c r="AE26" s="1985"/>
      <c r="AF26" s="1994"/>
      <c r="AG26" s="1985"/>
      <c r="AH26" s="1985"/>
      <c r="AI26" s="1994"/>
      <c r="AJ26" s="1985"/>
      <c r="AK26" s="1985"/>
      <c r="AL26" s="1994"/>
    </row>
    <row r="27" spans="1:38">
      <c r="A27" s="851" t="s">
        <v>82</v>
      </c>
      <c r="B27" s="854">
        <f t="shared" ref="B27:C40" si="14">SUM(E27+H27+K27+N27+Q27)</f>
        <v>61765</v>
      </c>
      <c r="C27" s="854">
        <f t="shared" si="14"/>
        <v>81840</v>
      </c>
      <c r="D27" s="854">
        <f t="shared" ref="D27:D41" si="15">(C27-B27)</f>
        <v>20075</v>
      </c>
      <c r="E27" s="855">
        <v>57</v>
      </c>
      <c r="F27" s="855">
        <v>59</v>
      </c>
      <c r="G27" s="854">
        <f>(F27-E27)</f>
        <v>2</v>
      </c>
      <c r="H27" s="855">
        <v>2947</v>
      </c>
      <c r="I27" s="855">
        <v>3567</v>
      </c>
      <c r="J27" s="868">
        <f t="shared" ref="J27:J41" si="16">(I27-H27)</f>
        <v>620</v>
      </c>
      <c r="K27" s="869">
        <v>5027</v>
      </c>
      <c r="L27" s="869">
        <v>6457</v>
      </c>
      <c r="M27" s="868">
        <f t="shared" ref="M27:M41" si="17">(L27-K27)</f>
        <v>1430</v>
      </c>
      <c r="N27" s="869">
        <v>37110</v>
      </c>
      <c r="O27" s="869">
        <v>48114</v>
      </c>
      <c r="P27" s="868">
        <f t="shared" ref="P27:P41" si="18">(O27-N27)</f>
        <v>11004</v>
      </c>
      <c r="Q27" s="869">
        <v>16624</v>
      </c>
      <c r="R27" s="869">
        <v>23643</v>
      </c>
      <c r="S27" s="868">
        <f t="shared" ref="S27:S41" si="19">(R27-Q27)</f>
        <v>7019</v>
      </c>
      <c r="T27" s="851" t="s">
        <v>82</v>
      </c>
      <c r="U27" s="870">
        <f t="shared" ref="U27:V41" si="20">(U7/B7)*100</f>
        <v>98.684993848311265</v>
      </c>
      <c r="V27" s="870">
        <f t="shared" si="20"/>
        <v>99.110931616250099</v>
      </c>
      <c r="W27" s="870">
        <f t="shared" ref="W27:W41" si="21">(V27-U27)</f>
        <v>0.42593776793883364</v>
      </c>
      <c r="X27" s="870">
        <f t="shared" ref="X27:Y41" si="22">(X7/E7)*100</f>
        <v>100</v>
      </c>
      <c r="Y27" s="870">
        <f t="shared" si="22"/>
        <v>100</v>
      </c>
      <c r="Z27" s="870">
        <f t="shared" ref="Z27:Z41" si="23">(Y27-X27)</f>
        <v>0</v>
      </c>
      <c r="AA27" s="870">
        <f t="shared" ref="AA27:AB41" si="24">(AA7/H7)*100</f>
        <v>98.891520606347711</v>
      </c>
      <c r="AB27" s="870">
        <f t="shared" si="24"/>
        <v>98.948607956934993</v>
      </c>
      <c r="AC27" s="870">
        <f t="shared" ref="AC27:AC41" si="25">(AB27-AA27)</f>
        <v>5.7087350587281094E-2</v>
      </c>
      <c r="AD27" s="870">
        <f t="shared" ref="AD27:AE41" si="26">(AD7/K7)*100</f>
        <v>98.501449070474294</v>
      </c>
      <c r="AE27" s="870">
        <f t="shared" si="26"/>
        <v>98.888821422065703</v>
      </c>
      <c r="AF27" s="870">
        <f t="shared" ref="AF27:AF41" si="27">(AE27-AD27)</f>
        <v>0.38737235159140937</v>
      </c>
      <c r="AG27" s="870">
        <f t="shared" ref="AG27:AH41" si="28">(AG7/N7)*100</f>
        <v>98.431226071528627</v>
      </c>
      <c r="AH27" s="870">
        <f t="shared" si="28"/>
        <v>98.918074111419202</v>
      </c>
      <c r="AI27" s="870">
        <f t="shared" ref="AI27:AI41" si="29">(AH27-AG27)</f>
        <v>0.48684803989057457</v>
      </c>
      <c r="AJ27" s="870">
        <f t="shared" ref="AJ27:AK41" si="30">(AJ7/Q7)*100</f>
        <v>99.224252573511308</v>
      </c>
      <c r="AK27" s="870">
        <f t="shared" si="30"/>
        <v>99.621283059699934</v>
      </c>
      <c r="AL27" s="870">
        <f t="shared" ref="AL27:AL41" si="31">(AK27-AJ27)</f>
        <v>0.39703048618862624</v>
      </c>
    </row>
    <row r="28" spans="1:38">
      <c r="A28" s="856" t="s">
        <v>83</v>
      </c>
      <c r="B28" s="859">
        <f t="shared" si="14"/>
        <v>52191</v>
      </c>
      <c r="C28" s="859">
        <f t="shared" si="14"/>
        <v>69660</v>
      </c>
      <c r="D28" s="859">
        <f t="shared" si="15"/>
        <v>17469</v>
      </c>
      <c r="E28" s="486">
        <v>211</v>
      </c>
      <c r="F28" s="486">
        <v>251</v>
      </c>
      <c r="G28" s="859">
        <f>(F28-E28)</f>
        <v>40</v>
      </c>
      <c r="H28" s="486">
        <v>5833</v>
      </c>
      <c r="I28" s="486">
        <v>7384</v>
      </c>
      <c r="J28" s="871">
        <f t="shared" si="16"/>
        <v>1551</v>
      </c>
      <c r="K28" s="872">
        <v>4831</v>
      </c>
      <c r="L28" s="872">
        <v>6418</v>
      </c>
      <c r="M28" s="871">
        <f t="shared" si="17"/>
        <v>1587</v>
      </c>
      <c r="N28" s="872">
        <v>25204</v>
      </c>
      <c r="O28" s="872">
        <v>34302</v>
      </c>
      <c r="P28" s="871">
        <f t="shared" si="18"/>
        <v>9098</v>
      </c>
      <c r="Q28" s="872">
        <v>16112</v>
      </c>
      <c r="R28" s="872">
        <v>21305</v>
      </c>
      <c r="S28" s="871">
        <f t="shared" si="19"/>
        <v>5193</v>
      </c>
      <c r="T28" s="856" t="s">
        <v>83</v>
      </c>
      <c r="U28" s="873">
        <f t="shared" si="20"/>
        <v>94.96070418107513</v>
      </c>
      <c r="V28" s="873">
        <f t="shared" si="20"/>
        <v>95.871308614020194</v>
      </c>
      <c r="W28" s="873">
        <f t="shared" si="21"/>
        <v>0.91060443294506399</v>
      </c>
      <c r="X28" s="873">
        <f t="shared" si="22"/>
        <v>94.480519480519476</v>
      </c>
      <c r="Y28" s="873">
        <f t="shared" si="22"/>
        <v>95.029239766081872</v>
      </c>
      <c r="Z28" s="873">
        <f t="shared" si="23"/>
        <v>0.54872028556239627</v>
      </c>
      <c r="AA28" s="873">
        <f t="shared" si="24"/>
        <v>94.792510362570866</v>
      </c>
      <c r="AB28" s="873">
        <f t="shared" si="24"/>
        <v>95.465974855318308</v>
      </c>
      <c r="AC28" s="873">
        <f t="shared" si="25"/>
        <v>0.67346449274744202</v>
      </c>
      <c r="AD28" s="873">
        <f t="shared" si="26"/>
        <v>92.557039510294942</v>
      </c>
      <c r="AE28" s="873">
        <f t="shared" si="26"/>
        <v>93.253245274424955</v>
      </c>
      <c r="AF28" s="873">
        <f t="shared" si="27"/>
        <v>0.69620576413001345</v>
      </c>
      <c r="AG28" s="873">
        <f t="shared" si="28"/>
        <v>94.261586661384996</v>
      </c>
      <c r="AH28" s="873">
        <f t="shared" si="28"/>
        <v>95.521621235906949</v>
      </c>
      <c r="AI28" s="873">
        <f t="shared" si="29"/>
        <v>1.2600345745219528</v>
      </c>
      <c r="AJ28" s="873">
        <f t="shared" si="30"/>
        <v>97.122141037484951</v>
      </c>
      <c r="AK28" s="873">
        <f t="shared" si="30"/>
        <v>97.651933701657455</v>
      </c>
      <c r="AL28" s="873">
        <f t="shared" si="31"/>
        <v>0.52979266417250415</v>
      </c>
    </row>
    <row r="29" spans="1:38">
      <c r="A29" s="856" t="s">
        <v>84</v>
      </c>
      <c r="B29" s="859">
        <f t="shared" si="14"/>
        <v>45958</v>
      </c>
      <c r="C29" s="859">
        <f t="shared" si="14"/>
        <v>61606</v>
      </c>
      <c r="D29" s="859">
        <f t="shared" si="15"/>
        <v>15648</v>
      </c>
      <c r="E29" s="486">
        <v>117</v>
      </c>
      <c r="F29" s="486">
        <v>151</v>
      </c>
      <c r="G29" s="859">
        <f>(F29-E29)</f>
        <v>34</v>
      </c>
      <c r="H29" s="486">
        <v>4603</v>
      </c>
      <c r="I29" s="486">
        <v>6102</v>
      </c>
      <c r="J29" s="871">
        <f t="shared" si="16"/>
        <v>1499</v>
      </c>
      <c r="K29" s="872">
        <v>3493</v>
      </c>
      <c r="L29" s="872">
        <v>4833</v>
      </c>
      <c r="M29" s="871">
        <f t="shared" si="17"/>
        <v>1340</v>
      </c>
      <c r="N29" s="872">
        <v>22868</v>
      </c>
      <c r="O29" s="872">
        <v>31763</v>
      </c>
      <c r="P29" s="871">
        <f t="shared" si="18"/>
        <v>8895</v>
      </c>
      <c r="Q29" s="872">
        <v>14877</v>
      </c>
      <c r="R29" s="872">
        <v>18757</v>
      </c>
      <c r="S29" s="871">
        <f t="shared" si="19"/>
        <v>3880</v>
      </c>
      <c r="T29" s="856" t="s">
        <v>84</v>
      </c>
      <c r="U29" s="873">
        <f t="shared" si="20"/>
        <v>98.622007353154046</v>
      </c>
      <c r="V29" s="873">
        <f t="shared" si="20"/>
        <v>98.630874661591463</v>
      </c>
      <c r="W29" s="873">
        <f t="shared" si="21"/>
        <v>8.8673084374164546E-3</v>
      </c>
      <c r="X29" s="873">
        <f t="shared" si="22"/>
        <v>80.555555555555557</v>
      </c>
      <c r="Y29" s="873">
        <f t="shared" si="22"/>
        <v>82.089552238805979</v>
      </c>
      <c r="Z29" s="873">
        <f t="shared" si="23"/>
        <v>1.5339966832504217</v>
      </c>
      <c r="AA29" s="873">
        <f t="shared" si="24"/>
        <v>99.948290349686502</v>
      </c>
      <c r="AB29" s="873">
        <f t="shared" si="24"/>
        <v>99.949924887330994</v>
      </c>
      <c r="AC29" s="873">
        <f t="shared" si="25"/>
        <v>1.6345376444917292E-3</v>
      </c>
      <c r="AD29" s="873">
        <f t="shared" si="26"/>
        <v>97.30225531455703</v>
      </c>
      <c r="AE29" s="873">
        <f t="shared" si="26"/>
        <v>97.675957323629149</v>
      </c>
      <c r="AF29" s="873">
        <f t="shared" si="27"/>
        <v>0.37370200907211881</v>
      </c>
      <c r="AG29" s="873">
        <f t="shared" si="28"/>
        <v>97.703183934930564</v>
      </c>
      <c r="AH29" s="873">
        <f t="shared" si="28"/>
        <v>97.666745599494831</v>
      </c>
      <c r="AI29" s="873">
        <f t="shared" si="29"/>
        <v>-3.6438335435732938E-2</v>
      </c>
      <c r="AJ29" s="873">
        <f t="shared" si="30"/>
        <v>99.967818755229459</v>
      </c>
      <c r="AK29" s="873">
        <f t="shared" si="30"/>
        <v>99.96226699871707</v>
      </c>
      <c r="AL29" s="873">
        <f t="shared" si="31"/>
        <v>-5.5517565123892609E-3</v>
      </c>
    </row>
    <row r="30" spans="1:38">
      <c r="A30" s="856" t="s">
        <v>85</v>
      </c>
      <c r="B30" s="859">
        <f t="shared" si="14"/>
        <v>49000</v>
      </c>
      <c r="C30" s="859">
        <f t="shared" si="14"/>
        <v>65285</v>
      </c>
      <c r="D30" s="859">
        <f t="shared" si="15"/>
        <v>16285</v>
      </c>
      <c r="E30" s="486">
        <v>162</v>
      </c>
      <c r="F30" s="486">
        <v>230</v>
      </c>
      <c r="G30" s="859">
        <f t="shared" ref="G30:G41" si="32">(F30-E30)</f>
        <v>68</v>
      </c>
      <c r="H30" s="486">
        <v>4266</v>
      </c>
      <c r="I30" s="486">
        <v>5121</v>
      </c>
      <c r="J30" s="871">
        <f t="shared" si="16"/>
        <v>855</v>
      </c>
      <c r="K30" s="872">
        <v>3338</v>
      </c>
      <c r="L30" s="872">
        <v>4325</v>
      </c>
      <c r="M30" s="871">
        <f t="shared" si="17"/>
        <v>987</v>
      </c>
      <c r="N30" s="872">
        <v>25996</v>
      </c>
      <c r="O30" s="872">
        <v>34868</v>
      </c>
      <c r="P30" s="871">
        <f t="shared" si="18"/>
        <v>8872</v>
      </c>
      <c r="Q30" s="872">
        <v>15238</v>
      </c>
      <c r="R30" s="872">
        <v>20741</v>
      </c>
      <c r="S30" s="871">
        <f t="shared" si="19"/>
        <v>5503</v>
      </c>
      <c r="T30" s="856" t="s">
        <v>85</v>
      </c>
      <c r="U30" s="873">
        <f t="shared" si="20"/>
        <v>98.373493975903614</v>
      </c>
      <c r="V30" s="873">
        <f t="shared" si="20"/>
        <v>98.436150613161374</v>
      </c>
      <c r="W30" s="873">
        <f t="shared" si="21"/>
        <v>6.265663725775994E-2</v>
      </c>
      <c r="X30" s="873">
        <f t="shared" si="22"/>
        <v>100</v>
      </c>
      <c r="Y30" s="873">
        <f t="shared" si="22"/>
        <v>100</v>
      </c>
      <c r="Z30" s="873">
        <f t="shared" si="23"/>
        <v>0</v>
      </c>
      <c r="AA30" s="873">
        <f t="shared" si="24"/>
        <v>99.702233250620338</v>
      </c>
      <c r="AB30" s="873">
        <f t="shared" si="24"/>
        <v>99.695141314703079</v>
      </c>
      <c r="AC30" s="873">
        <f t="shared" si="25"/>
        <v>-7.0919359172592067E-3</v>
      </c>
      <c r="AD30" s="873">
        <f t="shared" si="26"/>
        <v>98.808559861191441</v>
      </c>
      <c r="AE30" s="873">
        <f t="shared" si="26"/>
        <v>98.678656634244817</v>
      </c>
      <c r="AF30" s="873">
        <f t="shared" si="27"/>
        <v>-0.12990322694662382</v>
      </c>
      <c r="AG30" s="873">
        <f t="shared" si="28"/>
        <v>97.079592175371971</v>
      </c>
      <c r="AH30" s="873">
        <f t="shared" si="28"/>
        <v>97.277277856543492</v>
      </c>
      <c r="AI30" s="873">
        <f t="shared" si="29"/>
        <v>0.19768568117152086</v>
      </c>
      <c r="AJ30" s="873">
        <f t="shared" si="30"/>
        <v>99.763719061964679</v>
      </c>
      <c r="AK30" s="873">
        <f t="shared" si="30"/>
        <v>99.768155312521955</v>
      </c>
      <c r="AL30" s="873">
        <f t="shared" si="31"/>
        <v>4.4362505572763666E-3</v>
      </c>
    </row>
    <row r="31" spans="1:38">
      <c r="A31" s="856" t="s">
        <v>86</v>
      </c>
      <c r="B31" s="859">
        <f t="shared" si="14"/>
        <v>94948</v>
      </c>
      <c r="C31" s="859">
        <f t="shared" si="14"/>
        <v>121507</v>
      </c>
      <c r="D31" s="859">
        <f t="shared" si="15"/>
        <v>26559</v>
      </c>
      <c r="E31" s="486">
        <v>245</v>
      </c>
      <c r="F31" s="486">
        <v>206</v>
      </c>
      <c r="G31" s="859">
        <f t="shared" si="32"/>
        <v>-39</v>
      </c>
      <c r="H31" s="486">
        <v>5717</v>
      </c>
      <c r="I31" s="486">
        <v>7071</v>
      </c>
      <c r="J31" s="871">
        <f t="shared" si="16"/>
        <v>1354</v>
      </c>
      <c r="K31" s="872">
        <v>5847</v>
      </c>
      <c r="L31" s="872">
        <v>7224</v>
      </c>
      <c r="M31" s="871">
        <f t="shared" si="17"/>
        <v>1377</v>
      </c>
      <c r="N31" s="872">
        <v>57953</v>
      </c>
      <c r="O31" s="872">
        <v>74215</v>
      </c>
      <c r="P31" s="871">
        <f t="shared" si="18"/>
        <v>16262</v>
      </c>
      <c r="Q31" s="872">
        <v>25186</v>
      </c>
      <c r="R31" s="872">
        <v>32791</v>
      </c>
      <c r="S31" s="871">
        <f t="shared" si="19"/>
        <v>7605</v>
      </c>
      <c r="T31" s="856" t="s">
        <v>86</v>
      </c>
      <c r="U31" s="873">
        <f t="shared" si="20"/>
        <v>98.840780013637882</v>
      </c>
      <c r="V31" s="873">
        <f t="shared" si="20"/>
        <v>98.94875730192787</v>
      </c>
      <c r="W31" s="873">
        <f t="shared" si="21"/>
        <v>0.10797728828998743</v>
      </c>
      <c r="X31" s="873">
        <f t="shared" si="22"/>
        <v>100</v>
      </c>
      <c r="Y31" s="873">
        <f t="shared" si="22"/>
        <v>100</v>
      </c>
      <c r="Z31" s="873">
        <f t="shared" si="23"/>
        <v>0</v>
      </c>
      <c r="AA31" s="873">
        <f t="shared" si="24"/>
        <v>98.631796839501192</v>
      </c>
      <c r="AB31" s="873">
        <f t="shared" si="24"/>
        <v>98.618121232910269</v>
      </c>
      <c r="AC31" s="873">
        <f t="shared" si="25"/>
        <v>-1.3675606590922484E-2</v>
      </c>
      <c r="AD31" s="873">
        <f t="shared" si="26"/>
        <v>99.560453560963182</v>
      </c>
      <c r="AE31" s="873">
        <f t="shared" si="26"/>
        <v>99.346441124780313</v>
      </c>
      <c r="AF31" s="873">
        <f t="shared" si="27"/>
        <v>-0.21401243618286969</v>
      </c>
      <c r="AG31" s="873">
        <f t="shared" si="28"/>
        <v>98.652374143910009</v>
      </c>
      <c r="AH31" s="873">
        <f t="shared" si="28"/>
        <v>98.811170963018697</v>
      </c>
      <c r="AI31" s="873">
        <f t="shared" si="29"/>
        <v>0.15879681910868726</v>
      </c>
      <c r="AJ31" s="873">
        <f t="shared" si="30"/>
        <v>99.126864601262184</v>
      </c>
      <c r="AK31" s="873">
        <f t="shared" si="30"/>
        <v>99.236935866983373</v>
      </c>
      <c r="AL31" s="873">
        <f t="shared" si="31"/>
        <v>0.11007126572118864</v>
      </c>
    </row>
    <row r="32" spans="1:38">
      <c r="A32" s="856" t="s">
        <v>87</v>
      </c>
      <c r="B32" s="859">
        <f t="shared" si="14"/>
        <v>47389</v>
      </c>
      <c r="C32" s="859">
        <f t="shared" si="14"/>
        <v>60887</v>
      </c>
      <c r="D32" s="859">
        <f t="shared" si="15"/>
        <v>13498</v>
      </c>
      <c r="E32" s="486">
        <v>191</v>
      </c>
      <c r="F32" s="486">
        <v>214</v>
      </c>
      <c r="G32" s="859">
        <f t="shared" si="32"/>
        <v>23</v>
      </c>
      <c r="H32" s="486">
        <v>6567</v>
      </c>
      <c r="I32" s="486">
        <v>8006</v>
      </c>
      <c r="J32" s="871">
        <f t="shared" si="16"/>
        <v>1439</v>
      </c>
      <c r="K32" s="872">
        <v>5877</v>
      </c>
      <c r="L32" s="872">
        <v>7032</v>
      </c>
      <c r="M32" s="871">
        <f t="shared" si="17"/>
        <v>1155</v>
      </c>
      <c r="N32" s="872">
        <v>21054</v>
      </c>
      <c r="O32" s="872">
        <v>28441</v>
      </c>
      <c r="P32" s="871">
        <f t="shared" si="18"/>
        <v>7387</v>
      </c>
      <c r="Q32" s="872">
        <v>13700</v>
      </c>
      <c r="R32" s="872">
        <v>17194</v>
      </c>
      <c r="S32" s="871">
        <f t="shared" si="19"/>
        <v>3494</v>
      </c>
      <c r="T32" s="856" t="s">
        <v>87</v>
      </c>
      <c r="U32" s="873">
        <f t="shared" si="20"/>
        <v>97.891914893617013</v>
      </c>
      <c r="V32" s="873">
        <f t="shared" si="20"/>
        <v>97.66395214017659</v>
      </c>
      <c r="W32" s="873">
        <f t="shared" si="21"/>
        <v>-0.22796275344042272</v>
      </c>
      <c r="X32" s="873">
        <f t="shared" si="22"/>
        <v>99.796747967479675</v>
      </c>
      <c r="Y32" s="873">
        <f t="shared" si="22"/>
        <v>100</v>
      </c>
      <c r="Z32" s="873">
        <f t="shared" si="23"/>
        <v>0.20325203252032509</v>
      </c>
      <c r="AA32" s="873">
        <f t="shared" si="24"/>
        <v>96.808134394341295</v>
      </c>
      <c r="AB32" s="873">
        <f t="shared" si="24"/>
        <v>97.145730198019791</v>
      </c>
      <c r="AC32" s="873">
        <f t="shared" si="25"/>
        <v>0.33759580367849651</v>
      </c>
      <c r="AD32" s="873">
        <f t="shared" si="26"/>
        <v>97.552050473186128</v>
      </c>
      <c r="AE32" s="873">
        <f t="shared" si="26"/>
        <v>97.758592954045795</v>
      </c>
      <c r="AF32" s="873">
        <f t="shared" si="27"/>
        <v>0.20654248085966742</v>
      </c>
      <c r="AG32" s="873">
        <f t="shared" si="28"/>
        <v>98.150374354107356</v>
      </c>
      <c r="AH32" s="873">
        <f t="shared" si="28"/>
        <v>97.249508840864436</v>
      </c>
      <c r="AI32" s="873">
        <f t="shared" si="29"/>
        <v>-0.90086551324291975</v>
      </c>
      <c r="AJ32" s="873">
        <f t="shared" si="30"/>
        <v>98.428814702952806</v>
      </c>
      <c r="AK32" s="873">
        <f t="shared" si="30"/>
        <v>98.580925594477122</v>
      </c>
      <c r="AL32" s="873">
        <f t="shared" si="31"/>
        <v>0.15211089152431612</v>
      </c>
    </row>
    <row r="33" spans="1:38">
      <c r="A33" s="856" t="s">
        <v>88</v>
      </c>
      <c r="B33" s="859">
        <f t="shared" si="14"/>
        <v>18598</v>
      </c>
      <c r="C33" s="859">
        <f t="shared" si="14"/>
        <v>27964</v>
      </c>
      <c r="D33" s="859">
        <f t="shared" si="15"/>
        <v>9366</v>
      </c>
      <c r="E33" s="486">
        <v>124</v>
      </c>
      <c r="F33" s="486">
        <v>134</v>
      </c>
      <c r="G33" s="859">
        <f t="shared" si="32"/>
        <v>10</v>
      </c>
      <c r="H33" s="486">
        <v>2751</v>
      </c>
      <c r="I33" s="486">
        <v>4038</v>
      </c>
      <c r="J33" s="871">
        <f t="shared" si="16"/>
        <v>1287</v>
      </c>
      <c r="K33" s="872">
        <v>3414</v>
      </c>
      <c r="L33" s="872">
        <v>5075</v>
      </c>
      <c r="M33" s="871">
        <f t="shared" si="17"/>
        <v>1661</v>
      </c>
      <c r="N33" s="872">
        <v>6741</v>
      </c>
      <c r="O33" s="872">
        <v>10800</v>
      </c>
      <c r="P33" s="871">
        <f t="shared" si="18"/>
        <v>4059</v>
      </c>
      <c r="Q33" s="872">
        <v>5568</v>
      </c>
      <c r="R33" s="872">
        <v>7917</v>
      </c>
      <c r="S33" s="871">
        <f t="shared" si="19"/>
        <v>2349</v>
      </c>
      <c r="T33" s="856" t="s">
        <v>88</v>
      </c>
      <c r="U33" s="873">
        <f t="shared" si="20"/>
        <v>81.441040061351927</v>
      </c>
      <c r="V33" s="873">
        <f t="shared" si="20"/>
        <v>83.978602274255493</v>
      </c>
      <c r="W33" s="873">
        <f t="shared" si="21"/>
        <v>2.5375622129035662</v>
      </c>
      <c r="X33" s="873">
        <f t="shared" si="22"/>
        <v>98.850574712643677</v>
      </c>
      <c r="Y33" s="873">
        <f t="shared" si="22"/>
        <v>98.80952380952381</v>
      </c>
      <c r="Z33" s="873">
        <f t="shared" si="23"/>
        <v>-4.1050903119867144E-2</v>
      </c>
      <c r="AA33" s="873">
        <f t="shared" si="24"/>
        <v>92.220063581773232</v>
      </c>
      <c r="AB33" s="873">
        <f t="shared" si="24"/>
        <v>92.87571912680275</v>
      </c>
      <c r="AC33" s="873">
        <f t="shared" si="25"/>
        <v>0.65565554502951784</v>
      </c>
      <c r="AD33" s="873">
        <f t="shared" si="26"/>
        <v>82.046367287331151</v>
      </c>
      <c r="AE33" s="873">
        <f t="shared" si="26"/>
        <v>83.949126619979069</v>
      </c>
      <c r="AF33" s="873">
        <f t="shared" si="27"/>
        <v>1.9027593326479177</v>
      </c>
      <c r="AG33" s="873">
        <f t="shared" si="28"/>
        <v>68.153971819481313</v>
      </c>
      <c r="AH33" s="873">
        <f t="shared" si="28"/>
        <v>73.050888925134558</v>
      </c>
      <c r="AI33" s="873">
        <f t="shared" si="29"/>
        <v>4.8969171056532446</v>
      </c>
      <c r="AJ33" s="873">
        <f t="shared" si="30"/>
        <v>91.442231075697208</v>
      </c>
      <c r="AK33" s="873">
        <f t="shared" si="30"/>
        <v>92.85587870922069</v>
      </c>
      <c r="AL33" s="873">
        <f t="shared" si="31"/>
        <v>1.4136476335234818</v>
      </c>
    </row>
    <row r="34" spans="1:38">
      <c r="A34" s="856" t="s">
        <v>89</v>
      </c>
      <c r="B34" s="859">
        <f t="shared" si="14"/>
        <v>44908</v>
      </c>
      <c r="C34" s="859">
        <f t="shared" si="14"/>
        <v>55814</v>
      </c>
      <c r="D34" s="859">
        <f t="shared" si="15"/>
        <v>10906</v>
      </c>
      <c r="E34" s="486">
        <v>118</v>
      </c>
      <c r="F34" s="486">
        <v>134</v>
      </c>
      <c r="G34" s="859">
        <f t="shared" si="32"/>
        <v>16</v>
      </c>
      <c r="H34" s="486">
        <v>4195</v>
      </c>
      <c r="I34" s="486">
        <v>4956</v>
      </c>
      <c r="J34" s="871">
        <f t="shared" si="16"/>
        <v>761</v>
      </c>
      <c r="K34" s="872">
        <v>3200</v>
      </c>
      <c r="L34" s="872">
        <v>3811</v>
      </c>
      <c r="M34" s="871">
        <f t="shared" si="17"/>
        <v>611</v>
      </c>
      <c r="N34" s="872">
        <v>24938</v>
      </c>
      <c r="O34" s="872">
        <v>32020</v>
      </c>
      <c r="P34" s="871">
        <f t="shared" si="18"/>
        <v>7082</v>
      </c>
      <c r="Q34" s="872">
        <v>12457</v>
      </c>
      <c r="R34" s="872">
        <v>14893</v>
      </c>
      <c r="S34" s="871">
        <f t="shared" si="19"/>
        <v>2436</v>
      </c>
      <c r="T34" s="856" t="s">
        <v>89</v>
      </c>
      <c r="U34" s="873">
        <f t="shared" si="20"/>
        <v>99.288256227758012</v>
      </c>
      <c r="V34" s="873">
        <f t="shared" si="20"/>
        <v>99.392473976748249</v>
      </c>
      <c r="W34" s="873">
        <f t="shared" si="21"/>
        <v>0.10421774899023717</v>
      </c>
      <c r="X34" s="873">
        <f t="shared" si="22"/>
        <v>100</v>
      </c>
      <c r="Y34" s="873">
        <f t="shared" si="22"/>
        <v>100</v>
      </c>
      <c r="Z34" s="873">
        <f t="shared" si="23"/>
        <v>0</v>
      </c>
      <c r="AA34" s="873">
        <f t="shared" si="24"/>
        <v>100</v>
      </c>
      <c r="AB34" s="873">
        <f t="shared" si="24"/>
        <v>100</v>
      </c>
      <c r="AC34" s="873">
        <f t="shared" si="25"/>
        <v>0</v>
      </c>
      <c r="AD34" s="873">
        <f t="shared" si="26"/>
        <v>99.858557284299849</v>
      </c>
      <c r="AE34" s="873">
        <f t="shared" si="26"/>
        <v>99.883765982177451</v>
      </c>
      <c r="AF34" s="873">
        <f t="shared" si="27"/>
        <v>2.5208697877602049E-2</v>
      </c>
      <c r="AG34" s="873">
        <f t="shared" si="28"/>
        <v>99.009265858873846</v>
      </c>
      <c r="AH34" s="873">
        <f t="shared" si="28"/>
        <v>99.195471654742406</v>
      </c>
      <c r="AI34" s="873">
        <f t="shared" si="29"/>
        <v>0.18620579586855968</v>
      </c>
      <c r="AJ34" s="873">
        <f t="shared" si="30"/>
        <v>99.298805887253536</v>
      </c>
      <c r="AK34" s="873">
        <f t="shared" si="30"/>
        <v>99.34385478089952</v>
      </c>
      <c r="AL34" s="873">
        <f t="shared" si="31"/>
        <v>4.5048893645983412E-2</v>
      </c>
    </row>
    <row r="35" spans="1:38">
      <c r="A35" s="856" t="s">
        <v>90</v>
      </c>
      <c r="B35" s="859">
        <f t="shared" si="14"/>
        <v>60623</v>
      </c>
      <c r="C35" s="859">
        <f t="shared" si="14"/>
        <v>75216</v>
      </c>
      <c r="D35" s="859">
        <f t="shared" si="15"/>
        <v>14593</v>
      </c>
      <c r="E35" s="486">
        <v>220</v>
      </c>
      <c r="F35" s="486">
        <v>217</v>
      </c>
      <c r="G35" s="859">
        <f t="shared" si="32"/>
        <v>-3</v>
      </c>
      <c r="H35" s="486">
        <v>5572</v>
      </c>
      <c r="I35" s="486">
        <v>5370</v>
      </c>
      <c r="J35" s="871">
        <f t="shared" si="16"/>
        <v>-202</v>
      </c>
      <c r="K35" s="872">
        <v>3761</v>
      </c>
      <c r="L35" s="872">
        <v>4536</v>
      </c>
      <c r="M35" s="871">
        <f t="shared" si="17"/>
        <v>775</v>
      </c>
      <c r="N35" s="872">
        <v>33012</v>
      </c>
      <c r="O35" s="872">
        <v>43068</v>
      </c>
      <c r="P35" s="871">
        <f t="shared" si="18"/>
        <v>10056</v>
      </c>
      <c r="Q35" s="872">
        <v>18058</v>
      </c>
      <c r="R35" s="872">
        <v>22025</v>
      </c>
      <c r="S35" s="871">
        <f t="shared" si="19"/>
        <v>3967</v>
      </c>
      <c r="T35" s="856" t="s">
        <v>90</v>
      </c>
      <c r="U35" s="873">
        <f t="shared" si="20"/>
        <v>97.433760461159153</v>
      </c>
      <c r="V35" s="873">
        <f t="shared" si="20"/>
        <v>97.48596329506411</v>
      </c>
      <c r="W35" s="873">
        <f t="shared" si="21"/>
        <v>5.2202833904956947E-2</v>
      </c>
      <c r="X35" s="873">
        <f t="shared" si="22"/>
        <v>100</v>
      </c>
      <c r="Y35" s="873">
        <f t="shared" si="22"/>
        <v>100</v>
      </c>
      <c r="Z35" s="873">
        <f t="shared" si="23"/>
        <v>0</v>
      </c>
      <c r="AA35" s="873">
        <f t="shared" si="24"/>
        <v>99.645834468479265</v>
      </c>
      <c r="AB35" s="873">
        <f t="shared" si="24"/>
        <v>99.643503245716715</v>
      </c>
      <c r="AC35" s="873">
        <f t="shared" si="25"/>
        <v>-2.3312227625496007E-3</v>
      </c>
      <c r="AD35" s="873">
        <f t="shared" si="26"/>
        <v>99.854834026904086</v>
      </c>
      <c r="AE35" s="873">
        <f t="shared" si="26"/>
        <v>99.824281150159749</v>
      </c>
      <c r="AF35" s="873">
        <f t="shared" si="27"/>
        <v>-3.0552876744337709E-2</v>
      </c>
      <c r="AG35" s="873">
        <f t="shared" si="28"/>
        <v>95.540742900306114</v>
      </c>
      <c r="AH35" s="873">
        <f t="shared" si="28"/>
        <v>95.679376831013101</v>
      </c>
      <c r="AI35" s="873">
        <f t="shared" si="29"/>
        <v>0.13863393070698748</v>
      </c>
      <c r="AJ35" s="873">
        <f t="shared" si="30"/>
        <v>99.363154676992053</v>
      </c>
      <c r="AK35" s="873">
        <f t="shared" si="30"/>
        <v>99.349213100808171</v>
      </c>
      <c r="AL35" s="873">
        <f t="shared" si="31"/>
        <v>-1.3941576183881921E-2</v>
      </c>
    </row>
    <row r="36" spans="1:38">
      <c r="A36" s="856" t="s">
        <v>91</v>
      </c>
      <c r="B36" s="859">
        <f t="shared" si="14"/>
        <v>67899</v>
      </c>
      <c r="C36" s="859">
        <f t="shared" si="14"/>
        <v>85624</v>
      </c>
      <c r="D36" s="859">
        <f t="shared" si="15"/>
        <v>17725</v>
      </c>
      <c r="E36" s="486">
        <v>145</v>
      </c>
      <c r="F36" s="486">
        <v>153</v>
      </c>
      <c r="G36" s="859">
        <f t="shared" si="32"/>
        <v>8</v>
      </c>
      <c r="H36" s="486">
        <v>5610</v>
      </c>
      <c r="I36" s="486">
        <v>7121</v>
      </c>
      <c r="J36" s="871">
        <f t="shared" si="16"/>
        <v>1511</v>
      </c>
      <c r="K36" s="872">
        <v>4699</v>
      </c>
      <c r="L36" s="872">
        <v>6753</v>
      </c>
      <c r="M36" s="871">
        <f t="shared" si="17"/>
        <v>2054</v>
      </c>
      <c r="N36" s="872">
        <v>33676</v>
      </c>
      <c r="O36" s="872">
        <v>40781</v>
      </c>
      <c r="P36" s="871">
        <f t="shared" si="18"/>
        <v>7105</v>
      </c>
      <c r="Q36" s="872">
        <v>23769</v>
      </c>
      <c r="R36" s="872">
        <v>30816</v>
      </c>
      <c r="S36" s="871">
        <f t="shared" si="19"/>
        <v>7047</v>
      </c>
      <c r="T36" s="856" t="s">
        <v>91</v>
      </c>
      <c r="U36" s="873">
        <f t="shared" si="20"/>
        <v>98.56910937441009</v>
      </c>
      <c r="V36" s="873">
        <f t="shared" si="20"/>
        <v>98.45803221639855</v>
      </c>
      <c r="W36" s="873">
        <f t="shared" si="21"/>
        <v>-0.11107715801153972</v>
      </c>
      <c r="X36" s="873">
        <f t="shared" si="22"/>
        <v>100</v>
      </c>
      <c r="Y36" s="873">
        <f t="shared" si="22"/>
        <v>100</v>
      </c>
      <c r="Z36" s="873">
        <f t="shared" si="23"/>
        <v>0</v>
      </c>
      <c r="AA36" s="873">
        <f t="shared" si="24"/>
        <v>99.973921660668651</v>
      </c>
      <c r="AB36" s="873">
        <f t="shared" si="24"/>
        <v>98.899342345633897</v>
      </c>
      <c r="AC36" s="873">
        <f t="shared" si="25"/>
        <v>-1.0745793150347538</v>
      </c>
      <c r="AD36" s="873">
        <f t="shared" si="26"/>
        <v>98.501927132572177</v>
      </c>
      <c r="AE36" s="873">
        <f t="shared" si="26"/>
        <v>96.604600219058042</v>
      </c>
      <c r="AF36" s="873">
        <f t="shared" si="27"/>
        <v>-1.8973269135141351</v>
      </c>
      <c r="AG36" s="873">
        <f t="shared" si="28"/>
        <v>98.038543309786704</v>
      </c>
      <c r="AH36" s="873">
        <f t="shared" si="28"/>
        <v>98.287662950153575</v>
      </c>
      <c r="AI36" s="873">
        <f t="shared" si="29"/>
        <v>0.24911964036687095</v>
      </c>
      <c r="AJ36" s="873">
        <f t="shared" si="30"/>
        <v>98.799453779918821</v>
      </c>
      <c r="AK36" s="873">
        <f t="shared" si="30"/>
        <v>99.045316277981428</v>
      </c>
      <c r="AL36" s="873">
        <f t="shared" si="31"/>
        <v>0.24586249806260696</v>
      </c>
    </row>
    <row r="37" spans="1:38">
      <c r="A37" s="856" t="s">
        <v>92</v>
      </c>
      <c r="B37" s="859">
        <f t="shared" si="14"/>
        <v>41599</v>
      </c>
      <c r="C37" s="859">
        <f t="shared" si="14"/>
        <v>47594</v>
      </c>
      <c r="D37" s="859">
        <f t="shared" si="15"/>
        <v>5995</v>
      </c>
      <c r="E37" s="486">
        <v>78</v>
      </c>
      <c r="F37" s="486">
        <v>86</v>
      </c>
      <c r="G37" s="859">
        <f t="shared" si="32"/>
        <v>8</v>
      </c>
      <c r="H37" s="486">
        <v>3540</v>
      </c>
      <c r="I37" s="486">
        <v>3932</v>
      </c>
      <c r="J37" s="859">
        <f t="shared" si="16"/>
        <v>392</v>
      </c>
      <c r="K37" s="486">
        <v>5626</v>
      </c>
      <c r="L37" s="486">
        <v>6297</v>
      </c>
      <c r="M37" s="859">
        <f t="shared" si="17"/>
        <v>671</v>
      </c>
      <c r="N37" s="486">
        <v>19446</v>
      </c>
      <c r="O37" s="486">
        <v>22264</v>
      </c>
      <c r="P37" s="859">
        <f t="shared" si="18"/>
        <v>2818</v>
      </c>
      <c r="Q37" s="486">
        <v>12909</v>
      </c>
      <c r="R37" s="486">
        <v>15015</v>
      </c>
      <c r="S37" s="859">
        <f t="shared" si="19"/>
        <v>2106</v>
      </c>
      <c r="T37" s="856" t="s">
        <v>92</v>
      </c>
      <c r="U37" s="873">
        <f t="shared" si="20"/>
        <v>99.781119665472445</v>
      </c>
      <c r="V37" s="873">
        <f t="shared" si="20"/>
        <v>99.749860479948964</v>
      </c>
      <c r="W37" s="873">
        <f t="shared" si="21"/>
        <v>-3.1259185523481392E-2</v>
      </c>
      <c r="X37" s="873">
        <f t="shared" si="22"/>
        <v>100</v>
      </c>
      <c r="Y37" s="873">
        <f t="shared" si="22"/>
        <v>100</v>
      </c>
      <c r="Z37" s="873">
        <f t="shared" si="23"/>
        <v>0</v>
      </c>
      <c r="AA37" s="873">
        <f t="shared" si="24"/>
        <v>99.823795938915922</v>
      </c>
      <c r="AB37" s="873">
        <f t="shared" si="24"/>
        <v>99.719604330555327</v>
      </c>
      <c r="AC37" s="873">
        <f t="shared" si="25"/>
        <v>-0.10419160836059405</v>
      </c>
      <c r="AD37" s="873">
        <f t="shared" si="26"/>
        <v>99.973220860949326</v>
      </c>
      <c r="AE37" s="873">
        <f t="shared" si="26"/>
        <v>99.777537659696179</v>
      </c>
      <c r="AF37" s="873">
        <f t="shared" si="27"/>
        <v>-0.19568320125314642</v>
      </c>
      <c r="AG37" s="873">
        <f t="shared" si="28"/>
        <v>99.817945383615083</v>
      </c>
      <c r="AH37" s="873">
        <f t="shared" si="28"/>
        <v>99.806735958896041</v>
      </c>
      <c r="AI37" s="873">
        <f t="shared" si="29"/>
        <v>-1.1209424719041294E-2</v>
      </c>
      <c r="AJ37" s="873">
        <f t="shared" si="30"/>
        <v>99.597616064988799</v>
      </c>
      <c r="AK37" s="873">
        <f t="shared" si="30"/>
        <v>99.663369057433357</v>
      </c>
      <c r="AL37" s="873">
        <f t="shared" si="31"/>
        <v>6.5752992444558345E-2</v>
      </c>
    </row>
    <row r="38" spans="1:38">
      <c r="A38" s="856" t="s">
        <v>93</v>
      </c>
      <c r="B38" s="859">
        <f t="shared" si="14"/>
        <v>50194</v>
      </c>
      <c r="C38" s="859">
        <f t="shared" si="14"/>
        <v>68529</v>
      </c>
      <c r="D38" s="859">
        <f t="shared" si="15"/>
        <v>18335</v>
      </c>
      <c r="E38" s="486">
        <v>119</v>
      </c>
      <c r="F38" s="486">
        <v>127</v>
      </c>
      <c r="G38" s="859">
        <f t="shared" si="32"/>
        <v>8</v>
      </c>
      <c r="H38" s="486">
        <v>4262</v>
      </c>
      <c r="I38" s="486">
        <v>4748</v>
      </c>
      <c r="J38" s="859">
        <f t="shared" si="16"/>
        <v>486</v>
      </c>
      <c r="K38" s="486">
        <v>4198</v>
      </c>
      <c r="L38" s="486">
        <v>5391</v>
      </c>
      <c r="M38" s="859">
        <f t="shared" si="17"/>
        <v>1193</v>
      </c>
      <c r="N38" s="486">
        <v>24734</v>
      </c>
      <c r="O38" s="486">
        <v>35831</v>
      </c>
      <c r="P38" s="859">
        <f t="shared" si="18"/>
        <v>11097</v>
      </c>
      <c r="Q38" s="486">
        <v>16881</v>
      </c>
      <c r="R38" s="486">
        <v>22432</v>
      </c>
      <c r="S38" s="859">
        <f t="shared" si="19"/>
        <v>5551</v>
      </c>
      <c r="T38" s="856" t="s">
        <v>93</v>
      </c>
      <c r="U38" s="873">
        <f t="shared" si="20"/>
        <v>96.456266747111954</v>
      </c>
      <c r="V38" s="873">
        <f t="shared" si="20"/>
        <v>97.050304878048777</v>
      </c>
      <c r="W38" s="873">
        <f t="shared" si="21"/>
        <v>0.59403813093682345</v>
      </c>
      <c r="X38" s="873">
        <f t="shared" si="22"/>
        <v>93.624161073825505</v>
      </c>
      <c r="Y38" s="873">
        <f t="shared" si="22"/>
        <v>93.61702127659575</v>
      </c>
      <c r="Z38" s="873">
        <f t="shared" si="23"/>
        <v>-7.139797229754663E-3</v>
      </c>
      <c r="AA38" s="873">
        <f t="shared" si="24"/>
        <v>93.165341029070177</v>
      </c>
      <c r="AB38" s="873">
        <f t="shared" si="24"/>
        <v>93.195188913583465</v>
      </c>
      <c r="AC38" s="873">
        <f t="shared" si="25"/>
        <v>2.9847884513287681E-2</v>
      </c>
      <c r="AD38" s="873">
        <f t="shared" si="26"/>
        <v>95.780782143181199</v>
      </c>
      <c r="AE38" s="873">
        <f t="shared" si="26"/>
        <v>96.3739461314631</v>
      </c>
      <c r="AF38" s="873">
        <f t="shared" si="27"/>
        <v>0.59316398828190131</v>
      </c>
      <c r="AG38" s="873">
        <f t="shared" si="28"/>
        <v>95.955995684340323</v>
      </c>
      <c r="AH38" s="873">
        <f t="shared" si="28"/>
        <v>96.902261248852156</v>
      </c>
      <c r="AI38" s="873">
        <f t="shared" si="29"/>
        <v>0.94626556451183319</v>
      </c>
      <c r="AJ38" s="873">
        <f t="shared" si="30"/>
        <v>98.752693049098539</v>
      </c>
      <c r="AK38" s="873">
        <f t="shared" si="30"/>
        <v>98.793700925560373</v>
      </c>
      <c r="AL38" s="873">
        <f t="shared" si="31"/>
        <v>4.1007876461833348E-2</v>
      </c>
    </row>
    <row r="39" spans="1:38">
      <c r="A39" s="856" t="s">
        <v>94</v>
      </c>
      <c r="B39" s="859">
        <f t="shared" si="14"/>
        <v>29340</v>
      </c>
      <c r="C39" s="859">
        <f t="shared" si="14"/>
        <v>37034</v>
      </c>
      <c r="D39" s="859">
        <f t="shared" si="15"/>
        <v>7694</v>
      </c>
      <c r="E39" s="486">
        <v>21</v>
      </c>
      <c r="F39" s="486">
        <v>13</v>
      </c>
      <c r="G39" s="859">
        <f t="shared" si="32"/>
        <v>-8</v>
      </c>
      <c r="H39" s="486">
        <v>2980</v>
      </c>
      <c r="I39" s="486">
        <v>3075</v>
      </c>
      <c r="J39" s="859">
        <f t="shared" si="16"/>
        <v>95</v>
      </c>
      <c r="K39" s="486">
        <v>2767</v>
      </c>
      <c r="L39" s="486">
        <v>3232</v>
      </c>
      <c r="M39" s="859">
        <f t="shared" si="17"/>
        <v>465</v>
      </c>
      <c r="N39" s="486">
        <v>14366</v>
      </c>
      <c r="O39" s="486">
        <v>19098</v>
      </c>
      <c r="P39" s="859">
        <f t="shared" si="18"/>
        <v>4732</v>
      </c>
      <c r="Q39" s="486">
        <v>9206</v>
      </c>
      <c r="R39" s="486">
        <v>11616</v>
      </c>
      <c r="S39" s="859">
        <f t="shared" si="19"/>
        <v>2410</v>
      </c>
      <c r="T39" s="856" t="s">
        <v>94</v>
      </c>
      <c r="U39" s="873">
        <f t="shared" si="20"/>
        <v>94.558069468988094</v>
      </c>
      <c r="V39" s="873">
        <f t="shared" si="20"/>
        <v>94.950884791634266</v>
      </c>
      <c r="W39" s="873">
        <f t="shared" si="21"/>
        <v>0.39281532264617169</v>
      </c>
      <c r="X39" s="873">
        <f t="shared" si="22"/>
        <v>100</v>
      </c>
      <c r="Y39" s="873">
        <f t="shared" si="22"/>
        <v>100</v>
      </c>
      <c r="Z39" s="873">
        <f t="shared" si="23"/>
        <v>0</v>
      </c>
      <c r="AA39" s="873">
        <f t="shared" si="24"/>
        <v>92.895761245674734</v>
      </c>
      <c r="AB39" s="873">
        <f t="shared" si="24"/>
        <v>92.515808023219662</v>
      </c>
      <c r="AC39" s="873">
        <f t="shared" si="25"/>
        <v>-0.37995322245507168</v>
      </c>
      <c r="AD39" s="873">
        <f t="shared" si="26"/>
        <v>96.683923324471806</v>
      </c>
      <c r="AE39" s="873">
        <f t="shared" si="26"/>
        <v>96.578825705039293</v>
      </c>
      <c r="AF39" s="873">
        <f t="shared" si="27"/>
        <v>-0.10509761943251306</v>
      </c>
      <c r="AG39" s="873">
        <f t="shared" si="28"/>
        <v>92.402782954404273</v>
      </c>
      <c r="AH39" s="873">
        <f t="shared" si="28"/>
        <v>93.17139204331805</v>
      </c>
      <c r="AI39" s="873">
        <f t="shared" si="29"/>
        <v>0.76860908891377733</v>
      </c>
      <c r="AJ39" s="873">
        <f t="shared" si="30"/>
        <v>97.956082736986573</v>
      </c>
      <c r="AK39" s="873">
        <f t="shared" si="30"/>
        <v>98.114175247563821</v>
      </c>
      <c r="AL39" s="873">
        <f t="shared" si="31"/>
        <v>0.15809251057724794</v>
      </c>
    </row>
    <row r="40" spans="1:38">
      <c r="A40" s="856" t="s">
        <v>95</v>
      </c>
      <c r="B40" s="859">
        <f t="shared" si="14"/>
        <v>63683</v>
      </c>
      <c r="C40" s="859">
        <f t="shared" si="14"/>
        <v>72627</v>
      </c>
      <c r="D40" s="859">
        <f t="shared" si="15"/>
        <v>8944</v>
      </c>
      <c r="E40" s="486">
        <v>134</v>
      </c>
      <c r="F40" s="486">
        <v>109</v>
      </c>
      <c r="G40" s="859">
        <f t="shared" si="32"/>
        <v>-25</v>
      </c>
      <c r="H40" s="486">
        <v>6977</v>
      </c>
      <c r="I40" s="486">
        <v>7732</v>
      </c>
      <c r="J40" s="859">
        <f t="shared" si="16"/>
        <v>755</v>
      </c>
      <c r="K40" s="486">
        <v>8166</v>
      </c>
      <c r="L40" s="486">
        <v>9035</v>
      </c>
      <c r="M40" s="859">
        <f t="shared" si="17"/>
        <v>869</v>
      </c>
      <c r="N40" s="486">
        <v>29212</v>
      </c>
      <c r="O40" s="486">
        <v>33694</v>
      </c>
      <c r="P40" s="859">
        <f t="shared" si="18"/>
        <v>4482</v>
      </c>
      <c r="Q40" s="486">
        <v>19194</v>
      </c>
      <c r="R40" s="486">
        <v>22057</v>
      </c>
      <c r="S40" s="859">
        <f t="shared" si="19"/>
        <v>2863</v>
      </c>
      <c r="T40" s="856" t="s">
        <v>95</v>
      </c>
      <c r="U40" s="873">
        <f t="shared" si="20"/>
        <v>95.121951219512198</v>
      </c>
      <c r="V40" s="873">
        <f t="shared" si="20"/>
        <v>93.814743073017553</v>
      </c>
      <c r="W40" s="873">
        <f t="shared" si="21"/>
        <v>-1.307208146494645</v>
      </c>
      <c r="X40" s="873">
        <f t="shared" si="22"/>
        <v>99.665551839464882</v>
      </c>
      <c r="Y40" s="873">
        <f t="shared" si="22"/>
        <v>99.64028776978418</v>
      </c>
      <c r="Z40" s="873">
        <f t="shared" si="23"/>
        <v>-2.526406968070205E-2</v>
      </c>
      <c r="AA40" s="873">
        <f t="shared" si="24"/>
        <v>99.286214748642493</v>
      </c>
      <c r="AB40" s="873">
        <f t="shared" si="24"/>
        <v>98.5031185031185</v>
      </c>
      <c r="AC40" s="873">
        <f t="shared" si="25"/>
        <v>-0.78309624552399271</v>
      </c>
      <c r="AD40" s="873">
        <f t="shared" si="26"/>
        <v>98.423918234788417</v>
      </c>
      <c r="AE40" s="873">
        <f t="shared" si="26"/>
        <v>98.67207835178894</v>
      </c>
      <c r="AF40" s="873">
        <f t="shared" si="27"/>
        <v>0.24816011700052343</v>
      </c>
      <c r="AG40" s="873">
        <f t="shared" si="28"/>
        <v>90.697297217593885</v>
      </c>
      <c r="AH40" s="873">
        <f t="shared" si="28"/>
        <v>88.255098380108734</v>
      </c>
      <c r="AI40" s="873">
        <f t="shared" si="29"/>
        <v>-2.4421988374851509</v>
      </c>
      <c r="AJ40" s="873">
        <f t="shared" si="30"/>
        <v>98.30059798151693</v>
      </c>
      <c r="AK40" s="873">
        <f t="shared" si="30"/>
        <v>97.630706725114933</v>
      </c>
      <c r="AL40" s="873">
        <f t="shared" si="31"/>
        <v>-0.66989125640199632</v>
      </c>
    </row>
    <row r="41" spans="1:38">
      <c r="A41" s="863" t="s">
        <v>96</v>
      </c>
      <c r="B41" s="864">
        <f>SUM(B27:B40)</f>
        <v>728095</v>
      </c>
      <c r="C41" s="865">
        <f>SUM(C27:C40)</f>
        <v>931187</v>
      </c>
      <c r="D41" s="864">
        <f t="shared" si="15"/>
        <v>203092</v>
      </c>
      <c r="E41" s="864">
        <f>SUM(E27:E40)</f>
        <v>1942</v>
      </c>
      <c r="F41" s="864">
        <f>SUM(F27:F40)</f>
        <v>2084</v>
      </c>
      <c r="G41" s="864">
        <f t="shared" si="32"/>
        <v>142</v>
      </c>
      <c r="H41" s="864">
        <f>SUM(H27:H40)</f>
        <v>65820</v>
      </c>
      <c r="I41" s="864">
        <f>SUM(I27:I40)</f>
        <v>78223</v>
      </c>
      <c r="J41" s="864">
        <f t="shared" si="16"/>
        <v>12403</v>
      </c>
      <c r="K41" s="864">
        <f>SUM(K27:K40)</f>
        <v>64244</v>
      </c>
      <c r="L41" s="864">
        <f>SUM(L27:L40)</f>
        <v>80419</v>
      </c>
      <c r="M41" s="864">
        <f t="shared" si="17"/>
        <v>16175</v>
      </c>
      <c r="N41" s="864">
        <f>SUM(N27:N40)</f>
        <v>376310</v>
      </c>
      <c r="O41" s="864">
        <f>SUM(O27:O40)</f>
        <v>489259</v>
      </c>
      <c r="P41" s="864">
        <f t="shared" si="18"/>
        <v>112949</v>
      </c>
      <c r="Q41" s="864">
        <f>SUM(Q27:Q40)</f>
        <v>219779</v>
      </c>
      <c r="R41" s="864">
        <f>SUM(R27:R40)</f>
        <v>281202</v>
      </c>
      <c r="S41" s="864">
        <f t="shared" si="19"/>
        <v>61423</v>
      </c>
      <c r="T41" s="863" t="s">
        <v>96</v>
      </c>
      <c r="U41" s="874">
        <f t="shared" si="20"/>
        <v>97.154581492939272</v>
      </c>
      <c r="V41" s="874">
        <f t="shared" si="20"/>
        <v>97.285169461874005</v>
      </c>
      <c r="W41" s="874">
        <f t="shared" si="21"/>
        <v>0.13058796893473357</v>
      </c>
      <c r="X41" s="874">
        <f t="shared" si="22"/>
        <v>97.511093961026432</v>
      </c>
      <c r="Y41" s="874">
        <f t="shared" si="22"/>
        <v>97.633984585051081</v>
      </c>
      <c r="Z41" s="874">
        <f t="shared" si="23"/>
        <v>0.12289062402464879</v>
      </c>
      <c r="AA41" s="874">
        <f t="shared" si="24"/>
        <v>97.770587398663068</v>
      </c>
      <c r="AB41" s="874">
        <f t="shared" si="24"/>
        <v>97.722540862642489</v>
      </c>
      <c r="AC41" s="874">
        <f t="shared" si="25"/>
        <v>-4.8046536020578401E-2</v>
      </c>
      <c r="AD41" s="874">
        <f t="shared" si="26"/>
        <v>96.964967245798917</v>
      </c>
      <c r="AE41" s="874">
        <f t="shared" si="26"/>
        <v>97.067270916622164</v>
      </c>
      <c r="AF41" s="874">
        <f t="shared" si="27"/>
        <v>0.10230367082324676</v>
      </c>
      <c r="AG41" s="874">
        <f t="shared" si="28"/>
        <v>96.114665540796551</v>
      </c>
      <c r="AH41" s="874">
        <f t="shared" si="28"/>
        <v>96.315573496331254</v>
      </c>
      <c r="AI41" s="874">
        <f t="shared" si="29"/>
        <v>0.20090795553470286</v>
      </c>
      <c r="AJ41" s="874">
        <f t="shared" si="30"/>
        <v>98.713536477930461</v>
      </c>
      <c r="AK41" s="874">
        <f t="shared" si="30"/>
        <v>98.813342048327684</v>
      </c>
      <c r="AL41" s="874">
        <f t="shared" si="31"/>
        <v>9.9805570397222709E-2</v>
      </c>
    </row>
    <row r="42" spans="1:38">
      <c r="A42" s="857"/>
      <c r="B42" s="859"/>
      <c r="C42" s="859"/>
      <c r="D42" s="859"/>
      <c r="E42" s="859"/>
      <c r="F42" s="859"/>
      <c r="G42" s="859"/>
      <c r="H42" s="859"/>
      <c r="I42" s="859"/>
      <c r="J42" s="859"/>
      <c r="K42" s="859"/>
      <c r="L42" s="859"/>
      <c r="M42" s="859"/>
      <c r="N42" s="859"/>
      <c r="O42" s="859"/>
      <c r="P42" s="859"/>
      <c r="Q42" s="859"/>
      <c r="R42" s="859"/>
      <c r="S42" s="859"/>
      <c r="T42" s="857"/>
      <c r="U42" s="875"/>
      <c r="V42" s="875"/>
      <c r="W42" s="876"/>
      <c r="X42" s="875"/>
      <c r="Y42" s="875"/>
      <c r="Z42" s="876"/>
      <c r="AA42" s="875"/>
      <c r="AB42" s="875"/>
      <c r="AC42" s="876"/>
      <c r="AD42" s="875"/>
      <c r="AE42" s="875"/>
      <c r="AF42" s="876"/>
      <c r="AG42" s="875"/>
      <c r="AH42" s="875"/>
      <c r="AI42" s="876"/>
      <c r="AJ42" s="875"/>
      <c r="AK42" s="875"/>
      <c r="AL42" s="876"/>
    </row>
    <row r="43" spans="1:38">
      <c r="A43" s="857"/>
      <c r="B43" s="859"/>
      <c r="C43" s="859"/>
      <c r="D43" s="859"/>
      <c r="E43" s="859"/>
      <c r="F43" s="859"/>
      <c r="G43" s="859"/>
      <c r="H43" s="859"/>
      <c r="I43" s="859"/>
      <c r="J43" s="859"/>
      <c r="K43" s="859"/>
      <c r="L43" s="859"/>
      <c r="M43" s="859"/>
      <c r="N43" s="859"/>
      <c r="O43" s="859"/>
      <c r="P43" s="859"/>
      <c r="Q43" s="859"/>
      <c r="R43" s="859"/>
      <c r="S43" s="859"/>
      <c r="T43" s="857"/>
      <c r="U43" s="875"/>
      <c r="V43" s="875"/>
      <c r="W43" s="876"/>
      <c r="X43" s="875"/>
      <c r="Y43" s="875"/>
      <c r="Z43" s="876"/>
      <c r="AA43" s="875"/>
      <c r="AB43" s="875"/>
      <c r="AC43" s="876"/>
      <c r="AD43" s="875"/>
      <c r="AE43" s="875"/>
      <c r="AF43" s="876"/>
      <c r="AG43" s="875"/>
      <c r="AH43" s="875"/>
      <c r="AI43" s="876"/>
      <c r="AJ43" s="875"/>
      <c r="AK43" s="875"/>
      <c r="AL43" s="876"/>
    </row>
    <row r="44" spans="1:38">
      <c r="A44" s="1995">
        <v>44</v>
      </c>
      <c r="B44" s="1995"/>
      <c r="C44" s="1995"/>
      <c r="D44" s="1995"/>
      <c r="E44" s="1995"/>
      <c r="F44" s="1995"/>
      <c r="G44" s="1995"/>
      <c r="H44" s="1995"/>
      <c r="I44" s="1995"/>
      <c r="J44" s="1995"/>
      <c r="K44" s="1995"/>
      <c r="L44" s="1995"/>
      <c r="M44" s="1995"/>
      <c r="N44" s="1995"/>
      <c r="O44" s="1995"/>
      <c r="P44" s="1995"/>
      <c r="Q44" s="1995"/>
      <c r="R44" s="1995"/>
      <c r="S44" s="1995"/>
      <c r="T44" s="1995">
        <v>46</v>
      </c>
      <c r="U44" s="1995"/>
      <c r="V44" s="1995"/>
      <c r="W44" s="1995"/>
      <c r="X44" s="1995"/>
      <c r="Y44" s="1995"/>
      <c r="Z44" s="1995"/>
      <c r="AA44" s="1995"/>
      <c r="AB44" s="1995"/>
      <c r="AC44" s="1995"/>
      <c r="AD44" s="1995"/>
      <c r="AE44" s="1995"/>
      <c r="AF44" s="1995"/>
      <c r="AG44" s="1995"/>
      <c r="AH44" s="1995"/>
      <c r="AI44" s="1995"/>
      <c r="AJ44" s="1995"/>
      <c r="AK44" s="1995"/>
      <c r="AL44" s="1995"/>
    </row>
    <row r="45" spans="1:38" ht="15.75">
      <c r="G45" s="877"/>
      <c r="H45" s="877" t="s">
        <v>1432</v>
      </c>
      <c r="I45" s="877"/>
      <c r="J45" s="877"/>
      <c r="K45" s="877"/>
      <c r="L45" s="877"/>
      <c r="M45" s="877"/>
      <c r="N45" s="878"/>
      <c r="O45" s="878"/>
    </row>
    <row r="46" spans="1:38" ht="15.75">
      <c r="G46" s="877"/>
      <c r="H46" s="877"/>
      <c r="I46" s="877"/>
      <c r="J46" s="877"/>
      <c r="K46" s="877"/>
      <c r="L46" s="877"/>
      <c r="M46" s="877"/>
      <c r="N46" s="878"/>
      <c r="O46" s="878"/>
    </row>
    <row r="47" spans="1:38">
      <c r="A47" s="1984"/>
      <c r="B47" s="1982" t="s">
        <v>80</v>
      </c>
      <c r="C47" s="1982"/>
      <c r="D47" s="1982"/>
      <c r="E47" s="1982" t="s">
        <v>79</v>
      </c>
      <c r="F47" s="1982"/>
      <c r="G47" s="1982"/>
      <c r="H47" s="1982"/>
      <c r="I47" s="1982"/>
      <c r="J47" s="1982"/>
      <c r="K47" s="1982"/>
      <c r="L47" s="1982"/>
      <c r="M47" s="1982"/>
      <c r="N47" s="1982"/>
      <c r="O47" s="1982"/>
      <c r="P47" s="1982"/>
      <c r="Q47" s="1982"/>
      <c r="R47" s="1982"/>
      <c r="S47" s="1992"/>
    </row>
    <row r="48" spans="1:38">
      <c r="A48" s="1991"/>
      <c r="B48" s="1982"/>
      <c r="C48" s="1982"/>
      <c r="D48" s="1982"/>
      <c r="E48" s="1982" t="s">
        <v>189</v>
      </c>
      <c r="F48" s="1982"/>
      <c r="G48" s="1982"/>
      <c r="H48" s="1982" t="s">
        <v>190</v>
      </c>
      <c r="I48" s="1982"/>
      <c r="J48" s="1982"/>
      <c r="K48" s="1982" t="s">
        <v>191</v>
      </c>
      <c r="L48" s="1982"/>
      <c r="M48" s="1982"/>
      <c r="N48" s="1982" t="s">
        <v>192</v>
      </c>
      <c r="O48" s="1982"/>
      <c r="P48" s="1982"/>
      <c r="Q48" s="1982" t="s">
        <v>854</v>
      </c>
      <c r="R48" s="1982"/>
      <c r="S48" s="1992"/>
    </row>
    <row r="49" spans="1:38">
      <c r="A49" s="1991"/>
      <c r="B49" s="1982">
        <v>2016</v>
      </c>
      <c r="C49" s="1982">
        <v>2017</v>
      </c>
      <c r="D49" s="1993" t="s">
        <v>979</v>
      </c>
      <c r="E49" s="1982">
        <v>2016</v>
      </c>
      <c r="F49" s="1982">
        <v>2017</v>
      </c>
      <c r="G49" s="1993" t="s">
        <v>979</v>
      </c>
      <c r="H49" s="1982">
        <v>2016</v>
      </c>
      <c r="I49" s="1982">
        <v>2017</v>
      </c>
      <c r="J49" s="1993" t="s">
        <v>979</v>
      </c>
      <c r="K49" s="1982">
        <v>2016</v>
      </c>
      <c r="L49" s="1982">
        <v>2017</v>
      </c>
      <c r="M49" s="1993" t="s">
        <v>979</v>
      </c>
      <c r="N49" s="1982">
        <v>2016</v>
      </c>
      <c r="O49" s="1982">
        <v>2017</v>
      </c>
      <c r="P49" s="1993" t="s">
        <v>979</v>
      </c>
      <c r="Q49" s="1982">
        <v>2016</v>
      </c>
      <c r="R49" s="1982">
        <v>2017</v>
      </c>
      <c r="S49" s="1993" t="s">
        <v>979</v>
      </c>
    </row>
    <row r="50" spans="1:38">
      <c r="A50" s="1991"/>
      <c r="B50" s="1985"/>
      <c r="C50" s="1985"/>
      <c r="D50" s="1994"/>
      <c r="E50" s="1985"/>
      <c r="F50" s="1985"/>
      <c r="G50" s="1994"/>
      <c r="H50" s="1985"/>
      <c r="I50" s="1985"/>
      <c r="J50" s="1994"/>
      <c r="K50" s="1985"/>
      <c r="L50" s="1985"/>
      <c r="M50" s="1994"/>
      <c r="N50" s="1985"/>
      <c r="O50" s="1985"/>
      <c r="P50" s="1994"/>
      <c r="Q50" s="1985"/>
      <c r="R50" s="1985"/>
      <c r="S50" s="1994"/>
    </row>
    <row r="51" spans="1:38">
      <c r="A51" s="851" t="s">
        <v>82</v>
      </c>
      <c r="B51" s="879">
        <f t="shared" ref="B51:C65" si="33">(B27/B7)*100</f>
        <v>40.855812353649341</v>
      </c>
      <c r="C51" s="879">
        <f t="shared" si="33"/>
        <v>46.552371417845073</v>
      </c>
      <c r="D51" s="879">
        <f t="shared" ref="D51:D65" si="34">(C51-B51)</f>
        <v>5.696559064195732</v>
      </c>
      <c r="E51" s="879">
        <f t="shared" ref="E51:F65" si="35">(E27/E7)*100</f>
        <v>28.787878787878789</v>
      </c>
      <c r="F51" s="879">
        <f t="shared" si="35"/>
        <v>27.830188679245282</v>
      </c>
      <c r="G51" s="879">
        <f t="shared" ref="G51:G65" si="36">(F51-E51)</f>
        <v>-0.95769010863350701</v>
      </c>
      <c r="H51" s="879">
        <f t="shared" ref="H51:I65" si="37">(H27/H7)*100</f>
        <v>27.920416864045478</v>
      </c>
      <c r="I51" s="879">
        <f t="shared" si="37"/>
        <v>30.002523340903359</v>
      </c>
      <c r="J51" s="879">
        <f t="shared" ref="J51:J65" si="38">(I51-H51)</f>
        <v>2.0821064768578808</v>
      </c>
      <c r="K51" s="879">
        <f t="shared" ref="K51:L65" si="39">(K27/K7)*100</f>
        <v>35.534035484555027</v>
      </c>
      <c r="L51" s="879">
        <f t="shared" si="39"/>
        <v>39.206994960228307</v>
      </c>
      <c r="M51" s="879">
        <f t="shared" ref="M51:M65" si="40">(L51-K51)</f>
        <v>3.6729594756732808</v>
      </c>
      <c r="N51" s="879">
        <f t="shared" ref="N51:O65" si="41">(N27/N7)*100</f>
        <v>43.316369408908393</v>
      </c>
      <c r="O51" s="879">
        <f t="shared" si="41"/>
        <v>48.514242500630203</v>
      </c>
      <c r="P51" s="879">
        <f t="shared" ref="P51:P65" si="42">(O51-N51)</f>
        <v>5.1978730917218101</v>
      </c>
      <c r="Q51" s="879">
        <f t="shared" ref="Q51:R65" si="43">(Q27/Q7)*100</f>
        <v>40.939762596660586</v>
      </c>
      <c r="R51" s="879">
        <f t="shared" si="43"/>
        <v>49.197827579749045</v>
      </c>
      <c r="S51" s="879">
        <f t="shared" ref="S51:S65" si="44">(R51-Q51)</f>
        <v>8.2580649830884596</v>
      </c>
      <c r="T51" s="880"/>
      <c r="U51" s="880"/>
      <c r="V51" s="880"/>
      <c r="W51" s="880"/>
      <c r="X51" s="880"/>
      <c r="Y51" s="880"/>
      <c r="Z51" s="880"/>
      <c r="AA51" s="880"/>
      <c r="AB51" s="880"/>
      <c r="AC51" s="880"/>
      <c r="AD51" s="880"/>
      <c r="AE51" s="880"/>
      <c r="AF51" s="880"/>
      <c r="AG51" s="880"/>
      <c r="AH51" s="880"/>
      <c r="AI51" s="880"/>
      <c r="AJ51" s="880"/>
      <c r="AK51" s="880"/>
      <c r="AL51" s="880"/>
    </row>
    <row r="52" spans="1:38">
      <c r="A52" s="856" t="s">
        <v>83</v>
      </c>
      <c r="B52" s="881">
        <f t="shared" si="33"/>
        <v>41.017761710154041</v>
      </c>
      <c r="C52" s="881">
        <f t="shared" si="33"/>
        <v>43.815454288140394</v>
      </c>
      <c r="D52" s="881">
        <f t="shared" si="34"/>
        <v>2.7976925779863535</v>
      </c>
      <c r="E52" s="881">
        <f t="shared" si="35"/>
        <v>34.253246753246749</v>
      </c>
      <c r="F52" s="881">
        <f t="shared" si="35"/>
        <v>36.695906432748536</v>
      </c>
      <c r="G52" s="881">
        <f t="shared" si="36"/>
        <v>2.4426596795017872</v>
      </c>
      <c r="H52" s="881">
        <f t="shared" si="37"/>
        <v>27.790747534422795</v>
      </c>
      <c r="I52" s="881">
        <f t="shared" si="37"/>
        <v>29.471163440431052</v>
      </c>
      <c r="J52" s="881">
        <f t="shared" si="38"/>
        <v>1.6804159060082569</v>
      </c>
      <c r="K52" s="881">
        <f t="shared" si="39"/>
        <v>33.604618809126322</v>
      </c>
      <c r="L52" s="881">
        <f t="shared" si="39"/>
        <v>36.540651332270549</v>
      </c>
      <c r="M52" s="881">
        <f t="shared" si="40"/>
        <v>2.9360325231442275</v>
      </c>
      <c r="N52" s="881">
        <f t="shared" si="41"/>
        <v>45.381540566819119</v>
      </c>
      <c r="O52" s="881">
        <f t="shared" si="41"/>
        <v>48.953903239617524</v>
      </c>
      <c r="P52" s="881">
        <f t="shared" si="42"/>
        <v>3.5723626727984055</v>
      </c>
      <c r="Q52" s="881">
        <f t="shared" si="43"/>
        <v>45.105120237395369</v>
      </c>
      <c r="R52" s="881">
        <f t="shared" si="43"/>
        <v>46.709199333508728</v>
      </c>
      <c r="S52" s="881">
        <f t="shared" si="44"/>
        <v>1.6040790961133595</v>
      </c>
      <c r="T52" s="880"/>
      <c r="U52" s="880"/>
      <c r="V52" s="880"/>
      <c r="W52" s="880"/>
      <c r="X52" s="880"/>
      <c r="Y52" s="880"/>
      <c r="Z52" s="880"/>
      <c r="AA52" s="880"/>
      <c r="AB52" s="880"/>
      <c r="AC52" s="880"/>
      <c r="AD52" s="880"/>
      <c r="AE52" s="880"/>
      <c r="AF52" s="880"/>
      <c r="AG52" s="880"/>
      <c r="AH52" s="880"/>
      <c r="AI52" s="880"/>
      <c r="AJ52" s="880"/>
      <c r="AK52" s="880"/>
      <c r="AL52" s="880"/>
    </row>
    <row r="53" spans="1:38">
      <c r="A53" s="856" t="s">
        <v>84</v>
      </c>
      <c r="B53" s="881">
        <f t="shared" si="33"/>
        <v>44.34858968049484</v>
      </c>
      <c r="C53" s="881">
        <f t="shared" si="33"/>
        <v>45.445223921334303</v>
      </c>
      <c r="D53" s="881">
        <f t="shared" si="34"/>
        <v>1.0966342408394638</v>
      </c>
      <c r="E53" s="881">
        <f t="shared" si="35"/>
        <v>32.5</v>
      </c>
      <c r="F53" s="881">
        <f t="shared" si="35"/>
        <v>37.562189054726367</v>
      </c>
      <c r="G53" s="881">
        <f t="shared" si="36"/>
        <v>5.0621890547263675</v>
      </c>
      <c r="H53" s="881">
        <f t="shared" si="37"/>
        <v>29.752440049124168</v>
      </c>
      <c r="I53" s="881">
        <f t="shared" si="37"/>
        <v>30.555833750625936</v>
      </c>
      <c r="J53" s="881">
        <f t="shared" si="38"/>
        <v>0.80339370150176848</v>
      </c>
      <c r="K53" s="881">
        <f t="shared" si="39"/>
        <v>37.692888745009171</v>
      </c>
      <c r="L53" s="881">
        <f t="shared" si="39"/>
        <v>39.971879910677366</v>
      </c>
      <c r="M53" s="881">
        <f t="shared" si="40"/>
        <v>2.2789911656681952</v>
      </c>
      <c r="N53" s="881">
        <f t="shared" si="41"/>
        <v>48.186779611016291</v>
      </c>
      <c r="O53" s="881">
        <f t="shared" si="41"/>
        <v>50.142868418975453</v>
      </c>
      <c r="P53" s="881">
        <f t="shared" si="42"/>
        <v>1.9560888079591621</v>
      </c>
      <c r="Q53" s="881">
        <f t="shared" si="43"/>
        <v>47.876037845143848</v>
      </c>
      <c r="R53" s="881">
        <f t="shared" si="43"/>
        <v>47.183860337584584</v>
      </c>
      <c r="S53" s="881">
        <f t="shared" si="44"/>
        <v>-0.69217750755926488</v>
      </c>
      <c r="T53" s="880"/>
      <c r="U53" s="880"/>
      <c r="V53" s="880"/>
      <c r="W53" s="880"/>
      <c r="X53" s="880"/>
      <c r="Y53" s="880"/>
      <c r="Z53" s="880"/>
      <c r="AA53" s="880"/>
      <c r="AB53" s="880"/>
      <c r="AC53" s="880"/>
      <c r="AD53" s="880"/>
      <c r="AE53" s="880"/>
      <c r="AF53" s="880"/>
      <c r="AG53" s="880"/>
      <c r="AH53" s="880"/>
      <c r="AI53" s="880"/>
      <c r="AJ53" s="880"/>
      <c r="AK53" s="880"/>
      <c r="AL53" s="880"/>
    </row>
    <row r="54" spans="1:38">
      <c r="A54" s="856" t="s">
        <v>85</v>
      </c>
      <c r="B54" s="881">
        <f t="shared" si="33"/>
        <v>44.056824312174072</v>
      </c>
      <c r="C54" s="881">
        <f t="shared" si="33"/>
        <v>46.983850538315394</v>
      </c>
      <c r="D54" s="881">
        <f t="shared" si="34"/>
        <v>2.9270262261413222</v>
      </c>
      <c r="E54" s="881">
        <f t="shared" si="35"/>
        <v>43.431635388739949</v>
      </c>
      <c r="F54" s="881">
        <f t="shared" si="35"/>
        <v>47.325102880658434</v>
      </c>
      <c r="G54" s="881">
        <f t="shared" si="36"/>
        <v>3.8934674919184857</v>
      </c>
      <c r="H54" s="881">
        <f t="shared" si="37"/>
        <v>30.244594115561856</v>
      </c>
      <c r="I54" s="881">
        <f t="shared" si="37"/>
        <v>32.524610987615112</v>
      </c>
      <c r="J54" s="881">
        <f t="shared" si="38"/>
        <v>2.2800168720532561</v>
      </c>
      <c r="K54" s="881">
        <f t="shared" si="39"/>
        <v>38.611914401388084</v>
      </c>
      <c r="L54" s="881">
        <f t="shared" si="39"/>
        <v>39.686180950633144</v>
      </c>
      <c r="M54" s="881">
        <f t="shared" si="40"/>
        <v>1.0742665492450598</v>
      </c>
      <c r="N54" s="881">
        <f t="shared" si="41"/>
        <v>47.928612253175764</v>
      </c>
      <c r="O54" s="881">
        <f t="shared" si="41"/>
        <v>50.444142241254596</v>
      </c>
      <c r="P54" s="881">
        <f t="shared" si="42"/>
        <v>2.515529988078832</v>
      </c>
      <c r="Q54" s="881">
        <f t="shared" si="43"/>
        <v>45.005611672278341</v>
      </c>
      <c r="R54" s="881">
        <f t="shared" si="43"/>
        <v>48.572632959415465</v>
      </c>
      <c r="S54" s="881">
        <f t="shared" si="44"/>
        <v>3.5670212871371234</v>
      </c>
      <c r="T54" s="880"/>
      <c r="U54" s="880"/>
      <c r="V54" s="880"/>
      <c r="W54" s="880"/>
      <c r="X54" s="880"/>
      <c r="Y54" s="880"/>
      <c r="Z54" s="880"/>
      <c r="AA54" s="880"/>
      <c r="AB54" s="880"/>
      <c r="AC54" s="880"/>
      <c r="AD54" s="880"/>
      <c r="AE54" s="880"/>
      <c r="AF54" s="880"/>
      <c r="AG54" s="880"/>
      <c r="AH54" s="880"/>
      <c r="AI54" s="880"/>
      <c r="AJ54" s="880"/>
      <c r="AK54" s="880"/>
      <c r="AL54" s="880"/>
    </row>
    <row r="55" spans="1:38">
      <c r="A55" s="856" t="s">
        <v>86</v>
      </c>
      <c r="B55" s="881">
        <f t="shared" si="33"/>
        <v>43.452672429968558</v>
      </c>
      <c r="C55" s="881">
        <f t="shared" si="33"/>
        <v>47.572940973799192</v>
      </c>
      <c r="D55" s="881">
        <f t="shared" si="34"/>
        <v>4.1202685438306332</v>
      </c>
      <c r="E55" s="881">
        <f t="shared" si="35"/>
        <v>38.582677165354326</v>
      </c>
      <c r="F55" s="881">
        <f t="shared" si="35"/>
        <v>37.386569872958262</v>
      </c>
      <c r="G55" s="881">
        <f t="shared" si="36"/>
        <v>-1.1961072923960643</v>
      </c>
      <c r="H55" s="881">
        <f t="shared" si="37"/>
        <v>28.863533094360577</v>
      </c>
      <c r="I55" s="881">
        <f t="shared" si="37"/>
        <v>34.64987504287744</v>
      </c>
      <c r="J55" s="881">
        <f t="shared" si="38"/>
        <v>5.7863419485168635</v>
      </c>
      <c r="K55" s="881">
        <f t="shared" si="39"/>
        <v>37.246783029685311</v>
      </c>
      <c r="L55" s="881">
        <f t="shared" si="39"/>
        <v>39.674868189806681</v>
      </c>
      <c r="M55" s="881">
        <f t="shared" si="40"/>
        <v>2.4280851601213698</v>
      </c>
      <c r="N55" s="881">
        <f t="shared" si="41"/>
        <v>45.778992519333613</v>
      </c>
      <c r="O55" s="881">
        <f t="shared" si="41"/>
        <v>49.846862700321047</v>
      </c>
      <c r="P55" s="881">
        <f t="shared" si="42"/>
        <v>4.067870180987434</v>
      </c>
      <c r="Q55" s="881">
        <f t="shared" si="43"/>
        <v>45.155622489959839</v>
      </c>
      <c r="R55" s="881">
        <f t="shared" si="43"/>
        <v>48.680225653206648</v>
      </c>
      <c r="S55" s="881">
        <f t="shared" si="44"/>
        <v>3.5246031632468089</v>
      </c>
      <c r="T55" s="880"/>
      <c r="U55" s="880"/>
      <c r="V55" s="880"/>
      <c r="W55" s="880"/>
      <c r="X55" s="880"/>
      <c r="Y55" s="880"/>
      <c r="Z55" s="880"/>
      <c r="AA55" s="880"/>
      <c r="AB55" s="880"/>
      <c r="AC55" s="880"/>
      <c r="AD55" s="880"/>
      <c r="AE55" s="880"/>
      <c r="AF55" s="880"/>
      <c r="AG55" s="880"/>
      <c r="AH55" s="880"/>
      <c r="AI55" s="880"/>
      <c r="AJ55" s="880"/>
      <c r="AK55" s="880"/>
      <c r="AL55" s="880"/>
    </row>
    <row r="56" spans="1:38">
      <c r="A56" s="856" t="s">
        <v>87</v>
      </c>
      <c r="B56" s="881">
        <f t="shared" si="33"/>
        <v>40.331063829787233</v>
      </c>
      <c r="C56" s="881">
        <f t="shared" si="33"/>
        <v>41.772377691943554</v>
      </c>
      <c r="D56" s="881">
        <f t="shared" si="34"/>
        <v>1.4413138621563206</v>
      </c>
      <c r="E56" s="881">
        <f t="shared" si="35"/>
        <v>38.821138211382113</v>
      </c>
      <c r="F56" s="881">
        <f t="shared" si="35"/>
        <v>38.558558558558559</v>
      </c>
      <c r="G56" s="881">
        <f t="shared" si="36"/>
        <v>-0.262579652823554</v>
      </c>
      <c r="H56" s="881">
        <f t="shared" si="37"/>
        <v>29.031830238726791</v>
      </c>
      <c r="I56" s="881">
        <f t="shared" si="37"/>
        <v>30.963799504950494</v>
      </c>
      <c r="J56" s="881">
        <f t="shared" si="38"/>
        <v>1.9319692662237031</v>
      </c>
      <c r="K56" s="881">
        <f t="shared" si="39"/>
        <v>37.078864353312305</v>
      </c>
      <c r="L56" s="881">
        <f t="shared" si="39"/>
        <v>37.70711566303823</v>
      </c>
      <c r="M56" s="881">
        <f t="shared" si="40"/>
        <v>0.62825130972592547</v>
      </c>
      <c r="N56" s="881">
        <f t="shared" si="41"/>
        <v>44.403669724770644</v>
      </c>
      <c r="O56" s="881">
        <f t="shared" si="41"/>
        <v>46.178700742015621</v>
      </c>
      <c r="P56" s="881">
        <f t="shared" si="42"/>
        <v>1.7750310172449772</v>
      </c>
      <c r="Q56" s="881">
        <f t="shared" si="43"/>
        <v>44.018892780258973</v>
      </c>
      <c r="R56" s="881">
        <f t="shared" si="43"/>
        <v>43.963180772181026</v>
      </c>
      <c r="S56" s="881">
        <f t="shared" si="44"/>
        <v>-5.5712008077946962E-2</v>
      </c>
      <c r="T56" s="880"/>
      <c r="U56" s="880"/>
      <c r="V56" s="880"/>
      <c r="W56" s="880"/>
      <c r="X56" s="880"/>
      <c r="Y56" s="880"/>
      <c r="Z56" s="880"/>
      <c r="AA56" s="880"/>
      <c r="AB56" s="880"/>
      <c r="AC56" s="880"/>
      <c r="AD56" s="880"/>
      <c r="AE56" s="880"/>
      <c r="AF56" s="880"/>
      <c r="AG56" s="880"/>
      <c r="AH56" s="880"/>
      <c r="AI56" s="880"/>
      <c r="AJ56" s="880"/>
      <c r="AK56" s="880"/>
      <c r="AL56" s="880"/>
    </row>
    <row r="57" spans="1:38">
      <c r="A57" s="856" t="s">
        <v>88</v>
      </c>
      <c r="B57" s="881">
        <f t="shared" si="33"/>
        <v>33.959025672862722</v>
      </c>
      <c r="C57" s="881">
        <f t="shared" si="33"/>
        <v>41.78533538544297</v>
      </c>
      <c r="D57" s="881">
        <f t="shared" si="34"/>
        <v>7.8263097125802474</v>
      </c>
      <c r="E57" s="881">
        <f t="shared" si="35"/>
        <v>35.632183908045981</v>
      </c>
      <c r="F57" s="881">
        <f t="shared" si="35"/>
        <v>39.880952380952387</v>
      </c>
      <c r="G57" s="881">
        <f t="shared" si="36"/>
        <v>4.2487684729064057</v>
      </c>
      <c r="H57" s="881">
        <f t="shared" si="37"/>
        <v>24.293535853055456</v>
      </c>
      <c r="I57" s="881">
        <f t="shared" si="37"/>
        <v>31.822838679170935</v>
      </c>
      <c r="J57" s="881">
        <f t="shared" si="38"/>
        <v>7.5293028261154795</v>
      </c>
      <c r="K57" s="881">
        <f t="shared" si="39"/>
        <v>31.161007667031765</v>
      </c>
      <c r="L57" s="881">
        <f t="shared" si="39"/>
        <v>40.851646140223778</v>
      </c>
      <c r="M57" s="881">
        <f t="shared" si="40"/>
        <v>9.6906384731920134</v>
      </c>
      <c r="N57" s="881">
        <f t="shared" si="41"/>
        <v>34.413926894016747</v>
      </c>
      <c r="O57" s="881">
        <f t="shared" si="41"/>
        <v>44.038492904909475</v>
      </c>
      <c r="P57" s="881">
        <f t="shared" si="42"/>
        <v>9.6245660108927282</v>
      </c>
      <c r="Q57" s="881">
        <f t="shared" si="43"/>
        <v>44.366533864541836</v>
      </c>
      <c r="R57" s="881">
        <f t="shared" si="43"/>
        <v>46.705209132204587</v>
      </c>
      <c r="S57" s="881">
        <f t="shared" si="44"/>
        <v>2.3386752676627509</v>
      </c>
      <c r="T57" s="880"/>
      <c r="U57" s="880"/>
      <c r="V57" s="880"/>
      <c r="W57" s="880"/>
      <c r="X57" s="880"/>
      <c r="Y57" s="880"/>
      <c r="Z57" s="880"/>
      <c r="AA57" s="880"/>
      <c r="AB57" s="880"/>
      <c r="AC57" s="880"/>
      <c r="AD57" s="880"/>
      <c r="AE57" s="880"/>
      <c r="AF57" s="880"/>
      <c r="AG57" s="880"/>
      <c r="AH57" s="880"/>
      <c r="AI57" s="880"/>
      <c r="AJ57" s="880"/>
      <c r="AK57" s="880"/>
      <c r="AL57" s="880"/>
    </row>
    <row r="58" spans="1:38">
      <c r="A58" s="856" t="s">
        <v>89</v>
      </c>
      <c r="B58" s="881">
        <f t="shared" si="33"/>
        <v>41.510375745251189</v>
      </c>
      <c r="C58" s="881">
        <f t="shared" si="33"/>
        <v>42.438620102344181</v>
      </c>
      <c r="D58" s="881">
        <f t="shared" si="34"/>
        <v>0.9282443570929928</v>
      </c>
      <c r="E58" s="881">
        <f t="shared" si="35"/>
        <v>30.490956072351423</v>
      </c>
      <c r="F58" s="881">
        <f t="shared" si="35"/>
        <v>32.843137254901961</v>
      </c>
      <c r="G58" s="881">
        <f t="shared" si="36"/>
        <v>2.3521811825505381</v>
      </c>
      <c r="H58" s="881">
        <f t="shared" si="37"/>
        <v>29.160294730988461</v>
      </c>
      <c r="I58" s="881">
        <f t="shared" si="37"/>
        <v>29.88602785985648</v>
      </c>
      <c r="J58" s="881">
        <f t="shared" si="38"/>
        <v>0.72573312886801844</v>
      </c>
      <c r="K58" s="881">
        <f t="shared" si="39"/>
        <v>37.718057520037718</v>
      </c>
      <c r="L58" s="881">
        <f t="shared" si="39"/>
        <v>36.91398682681131</v>
      </c>
      <c r="M58" s="881">
        <f t="shared" si="40"/>
        <v>-0.80407069322640723</v>
      </c>
      <c r="N58" s="881">
        <f t="shared" si="41"/>
        <v>44.436920883820385</v>
      </c>
      <c r="O58" s="881">
        <f t="shared" si="41"/>
        <v>46.001781455621646</v>
      </c>
      <c r="P58" s="881">
        <f t="shared" si="42"/>
        <v>1.5648605718012618</v>
      </c>
      <c r="Q58" s="881">
        <f t="shared" si="43"/>
        <v>43.241460705359621</v>
      </c>
      <c r="R58" s="881">
        <f t="shared" si="43"/>
        <v>43.048329286622732</v>
      </c>
      <c r="S58" s="881">
        <f t="shared" si="44"/>
        <v>-0.19313141873688977</v>
      </c>
      <c r="T58" s="880"/>
      <c r="U58" s="880"/>
      <c r="V58" s="880"/>
      <c r="W58" s="880"/>
      <c r="X58" s="880"/>
      <c r="Y58" s="880"/>
      <c r="Z58" s="880"/>
      <c r="AA58" s="880"/>
      <c r="AB58" s="880"/>
      <c r="AC58" s="880"/>
      <c r="AD58" s="880"/>
      <c r="AE58" s="880"/>
      <c r="AF58" s="880"/>
      <c r="AG58" s="880"/>
      <c r="AH58" s="880"/>
      <c r="AI58" s="880"/>
      <c r="AJ58" s="880"/>
      <c r="AK58" s="880"/>
      <c r="AL58" s="880"/>
    </row>
    <row r="59" spans="1:38">
      <c r="A59" s="856" t="s">
        <v>90</v>
      </c>
      <c r="B59" s="881">
        <f t="shared" si="33"/>
        <v>42.103691356738551</v>
      </c>
      <c r="C59" s="881">
        <f t="shared" si="33"/>
        <v>45.022805904394772</v>
      </c>
      <c r="D59" s="881">
        <f t="shared" si="34"/>
        <v>2.9191145476562212</v>
      </c>
      <c r="E59" s="881">
        <f t="shared" si="35"/>
        <v>37.800687285223368</v>
      </c>
      <c r="F59" s="881">
        <f t="shared" si="35"/>
        <v>32.779456193353475</v>
      </c>
      <c r="G59" s="881">
        <f t="shared" si="36"/>
        <v>-5.0212310918698932</v>
      </c>
      <c r="H59" s="881">
        <f t="shared" si="37"/>
        <v>30.360159102054162</v>
      </c>
      <c r="I59" s="881">
        <f t="shared" si="37"/>
        <v>28.572948813451099</v>
      </c>
      <c r="J59" s="881">
        <f t="shared" si="38"/>
        <v>-1.7872102886030632</v>
      </c>
      <c r="K59" s="881">
        <f t="shared" si="39"/>
        <v>36.397948320913578</v>
      </c>
      <c r="L59" s="881">
        <f t="shared" si="39"/>
        <v>36.230031948881788</v>
      </c>
      <c r="M59" s="881">
        <f t="shared" si="40"/>
        <v>-0.16791637203179022</v>
      </c>
      <c r="N59" s="881">
        <f t="shared" si="41"/>
        <v>43.747101151588232</v>
      </c>
      <c r="O59" s="881">
        <f t="shared" si="41"/>
        <v>48.904230917720795</v>
      </c>
      <c r="P59" s="881">
        <f t="shared" si="42"/>
        <v>5.157129766132563</v>
      </c>
      <c r="Q59" s="881">
        <f t="shared" si="43"/>
        <v>46.000611371510089</v>
      </c>
      <c r="R59" s="881">
        <f t="shared" si="43"/>
        <v>46.84176945980434</v>
      </c>
      <c r="S59" s="881">
        <f t="shared" si="44"/>
        <v>0.84115808829425021</v>
      </c>
      <c r="T59" s="880"/>
      <c r="U59" s="880"/>
      <c r="V59" s="880"/>
      <c r="W59" s="880"/>
      <c r="X59" s="880"/>
      <c r="Y59" s="880"/>
      <c r="Z59" s="880"/>
      <c r="AA59" s="880"/>
      <c r="AB59" s="880"/>
      <c r="AC59" s="880"/>
      <c r="AD59" s="880"/>
      <c r="AE59" s="880"/>
      <c r="AF59" s="880"/>
      <c r="AG59" s="880"/>
      <c r="AH59" s="880"/>
      <c r="AI59" s="880"/>
      <c r="AJ59" s="880"/>
      <c r="AK59" s="880"/>
      <c r="AL59" s="880"/>
    </row>
    <row r="60" spans="1:38">
      <c r="A60" s="856" t="s">
        <v>91</v>
      </c>
      <c r="B60" s="881">
        <f t="shared" si="33"/>
        <v>42.72473288783177</v>
      </c>
      <c r="C60" s="881">
        <f t="shared" si="33"/>
        <v>45.700744030145493</v>
      </c>
      <c r="D60" s="881">
        <f t="shared" si="34"/>
        <v>2.9760111423137232</v>
      </c>
      <c r="E60" s="881">
        <f t="shared" si="35"/>
        <v>39.509536784741144</v>
      </c>
      <c r="F60" s="881">
        <f t="shared" si="35"/>
        <v>37.965260545905707</v>
      </c>
      <c r="G60" s="881">
        <f t="shared" si="36"/>
        <v>-1.5442762388354367</v>
      </c>
      <c r="H60" s="881">
        <f t="shared" si="37"/>
        <v>29.259896729776248</v>
      </c>
      <c r="I60" s="881">
        <f t="shared" si="37"/>
        <v>32.521921812203139</v>
      </c>
      <c r="J60" s="881">
        <f t="shared" si="38"/>
        <v>3.2620250824268915</v>
      </c>
      <c r="K60" s="881">
        <f t="shared" si="39"/>
        <v>34.172060213802638</v>
      </c>
      <c r="L60" s="881">
        <f t="shared" si="39"/>
        <v>36.982475355969328</v>
      </c>
      <c r="M60" s="881">
        <f t="shared" si="40"/>
        <v>2.8104151421666899</v>
      </c>
      <c r="N60" s="881">
        <f t="shared" si="41"/>
        <v>46.191619230505452</v>
      </c>
      <c r="O60" s="881">
        <f t="shared" si="41"/>
        <v>49.315548891092462</v>
      </c>
      <c r="P60" s="881">
        <f t="shared" si="42"/>
        <v>3.1239296605870095</v>
      </c>
      <c r="Q60" s="881">
        <f t="shared" si="43"/>
        <v>45.080226074422484</v>
      </c>
      <c r="R60" s="881">
        <f t="shared" si="43"/>
        <v>48.071133296934718</v>
      </c>
      <c r="S60" s="881">
        <f t="shared" si="44"/>
        <v>2.9909072225122344</v>
      </c>
      <c r="T60" s="880"/>
      <c r="U60" s="880"/>
      <c r="V60" s="880"/>
      <c r="W60" s="880"/>
      <c r="X60" s="880"/>
      <c r="Y60" s="880"/>
      <c r="Z60" s="880"/>
      <c r="AA60" s="880"/>
      <c r="AB60" s="880"/>
      <c r="AC60" s="880"/>
      <c r="AD60" s="880"/>
      <c r="AE60" s="880"/>
      <c r="AF60" s="880"/>
      <c r="AG60" s="880"/>
      <c r="AH60" s="880"/>
      <c r="AI60" s="880"/>
      <c r="AJ60" s="880"/>
      <c r="AK60" s="880"/>
      <c r="AL60" s="880"/>
    </row>
    <row r="61" spans="1:38">
      <c r="A61" s="856" t="s">
        <v>92</v>
      </c>
      <c r="B61" s="881">
        <f t="shared" si="33"/>
        <v>45.299517592098532</v>
      </c>
      <c r="C61" s="881">
        <f t="shared" si="33"/>
        <v>47.430837917563579</v>
      </c>
      <c r="D61" s="881">
        <f t="shared" si="34"/>
        <v>2.1313203254650475</v>
      </c>
      <c r="E61" s="881">
        <f t="shared" si="35"/>
        <v>42.622950819672127</v>
      </c>
      <c r="F61" s="881">
        <f t="shared" si="35"/>
        <v>37.229437229437231</v>
      </c>
      <c r="G61" s="881">
        <f t="shared" si="36"/>
        <v>-5.3935135902348961</v>
      </c>
      <c r="H61" s="881">
        <f t="shared" si="37"/>
        <v>29.702970297029701</v>
      </c>
      <c r="I61" s="881">
        <f t="shared" si="37"/>
        <v>30.625438118233504</v>
      </c>
      <c r="J61" s="881">
        <f t="shared" si="38"/>
        <v>0.92246782120380288</v>
      </c>
      <c r="K61" s="881">
        <f t="shared" si="39"/>
        <v>37.664859074780743</v>
      </c>
      <c r="L61" s="881">
        <f t="shared" si="39"/>
        <v>40.024153054090128</v>
      </c>
      <c r="M61" s="881">
        <f t="shared" si="40"/>
        <v>2.3592939793093848</v>
      </c>
      <c r="N61" s="881">
        <f t="shared" si="41"/>
        <v>50.574772431729521</v>
      </c>
      <c r="O61" s="881">
        <f t="shared" si="41"/>
        <v>52.473544038275712</v>
      </c>
      <c r="P61" s="881">
        <f t="shared" si="42"/>
        <v>1.898771606546191</v>
      </c>
      <c r="Q61" s="881">
        <f t="shared" si="43"/>
        <v>49.003530349618494</v>
      </c>
      <c r="R61" s="881">
        <f t="shared" si="43"/>
        <v>51.576669414674356</v>
      </c>
      <c r="S61" s="881">
        <f t="shared" si="44"/>
        <v>2.5731390650558623</v>
      </c>
      <c r="T61" s="880"/>
      <c r="U61" s="880"/>
      <c r="V61" s="880"/>
      <c r="W61" s="880"/>
      <c r="X61" s="880"/>
      <c r="Y61" s="880"/>
      <c r="Z61" s="880"/>
      <c r="AA61" s="880"/>
      <c r="AB61" s="880"/>
      <c r="AC61" s="880"/>
      <c r="AD61" s="880"/>
      <c r="AE61" s="880"/>
      <c r="AF61" s="880"/>
      <c r="AG61" s="880"/>
      <c r="AH61" s="880"/>
      <c r="AI61" s="880"/>
      <c r="AJ61" s="880"/>
      <c r="AK61" s="880"/>
      <c r="AL61" s="880"/>
    </row>
    <row r="62" spans="1:38">
      <c r="A62" s="856" t="s">
        <v>93</v>
      </c>
      <c r="B62" s="881">
        <f t="shared" si="33"/>
        <v>44.535339733465833</v>
      </c>
      <c r="C62" s="881">
        <f t="shared" si="33"/>
        <v>47.484063192904657</v>
      </c>
      <c r="D62" s="881">
        <f t="shared" si="34"/>
        <v>2.9487234594388241</v>
      </c>
      <c r="E62" s="881">
        <f t="shared" si="35"/>
        <v>39.932885906040269</v>
      </c>
      <c r="F62" s="881">
        <f t="shared" si="35"/>
        <v>38.601823708206688</v>
      </c>
      <c r="G62" s="881">
        <f t="shared" si="36"/>
        <v>-1.3310621978335817</v>
      </c>
      <c r="H62" s="881">
        <f t="shared" si="37"/>
        <v>29.999296121630181</v>
      </c>
      <c r="I62" s="881">
        <f t="shared" si="37"/>
        <v>31.036736828343575</v>
      </c>
      <c r="J62" s="881">
        <f t="shared" si="38"/>
        <v>1.0374407067133937</v>
      </c>
      <c r="K62" s="881">
        <f t="shared" si="39"/>
        <v>38.090917339624355</v>
      </c>
      <c r="L62" s="881">
        <f t="shared" si="39"/>
        <v>40.222338282474077</v>
      </c>
      <c r="M62" s="881">
        <f t="shared" si="40"/>
        <v>2.1314209428497222</v>
      </c>
      <c r="N62" s="881">
        <f t="shared" si="41"/>
        <v>47.653360049321826</v>
      </c>
      <c r="O62" s="881">
        <f t="shared" si="41"/>
        <v>51.410410927456383</v>
      </c>
      <c r="P62" s="881">
        <f t="shared" si="42"/>
        <v>3.7570508781345566</v>
      </c>
      <c r="Q62" s="881">
        <f t="shared" si="43"/>
        <v>47.854065086744527</v>
      </c>
      <c r="R62" s="881">
        <f t="shared" si="43"/>
        <v>49.199456068780975</v>
      </c>
      <c r="S62" s="881">
        <f t="shared" si="44"/>
        <v>1.3453909820364487</v>
      </c>
      <c r="T62" s="880"/>
      <c r="U62" s="880"/>
      <c r="V62" s="880"/>
      <c r="W62" s="880"/>
      <c r="X62" s="880"/>
      <c r="Y62" s="880"/>
      <c r="Z62" s="880"/>
      <c r="AA62" s="880"/>
      <c r="AB62" s="880"/>
      <c r="AC62" s="880"/>
      <c r="AD62" s="880"/>
      <c r="AE62" s="880"/>
      <c r="AF62" s="880"/>
      <c r="AG62" s="880"/>
      <c r="AH62" s="880"/>
      <c r="AI62" s="880"/>
      <c r="AJ62" s="880"/>
      <c r="AK62" s="880"/>
      <c r="AL62" s="880"/>
    </row>
    <row r="63" spans="1:38">
      <c r="A63" s="856" t="s">
        <v>94</v>
      </c>
      <c r="B63" s="881">
        <f t="shared" si="33"/>
        <v>42.498334250702513</v>
      </c>
      <c r="C63" s="881">
        <f t="shared" si="33"/>
        <v>44.310173608203016</v>
      </c>
      <c r="D63" s="881">
        <f t="shared" si="34"/>
        <v>1.811839357500503</v>
      </c>
      <c r="E63" s="881">
        <f t="shared" si="35"/>
        <v>46.666666666666664</v>
      </c>
      <c r="F63" s="881">
        <f t="shared" si="35"/>
        <v>30.952380952380953</v>
      </c>
      <c r="G63" s="881">
        <f t="shared" si="36"/>
        <v>-15.714285714285712</v>
      </c>
      <c r="H63" s="881">
        <f t="shared" si="37"/>
        <v>32.22318339100346</v>
      </c>
      <c r="I63" s="881">
        <f t="shared" si="37"/>
        <v>31.875194360941222</v>
      </c>
      <c r="J63" s="881">
        <f t="shared" si="38"/>
        <v>-0.34798903006223725</v>
      </c>
      <c r="K63" s="881">
        <f t="shared" si="39"/>
        <v>38.715544983909332</v>
      </c>
      <c r="L63" s="881">
        <f t="shared" si="39"/>
        <v>37.355524734165513</v>
      </c>
      <c r="M63" s="881">
        <f t="shared" si="40"/>
        <v>-1.360020249743819</v>
      </c>
      <c r="N63" s="881">
        <f t="shared" si="41"/>
        <v>44.620449745309976</v>
      </c>
      <c r="O63" s="881">
        <f t="shared" si="41"/>
        <v>47.87546063021734</v>
      </c>
      <c r="P63" s="881">
        <f t="shared" si="42"/>
        <v>3.2550108849073638</v>
      </c>
      <c r="Q63" s="881">
        <f t="shared" si="43"/>
        <v>45.123027154200571</v>
      </c>
      <c r="R63" s="881">
        <f t="shared" si="43"/>
        <v>45.827908628240024</v>
      </c>
      <c r="S63" s="881">
        <f t="shared" si="44"/>
        <v>0.70488147403945334</v>
      </c>
      <c r="T63" s="880"/>
      <c r="U63" s="880"/>
      <c r="V63" s="880"/>
      <c r="W63" s="880"/>
      <c r="X63" s="880"/>
      <c r="Y63" s="880"/>
      <c r="Z63" s="880"/>
      <c r="AA63" s="880"/>
      <c r="AB63" s="880"/>
      <c r="AC63" s="880"/>
      <c r="AD63" s="880"/>
      <c r="AE63" s="880"/>
      <c r="AF63" s="880"/>
      <c r="AG63" s="880"/>
      <c r="AH63" s="880"/>
      <c r="AI63" s="880"/>
      <c r="AJ63" s="880"/>
      <c r="AK63" s="880"/>
      <c r="AL63" s="880"/>
    </row>
    <row r="64" spans="1:38">
      <c r="A64" s="856" t="s">
        <v>95</v>
      </c>
      <c r="B64" s="881">
        <f t="shared" si="33"/>
        <v>41.298694560995067</v>
      </c>
      <c r="C64" s="881">
        <f t="shared" si="33"/>
        <v>43.689618248974341</v>
      </c>
      <c r="D64" s="881">
        <f t="shared" si="34"/>
        <v>2.3909236879792743</v>
      </c>
      <c r="E64" s="881">
        <f t="shared" si="35"/>
        <v>44.816053511705682</v>
      </c>
      <c r="F64" s="881">
        <f t="shared" si="35"/>
        <v>39.208633093525179</v>
      </c>
      <c r="G64" s="881">
        <f t="shared" si="36"/>
        <v>-5.607420418180503</v>
      </c>
      <c r="H64" s="881">
        <f t="shared" si="37"/>
        <v>30.552636188474342</v>
      </c>
      <c r="I64" s="881">
        <f t="shared" si="37"/>
        <v>32.149688149688146</v>
      </c>
      <c r="J64" s="881">
        <f t="shared" si="38"/>
        <v>1.5970519612138041</v>
      </c>
      <c r="K64" s="881">
        <f t="shared" si="39"/>
        <v>39.00085968096284</v>
      </c>
      <c r="L64" s="881">
        <f t="shared" si="39"/>
        <v>39.859707945471392</v>
      </c>
      <c r="M64" s="881">
        <f t="shared" si="40"/>
        <v>0.85884826450855201</v>
      </c>
      <c r="N64" s="881">
        <f t="shared" si="41"/>
        <v>43.073474984886239</v>
      </c>
      <c r="O64" s="881">
        <f t="shared" si="41"/>
        <v>46.491155448850627</v>
      </c>
      <c r="P64" s="881">
        <f t="shared" si="42"/>
        <v>3.4176804639643876</v>
      </c>
      <c r="Q64" s="881">
        <f t="shared" si="43"/>
        <v>45.366234134581298</v>
      </c>
      <c r="R64" s="881">
        <f t="shared" si="43"/>
        <v>47.165615310595534</v>
      </c>
      <c r="S64" s="881">
        <f t="shared" si="44"/>
        <v>1.7993811760142364</v>
      </c>
      <c r="T64" s="880"/>
      <c r="U64" s="880"/>
      <c r="V64" s="880"/>
      <c r="W64" s="880"/>
      <c r="X64" s="880"/>
      <c r="Y64" s="880"/>
      <c r="Z64" s="880"/>
      <c r="AA64" s="880"/>
      <c r="AB64" s="880"/>
      <c r="AC64" s="880"/>
      <c r="AD64" s="880"/>
      <c r="AE64" s="880"/>
      <c r="AF64" s="880"/>
      <c r="AG64" s="880"/>
      <c r="AH64" s="880"/>
      <c r="AI64" s="880"/>
      <c r="AJ64" s="880"/>
      <c r="AK64" s="880"/>
      <c r="AL64" s="880"/>
    </row>
    <row r="65" spans="1:19">
      <c r="A65" s="863" t="s">
        <v>96</v>
      </c>
      <c r="B65" s="882">
        <f t="shared" si="33"/>
        <v>42.259607292313582</v>
      </c>
      <c r="C65" s="882">
        <f t="shared" si="33"/>
        <v>45.251403435111534</v>
      </c>
      <c r="D65" s="882">
        <f t="shared" si="34"/>
        <v>2.991796142797952</v>
      </c>
      <c r="E65" s="882">
        <f t="shared" si="35"/>
        <v>37.468647501447037</v>
      </c>
      <c r="F65" s="882">
        <f t="shared" si="35"/>
        <v>37.354364581466214</v>
      </c>
      <c r="G65" s="882">
        <f t="shared" si="36"/>
        <v>-0.11428291998082329</v>
      </c>
      <c r="H65" s="882">
        <f t="shared" si="37"/>
        <v>29.254373488835157</v>
      </c>
      <c r="I65" s="882">
        <f t="shared" si="37"/>
        <v>31.199594763838256</v>
      </c>
      <c r="J65" s="882">
        <f t="shared" si="38"/>
        <v>1.9452212750030995</v>
      </c>
      <c r="K65" s="882">
        <f t="shared" si="39"/>
        <v>36.595841640558248</v>
      </c>
      <c r="L65" s="882">
        <f t="shared" si="39"/>
        <v>38.688835327454406</v>
      </c>
      <c r="M65" s="882">
        <f t="shared" si="40"/>
        <v>2.0929936868961576</v>
      </c>
      <c r="N65" s="882">
        <f t="shared" si="41"/>
        <v>45.264549405369777</v>
      </c>
      <c r="O65" s="882">
        <f t="shared" si="41"/>
        <v>48.849353063749106</v>
      </c>
      <c r="P65" s="882">
        <f t="shared" si="42"/>
        <v>3.5848036583793288</v>
      </c>
      <c r="Q65" s="882">
        <f t="shared" si="43"/>
        <v>45.238026626707395</v>
      </c>
      <c r="R65" s="882">
        <f t="shared" si="43"/>
        <v>47.493679095667332</v>
      </c>
      <c r="S65" s="882">
        <f t="shared" si="44"/>
        <v>2.2556524689599371</v>
      </c>
    </row>
    <row r="66" spans="1:19" ht="15.75">
      <c r="D66" s="877" t="s">
        <v>984</v>
      </c>
      <c r="I66" s="878"/>
      <c r="J66" s="878"/>
      <c r="K66" s="878"/>
      <c r="L66" s="878"/>
    </row>
    <row r="67" spans="1:19">
      <c r="A67" s="1983"/>
      <c r="B67" s="1982" t="s">
        <v>978</v>
      </c>
      <c r="C67" s="1982"/>
      <c r="D67" s="1982"/>
      <c r="E67" s="1983" t="s">
        <v>79</v>
      </c>
      <c r="F67" s="1983"/>
      <c r="G67" s="1983"/>
      <c r="H67" s="1983"/>
      <c r="I67" s="1983"/>
      <c r="J67" s="1983"/>
      <c r="K67" s="1983"/>
      <c r="L67" s="1983"/>
      <c r="M67" s="1983"/>
      <c r="N67" s="1983"/>
      <c r="O67" s="1983"/>
      <c r="P67" s="1983"/>
      <c r="Q67" s="1983"/>
      <c r="R67" s="1983"/>
      <c r="S67" s="1998"/>
    </row>
    <row r="68" spans="1:19">
      <c r="A68" s="1983"/>
      <c r="B68" s="1982"/>
      <c r="C68" s="1982"/>
      <c r="D68" s="1982"/>
      <c r="E68" s="1982" t="s">
        <v>851</v>
      </c>
      <c r="F68" s="1982"/>
      <c r="G68" s="1985"/>
      <c r="H68" s="1982" t="s">
        <v>852</v>
      </c>
      <c r="I68" s="1982"/>
      <c r="J68" s="1985"/>
      <c r="K68" s="1982" t="s">
        <v>853</v>
      </c>
      <c r="L68" s="1982"/>
      <c r="M68" s="1985"/>
      <c r="N68" s="1982" t="s">
        <v>873</v>
      </c>
      <c r="O68" s="1982"/>
      <c r="P68" s="1985"/>
      <c r="Q68" s="1982" t="s">
        <v>874</v>
      </c>
      <c r="R68" s="1982"/>
      <c r="S68" s="1996"/>
    </row>
    <row r="69" spans="1:19">
      <c r="A69" s="1983"/>
      <c r="B69" s="1982">
        <v>2016</v>
      </c>
      <c r="C69" s="1982">
        <v>2017</v>
      </c>
      <c r="D69" s="1993" t="s">
        <v>979</v>
      </c>
      <c r="E69" s="1982">
        <v>2016</v>
      </c>
      <c r="F69" s="1982">
        <v>2017</v>
      </c>
      <c r="G69" s="1993" t="s">
        <v>979</v>
      </c>
      <c r="H69" s="1982">
        <v>2016</v>
      </c>
      <c r="I69" s="1982">
        <v>2017</v>
      </c>
      <c r="J69" s="1993" t="s">
        <v>979</v>
      </c>
      <c r="K69" s="1982">
        <v>2016</v>
      </c>
      <c r="L69" s="1982">
        <v>2017</v>
      </c>
      <c r="M69" s="1993" t="s">
        <v>979</v>
      </c>
      <c r="N69" s="1982">
        <v>2016</v>
      </c>
      <c r="O69" s="1982">
        <v>2017</v>
      </c>
      <c r="P69" s="1993" t="s">
        <v>979</v>
      </c>
      <c r="Q69" s="1982">
        <v>2016</v>
      </c>
      <c r="R69" s="1982">
        <v>2017</v>
      </c>
      <c r="S69" s="1993" t="s">
        <v>979</v>
      </c>
    </row>
    <row r="70" spans="1:19">
      <c r="A70" s="1984"/>
      <c r="B70" s="1985"/>
      <c r="C70" s="1985"/>
      <c r="D70" s="1994"/>
      <c r="E70" s="1985"/>
      <c r="F70" s="1985"/>
      <c r="G70" s="1994"/>
      <c r="H70" s="1985"/>
      <c r="I70" s="1985"/>
      <c r="J70" s="1994"/>
      <c r="K70" s="1985"/>
      <c r="L70" s="1985"/>
      <c r="M70" s="1994"/>
      <c r="N70" s="1985"/>
      <c r="O70" s="1985"/>
      <c r="P70" s="1994"/>
      <c r="Q70" s="1985"/>
      <c r="R70" s="1985"/>
      <c r="S70" s="1994"/>
    </row>
    <row r="71" spans="1:19">
      <c r="A71" s="851" t="s">
        <v>82</v>
      </c>
      <c r="B71" s="854">
        <f t="shared" ref="B71:C84" si="45">SUM(E71+H71+K71+N71+Q71)</f>
        <v>1988</v>
      </c>
      <c r="C71" s="854">
        <f t="shared" si="45"/>
        <v>1563</v>
      </c>
      <c r="D71" s="854">
        <f t="shared" ref="D71:D85" si="46">(C71-B71)</f>
        <v>-425</v>
      </c>
      <c r="E71" s="854">
        <f t="shared" ref="E71:F84" si="47">E7-X7</f>
        <v>0</v>
      </c>
      <c r="F71" s="854">
        <f t="shared" si="47"/>
        <v>0</v>
      </c>
      <c r="G71" s="854">
        <f t="shared" ref="G71:G85" si="48">(F71-E71)</f>
        <v>0</v>
      </c>
      <c r="H71" s="854">
        <f t="shared" ref="H71:I84" si="49">H7-AA7</f>
        <v>117</v>
      </c>
      <c r="I71" s="854">
        <f t="shared" si="49"/>
        <v>125</v>
      </c>
      <c r="J71" s="854">
        <f t="shared" ref="J71:J85" si="50">(I71-H71)</f>
        <v>8</v>
      </c>
      <c r="K71" s="854">
        <f t="shared" ref="K71:L84" si="51">K7-AD7</f>
        <v>212</v>
      </c>
      <c r="L71" s="854">
        <f t="shared" si="51"/>
        <v>183</v>
      </c>
      <c r="M71" s="854">
        <f t="shared" ref="M71:M85" si="52">(L71-K71)</f>
        <v>-29</v>
      </c>
      <c r="N71" s="854">
        <f t="shared" ref="N71:O84" si="53">N7-AG7</f>
        <v>1344</v>
      </c>
      <c r="O71" s="854">
        <f t="shared" si="53"/>
        <v>1073</v>
      </c>
      <c r="P71" s="854">
        <f t="shared" ref="P71:P85" si="54">(O71-N71)</f>
        <v>-271</v>
      </c>
      <c r="Q71" s="854">
        <f t="shared" ref="Q71:R84" si="55">Q7-AJ7</f>
        <v>315</v>
      </c>
      <c r="R71" s="854">
        <f t="shared" si="55"/>
        <v>182</v>
      </c>
      <c r="S71" s="854">
        <f t="shared" ref="S71:S85" si="56">(R71-Q71)</f>
        <v>-133</v>
      </c>
    </row>
    <row r="72" spans="1:19">
      <c r="A72" s="856" t="s">
        <v>83</v>
      </c>
      <c r="B72" s="859">
        <f t="shared" si="45"/>
        <v>6412</v>
      </c>
      <c r="C72" s="859">
        <f t="shared" si="45"/>
        <v>6564</v>
      </c>
      <c r="D72" s="859">
        <f t="shared" si="46"/>
        <v>152</v>
      </c>
      <c r="E72" s="859">
        <f t="shared" si="47"/>
        <v>34</v>
      </c>
      <c r="F72" s="859">
        <f t="shared" si="47"/>
        <v>34</v>
      </c>
      <c r="G72" s="859">
        <f t="shared" si="48"/>
        <v>0</v>
      </c>
      <c r="H72" s="859">
        <f t="shared" si="49"/>
        <v>1093</v>
      </c>
      <c r="I72" s="859">
        <f t="shared" si="49"/>
        <v>1136</v>
      </c>
      <c r="J72" s="859">
        <f t="shared" si="50"/>
        <v>43</v>
      </c>
      <c r="K72" s="859">
        <f t="shared" si="51"/>
        <v>1070</v>
      </c>
      <c r="L72" s="859">
        <f t="shared" si="51"/>
        <v>1185</v>
      </c>
      <c r="M72" s="859">
        <f t="shared" si="52"/>
        <v>115</v>
      </c>
      <c r="N72" s="859">
        <f t="shared" si="53"/>
        <v>3187</v>
      </c>
      <c r="O72" s="859">
        <f t="shared" si="53"/>
        <v>3138</v>
      </c>
      <c r="P72" s="859">
        <f t="shared" si="54"/>
        <v>-49</v>
      </c>
      <c r="Q72" s="859">
        <f t="shared" si="55"/>
        <v>1028</v>
      </c>
      <c r="R72" s="859">
        <f t="shared" si="55"/>
        <v>1071</v>
      </c>
      <c r="S72" s="859">
        <f t="shared" si="56"/>
        <v>43</v>
      </c>
    </row>
    <row r="73" spans="1:19">
      <c r="A73" s="856" t="s">
        <v>84</v>
      </c>
      <c r="B73" s="859">
        <f t="shared" si="45"/>
        <v>1428</v>
      </c>
      <c r="C73" s="859">
        <f t="shared" si="45"/>
        <v>1856</v>
      </c>
      <c r="D73" s="859">
        <f t="shared" si="46"/>
        <v>428</v>
      </c>
      <c r="E73" s="859">
        <f t="shared" si="47"/>
        <v>70</v>
      </c>
      <c r="F73" s="859">
        <f t="shared" si="47"/>
        <v>72</v>
      </c>
      <c r="G73" s="859">
        <f t="shared" si="48"/>
        <v>2</v>
      </c>
      <c r="H73" s="859">
        <f t="shared" si="49"/>
        <v>8</v>
      </c>
      <c r="I73" s="859">
        <f t="shared" si="49"/>
        <v>10</v>
      </c>
      <c r="J73" s="859">
        <f t="shared" si="50"/>
        <v>2</v>
      </c>
      <c r="K73" s="859">
        <f t="shared" si="51"/>
        <v>250</v>
      </c>
      <c r="L73" s="859">
        <f t="shared" si="51"/>
        <v>281</v>
      </c>
      <c r="M73" s="859">
        <f t="shared" si="52"/>
        <v>31</v>
      </c>
      <c r="N73" s="859">
        <f t="shared" si="53"/>
        <v>1090</v>
      </c>
      <c r="O73" s="859">
        <f t="shared" si="53"/>
        <v>1478</v>
      </c>
      <c r="P73" s="859">
        <f t="shared" si="54"/>
        <v>388</v>
      </c>
      <c r="Q73" s="859">
        <f t="shared" si="55"/>
        <v>10</v>
      </c>
      <c r="R73" s="859">
        <f t="shared" si="55"/>
        <v>15</v>
      </c>
      <c r="S73" s="859">
        <f t="shared" si="56"/>
        <v>5</v>
      </c>
    </row>
    <row r="74" spans="1:19">
      <c r="A74" s="856" t="s">
        <v>85</v>
      </c>
      <c r="B74" s="859">
        <f t="shared" si="45"/>
        <v>1809</v>
      </c>
      <c r="C74" s="859">
        <f t="shared" si="45"/>
        <v>2173</v>
      </c>
      <c r="D74" s="859">
        <f t="shared" si="46"/>
        <v>364</v>
      </c>
      <c r="E74" s="859">
        <f t="shared" si="47"/>
        <v>0</v>
      </c>
      <c r="F74" s="859">
        <f t="shared" si="47"/>
        <v>0</v>
      </c>
      <c r="G74" s="859">
        <f t="shared" si="48"/>
        <v>0</v>
      </c>
      <c r="H74" s="859">
        <f t="shared" si="49"/>
        <v>42</v>
      </c>
      <c r="I74" s="859">
        <f t="shared" si="49"/>
        <v>48</v>
      </c>
      <c r="J74" s="859">
        <f t="shared" si="50"/>
        <v>6</v>
      </c>
      <c r="K74" s="859">
        <f t="shared" si="51"/>
        <v>103</v>
      </c>
      <c r="L74" s="859">
        <f t="shared" si="51"/>
        <v>144</v>
      </c>
      <c r="M74" s="859">
        <f t="shared" si="52"/>
        <v>41</v>
      </c>
      <c r="N74" s="859">
        <f t="shared" si="53"/>
        <v>1584</v>
      </c>
      <c r="O74" s="859">
        <f t="shared" si="53"/>
        <v>1882</v>
      </c>
      <c r="P74" s="859">
        <f t="shared" si="54"/>
        <v>298</v>
      </c>
      <c r="Q74" s="859">
        <f t="shared" si="55"/>
        <v>80</v>
      </c>
      <c r="R74" s="859">
        <f t="shared" si="55"/>
        <v>99</v>
      </c>
      <c r="S74" s="859">
        <f t="shared" si="56"/>
        <v>19</v>
      </c>
    </row>
    <row r="75" spans="1:19">
      <c r="A75" s="856" t="s">
        <v>86</v>
      </c>
      <c r="B75" s="859">
        <f t="shared" si="45"/>
        <v>2533</v>
      </c>
      <c r="C75" s="859">
        <f t="shared" si="45"/>
        <v>2685</v>
      </c>
      <c r="D75" s="859">
        <f t="shared" si="46"/>
        <v>152</v>
      </c>
      <c r="E75" s="859">
        <f t="shared" si="47"/>
        <v>0</v>
      </c>
      <c r="F75" s="859">
        <f t="shared" si="47"/>
        <v>0</v>
      </c>
      <c r="G75" s="859">
        <f t="shared" si="48"/>
        <v>0</v>
      </c>
      <c r="H75" s="859">
        <f t="shared" si="49"/>
        <v>271</v>
      </c>
      <c r="I75" s="859">
        <f t="shared" si="49"/>
        <v>282</v>
      </c>
      <c r="J75" s="859">
        <f t="shared" si="50"/>
        <v>11</v>
      </c>
      <c r="K75" s="859">
        <f t="shared" si="51"/>
        <v>69</v>
      </c>
      <c r="L75" s="859">
        <f t="shared" si="51"/>
        <v>119</v>
      </c>
      <c r="M75" s="859">
        <f t="shared" si="52"/>
        <v>50</v>
      </c>
      <c r="N75" s="859">
        <f t="shared" si="53"/>
        <v>1706</v>
      </c>
      <c r="O75" s="859">
        <f t="shared" si="53"/>
        <v>1770</v>
      </c>
      <c r="P75" s="859">
        <f t="shared" si="54"/>
        <v>64</v>
      </c>
      <c r="Q75" s="859">
        <f t="shared" si="55"/>
        <v>487</v>
      </c>
      <c r="R75" s="859">
        <f t="shared" si="55"/>
        <v>514</v>
      </c>
      <c r="S75" s="859">
        <f t="shared" si="56"/>
        <v>27</v>
      </c>
    </row>
    <row r="76" spans="1:19">
      <c r="A76" s="856" t="s">
        <v>87</v>
      </c>
      <c r="B76" s="859">
        <f t="shared" si="45"/>
        <v>2477</v>
      </c>
      <c r="C76" s="859">
        <f t="shared" si="45"/>
        <v>3405</v>
      </c>
      <c r="D76" s="859">
        <f t="shared" si="46"/>
        <v>928</v>
      </c>
      <c r="E76" s="859">
        <f t="shared" si="47"/>
        <v>1</v>
      </c>
      <c r="F76" s="859">
        <f t="shared" si="47"/>
        <v>0</v>
      </c>
      <c r="G76" s="859">
        <f t="shared" si="48"/>
        <v>-1</v>
      </c>
      <c r="H76" s="859">
        <f t="shared" si="49"/>
        <v>722</v>
      </c>
      <c r="I76" s="859">
        <f t="shared" si="49"/>
        <v>738</v>
      </c>
      <c r="J76" s="859">
        <f t="shared" si="50"/>
        <v>16</v>
      </c>
      <c r="K76" s="859">
        <f t="shared" si="51"/>
        <v>388</v>
      </c>
      <c r="L76" s="859">
        <f t="shared" si="51"/>
        <v>418</v>
      </c>
      <c r="M76" s="859">
        <f t="shared" si="52"/>
        <v>30</v>
      </c>
      <c r="N76" s="859">
        <f t="shared" si="53"/>
        <v>877</v>
      </c>
      <c r="O76" s="859">
        <f t="shared" si="53"/>
        <v>1694</v>
      </c>
      <c r="P76" s="859">
        <f t="shared" si="54"/>
        <v>817</v>
      </c>
      <c r="Q76" s="859">
        <f t="shared" si="55"/>
        <v>489</v>
      </c>
      <c r="R76" s="859">
        <f t="shared" si="55"/>
        <v>555</v>
      </c>
      <c r="S76" s="859">
        <f t="shared" si="56"/>
        <v>66</v>
      </c>
    </row>
    <row r="77" spans="1:19">
      <c r="A77" s="856" t="s">
        <v>88</v>
      </c>
      <c r="B77" s="859">
        <f t="shared" si="45"/>
        <v>10164</v>
      </c>
      <c r="C77" s="859">
        <f t="shared" si="45"/>
        <v>10722</v>
      </c>
      <c r="D77" s="859">
        <f t="shared" si="46"/>
        <v>558</v>
      </c>
      <c r="E77" s="859">
        <f t="shared" si="47"/>
        <v>4</v>
      </c>
      <c r="F77" s="859">
        <f t="shared" si="47"/>
        <v>4</v>
      </c>
      <c r="G77" s="859">
        <f t="shared" si="48"/>
        <v>0</v>
      </c>
      <c r="H77" s="859">
        <f t="shared" si="49"/>
        <v>881</v>
      </c>
      <c r="I77" s="859">
        <f t="shared" si="49"/>
        <v>904</v>
      </c>
      <c r="J77" s="859">
        <f t="shared" si="50"/>
        <v>23</v>
      </c>
      <c r="K77" s="859">
        <f t="shared" si="51"/>
        <v>1967</v>
      </c>
      <c r="L77" s="859">
        <f t="shared" si="51"/>
        <v>1994</v>
      </c>
      <c r="M77" s="859">
        <f t="shared" si="52"/>
        <v>27</v>
      </c>
      <c r="N77" s="859">
        <f t="shared" si="53"/>
        <v>6238</v>
      </c>
      <c r="O77" s="859">
        <f t="shared" si="53"/>
        <v>6609</v>
      </c>
      <c r="P77" s="859">
        <f t="shared" si="54"/>
        <v>371</v>
      </c>
      <c r="Q77" s="859">
        <f t="shared" si="55"/>
        <v>1074</v>
      </c>
      <c r="R77" s="859">
        <f t="shared" si="55"/>
        <v>1211</v>
      </c>
      <c r="S77" s="859">
        <f t="shared" si="56"/>
        <v>137</v>
      </c>
    </row>
    <row r="78" spans="1:19">
      <c r="A78" s="856" t="s">
        <v>89</v>
      </c>
      <c r="B78" s="859">
        <f t="shared" si="45"/>
        <v>770</v>
      </c>
      <c r="C78" s="859">
        <f t="shared" si="45"/>
        <v>799</v>
      </c>
      <c r="D78" s="859">
        <f t="shared" si="46"/>
        <v>29</v>
      </c>
      <c r="E78" s="859">
        <f t="shared" si="47"/>
        <v>0</v>
      </c>
      <c r="F78" s="859">
        <f t="shared" si="47"/>
        <v>0</v>
      </c>
      <c r="G78" s="859">
        <f t="shared" si="48"/>
        <v>0</v>
      </c>
      <c r="H78" s="859">
        <f t="shared" si="49"/>
        <v>0</v>
      </c>
      <c r="I78" s="859">
        <f t="shared" si="49"/>
        <v>0</v>
      </c>
      <c r="J78" s="859">
        <f t="shared" si="50"/>
        <v>0</v>
      </c>
      <c r="K78" s="859">
        <f t="shared" si="51"/>
        <v>12</v>
      </c>
      <c r="L78" s="859">
        <f t="shared" si="51"/>
        <v>12</v>
      </c>
      <c r="M78" s="859">
        <f t="shared" si="52"/>
        <v>0</v>
      </c>
      <c r="N78" s="859">
        <f t="shared" si="53"/>
        <v>556</v>
      </c>
      <c r="O78" s="859">
        <f t="shared" si="53"/>
        <v>560</v>
      </c>
      <c r="P78" s="859">
        <f t="shared" si="54"/>
        <v>4</v>
      </c>
      <c r="Q78" s="859">
        <f t="shared" si="55"/>
        <v>202</v>
      </c>
      <c r="R78" s="859">
        <f t="shared" si="55"/>
        <v>227</v>
      </c>
      <c r="S78" s="859">
        <f t="shared" si="56"/>
        <v>25</v>
      </c>
    </row>
    <row r="79" spans="1:19">
      <c r="A79" s="856" t="s">
        <v>90</v>
      </c>
      <c r="B79" s="859">
        <f t="shared" si="45"/>
        <v>3695</v>
      </c>
      <c r="C79" s="859">
        <f t="shared" si="45"/>
        <v>4200</v>
      </c>
      <c r="D79" s="859">
        <f t="shared" si="46"/>
        <v>505</v>
      </c>
      <c r="E79" s="859">
        <f t="shared" si="47"/>
        <v>0</v>
      </c>
      <c r="F79" s="859">
        <f t="shared" si="47"/>
        <v>0</v>
      </c>
      <c r="G79" s="859">
        <f t="shared" si="48"/>
        <v>0</v>
      </c>
      <c r="H79" s="859">
        <f t="shared" si="49"/>
        <v>65</v>
      </c>
      <c r="I79" s="859">
        <f t="shared" si="49"/>
        <v>67</v>
      </c>
      <c r="J79" s="859">
        <f t="shared" si="50"/>
        <v>2</v>
      </c>
      <c r="K79" s="859">
        <f t="shared" si="51"/>
        <v>15</v>
      </c>
      <c r="L79" s="859">
        <f t="shared" si="51"/>
        <v>22</v>
      </c>
      <c r="M79" s="859">
        <f t="shared" si="52"/>
        <v>7</v>
      </c>
      <c r="N79" s="859">
        <f t="shared" si="53"/>
        <v>3365</v>
      </c>
      <c r="O79" s="859">
        <f t="shared" si="53"/>
        <v>3805</v>
      </c>
      <c r="P79" s="859">
        <f t="shared" si="54"/>
        <v>440</v>
      </c>
      <c r="Q79" s="859">
        <f t="shared" si="55"/>
        <v>250</v>
      </c>
      <c r="R79" s="859">
        <f t="shared" si="55"/>
        <v>306</v>
      </c>
      <c r="S79" s="859">
        <f t="shared" si="56"/>
        <v>56</v>
      </c>
    </row>
    <row r="80" spans="1:19">
      <c r="A80" s="856" t="s">
        <v>91</v>
      </c>
      <c r="B80" s="859">
        <f t="shared" si="45"/>
        <v>2274</v>
      </c>
      <c r="C80" s="859">
        <f t="shared" si="45"/>
        <v>2889</v>
      </c>
      <c r="D80" s="859">
        <f t="shared" si="46"/>
        <v>615</v>
      </c>
      <c r="E80" s="859">
        <f t="shared" si="47"/>
        <v>0</v>
      </c>
      <c r="F80" s="859">
        <f t="shared" si="47"/>
        <v>0</v>
      </c>
      <c r="G80" s="859">
        <f t="shared" si="48"/>
        <v>0</v>
      </c>
      <c r="H80" s="859">
        <f t="shared" si="49"/>
        <v>5</v>
      </c>
      <c r="I80" s="859">
        <f t="shared" si="49"/>
        <v>241</v>
      </c>
      <c r="J80" s="859">
        <f t="shared" si="50"/>
        <v>236</v>
      </c>
      <c r="K80" s="859">
        <f t="shared" si="51"/>
        <v>206</v>
      </c>
      <c r="L80" s="859">
        <f t="shared" si="51"/>
        <v>620</v>
      </c>
      <c r="M80" s="859">
        <f t="shared" si="52"/>
        <v>414</v>
      </c>
      <c r="N80" s="859">
        <f t="shared" si="53"/>
        <v>1430</v>
      </c>
      <c r="O80" s="859">
        <f t="shared" si="53"/>
        <v>1416</v>
      </c>
      <c r="P80" s="859">
        <f t="shared" si="54"/>
        <v>-14</v>
      </c>
      <c r="Q80" s="859">
        <f t="shared" si="55"/>
        <v>633</v>
      </c>
      <c r="R80" s="859">
        <f t="shared" si="55"/>
        <v>612</v>
      </c>
      <c r="S80" s="859">
        <f t="shared" si="56"/>
        <v>-21</v>
      </c>
    </row>
    <row r="81" spans="1:19">
      <c r="A81" s="856" t="s">
        <v>92</v>
      </c>
      <c r="B81" s="859">
        <f t="shared" si="45"/>
        <v>201</v>
      </c>
      <c r="C81" s="859">
        <f t="shared" si="45"/>
        <v>251</v>
      </c>
      <c r="D81" s="859">
        <f t="shared" si="46"/>
        <v>50</v>
      </c>
      <c r="E81" s="859">
        <f t="shared" si="47"/>
        <v>0</v>
      </c>
      <c r="F81" s="859">
        <f t="shared" si="47"/>
        <v>0</v>
      </c>
      <c r="G81" s="859">
        <f t="shared" si="48"/>
        <v>0</v>
      </c>
      <c r="H81" s="859">
        <f t="shared" si="49"/>
        <v>21</v>
      </c>
      <c r="I81" s="859">
        <f t="shared" si="49"/>
        <v>36</v>
      </c>
      <c r="J81" s="859">
        <f t="shared" si="50"/>
        <v>15</v>
      </c>
      <c r="K81" s="859">
        <f t="shared" si="51"/>
        <v>4</v>
      </c>
      <c r="L81" s="859">
        <f t="shared" si="51"/>
        <v>35</v>
      </c>
      <c r="M81" s="859">
        <f t="shared" si="52"/>
        <v>31</v>
      </c>
      <c r="N81" s="859">
        <f t="shared" si="53"/>
        <v>70</v>
      </c>
      <c r="O81" s="859">
        <f t="shared" si="53"/>
        <v>82</v>
      </c>
      <c r="P81" s="859">
        <f t="shared" si="54"/>
        <v>12</v>
      </c>
      <c r="Q81" s="859">
        <f t="shared" si="55"/>
        <v>106</v>
      </c>
      <c r="R81" s="859">
        <f t="shared" si="55"/>
        <v>98</v>
      </c>
      <c r="S81" s="859">
        <f t="shared" si="56"/>
        <v>-8</v>
      </c>
    </row>
    <row r="82" spans="1:19">
      <c r="A82" s="856" t="s">
        <v>93</v>
      </c>
      <c r="B82" s="859">
        <f t="shared" si="45"/>
        <v>3994</v>
      </c>
      <c r="C82" s="859">
        <f t="shared" si="45"/>
        <v>4257</v>
      </c>
      <c r="D82" s="859">
        <f t="shared" si="46"/>
        <v>263</v>
      </c>
      <c r="E82" s="859">
        <f t="shared" si="47"/>
        <v>19</v>
      </c>
      <c r="F82" s="859">
        <f t="shared" si="47"/>
        <v>21</v>
      </c>
      <c r="G82" s="859">
        <f t="shared" si="48"/>
        <v>2</v>
      </c>
      <c r="H82" s="859">
        <f t="shared" si="49"/>
        <v>971</v>
      </c>
      <c r="I82" s="859">
        <f t="shared" si="49"/>
        <v>1041</v>
      </c>
      <c r="J82" s="859">
        <f t="shared" si="50"/>
        <v>70</v>
      </c>
      <c r="K82" s="859">
        <f t="shared" si="51"/>
        <v>465</v>
      </c>
      <c r="L82" s="859">
        <f t="shared" si="51"/>
        <v>486</v>
      </c>
      <c r="M82" s="859">
        <f t="shared" si="52"/>
        <v>21</v>
      </c>
      <c r="N82" s="859">
        <f t="shared" si="53"/>
        <v>2099</v>
      </c>
      <c r="O82" s="859">
        <f t="shared" si="53"/>
        <v>2159</v>
      </c>
      <c r="P82" s="859">
        <f t="shared" si="54"/>
        <v>60</v>
      </c>
      <c r="Q82" s="859">
        <f t="shared" si="55"/>
        <v>440</v>
      </c>
      <c r="R82" s="859">
        <f t="shared" si="55"/>
        <v>550</v>
      </c>
      <c r="S82" s="859">
        <f t="shared" si="56"/>
        <v>110</v>
      </c>
    </row>
    <row r="83" spans="1:19">
      <c r="A83" s="856" t="s">
        <v>94</v>
      </c>
      <c r="B83" s="859">
        <f t="shared" si="45"/>
        <v>3757</v>
      </c>
      <c r="C83" s="859">
        <f t="shared" si="45"/>
        <v>4220</v>
      </c>
      <c r="D83" s="859">
        <f t="shared" si="46"/>
        <v>463</v>
      </c>
      <c r="E83" s="859">
        <f t="shared" si="47"/>
        <v>0</v>
      </c>
      <c r="F83" s="859">
        <f t="shared" si="47"/>
        <v>0</v>
      </c>
      <c r="G83" s="859">
        <f t="shared" si="48"/>
        <v>0</v>
      </c>
      <c r="H83" s="859">
        <f t="shared" si="49"/>
        <v>657</v>
      </c>
      <c r="I83" s="859">
        <f t="shared" si="49"/>
        <v>722</v>
      </c>
      <c r="J83" s="859">
        <f t="shared" si="50"/>
        <v>65</v>
      </c>
      <c r="K83" s="859">
        <f t="shared" si="51"/>
        <v>237</v>
      </c>
      <c r="L83" s="859">
        <f t="shared" si="51"/>
        <v>296</v>
      </c>
      <c r="M83" s="859">
        <f t="shared" si="52"/>
        <v>59</v>
      </c>
      <c r="N83" s="859">
        <f t="shared" si="53"/>
        <v>2446</v>
      </c>
      <c r="O83" s="859">
        <f t="shared" si="53"/>
        <v>2724</v>
      </c>
      <c r="P83" s="859">
        <f t="shared" si="54"/>
        <v>278</v>
      </c>
      <c r="Q83" s="859">
        <f t="shared" si="55"/>
        <v>417</v>
      </c>
      <c r="R83" s="859">
        <f t="shared" si="55"/>
        <v>478</v>
      </c>
      <c r="S83" s="859">
        <f t="shared" si="56"/>
        <v>61</v>
      </c>
    </row>
    <row r="84" spans="1:19">
      <c r="A84" s="856" t="s">
        <v>95</v>
      </c>
      <c r="B84" s="859">
        <f t="shared" si="45"/>
        <v>7522</v>
      </c>
      <c r="C84" s="859">
        <f t="shared" si="45"/>
        <v>10282</v>
      </c>
      <c r="D84" s="859">
        <f t="shared" si="46"/>
        <v>2760</v>
      </c>
      <c r="E84" s="859">
        <f t="shared" si="47"/>
        <v>1</v>
      </c>
      <c r="F84" s="859">
        <f t="shared" si="47"/>
        <v>1</v>
      </c>
      <c r="G84" s="859">
        <f t="shared" si="48"/>
        <v>0</v>
      </c>
      <c r="H84" s="859">
        <f t="shared" si="49"/>
        <v>163</v>
      </c>
      <c r="I84" s="859">
        <f t="shared" si="49"/>
        <v>360</v>
      </c>
      <c r="J84" s="859">
        <f t="shared" si="50"/>
        <v>197</v>
      </c>
      <c r="K84" s="859">
        <f t="shared" si="51"/>
        <v>330</v>
      </c>
      <c r="L84" s="859">
        <f t="shared" si="51"/>
        <v>301</v>
      </c>
      <c r="M84" s="859">
        <f t="shared" si="52"/>
        <v>-29</v>
      </c>
      <c r="N84" s="859">
        <f t="shared" si="53"/>
        <v>6309</v>
      </c>
      <c r="O84" s="859">
        <f t="shared" si="53"/>
        <v>8512</v>
      </c>
      <c r="P84" s="859">
        <f t="shared" si="54"/>
        <v>2203</v>
      </c>
      <c r="Q84" s="859">
        <f t="shared" si="55"/>
        <v>719</v>
      </c>
      <c r="R84" s="859">
        <f t="shared" si="55"/>
        <v>1108</v>
      </c>
      <c r="S84" s="859">
        <f t="shared" si="56"/>
        <v>389</v>
      </c>
    </row>
    <row r="85" spans="1:19">
      <c r="A85" s="863" t="s">
        <v>96</v>
      </c>
      <c r="B85" s="864">
        <f>SUM(B71:B84)</f>
        <v>49024</v>
      </c>
      <c r="C85" s="864">
        <f>SUM(C71:C84)</f>
        <v>55866</v>
      </c>
      <c r="D85" s="864">
        <f t="shared" si="46"/>
        <v>6842</v>
      </c>
      <c r="E85" s="864">
        <f>SUM(E71:E84)</f>
        <v>129</v>
      </c>
      <c r="F85" s="864">
        <f>SUM(F71:F84)</f>
        <v>132</v>
      </c>
      <c r="G85" s="864">
        <f t="shared" si="48"/>
        <v>3</v>
      </c>
      <c r="H85" s="864">
        <f>SUM(H71:H84)</f>
        <v>5016</v>
      </c>
      <c r="I85" s="864">
        <f>SUM(I71:I84)</f>
        <v>5710</v>
      </c>
      <c r="J85" s="864">
        <f t="shared" si="50"/>
        <v>694</v>
      </c>
      <c r="K85" s="864">
        <f>SUM(K71:K84)</f>
        <v>5328</v>
      </c>
      <c r="L85" s="864">
        <f>SUM(L71:L84)</f>
        <v>6096</v>
      </c>
      <c r="M85" s="864">
        <f t="shared" si="52"/>
        <v>768</v>
      </c>
      <c r="N85" s="864">
        <f>SUM(N71:N84)</f>
        <v>32301</v>
      </c>
      <c r="O85" s="864">
        <f>SUM(O71:O84)</f>
        <v>36902</v>
      </c>
      <c r="P85" s="864">
        <f t="shared" si="54"/>
        <v>4601</v>
      </c>
      <c r="Q85" s="864">
        <f>SUM(Q71:Q84)</f>
        <v>6250</v>
      </c>
      <c r="R85" s="864">
        <f>SUM(R71:R84)</f>
        <v>7026</v>
      </c>
      <c r="S85" s="864">
        <f t="shared" si="56"/>
        <v>776</v>
      </c>
    </row>
    <row r="88" spans="1:19">
      <c r="A88" s="1997">
        <v>45</v>
      </c>
      <c r="B88" s="1997"/>
      <c r="C88" s="1997"/>
      <c r="D88" s="1997"/>
      <c r="E88" s="1997"/>
      <c r="F88" s="1997"/>
      <c r="G88" s="1997"/>
      <c r="H88" s="1997"/>
      <c r="I88" s="1997"/>
      <c r="J88" s="1997"/>
      <c r="K88" s="1997"/>
      <c r="L88" s="1997"/>
      <c r="M88" s="1997"/>
      <c r="N88" s="1997"/>
      <c r="O88" s="1997"/>
      <c r="P88" s="1997"/>
      <c r="Q88" s="1997"/>
      <c r="R88" s="1997"/>
      <c r="S88" s="1997"/>
    </row>
  </sheetData>
  <mergeCells count="162">
    <mergeCell ref="O69:O70"/>
    <mergeCell ref="P69:P70"/>
    <mergeCell ref="Q69:Q70"/>
    <mergeCell ref="K68:M68"/>
    <mergeCell ref="N68:P68"/>
    <mergeCell ref="Q68:S68"/>
    <mergeCell ref="R69:R70"/>
    <mergeCell ref="S69:S70"/>
    <mergeCell ref="A88:S88"/>
    <mergeCell ref="I69:I70"/>
    <mergeCell ref="J69:J70"/>
    <mergeCell ref="K69:K70"/>
    <mergeCell ref="L69:L70"/>
    <mergeCell ref="M69:M70"/>
    <mergeCell ref="N69:N70"/>
    <mergeCell ref="A67:A70"/>
    <mergeCell ref="B67:D68"/>
    <mergeCell ref="E67:S67"/>
    <mergeCell ref="E68:G68"/>
    <mergeCell ref="H68:J68"/>
    <mergeCell ref="B69:B70"/>
    <mergeCell ref="C69:C70"/>
    <mergeCell ref="D69:D70"/>
    <mergeCell ref="E69:E70"/>
    <mergeCell ref="F69:F70"/>
    <mergeCell ref="G69:G70"/>
    <mergeCell ref="H69:H70"/>
    <mergeCell ref="K48:M48"/>
    <mergeCell ref="N48:P48"/>
    <mergeCell ref="Q48:S48"/>
    <mergeCell ref="B49:B50"/>
    <mergeCell ref="C49:C50"/>
    <mergeCell ref="D49:D50"/>
    <mergeCell ref="E49:E50"/>
    <mergeCell ref="F49:F50"/>
    <mergeCell ref="G49:G50"/>
    <mergeCell ref="H49:H50"/>
    <mergeCell ref="O49:O50"/>
    <mergeCell ref="P49:P50"/>
    <mergeCell ref="Q49:Q50"/>
    <mergeCell ref="R49:R50"/>
    <mergeCell ref="S49:S50"/>
    <mergeCell ref="I49:I50"/>
    <mergeCell ref="J49:J50"/>
    <mergeCell ref="K49:K50"/>
    <mergeCell ref="L49:L50"/>
    <mergeCell ref="M49:M50"/>
    <mergeCell ref="N49:N50"/>
    <mergeCell ref="AJ25:AJ26"/>
    <mergeCell ref="AK25:AK26"/>
    <mergeCell ref="AL25:AL26"/>
    <mergeCell ref="A44:S44"/>
    <mergeCell ref="T44:AL44"/>
    <mergeCell ref="A47:A50"/>
    <mergeCell ref="B47:D48"/>
    <mergeCell ref="E47:S47"/>
    <mergeCell ref="E48:G48"/>
    <mergeCell ref="H48:J48"/>
    <mergeCell ref="AD25:AD26"/>
    <mergeCell ref="AE25:AE26"/>
    <mergeCell ref="AF25:AF26"/>
    <mergeCell ref="AG25:AG26"/>
    <mergeCell ref="AH25:AH26"/>
    <mergeCell ref="AI25:AI26"/>
    <mergeCell ref="X25:X26"/>
    <mergeCell ref="Y25:Y26"/>
    <mergeCell ref="Z25:Z26"/>
    <mergeCell ref="AA25:AA26"/>
    <mergeCell ref="AB25:AB26"/>
    <mergeCell ref="AC25:AC26"/>
    <mergeCell ref="Q25:Q26"/>
    <mergeCell ref="R25:R26"/>
    <mergeCell ref="S25:S26"/>
    <mergeCell ref="U25:U26"/>
    <mergeCell ref="V25:V26"/>
    <mergeCell ref="W25:W26"/>
    <mergeCell ref="K25:K26"/>
    <mergeCell ref="L25:L26"/>
    <mergeCell ref="M25:M26"/>
    <mergeCell ref="N25:N26"/>
    <mergeCell ref="O25:O26"/>
    <mergeCell ref="P25:P26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X23:AL23"/>
    <mergeCell ref="E24:G24"/>
    <mergeCell ref="H24:J24"/>
    <mergeCell ref="K24:M24"/>
    <mergeCell ref="N24:P24"/>
    <mergeCell ref="Q24:S24"/>
    <mergeCell ref="X24:Z24"/>
    <mergeCell ref="AA24:AC24"/>
    <mergeCell ref="AD24:AF24"/>
    <mergeCell ref="AG24:AI24"/>
    <mergeCell ref="AJ24:AL24"/>
    <mergeCell ref="AI5:AI6"/>
    <mergeCell ref="AJ5:AJ6"/>
    <mergeCell ref="AK5:AK6"/>
    <mergeCell ref="AL5:AL6"/>
    <mergeCell ref="T22:AL22"/>
    <mergeCell ref="A23:A26"/>
    <mergeCell ref="B23:D24"/>
    <mergeCell ref="E23:S23"/>
    <mergeCell ref="T23:T26"/>
    <mergeCell ref="U23:W24"/>
    <mergeCell ref="AC5:AC6"/>
    <mergeCell ref="AD5:AD6"/>
    <mergeCell ref="AE5:AE6"/>
    <mergeCell ref="AF5:AF6"/>
    <mergeCell ref="AG5:AG6"/>
    <mergeCell ref="AH5:AH6"/>
    <mergeCell ref="W5:W6"/>
    <mergeCell ref="X5:X6"/>
    <mergeCell ref="Y5:Y6"/>
    <mergeCell ref="Z5:Z6"/>
    <mergeCell ref="AA5:AA6"/>
    <mergeCell ref="AB5:AB6"/>
    <mergeCell ref="P5:P6"/>
    <mergeCell ref="Q5:Q6"/>
    <mergeCell ref="AA4:AC4"/>
    <mergeCell ref="AD4:AF4"/>
    <mergeCell ref="R5:R6"/>
    <mergeCell ref="S5:S6"/>
    <mergeCell ref="U5:U6"/>
    <mergeCell ref="V5:V6"/>
    <mergeCell ref="J5:J6"/>
    <mergeCell ref="K5:K6"/>
    <mergeCell ref="L5:L6"/>
    <mergeCell ref="M5:M6"/>
    <mergeCell ref="N5:N6"/>
    <mergeCell ref="O5:O6"/>
    <mergeCell ref="A1:S1"/>
    <mergeCell ref="T1:AL1"/>
    <mergeCell ref="A3:A6"/>
    <mergeCell ref="B3:D4"/>
    <mergeCell ref="E3:S3"/>
    <mergeCell ref="T3:T6"/>
    <mergeCell ref="U3:W4"/>
    <mergeCell ref="X3:AL3"/>
    <mergeCell ref="E4:G4"/>
    <mergeCell ref="H4:J4"/>
    <mergeCell ref="AG4:AI4"/>
    <mergeCell ref="AJ4:AL4"/>
    <mergeCell ref="B5:B6"/>
    <mergeCell ref="C5:C6"/>
    <mergeCell ref="D5:D6"/>
    <mergeCell ref="E5:E6"/>
    <mergeCell ref="F5:F6"/>
    <mergeCell ref="G5:G6"/>
    <mergeCell ref="H5:H6"/>
    <mergeCell ref="I5:I6"/>
    <mergeCell ref="K4:M4"/>
    <mergeCell ref="N4:P4"/>
    <mergeCell ref="Q4:S4"/>
    <mergeCell ref="X4:Z4"/>
  </mergeCells>
  <pageMargins left="0.28000000000000003" right="0.14000000000000001" top="0.75" bottom="0.75" header="0.3" footer="0.3"/>
  <pageSetup scale="9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B1:I67"/>
  <sheetViews>
    <sheetView topLeftCell="A31" workbookViewId="0">
      <selection activeCell="J76" sqref="J76"/>
    </sheetView>
  </sheetViews>
  <sheetFormatPr defaultColWidth="9.140625" defaultRowHeight="12.75"/>
  <cols>
    <col min="1" max="1" width="0.85546875" style="485" customWidth="1"/>
    <col min="2" max="2" width="5.7109375" style="485" customWidth="1"/>
    <col min="3" max="3" width="12.7109375" style="485" customWidth="1"/>
    <col min="4" max="4" width="10.28515625" style="485" customWidth="1"/>
    <col min="5" max="9" width="11.85546875" style="485" customWidth="1"/>
    <col min="10" max="16384" width="9.140625" style="485"/>
  </cols>
  <sheetData>
    <row r="1" spans="2:9" ht="14.25">
      <c r="B1" s="2000" t="s">
        <v>196</v>
      </c>
      <c r="C1" s="2000"/>
      <c r="D1" s="2000"/>
      <c r="E1" s="2000"/>
      <c r="F1" s="2000"/>
      <c r="G1" s="2000"/>
      <c r="H1" s="2000"/>
      <c r="I1" s="2000"/>
    </row>
    <row r="2" spans="2:9" ht="9" customHeight="1">
      <c r="B2" s="883"/>
      <c r="C2" s="883"/>
      <c r="D2" s="883"/>
      <c r="E2" s="883"/>
      <c r="F2" s="883"/>
      <c r="G2" s="883"/>
      <c r="H2" s="883"/>
      <c r="I2" s="884"/>
    </row>
    <row r="3" spans="2:9">
      <c r="B3" s="2001"/>
      <c r="C3" s="1982" t="s">
        <v>194</v>
      </c>
      <c r="D3" s="1982" t="s">
        <v>80</v>
      </c>
      <c r="E3" s="1982" t="s">
        <v>79</v>
      </c>
      <c r="F3" s="1982"/>
      <c r="G3" s="1982"/>
      <c r="H3" s="1982"/>
      <c r="I3" s="1982"/>
    </row>
    <row r="4" spans="2:9" ht="12" customHeight="1">
      <c r="B4" s="2002"/>
      <c r="C4" s="1985"/>
      <c r="D4" s="1985"/>
      <c r="E4" s="885" t="s">
        <v>197</v>
      </c>
      <c r="F4" s="885" t="s">
        <v>198</v>
      </c>
      <c r="G4" s="885" t="s">
        <v>199</v>
      </c>
      <c r="H4" s="885" t="s">
        <v>200</v>
      </c>
      <c r="I4" s="885" t="s">
        <v>201</v>
      </c>
    </row>
    <row r="5" spans="2:9" ht="11.25" customHeight="1">
      <c r="B5" s="886">
        <v>1</v>
      </c>
      <c r="C5" s="887">
        <v>2002</v>
      </c>
      <c r="D5" s="887">
        <f t="shared" ref="D5:D19" si="0">SUM(E5:I5)</f>
        <v>11344</v>
      </c>
      <c r="E5" s="887">
        <v>131</v>
      </c>
      <c r="F5" s="887">
        <v>5365</v>
      </c>
      <c r="G5" s="887">
        <v>1248</v>
      </c>
      <c r="H5" s="887">
        <v>2976</v>
      </c>
      <c r="I5" s="887">
        <v>1624</v>
      </c>
    </row>
    <row r="6" spans="2:9" ht="11.25" customHeight="1">
      <c r="B6" s="886">
        <v>2</v>
      </c>
      <c r="C6" s="886">
        <v>2003</v>
      </c>
      <c r="D6" s="886">
        <f t="shared" si="0"/>
        <v>13133</v>
      </c>
      <c r="E6" s="886">
        <v>165</v>
      </c>
      <c r="F6" s="886">
        <v>5892</v>
      </c>
      <c r="G6" s="886">
        <v>1293</v>
      </c>
      <c r="H6" s="886">
        <v>3821</v>
      </c>
      <c r="I6" s="886">
        <v>1962</v>
      </c>
    </row>
    <row r="7" spans="2:9" ht="11.25" customHeight="1">
      <c r="B7" s="886">
        <v>3</v>
      </c>
      <c r="C7" s="886">
        <v>2004</v>
      </c>
      <c r="D7" s="886">
        <f t="shared" si="0"/>
        <v>12967</v>
      </c>
      <c r="E7" s="886">
        <v>153</v>
      </c>
      <c r="F7" s="886">
        <v>5861</v>
      </c>
      <c r="G7" s="886">
        <v>1131</v>
      </c>
      <c r="H7" s="886">
        <v>3723</v>
      </c>
      <c r="I7" s="886">
        <v>2099</v>
      </c>
    </row>
    <row r="8" spans="2:9" ht="11.25" customHeight="1">
      <c r="B8" s="886">
        <v>4</v>
      </c>
      <c r="C8" s="886">
        <v>2005</v>
      </c>
      <c r="D8" s="886">
        <f t="shared" si="0"/>
        <v>13993</v>
      </c>
      <c r="E8" s="886">
        <v>147</v>
      </c>
      <c r="F8" s="886">
        <v>6001</v>
      </c>
      <c r="G8" s="886">
        <v>1289</v>
      </c>
      <c r="H8" s="886">
        <v>4142</v>
      </c>
      <c r="I8" s="886">
        <v>2414</v>
      </c>
    </row>
    <row r="9" spans="2:9" ht="11.25" customHeight="1">
      <c r="B9" s="886">
        <v>5</v>
      </c>
      <c r="C9" s="886">
        <v>2006</v>
      </c>
      <c r="D9" s="886">
        <f t="shared" si="0"/>
        <v>15414</v>
      </c>
      <c r="E9" s="886">
        <v>122</v>
      </c>
      <c r="F9" s="886">
        <v>6026</v>
      </c>
      <c r="G9" s="886">
        <v>1356</v>
      </c>
      <c r="H9" s="886">
        <v>4787</v>
      </c>
      <c r="I9" s="886">
        <v>3123</v>
      </c>
    </row>
    <row r="10" spans="2:9" ht="11.25" customHeight="1">
      <c r="B10" s="886">
        <v>6</v>
      </c>
      <c r="C10" s="886">
        <v>2007</v>
      </c>
      <c r="D10" s="886">
        <f t="shared" si="0"/>
        <v>16473</v>
      </c>
      <c r="E10" s="886">
        <v>130</v>
      </c>
      <c r="F10" s="886">
        <v>6129</v>
      </c>
      <c r="G10" s="886">
        <v>1405</v>
      </c>
      <c r="H10" s="886">
        <v>5294</v>
      </c>
      <c r="I10" s="886">
        <v>3515</v>
      </c>
    </row>
    <row r="11" spans="2:9" ht="11.25" customHeight="1">
      <c r="B11" s="886">
        <v>7</v>
      </c>
      <c r="C11" s="886">
        <v>2008</v>
      </c>
      <c r="D11" s="886">
        <f t="shared" si="0"/>
        <v>17639</v>
      </c>
      <c r="E11" s="886">
        <v>120</v>
      </c>
      <c r="F11" s="886">
        <v>6189</v>
      </c>
      <c r="G11" s="886">
        <v>1588</v>
      </c>
      <c r="H11" s="886">
        <v>5907</v>
      </c>
      <c r="I11" s="886">
        <v>3835</v>
      </c>
    </row>
    <row r="12" spans="2:9" ht="11.25" customHeight="1">
      <c r="B12" s="886">
        <v>8</v>
      </c>
      <c r="C12" s="886">
        <v>2009</v>
      </c>
      <c r="D12" s="886">
        <f t="shared" si="0"/>
        <v>17646</v>
      </c>
      <c r="E12" s="886">
        <v>131</v>
      </c>
      <c r="F12" s="886">
        <v>6117</v>
      </c>
      <c r="G12" s="886">
        <v>1511</v>
      </c>
      <c r="H12" s="886">
        <v>6312</v>
      </c>
      <c r="I12" s="886">
        <v>3575</v>
      </c>
    </row>
    <row r="13" spans="2:9" ht="11.25" customHeight="1">
      <c r="B13" s="886">
        <v>9</v>
      </c>
      <c r="C13" s="886">
        <v>2010</v>
      </c>
      <c r="D13" s="886">
        <f t="shared" si="0"/>
        <v>14952</v>
      </c>
      <c r="E13" s="886">
        <v>118</v>
      </c>
      <c r="F13" s="886">
        <v>6073</v>
      </c>
      <c r="G13" s="886">
        <v>1392</v>
      </c>
      <c r="H13" s="886">
        <v>5088</v>
      </c>
      <c r="I13" s="886">
        <v>2281</v>
      </c>
    </row>
    <row r="14" spans="2:9" ht="11.25" customHeight="1">
      <c r="B14" s="886">
        <v>10</v>
      </c>
      <c r="C14" s="886">
        <v>2011</v>
      </c>
      <c r="D14" s="886">
        <f t="shared" si="0"/>
        <v>16222</v>
      </c>
      <c r="E14" s="886">
        <v>102</v>
      </c>
      <c r="F14" s="886">
        <v>6242</v>
      </c>
      <c r="G14" s="886">
        <v>1406</v>
      </c>
      <c r="H14" s="886">
        <v>5534</v>
      </c>
      <c r="I14" s="886">
        <v>2938</v>
      </c>
    </row>
    <row r="15" spans="2:9" ht="11.25" customHeight="1">
      <c r="B15" s="886">
        <v>11</v>
      </c>
      <c r="C15" s="886">
        <v>2012</v>
      </c>
      <c r="D15" s="886">
        <f t="shared" si="0"/>
        <v>16289</v>
      </c>
      <c r="E15" s="886">
        <v>86</v>
      </c>
      <c r="F15" s="886">
        <v>6278</v>
      </c>
      <c r="G15" s="886">
        <v>1381</v>
      </c>
      <c r="H15" s="886">
        <v>5601</v>
      </c>
      <c r="I15" s="886">
        <v>2943</v>
      </c>
    </row>
    <row r="16" spans="2:9" ht="11.25" customHeight="1">
      <c r="B16" s="886">
        <v>12</v>
      </c>
      <c r="C16" s="886">
        <v>2013</v>
      </c>
      <c r="D16" s="886">
        <f t="shared" si="0"/>
        <v>16591</v>
      </c>
      <c r="E16" s="886">
        <v>87</v>
      </c>
      <c r="F16" s="886">
        <v>6624</v>
      </c>
      <c r="G16" s="886">
        <v>1518</v>
      </c>
      <c r="H16" s="886">
        <v>5477</v>
      </c>
      <c r="I16" s="886">
        <v>2885</v>
      </c>
    </row>
    <row r="17" spans="2:9" ht="11.25" customHeight="1">
      <c r="B17" s="886">
        <v>13</v>
      </c>
      <c r="C17" s="886">
        <v>2014</v>
      </c>
      <c r="D17" s="886">
        <f t="shared" si="0"/>
        <v>18456</v>
      </c>
      <c r="E17" s="886">
        <v>94</v>
      </c>
      <c r="F17" s="886">
        <v>7221</v>
      </c>
      <c r="G17" s="886">
        <v>1765</v>
      </c>
      <c r="H17" s="886">
        <v>6034</v>
      </c>
      <c r="I17" s="886">
        <v>3342</v>
      </c>
    </row>
    <row r="18" spans="2:9" ht="11.25" customHeight="1">
      <c r="B18" s="886">
        <v>14</v>
      </c>
      <c r="C18" s="886">
        <v>2015</v>
      </c>
      <c r="D18" s="886">
        <f t="shared" si="0"/>
        <v>19873</v>
      </c>
      <c r="E18" s="886">
        <v>104</v>
      </c>
      <c r="F18" s="886">
        <v>7730</v>
      </c>
      <c r="G18" s="886">
        <v>1936</v>
      </c>
      <c r="H18" s="886">
        <v>6550</v>
      </c>
      <c r="I18" s="886">
        <v>3553</v>
      </c>
    </row>
    <row r="19" spans="2:9" ht="11.25" customHeight="1">
      <c r="B19" s="886">
        <v>15</v>
      </c>
      <c r="C19" s="886">
        <v>2016</v>
      </c>
      <c r="D19" s="886">
        <f t="shared" si="0"/>
        <v>21716</v>
      </c>
      <c r="E19" s="886">
        <v>106</v>
      </c>
      <c r="F19" s="886">
        <v>8565</v>
      </c>
      <c r="G19" s="886">
        <v>1953</v>
      </c>
      <c r="H19" s="886">
        <v>7360</v>
      </c>
      <c r="I19" s="886">
        <v>3732</v>
      </c>
    </row>
    <row r="20" spans="2:9" ht="11.25" customHeight="1">
      <c r="B20" s="886">
        <v>16</v>
      </c>
      <c r="C20" s="886">
        <v>2017</v>
      </c>
      <c r="D20" s="886">
        <v>24317</v>
      </c>
      <c r="E20" s="886">
        <v>109</v>
      </c>
      <c r="F20" s="886">
        <v>9214</v>
      </c>
      <c r="G20" s="886">
        <v>2278</v>
      </c>
      <c r="H20" s="886">
        <v>8421</v>
      </c>
      <c r="I20" s="886">
        <v>4295</v>
      </c>
    </row>
    <row r="21" spans="2:9" ht="11.25" customHeight="1">
      <c r="B21" s="1999" t="s">
        <v>202</v>
      </c>
      <c r="C21" s="1999"/>
      <c r="D21" s="888">
        <f>SUM(D5:D20)/16</f>
        <v>16689.0625</v>
      </c>
      <c r="E21" s="888">
        <f t="shared" ref="E21:I21" si="1">SUM(E5:E20)/16</f>
        <v>119.0625</v>
      </c>
      <c r="F21" s="888">
        <f t="shared" si="1"/>
        <v>6595.4375</v>
      </c>
      <c r="G21" s="888">
        <f t="shared" si="1"/>
        <v>1528.125</v>
      </c>
      <c r="H21" s="888">
        <f t="shared" si="1"/>
        <v>5439.1875</v>
      </c>
      <c r="I21" s="888">
        <f t="shared" si="1"/>
        <v>3007.25</v>
      </c>
    </row>
    <row r="22" spans="2:9" ht="11.25" customHeight="1">
      <c r="B22" s="2003" t="s">
        <v>1904</v>
      </c>
      <c r="C22" s="2003"/>
      <c r="D22" s="874">
        <f>SUM(D20/D5)*100</f>
        <v>214.36001410437234</v>
      </c>
      <c r="E22" s="874">
        <f t="shared" ref="E22:I22" si="2">SUM(E20/E5)*100</f>
        <v>83.206106870229007</v>
      </c>
      <c r="F22" s="874">
        <f t="shared" si="2"/>
        <v>171.74277726001864</v>
      </c>
      <c r="G22" s="874">
        <f t="shared" si="2"/>
        <v>182.53205128205127</v>
      </c>
      <c r="H22" s="874">
        <f t="shared" si="2"/>
        <v>282.96370967741933</v>
      </c>
      <c r="I22" s="874">
        <f t="shared" si="2"/>
        <v>264.47044334975368</v>
      </c>
    </row>
    <row r="24" spans="2:9">
      <c r="B24" s="2001"/>
      <c r="C24" s="2004" t="s">
        <v>194</v>
      </c>
      <c r="D24" s="1982" t="s">
        <v>80</v>
      </c>
      <c r="E24" s="1982" t="s">
        <v>203</v>
      </c>
      <c r="F24" s="1982"/>
      <c r="G24" s="1982"/>
      <c r="H24" s="1982"/>
      <c r="I24" s="1982"/>
    </row>
    <row r="25" spans="2:9">
      <c r="B25" s="2002"/>
      <c r="C25" s="2004"/>
      <c r="D25" s="1982"/>
      <c r="E25" s="889" t="s">
        <v>189</v>
      </c>
      <c r="F25" s="889" t="s">
        <v>190</v>
      </c>
      <c r="G25" s="889" t="s">
        <v>191</v>
      </c>
      <c r="H25" s="889" t="s">
        <v>192</v>
      </c>
      <c r="I25" s="889" t="s">
        <v>193</v>
      </c>
    </row>
    <row r="26" spans="2:9">
      <c r="B26" s="886">
        <v>1</v>
      </c>
      <c r="C26" s="886">
        <v>2002</v>
      </c>
      <c r="D26" s="886">
        <f t="shared" ref="D26:D38" si="3">SUM(E26:I26)</f>
        <v>364429</v>
      </c>
      <c r="E26" s="886">
        <v>1657</v>
      </c>
      <c r="F26" s="886">
        <v>32732</v>
      </c>
      <c r="G26" s="886">
        <v>40519</v>
      </c>
      <c r="H26" s="886">
        <v>205899</v>
      </c>
      <c r="I26" s="886">
        <v>83622</v>
      </c>
    </row>
    <row r="27" spans="2:9">
      <c r="B27" s="886">
        <v>2</v>
      </c>
      <c r="C27" s="886">
        <v>2003</v>
      </c>
      <c r="D27" s="886">
        <f t="shared" si="3"/>
        <v>369679</v>
      </c>
      <c r="E27" s="886">
        <v>1784</v>
      </c>
      <c r="F27" s="886">
        <v>34501</v>
      </c>
      <c r="G27" s="886">
        <v>39489</v>
      </c>
      <c r="H27" s="886">
        <v>198288</v>
      </c>
      <c r="I27" s="886">
        <v>95617</v>
      </c>
    </row>
    <row r="28" spans="2:9">
      <c r="B28" s="886">
        <v>3</v>
      </c>
      <c r="C28" s="886">
        <v>2004</v>
      </c>
      <c r="D28" s="886">
        <f t="shared" si="3"/>
        <v>385302</v>
      </c>
      <c r="E28" s="886">
        <v>1777</v>
      </c>
      <c r="F28" s="886">
        <v>34745</v>
      </c>
      <c r="G28" s="886">
        <v>38022</v>
      </c>
      <c r="H28" s="886">
        <v>204093</v>
      </c>
      <c r="I28" s="886">
        <v>106665</v>
      </c>
    </row>
    <row r="29" spans="2:9">
      <c r="B29" s="886">
        <v>4</v>
      </c>
      <c r="C29" s="886">
        <v>2005</v>
      </c>
      <c r="D29" s="886">
        <f t="shared" si="3"/>
        <v>429235</v>
      </c>
      <c r="E29" s="886">
        <v>1870</v>
      </c>
      <c r="F29" s="886">
        <v>36181</v>
      </c>
      <c r="G29" s="886">
        <v>38914</v>
      </c>
      <c r="H29" s="886">
        <v>226368</v>
      </c>
      <c r="I29" s="886">
        <v>125902</v>
      </c>
    </row>
    <row r="30" spans="2:9">
      <c r="B30" s="886">
        <v>5</v>
      </c>
      <c r="C30" s="886">
        <v>2006</v>
      </c>
      <c r="D30" s="886">
        <f t="shared" si="3"/>
        <v>487778</v>
      </c>
      <c r="E30" s="886">
        <v>1918</v>
      </c>
      <c r="F30" s="886">
        <v>37852</v>
      </c>
      <c r="G30" s="886">
        <v>41758</v>
      </c>
      <c r="H30" s="886">
        <v>253370</v>
      </c>
      <c r="I30" s="886">
        <v>152880</v>
      </c>
    </row>
    <row r="31" spans="2:9">
      <c r="B31" s="886">
        <v>6</v>
      </c>
      <c r="C31" s="886">
        <v>2007</v>
      </c>
      <c r="D31" s="886">
        <f t="shared" si="3"/>
        <v>557337</v>
      </c>
      <c r="E31" s="886">
        <v>1941</v>
      </c>
      <c r="F31" s="886">
        <v>40641</v>
      </c>
      <c r="G31" s="886">
        <v>45209</v>
      </c>
      <c r="H31" s="886">
        <v>286962</v>
      </c>
      <c r="I31" s="886">
        <v>182584</v>
      </c>
    </row>
    <row r="32" spans="2:9">
      <c r="B32" s="886">
        <v>7</v>
      </c>
      <c r="C32" s="886">
        <v>2008</v>
      </c>
      <c r="D32" s="886">
        <f t="shared" si="3"/>
        <v>660562</v>
      </c>
      <c r="E32" s="886">
        <v>2110</v>
      </c>
      <c r="F32" s="886">
        <v>41339</v>
      </c>
      <c r="G32" s="886">
        <v>48203</v>
      </c>
      <c r="H32" s="886">
        <v>332852</v>
      </c>
      <c r="I32" s="886">
        <v>236058</v>
      </c>
    </row>
    <row r="33" spans="2:9">
      <c r="B33" s="886">
        <v>8</v>
      </c>
      <c r="C33" s="886">
        <v>2009</v>
      </c>
      <c r="D33" s="886">
        <f t="shared" si="3"/>
        <v>647754</v>
      </c>
      <c r="E33" s="886">
        <v>2202</v>
      </c>
      <c r="F33" s="886">
        <v>41114</v>
      </c>
      <c r="G33" s="886">
        <v>49937</v>
      </c>
      <c r="H33" s="886">
        <v>337120</v>
      </c>
      <c r="I33" s="886">
        <v>217381</v>
      </c>
    </row>
    <row r="34" spans="2:9">
      <c r="B34" s="886">
        <v>9</v>
      </c>
      <c r="C34" s="886">
        <v>2010</v>
      </c>
      <c r="D34" s="886">
        <f t="shared" si="3"/>
        <v>543606</v>
      </c>
      <c r="E34" s="886">
        <v>2121</v>
      </c>
      <c r="F34" s="886">
        <v>41845</v>
      </c>
      <c r="G34" s="886">
        <v>42625</v>
      </c>
      <c r="H34" s="886">
        <v>290672</v>
      </c>
      <c r="I34" s="886">
        <v>166343</v>
      </c>
    </row>
    <row r="35" spans="2:9">
      <c r="B35" s="886">
        <v>10</v>
      </c>
      <c r="C35" s="886">
        <v>2011</v>
      </c>
      <c r="D35" s="886">
        <f t="shared" si="3"/>
        <v>494117</v>
      </c>
      <c r="E35" s="886">
        <v>1954</v>
      </c>
      <c r="F35" s="886">
        <v>43544</v>
      </c>
      <c r="G35" s="886">
        <v>44037</v>
      </c>
      <c r="H35" s="886">
        <v>254242</v>
      </c>
      <c r="I35" s="886">
        <v>150340</v>
      </c>
    </row>
    <row r="36" spans="2:9">
      <c r="B36" s="886">
        <v>11</v>
      </c>
      <c r="C36" s="886">
        <v>2012</v>
      </c>
      <c r="D36" s="886">
        <f t="shared" si="3"/>
        <v>537132</v>
      </c>
      <c r="E36" s="886">
        <v>1755</v>
      </c>
      <c r="F36" s="886">
        <v>45391</v>
      </c>
      <c r="G36" s="886">
        <v>47463</v>
      </c>
      <c r="H36" s="886">
        <v>279946</v>
      </c>
      <c r="I36" s="886">
        <v>162577</v>
      </c>
    </row>
    <row r="37" spans="2:9">
      <c r="B37" s="886">
        <v>12</v>
      </c>
      <c r="C37" s="886">
        <v>2013</v>
      </c>
      <c r="D37" s="886">
        <f t="shared" si="3"/>
        <v>551097</v>
      </c>
      <c r="E37" s="886">
        <v>1804</v>
      </c>
      <c r="F37" s="886">
        <v>48661</v>
      </c>
      <c r="G37" s="886">
        <v>49013</v>
      </c>
      <c r="H37" s="886">
        <v>289610</v>
      </c>
      <c r="I37" s="886">
        <v>162009</v>
      </c>
    </row>
    <row r="38" spans="2:9">
      <c r="B38" s="886">
        <v>13</v>
      </c>
      <c r="C38" s="886">
        <v>2014</v>
      </c>
      <c r="D38" s="886">
        <f t="shared" si="3"/>
        <v>623260</v>
      </c>
      <c r="E38" s="886">
        <v>1744</v>
      </c>
      <c r="F38" s="886">
        <v>54450</v>
      </c>
      <c r="G38" s="886">
        <v>56552</v>
      </c>
      <c r="H38" s="886">
        <v>326457</v>
      </c>
      <c r="I38" s="886">
        <v>184057</v>
      </c>
    </row>
    <row r="39" spans="2:9">
      <c r="B39" s="886">
        <v>14</v>
      </c>
      <c r="C39" s="886">
        <v>2015</v>
      </c>
      <c r="D39" s="886">
        <v>693162</v>
      </c>
      <c r="E39" s="886">
        <v>1876</v>
      </c>
      <c r="F39" s="886">
        <v>61267</v>
      </c>
      <c r="G39" s="886">
        <v>64259</v>
      </c>
      <c r="H39" s="886">
        <v>357907</v>
      </c>
      <c r="I39" s="886">
        <v>207853</v>
      </c>
    </row>
    <row r="40" spans="2:9">
      <c r="B40" s="886">
        <v>15</v>
      </c>
      <c r="C40" s="886">
        <v>2016</v>
      </c>
      <c r="D40" s="886">
        <v>728095</v>
      </c>
      <c r="E40" s="886">
        <v>1942</v>
      </c>
      <c r="F40" s="886">
        <v>65820</v>
      </c>
      <c r="G40" s="886">
        <v>64244</v>
      </c>
      <c r="H40" s="886">
        <v>376310</v>
      </c>
      <c r="I40" s="886">
        <v>219779</v>
      </c>
    </row>
    <row r="41" spans="2:9">
      <c r="B41" s="886">
        <v>16</v>
      </c>
      <c r="C41" s="886">
        <v>2017</v>
      </c>
      <c r="D41" s="886">
        <v>931187</v>
      </c>
      <c r="E41" s="886">
        <v>2084</v>
      </c>
      <c r="F41" s="886">
        <v>78223</v>
      </c>
      <c r="G41" s="886">
        <v>80419</v>
      </c>
      <c r="H41" s="886">
        <v>489259</v>
      </c>
      <c r="I41" s="886">
        <v>281202</v>
      </c>
    </row>
    <row r="42" spans="2:9">
      <c r="B42" s="1999" t="s">
        <v>202</v>
      </c>
      <c r="C42" s="1999"/>
      <c r="D42" s="888">
        <f>SUM(D26:D41)/16</f>
        <v>562733.25</v>
      </c>
      <c r="E42" s="888">
        <f t="shared" ref="E42:I42" si="4">SUM(E26:E41)/16</f>
        <v>1908.6875</v>
      </c>
      <c r="F42" s="888">
        <f t="shared" si="4"/>
        <v>46144.125</v>
      </c>
      <c r="G42" s="888">
        <f t="shared" si="4"/>
        <v>49416.4375</v>
      </c>
      <c r="H42" s="888">
        <f t="shared" si="4"/>
        <v>294334.6875</v>
      </c>
      <c r="I42" s="888">
        <f t="shared" si="4"/>
        <v>170929.3125</v>
      </c>
    </row>
    <row r="43" spans="2:9">
      <c r="B43" s="2003" t="s">
        <v>1904</v>
      </c>
      <c r="C43" s="2003"/>
      <c r="D43" s="874">
        <f>SUM(D41/D26)*100</f>
        <v>255.51945646477091</v>
      </c>
      <c r="E43" s="874">
        <f t="shared" ref="E43:I43" si="5">SUM(E41/E26)*100</f>
        <v>125.76946288473145</v>
      </c>
      <c r="F43" s="874">
        <f t="shared" si="5"/>
        <v>238.98020285958697</v>
      </c>
      <c r="G43" s="874">
        <f t="shared" si="5"/>
        <v>198.47232162689107</v>
      </c>
      <c r="H43" s="874">
        <f t="shared" si="5"/>
        <v>237.62087236946269</v>
      </c>
      <c r="I43" s="874">
        <f t="shared" si="5"/>
        <v>336.27753462007604</v>
      </c>
    </row>
    <row r="45" spans="2:9">
      <c r="B45" s="2006"/>
      <c r="C45" s="2006"/>
      <c r="D45" s="2006"/>
      <c r="E45" s="1992" t="s">
        <v>204</v>
      </c>
      <c r="F45" s="2008"/>
      <c r="G45" s="2008"/>
      <c r="H45" s="2008"/>
      <c r="I45" s="2008"/>
    </row>
    <row r="46" spans="2:9">
      <c r="B46" s="2007"/>
      <c r="C46" s="2007"/>
      <c r="D46" s="2007"/>
      <c r="E46" s="890" t="s">
        <v>189</v>
      </c>
      <c r="F46" s="889" t="s">
        <v>190</v>
      </c>
      <c r="G46" s="889" t="s">
        <v>191</v>
      </c>
      <c r="H46" s="889" t="s">
        <v>192</v>
      </c>
      <c r="I46" s="857" t="s">
        <v>193</v>
      </c>
    </row>
    <row r="47" spans="2:9">
      <c r="B47" s="2009" t="s">
        <v>205</v>
      </c>
      <c r="C47" s="2009"/>
      <c r="D47" s="2009"/>
      <c r="E47" s="891" t="s">
        <v>206</v>
      </c>
      <c r="F47" s="892" t="s">
        <v>207</v>
      </c>
      <c r="G47" s="891" t="s">
        <v>208</v>
      </c>
      <c r="H47" s="891" t="s">
        <v>209</v>
      </c>
      <c r="I47" s="887" t="s">
        <v>209</v>
      </c>
    </row>
    <row r="48" spans="2:9" ht="12" customHeight="1">
      <c r="B48" s="886">
        <v>1</v>
      </c>
      <c r="C48" s="2005">
        <v>2002</v>
      </c>
      <c r="D48" s="2005"/>
      <c r="E48" s="893">
        <f t="shared" ref="E48:I63" si="6">SUM(E26/E5)</f>
        <v>12.648854961832061</v>
      </c>
      <c r="F48" s="893">
        <f t="shared" si="6"/>
        <v>6.1010251630941283</v>
      </c>
      <c r="G48" s="893">
        <f t="shared" si="6"/>
        <v>32.467147435897438</v>
      </c>
      <c r="H48" s="893">
        <f t="shared" si="6"/>
        <v>69.186491935483872</v>
      </c>
      <c r="I48" s="893">
        <f t="shared" si="6"/>
        <v>51.491379310344826</v>
      </c>
    </row>
    <row r="49" spans="2:9" ht="12" customHeight="1">
      <c r="B49" s="886">
        <v>2</v>
      </c>
      <c r="C49" s="2005">
        <v>2003</v>
      </c>
      <c r="D49" s="2005"/>
      <c r="E49" s="893">
        <f t="shared" si="6"/>
        <v>10.812121212121212</v>
      </c>
      <c r="F49" s="893">
        <f t="shared" si="6"/>
        <v>5.8555668703326544</v>
      </c>
      <c r="G49" s="893">
        <f t="shared" si="6"/>
        <v>30.54060324825986</v>
      </c>
      <c r="H49" s="893">
        <f t="shared" si="6"/>
        <v>51.894268516095266</v>
      </c>
      <c r="I49" s="893">
        <f t="shared" si="6"/>
        <v>48.734454638124362</v>
      </c>
    </row>
    <row r="50" spans="2:9" ht="12" customHeight="1">
      <c r="B50" s="886">
        <v>3</v>
      </c>
      <c r="C50" s="2005">
        <v>2004</v>
      </c>
      <c r="D50" s="2005"/>
      <c r="E50" s="893">
        <f t="shared" si="6"/>
        <v>11.61437908496732</v>
      </c>
      <c r="F50" s="893">
        <f t="shared" si="6"/>
        <v>5.9281692543934481</v>
      </c>
      <c r="G50" s="893">
        <f t="shared" si="6"/>
        <v>33.618037135278513</v>
      </c>
      <c r="H50" s="893">
        <f t="shared" si="6"/>
        <v>54.819500402900886</v>
      </c>
      <c r="I50" s="893">
        <f t="shared" si="6"/>
        <v>50.81705574082897</v>
      </c>
    </row>
    <row r="51" spans="2:9" ht="12" customHeight="1">
      <c r="B51" s="886">
        <v>4</v>
      </c>
      <c r="C51" s="2005">
        <v>2005</v>
      </c>
      <c r="D51" s="2005"/>
      <c r="E51" s="893">
        <f t="shared" si="6"/>
        <v>12.721088435374149</v>
      </c>
      <c r="F51" s="893">
        <f t="shared" si="6"/>
        <v>6.0291618063656056</v>
      </c>
      <c r="G51" s="893">
        <f t="shared" si="6"/>
        <v>30.189294026377038</v>
      </c>
      <c r="H51" s="893">
        <f t="shared" si="6"/>
        <v>54.651859005311444</v>
      </c>
      <c r="I51" s="893">
        <f t="shared" si="6"/>
        <v>52.154929577464792</v>
      </c>
    </row>
    <row r="52" spans="2:9" ht="12" customHeight="1">
      <c r="B52" s="886">
        <v>5</v>
      </c>
      <c r="C52" s="2005">
        <v>2006</v>
      </c>
      <c r="D52" s="2005"/>
      <c r="E52" s="893">
        <f t="shared" si="6"/>
        <v>15.721311475409836</v>
      </c>
      <c r="F52" s="893">
        <f t="shared" si="6"/>
        <v>6.2814470627281782</v>
      </c>
      <c r="G52" s="893">
        <f t="shared" si="6"/>
        <v>30.794985250737462</v>
      </c>
      <c r="H52" s="893">
        <f t="shared" si="6"/>
        <v>52.928765406308756</v>
      </c>
      <c r="I52" s="893">
        <f t="shared" si="6"/>
        <v>48.952929875120077</v>
      </c>
    </row>
    <row r="53" spans="2:9" ht="12" customHeight="1">
      <c r="B53" s="886">
        <v>6</v>
      </c>
      <c r="C53" s="2005">
        <v>2007</v>
      </c>
      <c r="D53" s="2005"/>
      <c r="E53" s="893">
        <f t="shared" si="6"/>
        <v>14.930769230769231</v>
      </c>
      <c r="F53" s="893">
        <f t="shared" si="6"/>
        <v>6.6309348996573663</v>
      </c>
      <c r="G53" s="893">
        <f t="shared" si="6"/>
        <v>32.177224199288254</v>
      </c>
      <c r="H53" s="893">
        <f t="shared" si="6"/>
        <v>54.205137891953157</v>
      </c>
      <c r="I53" s="893">
        <f t="shared" si="6"/>
        <v>51.944238975817925</v>
      </c>
    </row>
    <row r="54" spans="2:9" ht="12" customHeight="1">
      <c r="B54" s="886">
        <v>7</v>
      </c>
      <c r="C54" s="2005">
        <v>2008</v>
      </c>
      <c r="D54" s="2005"/>
      <c r="E54" s="893">
        <f t="shared" si="6"/>
        <v>17.583333333333332</v>
      </c>
      <c r="F54" s="893">
        <f t="shared" si="6"/>
        <v>6.6794312489901442</v>
      </c>
      <c r="G54" s="893">
        <f t="shared" si="6"/>
        <v>30.354534005037785</v>
      </c>
      <c r="H54" s="893">
        <f t="shared" si="6"/>
        <v>56.348738784492973</v>
      </c>
      <c r="I54" s="893">
        <f t="shared" si="6"/>
        <v>61.553585397653194</v>
      </c>
    </row>
    <row r="55" spans="2:9" ht="12" customHeight="1">
      <c r="B55" s="886">
        <v>8</v>
      </c>
      <c r="C55" s="2005">
        <v>2009</v>
      </c>
      <c r="D55" s="2005"/>
      <c r="E55" s="893">
        <f t="shared" si="6"/>
        <v>16.809160305343511</v>
      </c>
      <c r="F55" s="893">
        <f t="shared" si="6"/>
        <v>6.7212685957168548</v>
      </c>
      <c r="G55" s="893">
        <f t="shared" si="6"/>
        <v>33.048974189278624</v>
      </c>
      <c r="H55" s="893">
        <f t="shared" si="6"/>
        <v>53.409378960709759</v>
      </c>
      <c r="I55" s="893">
        <f t="shared" si="6"/>
        <v>60.805874125874126</v>
      </c>
    </row>
    <row r="56" spans="2:9" ht="12" customHeight="1">
      <c r="B56" s="886">
        <v>9</v>
      </c>
      <c r="C56" s="2005">
        <v>2010</v>
      </c>
      <c r="D56" s="2005"/>
      <c r="E56" s="893">
        <f t="shared" si="6"/>
        <v>17.974576271186439</v>
      </c>
      <c r="F56" s="893">
        <f t="shared" si="6"/>
        <v>6.8903342664251603</v>
      </c>
      <c r="G56" s="893">
        <f t="shared" si="6"/>
        <v>30.621408045977013</v>
      </c>
      <c r="H56" s="893">
        <f t="shared" si="6"/>
        <v>57.128930817610062</v>
      </c>
      <c r="I56" s="893">
        <f t="shared" si="6"/>
        <v>72.925471284524335</v>
      </c>
    </row>
    <row r="57" spans="2:9" ht="12" customHeight="1">
      <c r="B57" s="886">
        <v>10</v>
      </c>
      <c r="C57" s="2005">
        <v>2011</v>
      </c>
      <c r="D57" s="2005"/>
      <c r="E57" s="893">
        <f t="shared" si="6"/>
        <v>19.156862745098039</v>
      </c>
      <c r="F57" s="893">
        <f t="shared" si="6"/>
        <v>6.9759692406280038</v>
      </c>
      <c r="G57" s="893">
        <f t="shared" si="6"/>
        <v>31.320768136557611</v>
      </c>
      <c r="H57" s="893">
        <f t="shared" si="6"/>
        <v>45.941814239248281</v>
      </c>
      <c r="I57" s="893">
        <f t="shared" si="6"/>
        <v>51.170864533696395</v>
      </c>
    </row>
    <row r="58" spans="2:9" ht="12" customHeight="1">
      <c r="B58" s="886">
        <v>11</v>
      </c>
      <c r="C58" s="2005">
        <v>2012</v>
      </c>
      <c r="D58" s="2005"/>
      <c r="E58" s="893">
        <f t="shared" si="6"/>
        <v>20.406976744186046</v>
      </c>
      <c r="F58" s="893">
        <f t="shared" si="6"/>
        <v>7.2301688435807581</v>
      </c>
      <c r="G58" s="893">
        <f t="shared" si="6"/>
        <v>34.368573497465604</v>
      </c>
      <c r="H58" s="893">
        <f t="shared" si="6"/>
        <v>49.981431887163005</v>
      </c>
      <c r="I58" s="893">
        <f t="shared" si="6"/>
        <v>55.24193000339789</v>
      </c>
    </row>
    <row r="59" spans="2:9" ht="12" customHeight="1">
      <c r="B59" s="886">
        <v>12</v>
      </c>
      <c r="C59" s="2005">
        <v>2013</v>
      </c>
      <c r="D59" s="2005"/>
      <c r="E59" s="893">
        <f t="shared" si="6"/>
        <v>20.735632183908045</v>
      </c>
      <c r="F59" s="893">
        <f t="shared" si="6"/>
        <v>7.3461654589371976</v>
      </c>
      <c r="G59" s="893">
        <f t="shared" si="6"/>
        <v>32.287878787878789</v>
      </c>
      <c r="H59" s="893">
        <f t="shared" si="6"/>
        <v>52.877487675734891</v>
      </c>
      <c r="I59" s="893">
        <f t="shared" si="6"/>
        <v>56.155632582322355</v>
      </c>
    </row>
    <row r="60" spans="2:9" ht="12" customHeight="1">
      <c r="B60" s="886">
        <v>13</v>
      </c>
      <c r="C60" s="2005">
        <v>2014</v>
      </c>
      <c r="D60" s="2005"/>
      <c r="E60" s="893">
        <f t="shared" si="6"/>
        <v>18.553191489361701</v>
      </c>
      <c r="F60" s="893">
        <f t="shared" si="6"/>
        <v>7.5405068550062317</v>
      </c>
      <c r="G60" s="893">
        <f t="shared" si="6"/>
        <v>32.040793201133141</v>
      </c>
      <c r="H60" s="893">
        <f t="shared" si="6"/>
        <v>54.102916804772953</v>
      </c>
      <c r="I60" s="893">
        <f t="shared" si="6"/>
        <v>55.073907839616993</v>
      </c>
    </row>
    <row r="61" spans="2:9" ht="12" customHeight="1">
      <c r="B61" s="886">
        <v>14</v>
      </c>
      <c r="C61" s="886"/>
      <c r="D61" s="886">
        <v>2015</v>
      </c>
      <c r="E61" s="893">
        <f t="shared" si="6"/>
        <v>18.03846153846154</v>
      </c>
      <c r="F61" s="893">
        <f t="shared" si="6"/>
        <v>7.9258732212160412</v>
      </c>
      <c r="G61" s="893">
        <f t="shared" si="6"/>
        <v>33.191632231404959</v>
      </c>
      <c r="H61" s="893">
        <f t="shared" si="6"/>
        <v>54.642290076335875</v>
      </c>
      <c r="I61" s="893">
        <f t="shared" si="6"/>
        <v>58.500703630734591</v>
      </c>
    </row>
    <row r="62" spans="2:9" ht="12" customHeight="1">
      <c r="B62" s="886">
        <v>15</v>
      </c>
      <c r="C62" s="886"/>
      <c r="D62" s="886">
        <v>2016</v>
      </c>
      <c r="E62" s="893">
        <f t="shared" si="6"/>
        <v>18.320754716981131</v>
      </c>
      <c r="F62" s="893">
        <f t="shared" si="6"/>
        <v>7.6847635726795094</v>
      </c>
      <c r="G62" s="893">
        <f t="shared" si="6"/>
        <v>32.895033282130058</v>
      </c>
      <c r="H62" s="893">
        <f t="shared" si="6"/>
        <v>51.129076086956523</v>
      </c>
      <c r="I62" s="893">
        <f t="shared" si="6"/>
        <v>58.890407288317256</v>
      </c>
    </row>
    <row r="63" spans="2:9" ht="12" customHeight="1">
      <c r="B63" s="886">
        <v>16</v>
      </c>
      <c r="C63" s="886"/>
      <c r="D63" s="886">
        <v>2017</v>
      </c>
      <c r="E63" s="893">
        <f>SUM(E41/E20)</f>
        <v>19.119266055045873</v>
      </c>
      <c r="F63" s="893">
        <f t="shared" si="6"/>
        <v>8.489581072281311</v>
      </c>
      <c r="G63" s="893">
        <f t="shared" si="6"/>
        <v>35.302458296751539</v>
      </c>
      <c r="H63" s="893">
        <f t="shared" si="6"/>
        <v>58.099869374183591</v>
      </c>
      <c r="I63" s="893">
        <f t="shared" si="6"/>
        <v>65.471944121071019</v>
      </c>
    </row>
    <row r="64" spans="2:9" ht="12" customHeight="1">
      <c r="B64" s="1999" t="s">
        <v>202</v>
      </c>
      <c r="C64" s="1999"/>
      <c r="D64" s="1999"/>
      <c r="E64" s="888">
        <f>SUM(E48:E63)/16</f>
        <v>16.571671236461217</v>
      </c>
      <c r="F64" s="888">
        <f t="shared" ref="F64:I64" si="7">SUM(F48:F63)/16</f>
        <v>6.894397964502037</v>
      </c>
      <c r="G64" s="888">
        <f t="shared" si="7"/>
        <v>32.201209060590863</v>
      </c>
      <c r="H64" s="888">
        <f t="shared" si="7"/>
        <v>54.459247366578829</v>
      </c>
      <c r="I64" s="888">
        <f t="shared" si="7"/>
        <v>56.24283180780683</v>
      </c>
    </row>
    <row r="65" spans="2:9" ht="12" customHeight="1">
      <c r="B65" s="2010" t="s">
        <v>1904</v>
      </c>
      <c r="C65" s="2010"/>
      <c r="D65" s="2010"/>
      <c r="E65" s="894">
        <f>SUM(E63/E48)*100</f>
        <v>151.154125118347</v>
      </c>
      <c r="F65" s="894">
        <f t="shared" ref="F65:I65" si="8">SUM(F63/F48)*100</f>
        <v>139.15007470606514</v>
      </c>
      <c r="G65" s="894">
        <f t="shared" si="8"/>
        <v>108.73286101420547</v>
      </c>
      <c r="H65" s="894">
        <f t="shared" si="8"/>
        <v>83.97574114375027</v>
      </c>
      <c r="I65" s="894">
        <f t="shared" si="8"/>
        <v>127.15127269452935</v>
      </c>
    </row>
    <row r="66" spans="2:9">
      <c r="B66" s="2006">
        <v>47</v>
      </c>
      <c r="C66" s="2006"/>
      <c r="D66" s="2006"/>
      <c r="E66" s="2006"/>
      <c r="F66" s="2006"/>
      <c r="G66" s="2006"/>
      <c r="H66" s="2006"/>
      <c r="I66" s="2006"/>
    </row>
    <row r="67" spans="2:9">
      <c r="B67" s="1997"/>
      <c r="C67" s="1997"/>
      <c r="D67" s="1997"/>
      <c r="E67" s="1997"/>
      <c r="F67" s="1997"/>
      <c r="G67" s="1997"/>
      <c r="H67" s="1997"/>
      <c r="I67" s="1997"/>
    </row>
  </sheetData>
  <mergeCells count="33">
    <mergeCell ref="B65:D65"/>
    <mergeCell ref="B66:I66"/>
    <mergeCell ref="B67:I67"/>
    <mergeCell ref="C56:D56"/>
    <mergeCell ref="C57:D57"/>
    <mergeCell ref="C58:D58"/>
    <mergeCell ref="C59:D59"/>
    <mergeCell ref="C60:D60"/>
    <mergeCell ref="B64:D64"/>
    <mergeCell ref="C55:D55"/>
    <mergeCell ref="B43:C43"/>
    <mergeCell ref="B45:D46"/>
    <mergeCell ref="E45:I45"/>
    <mergeCell ref="B47:D47"/>
    <mergeCell ref="C48:D48"/>
    <mergeCell ref="C49:D49"/>
    <mergeCell ref="C50:D50"/>
    <mergeCell ref="C51:D51"/>
    <mergeCell ref="C52:D52"/>
    <mergeCell ref="C53:D53"/>
    <mergeCell ref="C54:D54"/>
    <mergeCell ref="B42:C42"/>
    <mergeCell ref="B1:I1"/>
    <mergeCell ref="B3:B4"/>
    <mergeCell ref="C3:C4"/>
    <mergeCell ref="D3:D4"/>
    <mergeCell ref="E3:I3"/>
    <mergeCell ref="B21:C21"/>
    <mergeCell ref="B22:C22"/>
    <mergeCell ref="B24:B25"/>
    <mergeCell ref="C24:C25"/>
    <mergeCell ref="D24:D25"/>
    <mergeCell ref="E24:I24"/>
  </mergeCells>
  <pageMargins left="0.7" right="0.7" top="0.3" bottom="0.32" header="0.19" footer="0.16"/>
  <pageSetup scale="9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W64"/>
  <sheetViews>
    <sheetView topLeftCell="A31" workbookViewId="0">
      <selection activeCell="A65" sqref="A65"/>
    </sheetView>
  </sheetViews>
  <sheetFormatPr defaultRowHeight="12.75"/>
  <cols>
    <col min="1" max="1" width="8" style="895" customWidth="1"/>
    <col min="2" max="2" width="9.85546875" style="895" customWidth="1"/>
    <col min="3" max="3" width="8.7109375" style="895" customWidth="1"/>
    <col min="4" max="4" width="5.7109375" style="895" customWidth="1"/>
    <col min="5" max="5" width="7.5703125" style="895" customWidth="1"/>
    <col min="6" max="6" width="8.5703125" style="895" customWidth="1"/>
    <col min="7" max="7" width="11.28515625" style="895" customWidth="1"/>
    <col min="8" max="8" width="8.28515625" style="895" customWidth="1"/>
    <col min="9" max="9" width="7.42578125" style="895" customWidth="1"/>
    <col min="10" max="10" width="6" style="895" customWidth="1"/>
    <col min="11" max="11" width="5.85546875" style="895" customWidth="1"/>
    <col min="12" max="15" width="7" style="895" customWidth="1"/>
    <col min="16" max="16" width="5.140625" style="895" customWidth="1"/>
    <col min="17" max="17" width="9.140625" style="895"/>
    <col min="18" max="18" width="7.28515625" style="895" customWidth="1"/>
    <col min="19" max="19" width="8" style="895" customWidth="1"/>
    <col min="20" max="20" width="7.85546875" style="895" customWidth="1"/>
    <col min="21" max="16384" width="9.140625" style="895"/>
  </cols>
  <sheetData>
    <row r="1" spans="1:23" ht="15.75">
      <c r="A1" s="2013" t="s">
        <v>847</v>
      </c>
      <c r="B1" s="2013"/>
      <c r="C1" s="2013"/>
      <c r="D1" s="2013"/>
      <c r="E1" s="2013"/>
      <c r="F1" s="2013"/>
      <c r="G1" s="2013"/>
      <c r="H1" s="2013"/>
      <c r="I1" s="2013"/>
      <c r="J1" s="2013"/>
      <c r="K1" s="2013"/>
      <c r="L1" s="2013"/>
      <c r="M1" s="2013"/>
      <c r="N1" s="2013"/>
      <c r="O1" s="2013"/>
    </row>
    <row r="2" spans="1:23" ht="14.25">
      <c r="N2" s="2014"/>
      <c r="O2" s="2014"/>
    </row>
    <row r="3" spans="1:23" ht="12.75" customHeight="1">
      <c r="A3" s="2015" t="s">
        <v>848</v>
      </c>
      <c r="B3" s="2018" t="s">
        <v>1905</v>
      </c>
      <c r="C3" s="2018" t="s">
        <v>188</v>
      </c>
      <c r="D3" s="896" t="s">
        <v>849</v>
      </c>
      <c r="E3" s="897"/>
      <c r="F3" s="897"/>
      <c r="G3" s="897"/>
      <c r="H3" s="898"/>
      <c r="I3" s="2018" t="s">
        <v>1906</v>
      </c>
      <c r="J3" s="2018" t="s">
        <v>188</v>
      </c>
      <c r="K3" s="896" t="s">
        <v>850</v>
      </c>
      <c r="L3" s="897"/>
      <c r="M3" s="897"/>
      <c r="N3" s="897"/>
      <c r="O3" s="898"/>
      <c r="Q3" s="2022" t="s">
        <v>1907</v>
      </c>
      <c r="R3" s="2023"/>
      <c r="S3" s="2023"/>
      <c r="T3" s="2023"/>
      <c r="U3" s="2023"/>
      <c r="V3" s="2024"/>
      <c r="W3" s="2018" t="s">
        <v>1908</v>
      </c>
    </row>
    <row r="4" spans="1:23" ht="12.75" customHeight="1">
      <c r="A4" s="2016"/>
      <c r="B4" s="2019"/>
      <c r="C4" s="2019"/>
      <c r="D4" s="2018" t="s">
        <v>189</v>
      </c>
      <c r="E4" s="2018" t="s">
        <v>190</v>
      </c>
      <c r="F4" s="2018" t="s">
        <v>191</v>
      </c>
      <c r="G4" s="2018" t="s">
        <v>192</v>
      </c>
      <c r="H4" s="2018" t="s">
        <v>193</v>
      </c>
      <c r="I4" s="2019"/>
      <c r="J4" s="2019"/>
      <c r="K4" s="2018" t="s">
        <v>189</v>
      </c>
      <c r="L4" s="2018" t="s">
        <v>190</v>
      </c>
      <c r="M4" s="2018" t="s">
        <v>191</v>
      </c>
      <c r="N4" s="2018" t="s">
        <v>192</v>
      </c>
      <c r="O4" s="2018" t="s">
        <v>193</v>
      </c>
      <c r="Q4" s="2015" t="s">
        <v>15</v>
      </c>
      <c r="R4" s="2015" t="s">
        <v>674</v>
      </c>
      <c r="S4" s="2015" t="s">
        <v>675</v>
      </c>
      <c r="T4" s="2015" t="s">
        <v>676</v>
      </c>
      <c r="U4" s="2015" t="s">
        <v>677</v>
      </c>
      <c r="V4" s="2015" t="s">
        <v>678</v>
      </c>
      <c r="W4" s="2019"/>
    </row>
    <row r="5" spans="1:23">
      <c r="A5" s="2017"/>
      <c r="B5" s="2020"/>
      <c r="C5" s="2020"/>
      <c r="D5" s="2020"/>
      <c r="E5" s="2020"/>
      <c r="F5" s="2020"/>
      <c r="G5" s="2020"/>
      <c r="H5" s="2020"/>
      <c r="I5" s="2020"/>
      <c r="J5" s="2020"/>
      <c r="K5" s="2020"/>
      <c r="L5" s="2020"/>
      <c r="M5" s="2020"/>
      <c r="N5" s="2020"/>
      <c r="O5" s="2020"/>
      <c r="Q5" s="2017"/>
      <c r="R5" s="2017"/>
      <c r="S5" s="2017"/>
      <c r="T5" s="2017"/>
      <c r="U5" s="2017"/>
      <c r="V5" s="2017"/>
      <c r="W5" s="2020"/>
    </row>
    <row r="6" spans="1:23">
      <c r="A6" s="899" t="s">
        <v>16</v>
      </c>
      <c r="B6" s="900">
        <v>59083</v>
      </c>
      <c r="C6" s="900">
        <f t="shared" ref="C6:C19" si="0">SUM(D6:H6)</f>
        <v>54663</v>
      </c>
      <c r="D6" s="900">
        <v>32</v>
      </c>
      <c r="E6" s="900">
        <v>2179</v>
      </c>
      <c r="F6" s="900">
        <v>4194</v>
      </c>
      <c r="G6" s="900">
        <v>32893</v>
      </c>
      <c r="H6" s="900">
        <v>15365</v>
      </c>
      <c r="I6" s="901">
        <v>105.77735605843597</v>
      </c>
      <c r="J6" s="901">
        <f t="shared" ref="J6:O20" si="1">SUM(C6/Q6)*100</f>
        <v>88.086566971767439</v>
      </c>
      <c r="K6" s="901">
        <f t="shared" si="1"/>
        <v>56.140350877192979</v>
      </c>
      <c r="L6" s="901">
        <f t="shared" si="1"/>
        <v>73.292970063908513</v>
      </c>
      <c r="M6" s="901">
        <f t="shared" si="1"/>
        <v>82.62411347517731</v>
      </c>
      <c r="N6" s="901">
        <f t="shared" si="1"/>
        <v>88.270180334907693</v>
      </c>
      <c r="O6" s="901">
        <f t="shared" si="1"/>
        <v>92.083183507131722</v>
      </c>
      <c r="P6" s="895">
        <v>46159</v>
      </c>
      <c r="Q6" s="902">
        <f t="shared" ref="Q6:Q19" si="2">SUM(R6:V6)</f>
        <v>62056</v>
      </c>
      <c r="R6" s="903">
        <v>57</v>
      </c>
      <c r="S6" s="903">
        <v>2973</v>
      </c>
      <c r="T6" s="903">
        <v>5076</v>
      </c>
      <c r="U6" s="903">
        <v>37264</v>
      </c>
      <c r="V6" s="903">
        <v>16686</v>
      </c>
      <c r="W6" s="902">
        <v>60906</v>
      </c>
    </row>
    <row r="7" spans="1:23">
      <c r="A7" s="904" t="s">
        <v>17</v>
      </c>
      <c r="B7" s="900">
        <v>46121</v>
      </c>
      <c r="C7" s="900">
        <f t="shared" si="0"/>
        <v>51514</v>
      </c>
      <c r="D7" s="900">
        <v>138</v>
      </c>
      <c r="E7" s="900">
        <v>5879</v>
      </c>
      <c r="F7" s="900">
        <v>5143</v>
      </c>
      <c r="G7" s="900">
        <v>24871</v>
      </c>
      <c r="H7" s="900">
        <v>15483</v>
      </c>
      <c r="I7" s="901">
        <v>108.68110375379976</v>
      </c>
      <c r="J7" s="901">
        <f t="shared" si="1"/>
        <v>92.353753204611053</v>
      </c>
      <c r="K7" s="901">
        <f t="shared" si="1"/>
        <v>63.013698630136986</v>
      </c>
      <c r="L7" s="901">
        <f t="shared" si="1"/>
        <v>93.644472762026126</v>
      </c>
      <c r="M7" s="901">
        <f t="shared" si="1"/>
        <v>95.594795539033456</v>
      </c>
      <c r="N7" s="901">
        <f t="shared" si="1"/>
        <v>91.744439116160677</v>
      </c>
      <c r="O7" s="901">
        <f t="shared" si="1"/>
        <v>92.199130590126842</v>
      </c>
      <c r="Q7" s="902">
        <f t="shared" si="2"/>
        <v>55779</v>
      </c>
      <c r="R7" s="903">
        <v>219</v>
      </c>
      <c r="S7" s="903">
        <v>6278</v>
      </c>
      <c r="T7" s="903">
        <v>5380</v>
      </c>
      <c r="U7" s="903">
        <v>27109</v>
      </c>
      <c r="V7" s="903">
        <v>16793</v>
      </c>
      <c r="W7" s="902">
        <v>50661</v>
      </c>
    </row>
    <row r="8" spans="1:23">
      <c r="A8" s="904" t="s">
        <v>18</v>
      </c>
      <c r="B8" s="900">
        <v>35158</v>
      </c>
      <c r="C8" s="900">
        <f t="shared" si="0"/>
        <v>44220</v>
      </c>
      <c r="D8" s="900">
        <v>77</v>
      </c>
      <c r="E8" s="900">
        <v>4381</v>
      </c>
      <c r="F8" s="900">
        <v>3378</v>
      </c>
      <c r="G8" s="900">
        <v>22762</v>
      </c>
      <c r="H8" s="900">
        <v>13622</v>
      </c>
      <c r="I8" s="901">
        <v>89.424153016583574</v>
      </c>
      <c r="J8" s="901">
        <f t="shared" si="1"/>
        <v>93.734102085806342</v>
      </c>
      <c r="K8" s="901">
        <f t="shared" si="1"/>
        <v>53.472222222222221</v>
      </c>
      <c r="L8" s="901">
        <f t="shared" si="1"/>
        <v>95.177058440147732</v>
      </c>
      <c r="M8" s="901">
        <f t="shared" si="1"/>
        <v>93.289146644573322</v>
      </c>
      <c r="N8" s="901">
        <f t="shared" si="1"/>
        <v>95.154884829229545</v>
      </c>
      <c r="O8" s="901">
        <f t="shared" si="1"/>
        <v>91.502653321690062</v>
      </c>
      <c r="Q8" s="902">
        <f t="shared" si="2"/>
        <v>47176</v>
      </c>
      <c r="R8" s="903">
        <v>144</v>
      </c>
      <c r="S8" s="903">
        <v>4603</v>
      </c>
      <c r="T8" s="903">
        <v>3621</v>
      </c>
      <c r="U8" s="903">
        <v>23921</v>
      </c>
      <c r="V8" s="903">
        <v>14887</v>
      </c>
      <c r="W8" s="902">
        <v>43240</v>
      </c>
    </row>
    <row r="9" spans="1:23">
      <c r="A9" s="904" t="s">
        <v>19</v>
      </c>
      <c r="B9" s="900">
        <v>37006</v>
      </c>
      <c r="C9" s="900">
        <f t="shared" si="0"/>
        <v>47286</v>
      </c>
      <c r="D9" s="900">
        <v>152</v>
      </c>
      <c r="E9" s="900">
        <v>3855</v>
      </c>
      <c r="F9" s="900">
        <v>3287</v>
      </c>
      <c r="G9" s="900">
        <v>24825</v>
      </c>
      <c r="H9" s="900">
        <v>15167</v>
      </c>
      <c r="I9" s="901">
        <v>94.44401908991145</v>
      </c>
      <c r="J9" s="901">
        <f t="shared" si="1"/>
        <v>93.993003100898463</v>
      </c>
      <c r="K9" s="901">
        <f t="shared" si="1"/>
        <v>93.827160493827151</v>
      </c>
      <c r="L9" s="901">
        <f t="shared" si="1"/>
        <v>90.154349859681943</v>
      </c>
      <c r="M9" s="901">
        <f t="shared" si="1"/>
        <v>95.775058275058285</v>
      </c>
      <c r="N9" s="901">
        <f t="shared" si="1"/>
        <v>91.369157158630841</v>
      </c>
      <c r="O9" s="901">
        <f t="shared" si="1"/>
        <v>99.338485721771022</v>
      </c>
      <c r="Q9" s="902">
        <f t="shared" si="2"/>
        <v>50308</v>
      </c>
      <c r="R9" s="903">
        <v>162</v>
      </c>
      <c r="S9" s="903">
        <v>4276</v>
      </c>
      <c r="T9" s="903">
        <v>3432</v>
      </c>
      <c r="U9" s="903">
        <v>27170</v>
      </c>
      <c r="V9" s="903">
        <v>15268</v>
      </c>
      <c r="W9" s="902">
        <v>44218</v>
      </c>
    </row>
    <row r="10" spans="1:23">
      <c r="A10" s="904" t="s">
        <v>855</v>
      </c>
      <c r="B10" s="900">
        <v>74573</v>
      </c>
      <c r="C10" s="900">
        <f t="shared" si="0"/>
        <v>89034</v>
      </c>
      <c r="D10" s="900">
        <v>138</v>
      </c>
      <c r="E10" s="900">
        <v>5389</v>
      </c>
      <c r="F10" s="900">
        <v>5437</v>
      </c>
      <c r="G10" s="900">
        <v>54637</v>
      </c>
      <c r="H10" s="900">
        <v>23433</v>
      </c>
      <c r="I10" s="901">
        <v>93.231400102516659</v>
      </c>
      <c r="J10" s="901">
        <f t="shared" si="1"/>
        <v>92.200153263053252</v>
      </c>
      <c r="K10" s="901">
        <f t="shared" si="1"/>
        <v>56.326530612244895</v>
      </c>
      <c r="L10" s="901">
        <f t="shared" si="1"/>
        <v>93.122515984102293</v>
      </c>
      <c r="M10" s="901">
        <f t="shared" si="1"/>
        <v>92.012184802843123</v>
      </c>
      <c r="N10" s="901">
        <f t="shared" si="1"/>
        <v>92.431188780430034</v>
      </c>
      <c r="O10" s="901">
        <f t="shared" si="1"/>
        <v>91.843693658383629</v>
      </c>
      <c r="Q10" s="902">
        <f t="shared" si="2"/>
        <v>96566</v>
      </c>
      <c r="R10" s="903">
        <v>245</v>
      </c>
      <c r="S10" s="903">
        <v>5787</v>
      </c>
      <c r="T10" s="903">
        <v>5909</v>
      </c>
      <c r="U10" s="903">
        <v>59111</v>
      </c>
      <c r="V10" s="903">
        <v>25514</v>
      </c>
      <c r="W10" s="902">
        <v>83857</v>
      </c>
    </row>
    <row r="11" spans="1:23">
      <c r="A11" s="904" t="s">
        <v>20</v>
      </c>
      <c r="B11" s="900">
        <v>38563</v>
      </c>
      <c r="C11" s="900">
        <f t="shared" si="0"/>
        <v>48400</v>
      </c>
      <c r="D11" s="900">
        <v>116</v>
      </c>
      <c r="E11" s="900">
        <v>6862</v>
      </c>
      <c r="F11" s="900">
        <v>6094</v>
      </c>
      <c r="G11" s="900">
        <v>21973</v>
      </c>
      <c r="H11" s="900">
        <v>13355</v>
      </c>
      <c r="I11" s="901">
        <v>99.215292785839253</v>
      </c>
      <c r="J11" s="901">
        <f t="shared" si="1"/>
        <v>99.935991410460247</v>
      </c>
      <c r="K11" s="901">
        <f t="shared" si="1"/>
        <v>60.732984293193716</v>
      </c>
      <c r="L11" s="901">
        <f t="shared" si="1"/>
        <v>101.65925925925924</v>
      </c>
      <c r="M11" s="901">
        <f t="shared" si="1"/>
        <v>101.21242318551735</v>
      </c>
      <c r="N11" s="901">
        <f t="shared" si="1"/>
        <v>102.34280391243595</v>
      </c>
      <c r="O11" s="901">
        <f t="shared" si="1"/>
        <v>95.399671405100364</v>
      </c>
      <c r="Q11" s="902">
        <f t="shared" si="2"/>
        <v>48431</v>
      </c>
      <c r="R11" s="903">
        <v>191</v>
      </c>
      <c r="S11" s="903">
        <v>6750</v>
      </c>
      <c r="T11" s="903">
        <v>6021</v>
      </c>
      <c r="U11" s="903">
        <v>21470</v>
      </c>
      <c r="V11" s="903">
        <v>13999</v>
      </c>
      <c r="W11" s="902">
        <v>43804</v>
      </c>
    </row>
    <row r="12" spans="1:23">
      <c r="A12" s="904" t="s">
        <v>21</v>
      </c>
      <c r="B12" s="900">
        <v>18486</v>
      </c>
      <c r="C12" s="900">
        <f t="shared" si="0"/>
        <v>20793</v>
      </c>
      <c r="D12" s="900">
        <v>82</v>
      </c>
      <c r="E12" s="900">
        <v>2342</v>
      </c>
      <c r="F12" s="900">
        <v>3479</v>
      </c>
      <c r="G12" s="900">
        <v>9003</v>
      </c>
      <c r="H12" s="900">
        <v>5887</v>
      </c>
      <c r="I12" s="901">
        <v>97.768140469642489</v>
      </c>
      <c r="J12" s="901">
        <f t="shared" si="1"/>
        <v>90.68033144352377</v>
      </c>
      <c r="K12" s="901">
        <f t="shared" si="1"/>
        <v>65.600000000000009</v>
      </c>
      <c r="L12" s="901">
        <f t="shared" si="1"/>
        <v>79.659863945578238</v>
      </c>
      <c r="M12" s="901">
        <f t="shared" si="1"/>
        <v>82.833333333333343</v>
      </c>
      <c r="N12" s="901">
        <f t="shared" si="1"/>
        <v>94.341402074819243</v>
      </c>
      <c r="O12" s="901">
        <f t="shared" si="1"/>
        <v>96.161385168245673</v>
      </c>
      <c r="Q12" s="902">
        <f t="shared" si="2"/>
        <v>22930</v>
      </c>
      <c r="R12" s="903">
        <v>125</v>
      </c>
      <c r="S12" s="903">
        <v>2940</v>
      </c>
      <c r="T12" s="903">
        <v>4200</v>
      </c>
      <c r="U12" s="903">
        <v>9543</v>
      </c>
      <c r="V12" s="903">
        <v>6122</v>
      </c>
      <c r="W12" s="902">
        <v>22975</v>
      </c>
    </row>
    <row r="13" spans="1:23">
      <c r="A13" s="904" t="s">
        <v>22</v>
      </c>
      <c r="B13" s="900">
        <v>36876</v>
      </c>
      <c r="C13" s="900">
        <f t="shared" si="0"/>
        <v>43638</v>
      </c>
      <c r="D13" s="900">
        <v>68</v>
      </c>
      <c r="E13" s="900">
        <v>3757</v>
      </c>
      <c r="F13" s="900">
        <v>3200</v>
      </c>
      <c r="G13" s="900">
        <v>24579</v>
      </c>
      <c r="H13" s="900">
        <v>12034</v>
      </c>
      <c r="I13" s="901">
        <v>98.815584972399378</v>
      </c>
      <c r="J13" s="901">
        <f t="shared" si="1"/>
        <v>96.724000354641376</v>
      </c>
      <c r="K13" s="901">
        <f t="shared" si="1"/>
        <v>57.627118644067799</v>
      </c>
      <c r="L13" s="901">
        <f t="shared" si="1"/>
        <v>89.558998808104889</v>
      </c>
      <c r="M13" s="901">
        <f t="shared" si="1"/>
        <v>99.875156054931338</v>
      </c>
      <c r="N13" s="901">
        <f t="shared" si="1"/>
        <v>98.119760479041915</v>
      </c>
      <c r="O13" s="901">
        <f t="shared" si="1"/>
        <v>95.896087337636459</v>
      </c>
      <c r="Q13" s="902">
        <f t="shared" si="2"/>
        <v>45116</v>
      </c>
      <c r="R13" s="903">
        <v>118</v>
      </c>
      <c r="S13" s="903">
        <v>4195</v>
      </c>
      <c r="T13" s="903">
        <v>3204</v>
      </c>
      <c r="U13" s="903">
        <v>25050</v>
      </c>
      <c r="V13" s="903">
        <v>12549</v>
      </c>
      <c r="W13" s="902">
        <v>40921</v>
      </c>
    </row>
    <row r="14" spans="1:23">
      <c r="A14" s="904" t="s">
        <v>23</v>
      </c>
      <c r="B14" s="900">
        <v>46763</v>
      </c>
      <c r="C14" s="900">
        <f t="shared" si="0"/>
        <v>46051</v>
      </c>
      <c r="D14" s="900">
        <v>129</v>
      </c>
      <c r="E14" s="900">
        <v>2635</v>
      </c>
      <c r="F14" s="900">
        <v>2510</v>
      </c>
      <c r="G14" s="900">
        <v>26729</v>
      </c>
      <c r="H14" s="900">
        <v>14048</v>
      </c>
      <c r="I14" s="901">
        <v>85.71559498496957</v>
      </c>
      <c r="J14" s="901">
        <f t="shared" si="1"/>
        <v>71.591138748542562</v>
      </c>
      <c r="K14" s="901">
        <f t="shared" si="1"/>
        <v>58.636363636363633</v>
      </c>
      <c r="L14" s="901">
        <f t="shared" si="1"/>
        <v>47.095621090259158</v>
      </c>
      <c r="M14" s="901">
        <f t="shared" si="1"/>
        <v>64.293032786885249</v>
      </c>
      <c r="N14" s="901">
        <f t="shared" si="1"/>
        <v>73.586983454009854</v>
      </c>
      <c r="O14" s="901">
        <f t="shared" si="1"/>
        <v>76.836405403927145</v>
      </c>
      <c r="Q14" s="902">
        <f t="shared" si="2"/>
        <v>64325</v>
      </c>
      <c r="R14" s="903">
        <v>220</v>
      </c>
      <c r="S14" s="903">
        <v>5595</v>
      </c>
      <c r="T14" s="903">
        <v>3904</v>
      </c>
      <c r="U14" s="903">
        <v>36323</v>
      </c>
      <c r="V14" s="903">
        <v>18283</v>
      </c>
      <c r="W14" s="902">
        <v>62292</v>
      </c>
    </row>
    <row r="15" spans="1:23">
      <c r="A15" s="904" t="s">
        <v>24</v>
      </c>
      <c r="B15" s="900">
        <v>50450</v>
      </c>
      <c r="C15" s="900">
        <f t="shared" si="0"/>
        <v>60944</v>
      </c>
      <c r="D15" s="900">
        <v>78</v>
      </c>
      <c r="E15" s="900">
        <v>4966</v>
      </c>
      <c r="F15" s="900">
        <v>4271</v>
      </c>
      <c r="G15" s="900">
        <v>30466</v>
      </c>
      <c r="H15" s="900">
        <v>21163</v>
      </c>
      <c r="I15" s="901">
        <v>79.870181271273637</v>
      </c>
      <c r="J15" s="901">
        <f t="shared" si="1"/>
        <v>85.695403349410128</v>
      </c>
      <c r="K15" s="901">
        <f t="shared" si="1"/>
        <v>53.793103448275858</v>
      </c>
      <c r="L15" s="901">
        <f t="shared" si="1"/>
        <v>83.406113537117903</v>
      </c>
      <c r="M15" s="901">
        <f t="shared" si="1"/>
        <v>84.025181979146168</v>
      </c>
      <c r="N15" s="901">
        <f t="shared" si="1"/>
        <v>86.013551665725572</v>
      </c>
      <c r="O15" s="901">
        <f t="shared" si="1"/>
        <v>86.326738731388943</v>
      </c>
      <c r="Q15" s="902">
        <f t="shared" si="2"/>
        <v>71117</v>
      </c>
      <c r="R15" s="903">
        <v>145</v>
      </c>
      <c r="S15" s="903">
        <v>5954</v>
      </c>
      <c r="T15" s="903">
        <v>5083</v>
      </c>
      <c r="U15" s="903">
        <v>35420</v>
      </c>
      <c r="V15" s="903">
        <v>24515</v>
      </c>
      <c r="W15" s="902">
        <v>64508</v>
      </c>
    </row>
    <row r="16" spans="1:23">
      <c r="A16" s="904" t="s">
        <v>25</v>
      </c>
      <c r="B16" s="900">
        <v>34500</v>
      </c>
      <c r="C16" s="900">
        <f t="shared" si="0"/>
        <v>35977</v>
      </c>
      <c r="D16" s="900">
        <v>33</v>
      </c>
      <c r="E16" s="900">
        <v>3026</v>
      </c>
      <c r="F16" s="900">
        <v>4648</v>
      </c>
      <c r="G16" s="900">
        <v>16586</v>
      </c>
      <c r="H16" s="900">
        <v>11684</v>
      </c>
      <c r="I16" s="901">
        <v>90.92346616065781</v>
      </c>
      <c r="J16" s="901">
        <f t="shared" si="1"/>
        <v>85.598382108018072</v>
      </c>
      <c r="K16" s="901">
        <f t="shared" si="1"/>
        <v>42.307692307692307</v>
      </c>
      <c r="L16" s="901">
        <f t="shared" si="1"/>
        <v>85.119549929676509</v>
      </c>
      <c r="M16" s="901">
        <f t="shared" si="1"/>
        <v>81.529556218207333</v>
      </c>
      <c r="N16" s="901">
        <f t="shared" si="1"/>
        <v>84.09471175784617</v>
      </c>
      <c r="O16" s="901">
        <f t="shared" si="1"/>
        <v>90.063979033377024</v>
      </c>
      <c r="Q16" s="902">
        <f t="shared" si="2"/>
        <v>42030</v>
      </c>
      <c r="R16" s="903">
        <v>78</v>
      </c>
      <c r="S16" s="903">
        <v>3555</v>
      </c>
      <c r="T16" s="903">
        <v>5701</v>
      </c>
      <c r="U16" s="903">
        <v>19723</v>
      </c>
      <c r="V16" s="903">
        <v>12973</v>
      </c>
      <c r="W16" s="902">
        <v>41272</v>
      </c>
    </row>
    <row r="17" spans="1:23" ht="14.25" customHeight="1">
      <c r="A17" s="904" t="s">
        <v>26</v>
      </c>
      <c r="B17" s="900">
        <v>34160</v>
      </c>
      <c r="C17" s="900">
        <f t="shared" si="0"/>
        <v>46182</v>
      </c>
      <c r="D17" s="900">
        <v>60</v>
      </c>
      <c r="E17" s="900">
        <v>3761</v>
      </c>
      <c r="F17" s="900">
        <v>3933</v>
      </c>
      <c r="G17" s="900">
        <v>23902</v>
      </c>
      <c r="H17" s="900">
        <v>14526</v>
      </c>
      <c r="I17" s="901">
        <v>85.755886930762671</v>
      </c>
      <c r="J17" s="901">
        <f t="shared" si="1"/>
        <v>88.303791659496355</v>
      </c>
      <c r="K17" s="901">
        <f t="shared" si="1"/>
        <v>47.619047619047613</v>
      </c>
      <c r="L17" s="901">
        <f t="shared" si="1"/>
        <v>82.532367785824007</v>
      </c>
      <c r="M17" s="901">
        <f t="shared" si="1"/>
        <v>89.630811303555149</v>
      </c>
      <c r="N17" s="901">
        <f t="shared" si="1"/>
        <v>91.263841160748385</v>
      </c>
      <c r="O17" s="901">
        <f t="shared" si="1"/>
        <v>85.2564855029933</v>
      </c>
      <c r="Q17" s="902">
        <f t="shared" si="2"/>
        <v>52299</v>
      </c>
      <c r="R17" s="903">
        <v>126</v>
      </c>
      <c r="S17" s="903">
        <v>4557</v>
      </c>
      <c r="T17" s="903">
        <v>4388</v>
      </c>
      <c r="U17" s="903">
        <v>26190</v>
      </c>
      <c r="V17" s="903">
        <v>17038</v>
      </c>
      <c r="W17" s="905">
        <v>47244</v>
      </c>
    </row>
    <row r="18" spans="1:23" ht="14.25" customHeight="1">
      <c r="A18" s="904" t="s">
        <v>27</v>
      </c>
      <c r="B18" s="900">
        <v>21295</v>
      </c>
      <c r="C18" s="900">
        <f t="shared" si="0"/>
        <v>24858</v>
      </c>
      <c r="D18" s="900">
        <v>8</v>
      </c>
      <c r="E18" s="900">
        <v>2257</v>
      </c>
      <c r="F18" s="900">
        <v>2230</v>
      </c>
      <c r="G18" s="900">
        <v>12679</v>
      </c>
      <c r="H18" s="900">
        <v>7684</v>
      </c>
      <c r="I18" s="901">
        <v>90.275128237737931</v>
      </c>
      <c r="J18" s="901">
        <f t="shared" si="1"/>
        <v>80.582209543568467</v>
      </c>
      <c r="K18" s="901">
        <f t="shared" si="1"/>
        <v>38.095238095238095</v>
      </c>
      <c r="L18" s="901">
        <f t="shared" si="1"/>
        <v>71.221205427579676</v>
      </c>
      <c r="M18" s="901">
        <f t="shared" si="1"/>
        <v>78.273078273078283</v>
      </c>
      <c r="N18" s="901">
        <f t="shared" si="1"/>
        <v>82.144476838354379</v>
      </c>
      <c r="O18" s="901">
        <f t="shared" si="1"/>
        <v>81.971410283763603</v>
      </c>
      <c r="Q18" s="902">
        <f t="shared" si="2"/>
        <v>30848</v>
      </c>
      <c r="R18" s="903">
        <v>21</v>
      </c>
      <c r="S18" s="903">
        <v>3169</v>
      </c>
      <c r="T18" s="903">
        <v>2849</v>
      </c>
      <c r="U18" s="903">
        <v>15435</v>
      </c>
      <c r="V18" s="903">
        <v>9374</v>
      </c>
      <c r="W18" s="902">
        <v>28569</v>
      </c>
    </row>
    <row r="19" spans="1:23" ht="14.25" customHeight="1">
      <c r="A19" s="906" t="s">
        <v>28</v>
      </c>
      <c r="B19" s="907">
        <v>49479</v>
      </c>
      <c r="C19" s="900">
        <f t="shared" si="0"/>
        <v>57184</v>
      </c>
      <c r="D19" s="907">
        <v>91</v>
      </c>
      <c r="E19" s="907">
        <v>6289</v>
      </c>
      <c r="F19" s="907">
        <v>7129</v>
      </c>
      <c r="G19" s="907">
        <v>26730</v>
      </c>
      <c r="H19" s="907">
        <v>16945</v>
      </c>
      <c r="I19" s="901">
        <v>94.607927493833529</v>
      </c>
      <c r="J19" s="901">
        <f t="shared" si="1"/>
        <v>85.630428271937703</v>
      </c>
      <c r="K19" s="901">
        <f t="shared" si="1"/>
        <v>67.910447761194021</v>
      </c>
      <c r="L19" s="901">
        <f t="shared" si="1"/>
        <v>88.865338420234565</v>
      </c>
      <c r="M19" s="901">
        <f t="shared" si="1"/>
        <v>85.623348546721118</v>
      </c>
      <c r="N19" s="901">
        <f t="shared" si="1"/>
        <v>83.974741604096636</v>
      </c>
      <c r="O19" s="901">
        <f t="shared" si="1"/>
        <v>87.291366165258594</v>
      </c>
      <c r="Q19" s="902">
        <f t="shared" si="2"/>
        <v>66780</v>
      </c>
      <c r="R19" s="903">
        <v>134</v>
      </c>
      <c r="S19" s="903">
        <v>7077</v>
      </c>
      <c r="T19" s="903">
        <v>8326</v>
      </c>
      <c r="U19" s="903">
        <v>31831</v>
      </c>
      <c r="V19" s="903">
        <v>19412</v>
      </c>
      <c r="W19" s="902">
        <v>58695</v>
      </c>
    </row>
    <row r="20" spans="1:23" ht="14.25" customHeight="1">
      <c r="A20" s="908" t="s">
        <v>77</v>
      </c>
      <c r="B20" s="909" t="s">
        <v>29</v>
      </c>
      <c r="C20" s="910">
        <f t="shared" ref="C20:H20" si="3">SUM(C6:C19)</f>
        <v>670744</v>
      </c>
      <c r="D20" s="911">
        <f t="shared" si="3"/>
        <v>1202</v>
      </c>
      <c r="E20" s="911">
        <f t="shared" si="3"/>
        <v>57578</v>
      </c>
      <c r="F20" s="911">
        <f t="shared" si="3"/>
        <v>58933</v>
      </c>
      <c r="G20" s="911">
        <f t="shared" si="3"/>
        <v>352635</v>
      </c>
      <c r="H20" s="911">
        <f t="shared" si="3"/>
        <v>200396</v>
      </c>
      <c r="I20" s="912"/>
      <c r="J20" s="913">
        <f t="shared" si="1"/>
        <v>88.750808787434124</v>
      </c>
      <c r="K20" s="901">
        <f t="shared" si="1"/>
        <v>60.554156171284632</v>
      </c>
      <c r="L20" s="901">
        <f t="shared" si="1"/>
        <v>85.037439631363625</v>
      </c>
      <c r="M20" s="901">
        <f t="shared" si="1"/>
        <v>87.836468238590641</v>
      </c>
      <c r="N20" s="901">
        <f t="shared" si="1"/>
        <v>89.148296086560833</v>
      </c>
      <c r="O20" s="901">
        <f t="shared" si="1"/>
        <v>89.697555648059861</v>
      </c>
      <c r="Q20" s="900">
        <f t="shared" ref="Q20:W20" si="4">SUM(Q6:Q19)</f>
        <v>755761</v>
      </c>
      <c r="R20" s="900">
        <f t="shared" si="4"/>
        <v>1985</v>
      </c>
      <c r="S20" s="900">
        <f t="shared" si="4"/>
        <v>67709</v>
      </c>
      <c r="T20" s="900">
        <f t="shared" si="4"/>
        <v>67094</v>
      </c>
      <c r="U20" s="900">
        <f t="shared" si="4"/>
        <v>395560</v>
      </c>
      <c r="V20" s="900">
        <f t="shared" si="4"/>
        <v>223413</v>
      </c>
      <c r="W20" s="900">
        <f t="shared" si="4"/>
        <v>693162</v>
      </c>
    </row>
    <row r="21" spans="1:23">
      <c r="A21" s="908" t="s">
        <v>856</v>
      </c>
      <c r="B21" s="900">
        <f>SUM(B6:B20)</f>
        <v>582513</v>
      </c>
      <c r="C21" s="914"/>
      <c r="D21" s="900">
        <v>875</v>
      </c>
      <c r="E21" s="900">
        <v>44765</v>
      </c>
      <c r="F21" s="900">
        <v>50772</v>
      </c>
      <c r="G21" s="900">
        <v>311402</v>
      </c>
      <c r="H21" s="900">
        <v>174699</v>
      </c>
      <c r="I21" s="901">
        <v>93.5</v>
      </c>
      <c r="J21" s="915"/>
      <c r="K21" s="901">
        <v>50.172018348623851</v>
      </c>
      <c r="L21" s="901">
        <v>82.213039485766757</v>
      </c>
      <c r="M21" s="901">
        <v>89.77931814966756</v>
      </c>
      <c r="N21" s="916">
        <v>95.388366614898743</v>
      </c>
      <c r="O21" s="901">
        <v>94.91570546080834</v>
      </c>
    </row>
    <row r="22" spans="1:23" ht="9.75" customHeight="1">
      <c r="C22" s="917" t="s">
        <v>40</v>
      </c>
      <c r="D22" s="918"/>
      <c r="E22" s="918"/>
      <c r="F22" s="918"/>
      <c r="G22" s="918"/>
      <c r="H22" s="918"/>
      <c r="I22" s="919"/>
      <c r="J22" s="920" t="s">
        <v>29</v>
      </c>
      <c r="K22" s="919"/>
      <c r="O22" s="900"/>
    </row>
    <row r="23" spans="1:23" ht="12.75" customHeight="1">
      <c r="A23" s="2021"/>
      <c r="B23" s="2022" t="s">
        <v>857</v>
      </c>
      <c r="C23" s="2023"/>
      <c r="D23" s="2023"/>
      <c r="E23" s="2023"/>
      <c r="F23" s="2023"/>
      <c r="G23" s="2023"/>
      <c r="H23" s="2024"/>
      <c r="I23" s="2022" t="s">
        <v>858</v>
      </c>
      <c r="J23" s="2023"/>
      <c r="K23" s="2023"/>
      <c r="L23" s="2023"/>
      <c r="M23" s="2023"/>
      <c r="N23" s="2023"/>
      <c r="O23" s="2024"/>
    </row>
    <row r="24" spans="1:23" ht="12.75" customHeight="1">
      <c r="A24" s="2021"/>
      <c r="B24" s="2018" t="s">
        <v>859</v>
      </c>
      <c r="C24" s="2018" t="s">
        <v>188</v>
      </c>
      <c r="D24" s="2022" t="s">
        <v>79</v>
      </c>
      <c r="E24" s="2023"/>
      <c r="F24" s="2023"/>
      <c r="G24" s="2023"/>
      <c r="H24" s="2024"/>
      <c r="I24" s="2018" t="s">
        <v>859</v>
      </c>
      <c r="J24" s="2018" t="s">
        <v>188</v>
      </c>
      <c r="K24" s="2022" t="s">
        <v>79</v>
      </c>
      <c r="L24" s="2023"/>
      <c r="M24" s="2023"/>
      <c r="N24" s="2023"/>
      <c r="O24" s="2024"/>
    </row>
    <row r="25" spans="1:23" ht="16.5" customHeight="1">
      <c r="A25" s="2021"/>
      <c r="B25" s="2020"/>
      <c r="C25" s="2020"/>
      <c r="D25" s="921" t="s">
        <v>860</v>
      </c>
      <c r="E25" s="921" t="s">
        <v>861</v>
      </c>
      <c r="F25" s="921" t="s">
        <v>862</v>
      </c>
      <c r="G25" s="921" t="s">
        <v>863</v>
      </c>
      <c r="H25" s="921" t="s">
        <v>864</v>
      </c>
      <c r="I25" s="2020"/>
      <c r="J25" s="2020"/>
      <c r="K25" s="921" t="s">
        <v>860</v>
      </c>
      <c r="L25" s="921" t="s">
        <v>861</v>
      </c>
      <c r="M25" s="921" t="s">
        <v>862</v>
      </c>
      <c r="N25" s="921" t="s">
        <v>863</v>
      </c>
      <c r="O25" s="921" t="s">
        <v>864</v>
      </c>
      <c r="Q25" s="2025"/>
      <c r="R25" s="2026"/>
      <c r="S25" s="2027"/>
      <c r="T25" s="2028"/>
      <c r="U25" s="2027"/>
    </row>
    <row r="26" spans="1:23" ht="14.25" customHeight="1">
      <c r="A26" s="922" t="s">
        <v>16</v>
      </c>
      <c r="B26" s="900">
        <v>59093</v>
      </c>
      <c r="C26" s="923">
        <f t="shared" ref="C26:C40" si="5">SUM(D26:H26)</f>
        <v>54697</v>
      </c>
      <c r="D26" s="900">
        <v>32</v>
      </c>
      <c r="E26" s="900">
        <v>2179</v>
      </c>
      <c r="F26" s="900">
        <v>4194</v>
      </c>
      <c r="G26" s="900">
        <v>32903</v>
      </c>
      <c r="H26" s="900">
        <v>15389</v>
      </c>
      <c r="I26" s="900">
        <v>962</v>
      </c>
      <c r="J26" s="924">
        <f t="shared" ref="J26:J39" si="6">SUM(K26:O26)</f>
        <v>88</v>
      </c>
      <c r="K26" s="900"/>
      <c r="L26" s="900">
        <v>8</v>
      </c>
      <c r="M26" s="900">
        <v>12</v>
      </c>
      <c r="N26" s="900">
        <v>40</v>
      </c>
      <c r="O26" s="900">
        <v>28</v>
      </c>
      <c r="Q26" s="2025"/>
      <c r="R26" s="2026"/>
      <c r="S26" s="2027"/>
      <c r="T26" s="2028"/>
      <c r="U26" s="2027"/>
    </row>
    <row r="27" spans="1:23" ht="14.25" customHeight="1">
      <c r="A27" s="904" t="s">
        <v>17</v>
      </c>
      <c r="B27" s="900">
        <v>47787</v>
      </c>
      <c r="C27" s="923">
        <f t="shared" si="5"/>
        <v>53974</v>
      </c>
      <c r="D27" s="900">
        <v>138</v>
      </c>
      <c r="E27" s="900">
        <v>5879</v>
      </c>
      <c r="F27" s="900">
        <v>5143</v>
      </c>
      <c r="G27" s="900">
        <v>26241</v>
      </c>
      <c r="H27" s="900">
        <v>16573</v>
      </c>
      <c r="I27" s="900">
        <v>1064</v>
      </c>
      <c r="J27" s="924">
        <f t="shared" si="6"/>
        <v>1185</v>
      </c>
      <c r="K27" s="900">
        <v>12</v>
      </c>
      <c r="L27" s="900">
        <v>74</v>
      </c>
      <c r="M27" s="900">
        <v>90</v>
      </c>
      <c r="N27" s="900">
        <v>504</v>
      </c>
      <c r="O27" s="900">
        <v>505</v>
      </c>
      <c r="Q27" s="2025"/>
      <c r="R27" s="2026"/>
      <c r="S27" s="2027"/>
      <c r="T27" s="2028"/>
      <c r="U27" s="2027"/>
    </row>
    <row r="28" spans="1:23" ht="14.25" customHeight="1">
      <c r="A28" s="904" t="s">
        <v>18</v>
      </c>
      <c r="B28" s="900">
        <v>35158</v>
      </c>
      <c r="C28" s="923">
        <f t="shared" si="5"/>
        <v>44220</v>
      </c>
      <c r="D28" s="900">
        <v>77</v>
      </c>
      <c r="E28" s="900">
        <v>4381</v>
      </c>
      <c r="F28" s="900">
        <v>3378</v>
      </c>
      <c r="G28" s="900">
        <v>22762</v>
      </c>
      <c r="H28" s="900">
        <v>13622</v>
      </c>
      <c r="I28" s="900">
        <v>473</v>
      </c>
      <c r="J28" s="924">
        <f t="shared" si="6"/>
        <v>0</v>
      </c>
      <c r="K28" s="900"/>
      <c r="L28" s="900"/>
      <c r="M28" s="900"/>
      <c r="N28" s="900"/>
      <c r="O28" s="900"/>
      <c r="Q28" s="2025"/>
      <c r="R28" s="2026"/>
      <c r="S28" s="2027"/>
      <c r="T28" s="2028"/>
      <c r="U28" s="2027"/>
    </row>
    <row r="29" spans="1:23" ht="14.25" customHeight="1">
      <c r="A29" s="904" t="s">
        <v>19</v>
      </c>
      <c r="B29" s="900">
        <v>37006</v>
      </c>
      <c r="C29" s="923">
        <f t="shared" si="5"/>
        <v>47342</v>
      </c>
      <c r="D29" s="900">
        <v>152</v>
      </c>
      <c r="E29" s="900">
        <v>3855</v>
      </c>
      <c r="F29" s="900">
        <v>3287</v>
      </c>
      <c r="G29" s="900">
        <v>24835</v>
      </c>
      <c r="H29" s="900">
        <v>15213</v>
      </c>
      <c r="I29" s="900">
        <v>322</v>
      </c>
      <c r="J29" s="924">
        <f t="shared" si="6"/>
        <v>2829</v>
      </c>
      <c r="K29" s="900">
        <v>20</v>
      </c>
      <c r="L29" s="900">
        <v>87</v>
      </c>
      <c r="M29" s="900">
        <v>84</v>
      </c>
      <c r="N29" s="900">
        <v>1566</v>
      </c>
      <c r="O29" s="900">
        <v>1072</v>
      </c>
      <c r="Q29" s="2025"/>
      <c r="R29" s="2026"/>
      <c r="S29" s="2027"/>
      <c r="T29" s="2028"/>
      <c r="U29" s="2027"/>
    </row>
    <row r="30" spans="1:23" ht="14.25" customHeight="1">
      <c r="A30" s="904" t="s">
        <v>855</v>
      </c>
      <c r="B30" s="900">
        <v>74583</v>
      </c>
      <c r="C30" s="923">
        <f t="shared" si="5"/>
        <v>89055</v>
      </c>
      <c r="D30" s="900">
        <v>138</v>
      </c>
      <c r="E30" s="900">
        <v>5389</v>
      </c>
      <c r="F30" s="900">
        <v>5437</v>
      </c>
      <c r="G30" s="900">
        <v>54658</v>
      </c>
      <c r="H30" s="900">
        <v>23433</v>
      </c>
      <c r="I30" s="900">
        <v>1251</v>
      </c>
      <c r="J30" s="924">
        <f t="shared" si="6"/>
        <v>4592</v>
      </c>
      <c r="K30" s="900">
        <v>11</v>
      </c>
      <c r="L30" s="900">
        <v>173</v>
      </c>
      <c r="M30" s="900">
        <v>176</v>
      </c>
      <c r="N30" s="900">
        <v>2723</v>
      </c>
      <c r="O30" s="900">
        <v>1509</v>
      </c>
      <c r="Q30" s="2025"/>
      <c r="R30" s="2026"/>
      <c r="S30" s="2027"/>
      <c r="T30" s="2028"/>
      <c r="U30" s="2027"/>
    </row>
    <row r="31" spans="1:23" ht="14.25" customHeight="1">
      <c r="A31" s="904" t="s">
        <v>20</v>
      </c>
      <c r="B31" s="900">
        <v>38563</v>
      </c>
      <c r="C31" s="923">
        <f t="shared" si="5"/>
        <v>48400</v>
      </c>
      <c r="D31" s="900">
        <v>116</v>
      </c>
      <c r="E31" s="900">
        <v>6862</v>
      </c>
      <c r="F31" s="900">
        <v>6094</v>
      </c>
      <c r="G31" s="900">
        <v>21973</v>
      </c>
      <c r="H31" s="900">
        <v>13355</v>
      </c>
      <c r="I31" s="900">
        <v>272</v>
      </c>
      <c r="J31" s="924">
        <f t="shared" si="6"/>
        <v>662</v>
      </c>
      <c r="K31" s="900">
        <v>3</v>
      </c>
      <c r="L31" s="900">
        <v>67</v>
      </c>
      <c r="M31" s="900">
        <v>51</v>
      </c>
      <c r="N31" s="900">
        <v>335</v>
      </c>
      <c r="O31" s="900">
        <v>206</v>
      </c>
      <c r="Q31" s="2025"/>
      <c r="R31" s="2026"/>
      <c r="S31" s="2027"/>
      <c r="T31" s="2028"/>
      <c r="U31" s="2027"/>
    </row>
    <row r="32" spans="1:23" ht="14.25" customHeight="1">
      <c r="A32" s="904" t="s">
        <v>21</v>
      </c>
      <c r="B32" s="900">
        <v>18500</v>
      </c>
      <c r="C32" s="923">
        <f t="shared" si="5"/>
        <v>20841</v>
      </c>
      <c r="D32" s="900">
        <v>82</v>
      </c>
      <c r="E32" s="900">
        <v>2342</v>
      </c>
      <c r="F32" s="900">
        <v>3479</v>
      </c>
      <c r="G32" s="900">
        <v>9038</v>
      </c>
      <c r="H32" s="900">
        <v>5900</v>
      </c>
      <c r="I32" s="900">
        <v>466</v>
      </c>
      <c r="J32" s="924">
        <f t="shared" si="6"/>
        <v>1427</v>
      </c>
      <c r="K32" s="900">
        <v>6</v>
      </c>
      <c r="L32" s="900">
        <v>237</v>
      </c>
      <c r="M32" s="900">
        <v>214</v>
      </c>
      <c r="N32" s="900">
        <v>477</v>
      </c>
      <c r="O32" s="900">
        <v>493</v>
      </c>
      <c r="Q32" s="2025"/>
      <c r="R32" s="2026"/>
      <c r="S32" s="2027"/>
      <c r="T32" s="2028"/>
      <c r="U32" s="2027"/>
    </row>
    <row r="33" spans="1:21" ht="15">
      <c r="A33" s="904" t="s">
        <v>22</v>
      </c>
      <c r="B33" s="900">
        <v>36885</v>
      </c>
      <c r="C33" s="923">
        <f t="shared" si="5"/>
        <v>43669</v>
      </c>
      <c r="D33" s="900">
        <v>68</v>
      </c>
      <c r="E33" s="900">
        <v>3757</v>
      </c>
      <c r="F33" s="900">
        <v>3200</v>
      </c>
      <c r="G33" s="900">
        <v>24597</v>
      </c>
      <c r="H33" s="900">
        <v>12047</v>
      </c>
      <c r="I33" s="900">
        <v>137</v>
      </c>
      <c r="J33" s="924">
        <f t="shared" si="6"/>
        <v>0</v>
      </c>
      <c r="K33" s="900"/>
      <c r="L33" s="900"/>
      <c r="M33" s="900"/>
      <c r="N33" s="900"/>
      <c r="O33" s="900"/>
      <c r="Q33" s="2025"/>
      <c r="R33" s="2026"/>
      <c r="S33" s="2027"/>
      <c r="T33" s="2028"/>
      <c r="U33" s="2027"/>
    </row>
    <row r="34" spans="1:21" ht="15">
      <c r="A34" s="904" t="s">
        <v>23</v>
      </c>
      <c r="B34" s="900">
        <v>46763</v>
      </c>
      <c r="C34" s="923">
        <f t="shared" si="5"/>
        <v>46051</v>
      </c>
      <c r="D34" s="900">
        <v>129</v>
      </c>
      <c r="E34" s="900">
        <v>2635</v>
      </c>
      <c r="F34" s="900">
        <v>2510</v>
      </c>
      <c r="G34" s="900">
        <v>26729</v>
      </c>
      <c r="H34" s="900">
        <v>14048</v>
      </c>
      <c r="I34" s="900">
        <v>1861</v>
      </c>
      <c r="J34" s="924">
        <f t="shared" si="6"/>
        <v>140</v>
      </c>
      <c r="K34" s="900">
        <v>3</v>
      </c>
      <c r="L34" s="900">
        <v>8</v>
      </c>
      <c r="M34" s="900">
        <v>9</v>
      </c>
      <c r="N34" s="900">
        <v>70</v>
      </c>
      <c r="O34" s="900">
        <v>50</v>
      </c>
      <c r="Q34" s="2025"/>
      <c r="R34" s="2026"/>
      <c r="S34" s="2027"/>
      <c r="T34" s="2028"/>
      <c r="U34" s="2027"/>
    </row>
    <row r="35" spans="1:21" ht="15">
      <c r="A35" s="904" t="s">
        <v>24</v>
      </c>
      <c r="B35" s="900">
        <v>50751</v>
      </c>
      <c r="C35" s="923">
        <f t="shared" si="5"/>
        <v>61272</v>
      </c>
      <c r="D35" s="900">
        <v>78</v>
      </c>
      <c r="E35" s="900">
        <v>4966</v>
      </c>
      <c r="F35" s="900">
        <v>4271</v>
      </c>
      <c r="G35" s="900">
        <v>30603</v>
      </c>
      <c r="H35" s="900">
        <v>21354</v>
      </c>
      <c r="I35" s="900">
        <v>773</v>
      </c>
      <c r="J35" s="924">
        <f t="shared" si="6"/>
        <v>852</v>
      </c>
      <c r="K35" s="900">
        <v>1</v>
      </c>
      <c r="L35" s="900">
        <v>76</v>
      </c>
      <c r="M35" s="900">
        <v>41</v>
      </c>
      <c r="N35" s="900">
        <v>341</v>
      </c>
      <c r="O35" s="900">
        <v>393</v>
      </c>
      <c r="Q35" s="2025"/>
      <c r="R35" s="2026"/>
      <c r="S35" s="2027"/>
      <c r="T35" s="2028"/>
      <c r="U35" s="2027"/>
    </row>
    <row r="36" spans="1:21" ht="15">
      <c r="A36" s="904" t="s">
        <v>25</v>
      </c>
      <c r="B36" s="900">
        <v>34620</v>
      </c>
      <c r="C36" s="923">
        <f t="shared" si="5"/>
        <v>36059</v>
      </c>
      <c r="D36" s="900">
        <v>33</v>
      </c>
      <c r="E36" s="900">
        <v>3026</v>
      </c>
      <c r="F36" s="900">
        <v>4648</v>
      </c>
      <c r="G36" s="900">
        <v>16626</v>
      </c>
      <c r="H36" s="900">
        <v>11726</v>
      </c>
      <c r="I36" s="900">
        <v>953</v>
      </c>
      <c r="J36" s="924">
        <f t="shared" si="6"/>
        <v>864</v>
      </c>
      <c r="K36" s="900">
        <v>2</v>
      </c>
      <c r="L36" s="900">
        <v>58</v>
      </c>
      <c r="M36" s="900">
        <v>103</v>
      </c>
      <c r="N36" s="900">
        <v>297</v>
      </c>
      <c r="O36" s="900">
        <v>404</v>
      </c>
      <c r="Q36" s="2025"/>
      <c r="R36" s="2026"/>
      <c r="S36" s="2027"/>
      <c r="T36" s="2028"/>
      <c r="U36" s="2027"/>
    </row>
    <row r="37" spans="1:21" ht="15">
      <c r="A37" s="904" t="s">
        <v>26</v>
      </c>
      <c r="B37" s="900">
        <v>34298</v>
      </c>
      <c r="C37" s="923">
        <f t="shared" si="5"/>
        <v>46990</v>
      </c>
      <c r="D37" s="900">
        <v>60</v>
      </c>
      <c r="E37" s="900">
        <v>3761</v>
      </c>
      <c r="F37" s="900">
        <v>3933</v>
      </c>
      <c r="G37" s="900">
        <v>24490</v>
      </c>
      <c r="H37" s="900">
        <v>14746</v>
      </c>
      <c r="I37" s="900">
        <v>275</v>
      </c>
      <c r="J37" s="924">
        <f t="shared" si="6"/>
        <v>2482</v>
      </c>
      <c r="K37" s="900">
        <v>5</v>
      </c>
      <c r="L37" s="900">
        <v>498</v>
      </c>
      <c r="M37" s="900">
        <v>265</v>
      </c>
      <c r="N37" s="900">
        <v>1197</v>
      </c>
      <c r="O37" s="900">
        <v>517</v>
      </c>
      <c r="Q37" s="2025"/>
      <c r="R37" s="2026"/>
      <c r="S37" s="2027"/>
      <c r="T37" s="2028"/>
      <c r="U37" s="2027"/>
    </row>
    <row r="38" spans="1:21" ht="15">
      <c r="A38" s="904" t="s">
        <v>27</v>
      </c>
      <c r="B38" s="900">
        <v>21295</v>
      </c>
      <c r="C38" s="923">
        <f t="shared" si="5"/>
        <v>24868</v>
      </c>
      <c r="D38" s="900">
        <v>8</v>
      </c>
      <c r="E38" s="900">
        <v>2257</v>
      </c>
      <c r="F38" s="900">
        <v>2230</v>
      </c>
      <c r="G38" s="900">
        <v>12679</v>
      </c>
      <c r="H38" s="900">
        <v>7694</v>
      </c>
      <c r="I38" s="900">
        <v>0</v>
      </c>
      <c r="J38" s="924">
        <f t="shared" si="6"/>
        <v>227</v>
      </c>
      <c r="K38" s="900"/>
      <c r="L38" s="900">
        <v>42</v>
      </c>
      <c r="M38" s="900">
        <v>25</v>
      </c>
      <c r="N38" s="900">
        <v>75</v>
      </c>
      <c r="O38" s="900">
        <v>85</v>
      </c>
      <c r="Q38" s="2025"/>
      <c r="R38" s="2026"/>
      <c r="S38" s="2027"/>
      <c r="T38" s="2028"/>
      <c r="U38" s="2027"/>
    </row>
    <row r="39" spans="1:21">
      <c r="A39" s="906" t="s">
        <v>28</v>
      </c>
      <c r="B39" s="907">
        <v>49520</v>
      </c>
      <c r="C39" s="923">
        <f t="shared" si="5"/>
        <v>57363</v>
      </c>
      <c r="D39" s="907">
        <v>91</v>
      </c>
      <c r="E39" s="907">
        <v>6289</v>
      </c>
      <c r="F39" s="907">
        <v>7129</v>
      </c>
      <c r="G39" s="907">
        <v>26838</v>
      </c>
      <c r="H39" s="907">
        <v>17016</v>
      </c>
      <c r="I39" s="911">
        <v>496</v>
      </c>
      <c r="J39" s="924">
        <f t="shared" si="6"/>
        <v>2229</v>
      </c>
      <c r="K39" s="900">
        <v>4</v>
      </c>
      <c r="L39" s="900">
        <v>136</v>
      </c>
      <c r="M39" s="900">
        <v>185</v>
      </c>
      <c r="N39" s="900">
        <v>1095</v>
      </c>
      <c r="O39" s="900">
        <v>809</v>
      </c>
    </row>
    <row r="40" spans="1:21">
      <c r="A40" s="908" t="s">
        <v>77</v>
      </c>
      <c r="B40" s="925"/>
      <c r="C40" s="923">
        <f t="shared" si="5"/>
        <v>674801</v>
      </c>
      <c r="D40" s="911">
        <f>SUM(D26:D39)</f>
        <v>1202</v>
      </c>
      <c r="E40" s="911">
        <f>SUM(E26:E39)</f>
        <v>57578</v>
      </c>
      <c r="F40" s="911">
        <f>SUM(F26:F39)</f>
        <v>58933</v>
      </c>
      <c r="G40" s="911">
        <f>SUM(G26:G39)</f>
        <v>354972</v>
      </c>
      <c r="H40" s="911">
        <f>SUM(H26:H39)</f>
        <v>202116</v>
      </c>
      <c r="I40" s="926"/>
      <c r="J40" s="924">
        <f t="shared" ref="J40:O40" si="7">SUM(J26:J39)</f>
        <v>17577</v>
      </c>
      <c r="K40" s="924">
        <f t="shared" si="7"/>
        <v>67</v>
      </c>
      <c r="L40" s="924">
        <f t="shared" si="7"/>
        <v>1464</v>
      </c>
      <c r="M40" s="924">
        <f t="shared" si="7"/>
        <v>1255</v>
      </c>
      <c r="N40" s="924">
        <f t="shared" si="7"/>
        <v>8720</v>
      </c>
      <c r="O40" s="924">
        <f t="shared" si="7"/>
        <v>6071</v>
      </c>
    </row>
    <row r="41" spans="1:21">
      <c r="A41" s="908" t="s">
        <v>856</v>
      </c>
      <c r="B41" s="900">
        <f>SUM(B26:B40)</f>
        <v>584822</v>
      </c>
      <c r="C41" s="925"/>
      <c r="D41" s="900">
        <v>875</v>
      </c>
      <c r="E41" s="900">
        <v>44765</v>
      </c>
      <c r="F41" s="900">
        <v>50774</v>
      </c>
      <c r="G41" s="900">
        <v>312405</v>
      </c>
      <c r="H41" s="900">
        <v>176003</v>
      </c>
      <c r="I41" s="900">
        <f>SUM(I26:I39)</f>
        <v>9305</v>
      </c>
      <c r="J41" s="926"/>
      <c r="K41" s="900">
        <v>22</v>
      </c>
      <c r="L41" s="900">
        <v>569</v>
      </c>
      <c r="M41" s="900">
        <v>694</v>
      </c>
      <c r="N41" s="900">
        <v>4317</v>
      </c>
      <c r="O41" s="900">
        <v>3703</v>
      </c>
    </row>
    <row r="42" spans="1:21">
      <c r="A42" s="927"/>
      <c r="B42" s="2023" t="s">
        <v>865</v>
      </c>
      <c r="C42" s="2023"/>
      <c r="D42" s="2023"/>
      <c r="E42" s="2023"/>
      <c r="F42" s="2023"/>
      <c r="G42" s="2023"/>
      <c r="H42" s="2024"/>
      <c r="I42" s="2021" t="s">
        <v>866</v>
      </c>
      <c r="J42" s="2021"/>
      <c r="K42" s="2021"/>
      <c r="L42" s="2021"/>
      <c r="M42" s="2021"/>
      <c r="N42" s="2021"/>
      <c r="O42" s="2022"/>
    </row>
    <row r="43" spans="1:21">
      <c r="A43" s="2021"/>
      <c r="B43" s="2018" t="s">
        <v>859</v>
      </c>
      <c r="C43" s="2018" t="s">
        <v>188</v>
      </c>
      <c r="D43" s="2022" t="s">
        <v>79</v>
      </c>
      <c r="E43" s="2023"/>
      <c r="F43" s="2023"/>
      <c r="G43" s="2023"/>
      <c r="H43" s="2024"/>
      <c r="I43" s="2018" t="s">
        <v>859</v>
      </c>
      <c r="J43" s="2018" t="s">
        <v>188</v>
      </c>
      <c r="K43" s="2022" t="s">
        <v>79</v>
      </c>
      <c r="L43" s="2023"/>
      <c r="M43" s="2023"/>
      <c r="N43" s="2023"/>
      <c r="O43" s="2024"/>
    </row>
    <row r="44" spans="1:21" ht="25.5">
      <c r="A44" s="2021"/>
      <c r="B44" s="2020"/>
      <c r="C44" s="2020"/>
      <c r="D44" s="921" t="s">
        <v>860</v>
      </c>
      <c r="E44" s="921" t="s">
        <v>861</v>
      </c>
      <c r="F44" s="921" t="s">
        <v>862</v>
      </c>
      <c r="G44" s="921" t="s">
        <v>863</v>
      </c>
      <c r="H44" s="921" t="s">
        <v>864</v>
      </c>
      <c r="I44" s="2020"/>
      <c r="J44" s="2020"/>
      <c r="K44" s="921" t="s">
        <v>860</v>
      </c>
      <c r="L44" s="921" t="s">
        <v>861</v>
      </c>
      <c r="M44" s="921" t="s">
        <v>862</v>
      </c>
      <c r="N44" s="921" t="s">
        <v>863</v>
      </c>
      <c r="O44" s="921" t="s">
        <v>864</v>
      </c>
    </row>
    <row r="45" spans="1:21">
      <c r="A45" s="922" t="s">
        <v>16</v>
      </c>
      <c r="B45" s="928">
        <f t="shared" ref="B45:H59" si="8">SUM(B26-I26)</f>
        <v>58131</v>
      </c>
      <c r="C45" s="928">
        <f t="shared" si="8"/>
        <v>54609</v>
      </c>
      <c r="D45" s="928">
        <f t="shared" si="8"/>
        <v>32</v>
      </c>
      <c r="E45" s="928">
        <f t="shared" si="8"/>
        <v>2171</v>
      </c>
      <c r="F45" s="928">
        <f t="shared" si="8"/>
        <v>4182</v>
      </c>
      <c r="G45" s="928">
        <f t="shared" si="8"/>
        <v>32863</v>
      </c>
      <c r="H45" s="928">
        <f t="shared" si="8"/>
        <v>15361</v>
      </c>
      <c r="I45" s="929">
        <f t="shared" ref="I45:O59" si="9">SUM(B45/B6)*100</f>
        <v>98.388707411607399</v>
      </c>
      <c r="J45" s="929">
        <f t="shared" si="9"/>
        <v>99.901212886230169</v>
      </c>
      <c r="K45" s="929">
        <f t="shared" si="9"/>
        <v>100</v>
      </c>
      <c r="L45" s="929">
        <f t="shared" si="9"/>
        <v>99.632859109683338</v>
      </c>
      <c r="M45" s="929">
        <f t="shared" si="9"/>
        <v>99.713876967095842</v>
      </c>
      <c r="N45" s="929">
        <f t="shared" si="9"/>
        <v>99.908795184385738</v>
      </c>
      <c r="O45" s="929">
        <f t="shared" si="9"/>
        <v>99.973966807679787</v>
      </c>
    </row>
    <row r="46" spans="1:21">
      <c r="A46" s="904" t="s">
        <v>17</v>
      </c>
      <c r="B46" s="928">
        <f t="shared" si="8"/>
        <v>46723</v>
      </c>
      <c r="C46" s="928">
        <f t="shared" si="8"/>
        <v>52789</v>
      </c>
      <c r="D46" s="928">
        <f t="shared" si="8"/>
        <v>126</v>
      </c>
      <c r="E46" s="928">
        <f t="shared" si="8"/>
        <v>5805</v>
      </c>
      <c r="F46" s="928">
        <f t="shared" si="8"/>
        <v>5053</v>
      </c>
      <c r="G46" s="928">
        <f t="shared" si="8"/>
        <v>25737</v>
      </c>
      <c r="H46" s="928">
        <f t="shared" si="8"/>
        <v>16068</v>
      </c>
      <c r="I46" s="929">
        <f t="shared" si="9"/>
        <v>101.30526224496433</v>
      </c>
      <c r="J46" s="929">
        <f t="shared" si="9"/>
        <v>102.47505532476609</v>
      </c>
      <c r="K46" s="929">
        <f t="shared" si="9"/>
        <v>91.304347826086953</v>
      </c>
      <c r="L46" s="929">
        <f t="shared" si="9"/>
        <v>98.7412825310427</v>
      </c>
      <c r="M46" s="929">
        <f t="shared" si="9"/>
        <v>98.250048609760839</v>
      </c>
      <c r="N46" s="929">
        <f t="shared" si="9"/>
        <v>103.48196694945922</v>
      </c>
      <c r="O46" s="929">
        <f t="shared" si="9"/>
        <v>103.77833753148616</v>
      </c>
    </row>
    <row r="47" spans="1:21">
      <c r="A47" s="904" t="s">
        <v>18</v>
      </c>
      <c r="B47" s="928">
        <f t="shared" si="8"/>
        <v>34685</v>
      </c>
      <c r="C47" s="928">
        <f t="shared" si="8"/>
        <v>44220</v>
      </c>
      <c r="D47" s="928">
        <f t="shared" si="8"/>
        <v>77</v>
      </c>
      <c r="E47" s="928">
        <f t="shared" si="8"/>
        <v>4381</v>
      </c>
      <c r="F47" s="928">
        <f t="shared" si="8"/>
        <v>3378</v>
      </c>
      <c r="G47" s="928">
        <f t="shared" si="8"/>
        <v>22762</v>
      </c>
      <c r="H47" s="928">
        <f t="shared" si="8"/>
        <v>13622</v>
      </c>
      <c r="I47" s="929">
        <f t="shared" si="9"/>
        <v>98.654644746572615</v>
      </c>
      <c r="J47" s="929">
        <f t="shared" si="9"/>
        <v>100</v>
      </c>
      <c r="K47" s="929">
        <f t="shared" si="9"/>
        <v>100</v>
      </c>
      <c r="L47" s="929">
        <f t="shared" si="9"/>
        <v>100</v>
      </c>
      <c r="M47" s="929">
        <f t="shared" si="9"/>
        <v>100</v>
      </c>
      <c r="N47" s="929">
        <f t="shared" si="9"/>
        <v>100</v>
      </c>
      <c r="O47" s="929">
        <f t="shared" si="9"/>
        <v>100</v>
      </c>
    </row>
    <row r="48" spans="1:21">
      <c r="A48" s="904" t="s">
        <v>19</v>
      </c>
      <c r="B48" s="928">
        <f t="shared" si="8"/>
        <v>36684</v>
      </c>
      <c r="C48" s="928">
        <f t="shared" si="8"/>
        <v>44513</v>
      </c>
      <c r="D48" s="928">
        <f t="shared" si="8"/>
        <v>132</v>
      </c>
      <c r="E48" s="928">
        <f t="shared" si="8"/>
        <v>3768</v>
      </c>
      <c r="F48" s="928">
        <f t="shared" si="8"/>
        <v>3203</v>
      </c>
      <c r="G48" s="928">
        <f t="shared" si="8"/>
        <v>23269</v>
      </c>
      <c r="H48" s="928">
        <f t="shared" si="8"/>
        <v>14141</v>
      </c>
      <c r="I48" s="929">
        <f t="shared" si="9"/>
        <v>99.129870831757017</v>
      </c>
      <c r="J48" s="929">
        <f t="shared" si="9"/>
        <v>94.135684980755414</v>
      </c>
      <c r="K48" s="929">
        <f t="shared" si="9"/>
        <v>86.842105263157904</v>
      </c>
      <c r="L48" s="929">
        <f t="shared" si="9"/>
        <v>97.743190661478593</v>
      </c>
      <c r="M48" s="929">
        <f t="shared" si="9"/>
        <v>97.444478247642223</v>
      </c>
      <c r="N48" s="929">
        <f t="shared" si="9"/>
        <v>93.732124874118824</v>
      </c>
      <c r="O48" s="929">
        <f t="shared" si="9"/>
        <v>93.235313509593198</v>
      </c>
    </row>
    <row r="49" spans="1:15">
      <c r="A49" s="904" t="s">
        <v>855</v>
      </c>
      <c r="B49" s="928">
        <f t="shared" si="8"/>
        <v>73332</v>
      </c>
      <c r="C49" s="928">
        <f t="shared" si="8"/>
        <v>84463</v>
      </c>
      <c r="D49" s="928">
        <f t="shared" si="8"/>
        <v>127</v>
      </c>
      <c r="E49" s="928">
        <f t="shared" si="8"/>
        <v>5216</v>
      </c>
      <c r="F49" s="928">
        <f t="shared" si="8"/>
        <v>5261</v>
      </c>
      <c r="G49" s="928">
        <f t="shared" si="8"/>
        <v>51935</v>
      </c>
      <c r="H49" s="928">
        <f t="shared" si="8"/>
        <v>21924</v>
      </c>
      <c r="I49" s="929">
        <f t="shared" si="9"/>
        <v>98.335858822898373</v>
      </c>
      <c r="J49" s="929">
        <f t="shared" si="9"/>
        <v>94.866006244805362</v>
      </c>
      <c r="K49" s="929">
        <f t="shared" si="9"/>
        <v>92.028985507246375</v>
      </c>
      <c r="L49" s="929">
        <f t="shared" si="9"/>
        <v>96.789756912228611</v>
      </c>
      <c r="M49" s="929">
        <f t="shared" si="9"/>
        <v>96.762920728342834</v>
      </c>
      <c r="N49" s="929">
        <f t="shared" si="9"/>
        <v>95.054633307099593</v>
      </c>
      <c r="O49" s="929">
        <f t="shared" si="9"/>
        <v>93.560363589809242</v>
      </c>
    </row>
    <row r="50" spans="1:15">
      <c r="A50" s="904" t="s">
        <v>20</v>
      </c>
      <c r="B50" s="928">
        <f t="shared" si="8"/>
        <v>38291</v>
      </c>
      <c r="C50" s="928">
        <f t="shared" si="8"/>
        <v>47738</v>
      </c>
      <c r="D50" s="928">
        <f t="shared" si="8"/>
        <v>113</v>
      </c>
      <c r="E50" s="928">
        <f t="shared" si="8"/>
        <v>6795</v>
      </c>
      <c r="F50" s="928">
        <f t="shared" si="8"/>
        <v>6043</v>
      </c>
      <c r="G50" s="928">
        <f t="shared" si="8"/>
        <v>21638</v>
      </c>
      <c r="H50" s="928">
        <f t="shared" si="8"/>
        <v>13149</v>
      </c>
      <c r="I50" s="929">
        <f t="shared" si="9"/>
        <v>99.294660685112675</v>
      </c>
      <c r="J50" s="929">
        <f t="shared" si="9"/>
        <v>98.632231404958688</v>
      </c>
      <c r="K50" s="929">
        <f t="shared" si="9"/>
        <v>97.41379310344827</v>
      </c>
      <c r="L50" s="929">
        <f t="shared" si="9"/>
        <v>99.023608277470117</v>
      </c>
      <c r="M50" s="929">
        <f t="shared" si="9"/>
        <v>99.163111256974062</v>
      </c>
      <c r="N50" s="929">
        <f t="shared" si="9"/>
        <v>98.475401629272284</v>
      </c>
      <c r="O50" s="929">
        <f t="shared" si="9"/>
        <v>98.457506551853243</v>
      </c>
    </row>
    <row r="51" spans="1:15">
      <c r="A51" s="904" t="s">
        <v>21</v>
      </c>
      <c r="B51" s="928">
        <f t="shared" si="8"/>
        <v>18034</v>
      </c>
      <c r="C51" s="928">
        <f t="shared" si="8"/>
        <v>19414</v>
      </c>
      <c r="D51" s="928">
        <f t="shared" si="8"/>
        <v>76</v>
      </c>
      <c r="E51" s="928">
        <f t="shared" si="8"/>
        <v>2105</v>
      </c>
      <c r="F51" s="928">
        <f t="shared" si="8"/>
        <v>3265</v>
      </c>
      <c r="G51" s="928">
        <f t="shared" si="8"/>
        <v>8561</v>
      </c>
      <c r="H51" s="928">
        <f t="shared" si="8"/>
        <v>5407</v>
      </c>
      <c r="I51" s="929">
        <f t="shared" si="9"/>
        <v>97.554906415665911</v>
      </c>
      <c r="J51" s="929">
        <f t="shared" si="9"/>
        <v>93.367960371278798</v>
      </c>
      <c r="K51" s="929">
        <f t="shared" si="9"/>
        <v>92.682926829268297</v>
      </c>
      <c r="L51" s="929">
        <f t="shared" si="9"/>
        <v>89.880444064901795</v>
      </c>
      <c r="M51" s="929">
        <f t="shared" si="9"/>
        <v>93.848807128485205</v>
      </c>
      <c r="N51" s="929">
        <f t="shared" si="9"/>
        <v>95.090525380428744</v>
      </c>
      <c r="O51" s="929">
        <f t="shared" si="9"/>
        <v>91.846441311364018</v>
      </c>
    </row>
    <row r="52" spans="1:15">
      <c r="A52" s="904" t="s">
        <v>22</v>
      </c>
      <c r="B52" s="928">
        <f t="shared" si="8"/>
        <v>36748</v>
      </c>
      <c r="C52" s="928">
        <f t="shared" si="8"/>
        <v>43669</v>
      </c>
      <c r="D52" s="928">
        <f t="shared" si="8"/>
        <v>68</v>
      </c>
      <c r="E52" s="928">
        <f t="shared" si="8"/>
        <v>3757</v>
      </c>
      <c r="F52" s="928">
        <f t="shared" si="8"/>
        <v>3200</v>
      </c>
      <c r="G52" s="928">
        <f t="shared" si="8"/>
        <v>24597</v>
      </c>
      <c r="H52" s="928">
        <f t="shared" si="8"/>
        <v>12047</v>
      </c>
      <c r="I52" s="929">
        <f t="shared" si="9"/>
        <v>99.652890769063887</v>
      </c>
      <c r="J52" s="929">
        <f t="shared" si="9"/>
        <v>100.07103900270407</v>
      </c>
      <c r="K52" s="929">
        <f t="shared" si="9"/>
        <v>100</v>
      </c>
      <c r="L52" s="929">
        <f t="shared" si="9"/>
        <v>100</v>
      </c>
      <c r="M52" s="929">
        <f t="shared" si="9"/>
        <v>100</v>
      </c>
      <c r="N52" s="929">
        <f t="shared" si="9"/>
        <v>100.07323324789455</v>
      </c>
      <c r="O52" s="929">
        <f t="shared" si="9"/>
        <v>100.1080272561077</v>
      </c>
    </row>
    <row r="53" spans="1:15">
      <c r="A53" s="904" t="s">
        <v>23</v>
      </c>
      <c r="B53" s="928">
        <f t="shared" si="8"/>
        <v>44902</v>
      </c>
      <c r="C53" s="928">
        <f t="shared" si="8"/>
        <v>45911</v>
      </c>
      <c r="D53" s="928">
        <f t="shared" si="8"/>
        <v>126</v>
      </c>
      <c r="E53" s="928">
        <f t="shared" si="8"/>
        <v>2627</v>
      </c>
      <c r="F53" s="928">
        <f t="shared" si="8"/>
        <v>2501</v>
      </c>
      <c r="G53" s="928">
        <f t="shared" si="8"/>
        <v>26659</v>
      </c>
      <c r="H53" s="928">
        <f t="shared" si="8"/>
        <v>13998</v>
      </c>
      <c r="I53" s="929">
        <f t="shared" si="9"/>
        <v>96.020357975322369</v>
      </c>
      <c r="J53" s="929">
        <f t="shared" si="9"/>
        <v>99.695989229332696</v>
      </c>
      <c r="K53" s="929">
        <f t="shared" si="9"/>
        <v>97.674418604651152</v>
      </c>
      <c r="L53" s="929">
        <f t="shared" si="9"/>
        <v>99.696394686907013</v>
      </c>
      <c r="M53" s="929">
        <f t="shared" si="9"/>
        <v>99.641434262948209</v>
      </c>
      <c r="N53" s="929">
        <f t="shared" si="9"/>
        <v>99.738112162819419</v>
      </c>
      <c r="O53" s="929">
        <f t="shared" si="9"/>
        <v>99.644077448747154</v>
      </c>
    </row>
    <row r="54" spans="1:15">
      <c r="A54" s="904" t="s">
        <v>24</v>
      </c>
      <c r="B54" s="928">
        <f t="shared" si="8"/>
        <v>49978</v>
      </c>
      <c r="C54" s="928">
        <f t="shared" si="8"/>
        <v>60420</v>
      </c>
      <c r="D54" s="928">
        <f t="shared" si="8"/>
        <v>77</v>
      </c>
      <c r="E54" s="928">
        <f t="shared" si="8"/>
        <v>4890</v>
      </c>
      <c r="F54" s="928">
        <f t="shared" si="8"/>
        <v>4230</v>
      </c>
      <c r="G54" s="928">
        <f t="shared" si="8"/>
        <v>30262</v>
      </c>
      <c r="H54" s="928">
        <f t="shared" si="8"/>
        <v>20961</v>
      </c>
      <c r="I54" s="929">
        <f t="shared" si="9"/>
        <v>99.064420218037668</v>
      </c>
      <c r="J54" s="929">
        <f t="shared" si="9"/>
        <v>99.140194276713046</v>
      </c>
      <c r="K54" s="929">
        <f t="shared" si="9"/>
        <v>98.71794871794873</v>
      </c>
      <c r="L54" s="929">
        <f t="shared" si="9"/>
        <v>98.469593233991134</v>
      </c>
      <c r="M54" s="929">
        <f t="shared" si="9"/>
        <v>99.040037461952707</v>
      </c>
      <c r="N54" s="929">
        <f t="shared" si="9"/>
        <v>99.330401102868777</v>
      </c>
      <c r="O54" s="929">
        <f t="shared" si="9"/>
        <v>99.045503945565372</v>
      </c>
    </row>
    <row r="55" spans="1:15">
      <c r="A55" s="904" t="s">
        <v>25</v>
      </c>
      <c r="B55" s="928">
        <f t="shared" si="8"/>
        <v>33667</v>
      </c>
      <c r="C55" s="928">
        <f t="shared" si="8"/>
        <v>35195</v>
      </c>
      <c r="D55" s="928">
        <f t="shared" si="8"/>
        <v>31</v>
      </c>
      <c r="E55" s="928">
        <f t="shared" si="8"/>
        <v>2968</v>
      </c>
      <c r="F55" s="928">
        <f t="shared" si="8"/>
        <v>4545</v>
      </c>
      <c r="G55" s="928">
        <f t="shared" si="8"/>
        <v>16329</v>
      </c>
      <c r="H55" s="928">
        <f t="shared" si="8"/>
        <v>11322</v>
      </c>
      <c r="I55" s="929">
        <f t="shared" si="9"/>
        <v>97.585507246376807</v>
      </c>
      <c r="J55" s="929">
        <f t="shared" si="9"/>
        <v>97.826389081913447</v>
      </c>
      <c r="K55" s="929">
        <f t="shared" si="9"/>
        <v>93.939393939393938</v>
      </c>
      <c r="L55" s="929">
        <f t="shared" si="9"/>
        <v>98.083278255122281</v>
      </c>
      <c r="M55" s="929">
        <f t="shared" si="9"/>
        <v>97.78399311531841</v>
      </c>
      <c r="N55" s="929">
        <f t="shared" si="9"/>
        <v>98.45050042204268</v>
      </c>
      <c r="O55" s="929">
        <f t="shared" si="9"/>
        <v>96.901745977405</v>
      </c>
    </row>
    <row r="56" spans="1:15">
      <c r="A56" s="904" t="s">
        <v>26</v>
      </c>
      <c r="B56" s="928">
        <f t="shared" si="8"/>
        <v>34023</v>
      </c>
      <c r="C56" s="928">
        <f t="shared" si="8"/>
        <v>44508</v>
      </c>
      <c r="D56" s="928">
        <f t="shared" si="8"/>
        <v>55</v>
      </c>
      <c r="E56" s="928">
        <f t="shared" si="8"/>
        <v>3263</v>
      </c>
      <c r="F56" s="928">
        <f t="shared" si="8"/>
        <v>3668</v>
      </c>
      <c r="G56" s="928">
        <f t="shared" si="8"/>
        <v>23293</v>
      </c>
      <c r="H56" s="928">
        <f t="shared" si="8"/>
        <v>14229</v>
      </c>
      <c r="I56" s="929">
        <f t="shared" si="9"/>
        <v>99.598946135831383</v>
      </c>
      <c r="J56" s="929">
        <f t="shared" si="9"/>
        <v>96.375211121216054</v>
      </c>
      <c r="K56" s="929">
        <f t="shared" si="9"/>
        <v>91.666666666666657</v>
      </c>
      <c r="L56" s="929">
        <f t="shared" si="9"/>
        <v>86.758840733847379</v>
      </c>
      <c r="M56" s="929">
        <f t="shared" si="9"/>
        <v>93.262140859394862</v>
      </c>
      <c r="N56" s="929">
        <f t="shared" si="9"/>
        <v>97.452096058907202</v>
      </c>
      <c r="O56" s="929">
        <f t="shared" si="9"/>
        <v>97.955390334572485</v>
      </c>
    </row>
    <row r="57" spans="1:15">
      <c r="A57" s="904" t="s">
        <v>27</v>
      </c>
      <c r="B57" s="928">
        <f t="shared" si="8"/>
        <v>21295</v>
      </c>
      <c r="C57" s="928">
        <f t="shared" si="8"/>
        <v>24641</v>
      </c>
      <c r="D57" s="928">
        <f t="shared" si="8"/>
        <v>8</v>
      </c>
      <c r="E57" s="928">
        <f t="shared" si="8"/>
        <v>2215</v>
      </c>
      <c r="F57" s="928">
        <f t="shared" si="8"/>
        <v>2205</v>
      </c>
      <c r="G57" s="928">
        <f t="shared" si="8"/>
        <v>12604</v>
      </c>
      <c r="H57" s="928">
        <f t="shared" si="8"/>
        <v>7609</v>
      </c>
      <c r="I57" s="929">
        <f t="shared" si="9"/>
        <v>100</v>
      </c>
      <c r="J57" s="929">
        <f t="shared" si="9"/>
        <v>99.127041596266793</v>
      </c>
      <c r="K57" s="929">
        <f t="shared" si="9"/>
        <v>100</v>
      </c>
      <c r="L57" s="929">
        <f t="shared" si="9"/>
        <v>98.139122729286669</v>
      </c>
      <c r="M57" s="929">
        <f t="shared" si="9"/>
        <v>98.878923766816143</v>
      </c>
      <c r="N57" s="929">
        <f t="shared" si="9"/>
        <v>99.408470699581983</v>
      </c>
      <c r="O57" s="929">
        <f t="shared" si="9"/>
        <v>99.02394586153045</v>
      </c>
    </row>
    <row r="58" spans="1:15">
      <c r="A58" s="906" t="s">
        <v>28</v>
      </c>
      <c r="B58" s="928">
        <f t="shared" si="8"/>
        <v>49024</v>
      </c>
      <c r="C58" s="928">
        <f t="shared" si="8"/>
        <v>55134</v>
      </c>
      <c r="D58" s="928">
        <f t="shared" si="8"/>
        <v>87</v>
      </c>
      <c r="E58" s="928">
        <f t="shared" si="8"/>
        <v>6153</v>
      </c>
      <c r="F58" s="928">
        <f t="shared" si="8"/>
        <v>6944</v>
      </c>
      <c r="G58" s="928">
        <f t="shared" si="8"/>
        <v>25743</v>
      </c>
      <c r="H58" s="928">
        <f t="shared" si="8"/>
        <v>16207</v>
      </c>
      <c r="I58" s="929">
        <f t="shared" si="9"/>
        <v>99.080417955092059</v>
      </c>
      <c r="J58" s="929">
        <f t="shared" si="9"/>
        <v>96.415081141578057</v>
      </c>
      <c r="K58" s="929">
        <f t="shared" si="9"/>
        <v>95.604395604395606</v>
      </c>
      <c r="L58" s="929">
        <f t="shared" si="9"/>
        <v>97.837494037207833</v>
      </c>
      <c r="M58" s="929">
        <f t="shared" si="9"/>
        <v>97.404965633328658</v>
      </c>
      <c r="N58" s="929">
        <f t="shared" si="9"/>
        <v>96.307519640852973</v>
      </c>
      <c r="O58" s="929">
        <f t="shared" si="9"/>
        <v>95.644732959575094</v>
      </c>
    </row>
    <row r="59" spans="1:15">
      <c r="A59" s="908" t="s">
        <v>77</v>
      </c>
      <c r="B59" s="930"/>
      <c r="C59" s="928">
        <f t="shared" si="8"/>
        <v>657224</v>
      </c>
      <c r="D59" s="928">
        <f t="shared" si="8"/>
        <v>1135</v>
      </c>
      <c r="E59" s="928">
        <f t="shared" si="8"/>
        <v>56114</v>
      </c>
      <c r="F59" s="928">
        <f t="shared" si="8"/>
        <v>57678</v>
      </c>
      <c r="G59" s="928">
        <f t="shared" si="8"/>
        <v>346252</v>
      </c>
      <c r="H59" s="928">
        <f t="shared" si="8"/>
        <v>196045</v>
      </c>
      <c r="I59" s="912" t="s">
        <v>29</v>
      </c>
      <c r="J59" s="929">
        <f t="shared" si="9"/>
        <v>97.984327850864119</v>
      </c>
      <c r="K59" s="929">
        <f t="shared" si="9"/>
        <v>94.425956738768718</v>
      </c>
      <c r="L59" s="929">
        <f t="shared" si="9"/>
        <v>97.457362186946412</v>
      </c>
      <c r="M59" s="929">
        <f t="shared" si="9"/>
        <v>97.870463068230023</v>
      </c>
      <c r="N59" s="929">
        <f t="shared" si="9"/>
        <v>98.189913082932776</v>
      </c>
      <c r="O59" s="929">
        <f t="shared" si="9"/>
        <v>97.828798978023514</v>
      </c>
    </row>
    <row r="60" spans="1:15">
      <c r="A60" s="908" t="s">
        <v>856</v>
      </c>
      <c r="B60" s="928">
        <f>SUM(B41-I41)</f>
        <v>575517</v>
      </c>
      <c r="C60" s="930"/>
      <c r="D60" s="928">
        <f>SUM(D41-K41)</f>
        <v>853</v>
      </c>
      <c r="E60" s="928">
        <f>SUM(E41-L41)</f>
        <v>44196</v>
      </c>
      <c r="F60" s="928">
        <f>SUM(F41-M41)</f>
        <v>50080</v>
      </c>
      <c r="G60" s="928">
        <f>SUM(G41-N41)</f>
        <v>308088</v>
      </c>
      <c r="H60" s="928">
        <f>SUM(H41-O41)</f>
        <v>172300</v>
      </c>
      <c r="I60" s="929">
        <f>SUM(B60/B21)*100</f>
        <v>98.798996760587315</v>
      </c>
      <c r="J60" s="912" t="s">
        <v>29</v>
      </c>
      <c r="K60" s="929">
        <f>SUM(D60/D21)*100</f>
        <v>97.48571428571428</v>
      </c>
      <c r="L60" s="929">
        <f>SUM(E60/E21)*100</f>
        <v>98.728917681224175</v>
      </c>
      <c r="M60" s="929">
        <f>SUM(F60/F21)*100</f>
        <v>98.637044040022062</v>
      </c>
      <c r="N60" s="929">
        <f>SUM(G60/G21)*100</f>
        <v>98.935780759275787</v>
      </c>
      <c r="O60" s="929">
        <f>SUM(H60/H21)*100</f>
        <v>98.626780920325814</v>
      </c>
    </row>
    <row r="61" spans="1:15">
      <c r="A61" s="2011"/>
      <c r="B61" s="2011"/>
      <c r="C61" s="2011"/>
      <c r="D61" s="2011"/>
      <c r="E61" s="2011"/>
      <c r="F61" s="2011"/>
      <c r="G61" s="2011"/>
      <c r="H61" s="2011"/>
      <c r="I61" s="2011"/>
      <c r="J61" s="2011"/>
      <c r="K61" s="2011"/>
      <c r="L61" s="2011"/>
      <c r="M61" s="2011"/>
      <c r="N61" s="2011"/>
      <c r="O61" s="2011"/>
    </row>
    <row r="64" spans="1:15">
      <c r="A64" s="2012">
        <v>48</v>
      </c>
      <c r="B64" s="2012"/>
      <c r="C64" s="2012"/>
      <c r="D64" s="2012"/>
      <c r="E64" s="2012"/>
      <c r="F64" s="2012"/>
      <c r="G64" s="2012"/>
      <c r="H64" s="2012"/>
      <c r="I64" s="2012"/>
      <c r="J64" s="2012"/>
      <c r="K64" s="2012"/>
      <c r="L64" s="2012"/>
      <c r="M64" s="2012"/>
      <c r="N64" s="2012"/>
      <c r="O64" s="2012"/>
    </row>
  </sheetData>
  <mergeCells count="73">
    <mergeCell ref="K43:O43"/>
    <mergeCell ref="A43:A44"/>
    <mergeCell ref="B43:B44"/>
    <mergeCell ref="C43:C44"/>
    <mergeCell ref="D43:H43"/>
    <mergeCell ref="I43:I44"/>
    <mergeCell ref="J43:J44"/>
    <mergeCell ref="Q37:S37"/>
    <mergeCell ref="T37:U37"/>
    <mergeCell ref="Q38:S38"/>
    <mergeCell ref="T38:U38"/>
    <mergeCell ref="B42:H42"/>
    <mergeCell ref="I42:O42"/>
    <mergeCell ref="Q34:S34"/>
    <mergeCell ref="T34:U34"/>
    <mergeCell ref="Q35:S35"/>
    <mergeCell ref="T35:U35"/>
    <mergeCell ref="Q36:S36"/>
    <mergeCell ref="T36:U36"/>
    <mergeCell ref="Q31:S31"/>
    <mergeCell ref="T31:U31"/>
    <mergeCell ref="Q32:S32"/>
    <mergeCell ref="T32:U32"/>
    <mergeCell ref="Q33:S33"/>
    <mergeCell ref="T33:U33"/>
    <mergeCell ref="Q28:S28"/>
    <mergeCell ref="T28:U28"/>
    <mergeCell ref="Q29:S29"/>
    <mergeCell ref="T29:U29"/>
    <mergeCell ref="Q30:S30"/>
    <mergeCell ref="T30:U30"/>
    <mergeCell ref="T25:U25"/>
    <mergeCell ref="Q26:S26"/>
    <mergeCell ref="T26:U26"/>
    <mergeCell ref="Q27:S27"/>
    <mergeCell ref="T27:U27"/>
    <mergeCell ref="D24:H24"/>
    <mergeCell ref="I24:I25"/>
    <mergeCell ref="J24:J25"/>
    <mergeCell ref="K24:O24"/>
    <mergeCell ref="Q25:S25"/>
    <mergeCell ref="V4:V5"/>
    <mergeCell ref="Q3:V3"/>
    <mergeCell ref="W3:W5"/>
    <mergeCell ref="D4:D5"/>
    <mergeCell ref="E4:E5"/>
    <mergeCell ref="F4:F5"/>
    <mergeCell ref="G4:G5"/>
    <mergeCell ref="H4:H5"/>
    <mergeCell ref="K4:K5"/>
    <mergeCell ref="L4:L5"/>
    <mergeCell ref="M4:M5"/>
    <mergeCell ref="Q4:Q5"/>
    <mergeCell ref="R4:R5"/>
    <mergeCell ref="S4:S5"/>
    <mergeCell ref="T4:T5"/>
    <mergeCell ref="U4:U5"/>
    <mergeCell ref="A61:O61"/>
    <mergeCell ref="A64:O64"/>
    <mergeCell ref="A1:O1"/>
    <mergeCell ref="N2:O2"/>
    <mergeCell ref="A3:A5"/>
    <mergeCell ref="B3:B5"/>
    <mergeCell ref="C3:C5"/>
    <mergeCell ref="I3:I5"/>
    <mergeCell ref="J3:J5"/>
    <mergeCell ref="N4:N5"/>
    <mergeCell ref="O4:O5"/>
    <mergeCell ref="A23:A25"/>
    <mergeCell ref="B23:H23"/>
    <mergeCell ref="I23:O23"/>
    <mergeCell ref="B24:B25"/>
    <mergeCell ref="C24:C25"/>
  </mergeCells>
  <pageMargins left="0.7" right="0.22" top="0.43" bottom="0.19" header="0.3" footer="0.3"/>
  <pageSetup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2:O29"/>
  <sheetViews>
    <sheetView workbookViewId="0">
      <selection activeCell="I21" sqref="I21"/>
    </sheetView>
  </sheetViews>
  <sheetFormatPr defaultRowHeight="12.75"/>
  <cols>
    <col min="1" max="1" width="14.140625" style="931" customWidth="1"/>
    <col min="2" max="2" width="10.5703125" style="931" customWidth="1"/>
    <col min="3" max="3" width="8.85546875" style="931" customWidth="1"/>
    <col min="4" max="8" width="7.7109375" style="931" customWidth="1"/>
    <col min="9" max="10" width="8.28515625" style="931" customWidth="1"/>
    <col min="11" max="13" width="7" style="931" customWidth="1"/>
    <col min="14" max="15" width="10" style="931" customWidth="1"/>
    <col min="16" max="16384" width="9.140625" style="931"/>
  </cols>
  <sheetData>
    <row r="2" spans="1:15">
      <c r="A2" s="2030" t="s">
        <v>867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</row>
    <row r="3" spans="1:15">
      <c r="A3" s="932"/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</row>
    <row r="5" spans="1:15" ht="46.5" customHeight="1">
      <c r="A5" s="2031" t="s">
        <v>868</v>
      </c>
      <c r="B5" s="2031" t="s">
        <v>1909</v>
      </c>
      <c r="C5" s="2031" t="s">
        <v>869</v>
      </c>
      <c r="D5" s="2033" t="s">
        <v>870</v>
      </c>
      <c r="E5" s="2034"/>
      <c r="F5" s="2034"/>
      <c r="G5" s="2034"/>
      <c r="H5" s="2035"/>
      <c r="I5" s="933" t="s">
        <v>871</v>
      </c>
      <c r="J5" s="934"/>
      <c r="K5" s="2036" t="s">
        <v>872</v>
      </c>
      <c r="L5" s="2037"/>
      <c r="M5" s="2038"/>
      <c r="N5" s="2031" t="s">
        <v>1697</v>
      </c>
      <c r="O5" s="2031" t="s">
        <v>1433</v>
      </c>
    </row>
    <row r="6" spans="1:15" ht="39.75" customHeight="1">
      <c r="A6" s="2032"/>
      <c r="B6" s="2032"/>
      <c r="C6" s="2032"/>
      <c r="D6" s="935" t="s">
        <v>851</v>
      </c>
      <c r="E6" s="935" t="s">
        <v>852</v>
      </c>
      <c r="F6" s="935" t="s">
        <v>853</v>
      </c>
      <c r="G6" s="935" t="s">
        <v>873</v>
      </c>
      <c r="H6" s="935" t="s">
        <v>874</v>
      </c>
      <c r="I6" s="936">
        <v>2017</v>
      </c>
      <c r="J6" s="936">
        <v>2016</v>
      </c>
      <c r="K6" s="936" t="s">
        <v>875</v>
      </c>
      <c r="L6" s="936" t="s">
        <v>876</v>
      </c>
      <c r="M6" s="936" t="s">
        <v>877</v>
      </c>
      <c r="N6" s="2032"/>
      <c r="O6" s="2032"/>
    </row>
    <row r="7" spans="1:15" ht="18.75" customHeight="1">
      <c r="A7" s="931" t="s">
        <v>82</v>
      </c>
      <c r="B7" s="931">
        <v>649</v>
      </c>
      <c r="C7" s="931">
        <v>179</v>
      </c>
      <c r="D7" s="931">
        <v>0</v>
      </c>
      <c r="E7" s="931">
        <v>1</v>
      </c>
      <c r="F7" s="931">
        <v>99</v>
      </c>
      <c r="G7" s="931">
        <v>42</v>
      </c>
      <c r="H7" s="931">
        <v>37</v>
      </c>
      <c r="I7" s="937">
        <v>0.11840347140456946</v>
      </c>
      <c r="J7" s="937">
        <v>0.33659549228944247</v>
      </c>
      <c r="K7" s="931">
        <v>96</v>
      </c>
      <c r="L7" s="931">
        <v>62</v>
      </c>
      <c r="M7" s="931">
        <v>21</v>
      </c>
      <c r="N7" s="931">
        <v>151178</v>
      </c>
      <c r="O7" s="931">
        <v>134880</v>
      </c>
    </row>
    <row r="8" spans="1:15" ht="18.75" customHeight="1">
      <c r="A8" s="931" t="s">
        <v>83</v>
      </c>
      <c r="B8" s="931">
        <v>721</v>
      </c>
      <c r="C8" s="931">
        <v>809</v>
      </c>
      <c r="D8" s="931">
        <v>5</v>
      </c>
      <c r="E8" s="931">
        <v>69</v>
      </c>
      <c r="F8" s="931">
        <v>137</v>
      </c>
      <c r="G8" s="931">
        <v>286</v>
      </c>
      <c r="H8" s="931">
        <v>312</v>
      </c>
      <c r="I8" s="937">
        <v>0.63580635020433818</v>
      </c>
      <c r="J8" s="937">
        <v>0.42929540333282862</v>
      </c>
      <c r="K8" s="931">
        <v>43</v>
      </c>
      <c r="L8" s="931">
        <v>3</v>
      </c>
      <c r="M8" s="931">
        <v>763</v>
      </c>
      <c r="N8" s="931">
        <v>127240</v>
      </c>
      <c r="O8" s="931">
        <v>112277</v>
      </c>
    </row>
    <row r="9" spans="1:15" ht="18.75" customHeight="1">
      <c r="A9" s="931" t="s">
        <v>84</v>
      </c>
      <c r="B9" s="931">
        <v>1049</v>
      </c>
      <c r="C9" s="931">
        <v>509</v>
      </c>
      <c r="D9" s="931">
        <v>0</v>
      </c>
      <c r="E9" s="931">
        <v>7</v>
      </c>
      <c r="F9" s="931">
        <v>176</v>
      </c>
      <c r="G9" s="931">
        <v>95</v>
      </c>
      <c r="H9" s="931">
        <v>231</v>
      </c>
      <c r="I9" s="937">
        <v>0.49117525017128405</v>
      </c>
      <c r="J9" s="937">
        <v>1.0824251401968046</v>
      </c>
      <c r="K9" s="931">
        <v>17</v>
      </c>
      <c r="L9" s="931">
        <v>0</v>
      </c>
      <c r="M9" s="931">
        <v>492</v>
      </c>
      <c r="N9" s="931">
        <v>103629</v>
      </c>
      <c r="O9" s="931">
        <v>94510</v>
      </c>
    </row>
    <row r="10" spans="1:15" ht="18.75" customHeight="1">
      <c r="A10" s="931" t="s">
        <v>85</v>
      </c>
      <c r="B10" s="931">
        <v>574</v>
      </c>
      <c r="C10" s="931">
        <v>279</v>
      </c>
      <c r="D10" s="931">
        <v>0</v>
      </c>
      <c r="E10" s="931">
        <v>10</v>
      </c>
      <c r="F10" s="931">
        <v>91</v>
      </c>
      <c r="G10" s="931">
        <v>74</v>
      </c>
      <c r="H10" s="931">
        <v>104</v>
      </c>
      <c r="I10" s="937">
        <v>0.25085416292033808</v>
      </c>
      <c r="J10" s="937">
        <v>0.5891288283110272</v>
      </c>
      <c r="K10" s="931">
        <v>93</v>
      </c>
      <c r="L10" s="931">
        <v>33</v>
      </c>
      <c r="M10" s="931">
        <v>153</v>
      </c>
      <c r="N10" s="931">
        <v>111220</v>
      </c>
      <c r="O10" s="931">
        <v>97432</v>
      </c>
    </row>
    <row r="11" spans="1:15" ht="18.75" customHeight="1">
      <c r="A11" s="931" t="s">
        <v>86</v>
      </c>
      <c r="B11" s="931">
        <v>508</v>
      </c>
      <c r="C11" s="931">
        <v>408</v>
      </c>
      <c r="D11" s="931">
        <v>2</v>
      </c>
      <c r="E11" s="931">
        <v>33</v>
      </c>
      <c r="F11" s="931">
        <v>27</v>
      </c>
      <c r="G11" s="931">
        <v>219</v>
      </c>
      <c r="H11" s="931">
        <v>127</v>
      </c>
      <c r="I11" s="937">
        <v>0.18671999780329415</v>
      </c>
      <c r="J11" s="937">
        <v>0.25674719498635395</v>
      </c>
      <c r="K11" s="931">
        <v>172</v>
      </c>
      <c r="L11" s="931">
        <v>0</v>
      </c>
      <c r="M11" s="931">
        <v>236</v>
      </c>
      <c r="N11" s="931">
        <v>218509</v>
      </c>
      <c r="O11" s="931">
        <v>197860</v>
      </c>
    </row>
    <row r="12" spans="1:15" ht="18.75" customHeight="1">
      <c r="A12" s="931" t="s">
        <v>87</v>
      </c>
      <c r="B12" s="931">
        <v>3126</v>
      </c>
      <c r="C12" s="931">
        <v>585</v>
      </c>
      <c r="D12" s="931">
        <v>1</v>
      </c>
      <c r="E12" s="931">
        <v>1</v>
      </c>
      <c r="F12" s="931">
        <v>554</v>
      </c>
      <c r="G12" s="931">
        <v>14</v>
      </c>
      <c r="H12" s="931">
        <v>15</v>
      </c>
      <c r="I12" s="937">
        <v>0.49787234042553191</v>
      </c>
      <c r="J12" s="937">
        <v>2.9207218943980382</v>
      </c>
      <c r="K12" s="931">
        <v>569</v>
      </c>
      <c r="L12" s="931">
        <v>8</v>
      </c>
      <c r="M12" s="931">
        <v>8</v>
      </c>
      <c r="N12" s="931">
        <v>117500</v>
      </c>
      <c r="O12" s="931">
        <v>104392</v>
      </c>
    </row>
    <row r="13" spans="1:15" ht="18.75" customHeight="1">
      <c r="A13" s="931" t="s">
        <v>88</v>
      </c>
      <c r="B13" s="931">
        <v>593</v>
      </c>
      <c r="C13" s="931">
        <v>420</v>
      </c>
      <c r="D13" s="931">
        <v>6</v>
      </c>
      <c r="E13" s="931">
        <v>75</v>
      </c>
      <c r="F13" s="931">
        <v>71</v>
      </c>
      <c r="G13" s="931">
        <v>149</v>
      </c>
      <c r="H13" s="931">
        <v>119</v>
      </c>
      <c r="I13" s="937">
        <v>0.76689917101851512</v>
      </c>
      <c r="J13" s="937">
        <v>0.8236001908594901</v>
      </c>
      <c r="K13" s="931">
        <v>0</v>
      </c>
      <c r="L13" s="931">
        <v>0</v>
      </c>
      <c r="M13" s="931">
        <v>420</v>
      </c>
      <c r="N13" s="931">
        <v>54766</v>
      </c>
      <c r="O13" s="931">
        <v>48203</v>
      </c>
    </row>
    <row r="14" spans="1:15" ht="18.75" customHeight="1">
      <c r="A14" s="931" t="s">
        <v>89</v>
      </c>
      <c r="B14" s="931">
        <v>98</v>
      </c>
      <c r="C14" s="931">
        <v>3132</v>
      </c>
      <c r="D14" s="931">
        <v>1</v>
      </c>
      <c r="E14" s="931">
        <v>5</v>
      </c>
      <c r="F14" s="931">
        <v>708</v>
      </c>
      <c r="G14" s="931">
        <v>235</v>
      </c>
      <c r="H14" s="931">
        <v>2183</v>
      </c>
      <c r="I14" s="937">
        <v>2.8950409021583399</v>
      </c>
      <c r="J14" s="937">
        <v>1.0475591870940709E-3</v>
      </c>
      <c r="K14" s="931">
        <v>318</v>
      </c>
      <c r="L14" s="931">
        <v>483</v>
      </c>
      <c r="M14" s="931">
        <v>2331</v>
      </c>
      <c r="N14" s="931">
        <v>108185</v>
      </c>
      <c r="O14" s="931">
        <v>95460</v>
      </c>
    </row>
    <row r="15" spans="1:15" ht="18.75" customHeight="1">
      <c r="A15" s="931" t="s">
        <v>90</v>
      </c>
      <c r="B15" s="931">
        <v>2022</v>
      </c>
      <c r="C15" s="931">
        <v>212</v>
      </c>
      <c r="D15" s="931">
        <v>0</v>
      </c>
      <c r="E15" s="931">
        <v>5</v>
      </c>
      <c r="F15" s="931">
        <v>30</v>
      </c>
      <c r="G15" s="931">
        <v>85</v>
      </c>
      <c r="H15" s="931">
        <v>92</v>
      </c>
      <c r="I15" s="937">
        <v>0.14723755946800013</v>
      </c>
      <c r="J15" s="937">
        <v>1.4248386770798749</v>
      </c>
      <c r="K15" s="931">
        <v>8</v>
      </c>
      <c r="L15" s="931">
        <v>0</v>
      </c>
      <c r="M15" s="931">
        <v>204</v>
      </c>
      <c r="N15" s="931">
        <v>143985</v>
      </c>
      <c r="O15" s="931">
        <v>138542</v>
      </c>
    </row>
    <row r="16" spans="1:15" ht="18.75" customHeight="1">
      <c r="A16" s="931" t="s">
        <v>91</v>
      </c>
      <c r="B16" s="931">
        <v>1206</v>
      </c>
      <c r="C16" s="931">
        <v>877</v>
      </c>
      <c r="D16" s="931">
        <v>1</v>
      </c>
      <c r="E16" s="931">
        <v>40</v>
      </c>
      <c r="F16" s="931">
        <v>344</v>
      </c>
      <c r="G16" s="931">
        <v>227</v>
      </c>
      <c r="H16" s="931">
        <v>265</v>
      </c>
      <c r="I16" s="937">
        <v>0.55184304249883587</v>
      </c>
      <c r="J16" s="937">
        <v>0.84834586624835573</v>
      </c>
      <c r="K16" s="931">
        <v>431</v>
      </c>
      <c r="L16" s="931">
        <v>59</v>
      </c>
      <c r="M16" s="931">
        <v>387</v>
      </c>
      <c r="N16" s="931">
        <v>158922</v>
      </c>
      <c r="O16" s="931">
        <v>142159</v>
      </c>
    </row>
    <row r="17" spans="1:15" ht="18.75" customHeight="1">
      <c r="A17" s="931" t="s">
        <v>92</v>
      </c>
      <c r="B17" s="931">
        <v>625</v>
      </c>
      <c r="C17" s="931">
        <v>727</v>
      </c>
      <c r="D17" s="931">
        <v>4</v>
      </c>
      <c r="E17" s="931">
        <v>70</v>
      </c>
      <c r="F17" s="931">
        <v>174</v>
      </c>
      <c r="G17" s="931">
        <v>284</v>
      </c>
      <c r="H17" s="931">
        <v>195</v>
      </c>
      <c r="I17" s="937">
        <v>0.79167165771907089</v>
      </c>
      <c r="J17" s="937">
        <v>0.26434493076412557</v>
      </c>
      <c r="K17" s="931">
        <v>66</v>
      </c>
      <c r="L17" s="931">
        <v>102</v>
      </c>
      <c r="M17" s="931">
        <v>559</v>
      </c>
      <c r="N17" s="931">
        <v>91831</v>
      </c>
      <c r="O17" s="931">
        <v>88899</v>
      </c>
    </row>
    <row r="18" spans="1:15" ht="18.75" customHeight="1">
      <c r="A18" s="931" t="s">
        <v>93</v>
      </c>
      <c r="B18" s="931">
        <v>1641</v>
      </c>
      <c r="C18" s="931">
        <v>187</v>
      </c>
      <c r="D18" s="931">
        <v>0</v>
      </c>
      <c r="E18" s="931">
        <v>4</v>
      </c>
      <c r="F18" s="931">
        <v>70</v>
      </c>
      <c r="G18" s="931">
        <v>52</v>
      </c>
      <c r="H18" s="931">
        <v>61</v>
      </c>
      <c r="I18" s="937">
        <v>0.16591840718329104</v>
      </c>
      <c r="J18" s="937">
        <v>0.69847283059074228</v>
      </c>
      <c r="K18" s="931">
        <v>0</v>
      </c>
      <c r="L18" s="931">
        <v>0</v>
      </c>
      <c r="M18" s="931">
        <v>187</v>
      </c>
      <c r="N18" s="931">
        <v>112706</v>
      </c>
      <c r="O18" s="931">
        <v>101364</v>
      </c>
    </row>
    <row r="19" spans="1:15" ht="18.75" customHeight="1">
      <c r="A19" s="931" t="s">
        <v>94</v>
      </c>
      <c r="B19" s="931">
        <v>162</v>
      </c>
      <c r="C19" s="931">
        <v>321</v>
      </c>
      <c r="D19" s="931">
        <v>0</v>
      </c>
      <c r="E19" s="931">
        <v>99</v>
      </c>
      <c r="F19" s="931">
        <v>37</v>
      </c>
      <c r="G19" s="931">
        <v>76</v>
      </c>
      <c r="H19" s="931">
        <v>109</v>
      </c>
      <c r="I19" s="937">
        <v>0.46496132564674525</v>
      </c>
      <c r="J19" s="937">
        <v>0.22680445303390884</v>
      </c>
      <c r="K19" s="931">
        <v>0</v>
      </c>
      <c r="L19" s="931">
        <v>0</v>
      </c>
      <c r="M19" s="931">
        <v>321</v>
      </c>
      <c r="N19" s="931">
        <v>69038</v>
      </c>
      <c r="O19" s="931">
        <v>62609</v>
      </c>
    </row>
    <row r="20" spans="1:15" ht="18.75" customHeight="1">
      <c r="A20" s="931" t="s">
        <v>95</v>
      </c>
      <c r="B20" s="931">
        <v>641</v>
      </c>
      <c r="C20" s="931">
        <v>466</v>
      </c>
      <c r="D20" s="931">
        <v>1</v>
      </c>
      <c r="E20" s="931">
        <v>31</v>
      </c>
      <c r="F20" s="931">
        <v>192</v>
      </c>
      <c r="G20" s="931">
        <v>88</v>
      </c>
      <c r="H20" s="931">
        <v>154</v>
      </c>
      <c r="I20" s="937">
        <v>0.3022029688523421</v>
      </c>
      <c r="J20" s="937">
        <v>0.45455209810140462</v>
      </c>
      <c r="K20" s="931">
        <v>15</v>
      </c>
      <c r="L20" s="931">
        <v>56</v>
      </c>
      <c r="M20" s="931">
        <v>395</v>
      </c>
      <c r="N20" s="931">
        <v>154201</v>
      </c>
      <c r="O20" s="931">
        <v>136838</v>
      </c>
    </row>
    <row r="21" spans="1:15" ht="18.75" customHeight="1">
      <c r="A21" s="931" t="s">
        <v>96</v>
      </c>
      <c r="B21" s="938"/>
      <c r="C21" s="931">
        <f>SUM(C7:C20)</f>
        <v>9111</v>
      </c>
      <c r="D21" s="931">
        <f t="shared" ref="D21:H21" si="0">SUM(D7:D20)</f>
        <v>21</v>
      </c>
      <c r="E21" s="931">
        <f t="shared" si="0"/>
        <v>450</v>
      </c>
      <c r="F21" s="931">
        <f t="shared" si="0"/>
        <v>2710</v>
      </c>
      <c r="G21" s="931">
        <f t="shared" si="0"/>
        <v>1926</v>
      </c>
      <c r="H21" s="931">
        <f t="shared" si="0"/>
        <v>4004</v>
      </c>
      <c r="I21" s="937">
        <v>0.52881462177362715</v>
      </c>
      <c r="J21" s="939"/>
      <c r="K21" s="931">
        <f>SUM(K7:K20)</f>
        <v>1828</v>
      </c>
      <c r="L21" s="931">
        <f t="shared" ref="L21:M21" si="1">SUM(L7:L20)</f>
        <v>806</v>
      </c>
      <c r="M21" s="931">
        <f t="shared" si="1"/>
        <v>6477</v>
      </c>
      <c r="N21" s="931">
        <f>SUM(N7:N20)</f>
        <v>1722910</v>
      </c>
      <c r="O21" s="938"/>
    </row>
    <row r="22" spans="1:15" ht="18.75" customHeight="1">
      <c r="A22" s="940" t="s">
        <v>878</v>
      </c>
      <c r="B22" s="940">
        <f>SUM(B7:B21)</f>
        <v>13615</v>
      </c>
      <c r="C22" s="941"/>
      <c r="D22" s="940">
        <v>12</v>
      </c>
      <c r="E22" s="940">
        <v>457</v>
      </c>
      <c r="F22" s="940">
        <v>1293</v>
      </c>
      <c r="G22" s="940">
        <v>5972</v>
      </c>
      <c r="H22" s="940">
        <v>5881</v>
      </c>
      <c r="I22" s="942"/>
      <c r="J22" s="943">
        <v>0.7313113779192183</v>
      </c>
      <c r="K22" s="940">
        <v>1406</v>
      </c>
      <c r="L22" s="940">
        <v>1941</v>
      </c>
      <c r="M22" s="940">
        <v>10268</v>
      </c>
      <c r="N22" s="941"/>
      <c r="O22" s="940">
        <f>SUM(O7:O21)</f>
        <v>1555425</v>
      </c>
    </row>
    <row r="29" spans="1:15">
      <c r="A29" s="2029">
        <v>49</v>
      </c>
      <c r="B29" s="2029"/>
      <c r="C29" s="2029"/>
      <c r="D29" s="2029"/>
      <c r="E29" s="2029"/>
      <c r="F29" s="2029"/>
      <c r="G29" s="2029"/>
      <c r="H29" s="2029"/>
      <c r="I29" s="2029"/>
      <c r="J29" s="2029"/>
      <c r="K29" s="2029"/>
      <c r="L29" s="2029"/>
      <c r="M29" s="2029"/>
      <c r="N29" s="2029"/>
      <c r="O29" s="2029"/>
    </row>
  </sheetData>
  <mergeCells count="9">
    <mergeCell ref="A29:O29"/>
    <mergeCell ref="A2:O2"/>
    <mergeCell ref="A5:A6"/>
    <mergeCell ref="B5:B6"/>
    <mergeCell ref="C5:C6"/>
    <mergeCell ref="D5:H5"/>
    <mergeCell ref="K5:M5"/>
    <mergeCell ref="N5:N6"/>
    <mergeCell ref="O5:O6"/>
  </mergeCells>
  <pageMargins left="0.55000000000000004" right="0.4" top="0.75" bottom="0.41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B2:G69"/>
  <sheetViews>
    <sheetView workbookViewId="0">
      <selection activeCell="L13" sqref="L13"/>
    </sheetView>
  </sheetViews>
  <sheetFormatPr defaultRowHeight="12"/>
  <cols>
    <col min="1" max="1" width="6.85546875" style="944" customWidth="1"/>
    <col min="2" max="2" width="18.7109375" style="944" customWidth="1"/>
    <col min="3" max="3" width="21" style="944" customWidth="1"/>
    <col min="4" max="4" width="14" style="944" customWidth="1"/>
    <col min="5" max="7" width="15.5703125" style="944" customWidth="1"/>
    <col min="8" max="8" width="0" style="944" hidden="1" customWidth="1"/>
    <col min="9" max="16384" width="9.140625" style="944"/>
  </cols>
  <sheetData>
    <row r="2" spans="2:7" ht="31.5" customHeight="1">
      <c r="B2" s="2042" t="s">
        <v>1910</v>
      </c>
      <c r="C2" s="2042"/>
      <c r="D2" s="2042"/>
      <c r="E2" s="2042"/>
      <c r="F2" s="2042"/>
      <c r="G2" s="2042"/>
    </row>
    <row r="3" spans="2:7" ht="15" customHeight="1">
      <c r="B3" s="2043" t="s">
        <v>163</v>
      </c>
      <c r="C3" s="2043" t="s">
        <v>1434</v>
      </c>
      <c r="D3" s="2045" t="s">
        <v>15</v>
      </c>
      <c r="E3" s="2047" t="s">
        <v>166</v>
      </c>
      <c r="F3" s="2048"/>
      <c r="G3" s="2049"/>
    </row>
    <row r="4" spans="2:7" ht="15" customHeight="1">
      <c r="B4" s="2044"/>
      <c r="C4" s="2044"/>
      <c r="D4" s="2046"/>
      <c r="E4" s="945" t="s">
        <v>937</v>
      </c>
      <c r="F4" s="946" t="s">
        <v>680</v>
      </c>
      <c r="G4" s="947" t="s">
        <v>131</v>
      </c>
    </row>
    <row r="5" spans="2:7" ht="15" customHeight="1">
      <c r="B5" s="2039" t="s">
        <v>1195</v>
      </c>
      <c r="C5" s="948" t="s">
        <v>1435</v>
      </c>
      <c r="D5" s="949">
        <v>267</v>
      </c>
      <c r="E5" s="950">
        <v>101</v>
      </c>
      <c r="F5" s="951">
        <v>31</v>
      </c>
      <c r="G5" s="952">
        <v>135</v>
      </c>
    </row>
    <row r="6" spans="2:7" ht="15.75" customHeight="1">
      <c r="B6" s="2040"/>
      <c r="C6" s="953" t="s">
        <v>1436</v>
      </c>
      <c r="D6" s="954">
        <v>12447</v>
      </c>
      <c r="E6" s="955">
        <v>11996</v>
      </c>
      <c r="F6" s="956">
        <v>399</v>
      </c>
      <c r="G6" s="957">
        <v>52</v>
      </c>
    </row>
    <row r="7" spans="2:7">
      <c r="B7" s="2040"/>
      <c r="C7" s="953" t="s">
        <v>1911</v>
      </c>
      <c r="D7" s="954">
        <v>10671</v>
      </c>
      <c r="E7" s="955">
        <v>10384</v>
      </c>
      <c r="F7" s="956">
        <v>247</v>
      </c>
      <c r="G7" s="957">
        <v>40</v>
      </c>
    </row>
    <row r="8" spans="2:7" ht="12.75" customHeight="1">
      <c r="B8" s="2040"/>
      <c r="C8" s="953" t="s">
        <v>1912</v>
      </c>
      <c r="D8" s="954">
        <v>106</v>
      </c>
      <c r="E8" s="955">
        <v>72</v>
      </c>
      <c r="F8" s="956">
        <v>32</v>
      </c>
      <c r="G8" s="957">
        <v>2</v>
      </c>
    </row>
    <row r="9" spans="2:7" ht="15" customHeight="1">
      <c r="B9" s="2040"/>
      <c r="C9" s="953" t="s">
        <v>1913</v>
      </c>
      <c r="D9" s="954">
        <v>30</v>
      </c>
      <c r="E9" s="955">
        <v>21</v>
      </c>
      <c r="F9" s="956">
        <v>9</v>
      </c>
      <c r="G9" s="957">
        <v>0</v>
      </c>
    </row>
    <row r="10" spans="2:7">
      <c r="B10" s="2040"/>
      <c r="C10" s="953" t="s">
        <v>1914</v>
      </c>
      <c r="D10" s="954">
        <v>1600</v>
      </c>
      <c r="E10" s="955">
        <v>1500</v>
      </c>
      <c r="F10" s="956">
        <v>100</v>
      </c>
      <c r="G10" s="957">
        <v>0</v>
      </c>
    </row>
    <row r="11" spans="2:7">
      <c r="B11" s="2040"/>
      <c r="C11" s="953" t="s">
        <v>1439</v>
      </c>
      <c r="D11" s="954">
        <v>15</v>
      </c>
      <c r="E11" s="955"/>
      <c r="F11" s="956"/>
      <c r="G11" s="957"/>
    </row>
    <row r="12" spans="2:7">
      <c r="B12" s="2041"/>
      <c r="C12" s="958" t="s">
        <v>131</v>
      </c>
      <c r="D12" s="959">
        <v>20</v>
      </c>
      <c r="E12" s="960">
        <v>13</v>
      </c>
      <c r="F12" s="961">
        <v>7</v>
      </c>
      <c r="G12" s="962">
        <v>0</v>
      </c>
    </row>
    <row r="13" spans="2:7">
      <c r="B13" s="2039" t="s">
        <v>1190</v>
      </c>
      <c r="C13" s="963" t="s">
        <v>1435</v>
      </c>
      <c r="D13" s="964">
        <v>6</v>
      </c>
      <c r="E13" s="965">
        <v>5</v>
      </c>
      <c r="F13" s="966">
        <v>1</v>
      </c>
      <c r="G13" s="967"/>
    </row>
    <row r="14" spans="2:7">
      <c r="B14" s="2040"/>
      <c r="C14" s="953" t="s">
        <v>1436</v>
      </c>
      <c r="D14" s="954">
        <v>57</v>
      </c>
      <c r="E14" s="955">
        <v>52</v>
      </c>
      <c r="F14" s="956">
        <v>5</v>
      </c>
      <c r="G14" s="957"/>
    </row>
    <row r="15" spans="2:7">
      <c r="B15" s="2040"/>
      <c r="C15" s="953" t="s">
        <v>1911</v>
      </c>
      <c r="D15" s="954">
        <v>44</v>
      </c>
      <c r="E15" s="955">
        <v>41</v>
      </c>
      <c r="F15" s="956">
        <v>3</v>
      </c>
      <c r="G15" s="957"/>
    </row>
    <row r="16" spans="2:7">
      <c r="B16" s="2040"/>
      <c r="C16" s="953" t="s">
        <v>1912</v>
      </c>
      <c r="D16" s="954">
        <v>10</v>
      </c>
      <c r="E16" s="955">
        <v>9</v>
      </c>
      <c r="F16" s="956">
        <v>1</v>
      </c>
      <c r="G16" s="957"/>
    </row>
    <row r="17" spans="2:7">
      <c r="B17" s="2041"/>
      <c r="C17" s="958" t="s">
        <v>1913</v>
      </c>
      <c r="D17" s="959">
        <v>3</v>
      </c>
      <c r="E17" s="960">
        <v>2</v>
      </c>
      <c r="F17" s="961">
        <v>1</v>
      </c>
      <c r="G17" s="962"/>
    </row>
    <row r="18" spans="2:7">
      <c r="B18" s="2039" t="s">
        <v>1203</v>
      </c>
      <c r="C18" s="963" t="s">
        <v>1435</v>
      </c>
      <c r="D18" s="964">
        <v>11</v>
      </c>
      <c r="E18" s="965">
        <v>10</v>
      </c>
      <c r="F18" s="966">
        <v>1</v>
      </c>
      <c r="G18" s="967"/>
    </row>
    <row r="19" spans="2:7">
      <c r="B19" s="2040"/>
      <c r="C19" s="953" t="s">
        <v>1436</v>
      </c>
      <c r="D19" s="954">
        <v>41</v>
      </c>
      <c r="E19" s="955">
        <v>37</v>
      </c>
      <c r="F19" s="956">
        <v>4</v>
      </c>
      <c r="G19" s="957"/>
    </row>
    <row r="20" spans="2:7">
      <c r="B20" s="2040"/>
      <c r="C20" s="953" t="s">
        <v>1911</v>
      </c>
      <c r="D20" s="954">
        <v>34</v>
      </c>
      <c r="E20" s="955">
        <v>31</v>
      </c>
      <c r="F20" s="956">
        <v>3</v>
      </c>
      <c r="G20" s="957"/>
    </row>
    <row r="21" spans="2:7">
      <c r="B21" s="2041"/>
      <c r="C21" s="958" t="s">
        <v>1912</v>
      </c>
      <c r="D21" s="959">
        <v>7</v>
      </c>
      <c r="E21" s="960">
        <v>6</v>
      </c>
      <c r="F21" s="961">
        <v>1</v>
      </c>
      <c r="G21" s="962"/>
    </row>
    <row r="22" spans="2:7">
      <c r="B22" s="2039" t="s">
        <v>1233</v>
      </c>
      <c r="C22" s="963" t="s">
        <v>1435</v>
      </c>
      <c r="D22" s="964">
        <v>23</v>
      </c>
      <c r="E22" s="965">
        <v>6</v>
      </c>
      <c r="F22" s="966">
        <v>1</v>
      </c>
      <c r="G22" s="967">
        <v>16</v>
      </c>
    </row>
    <row r="23" spans="2:7">
      <c r="B23" s="2040"/>
      <c r="C23" s="953" t="s">
        <v>1436</v>
      </c>
      <c r="D23" s="954">
        <v>617</v>
      </c>
      <c r="E23" s="955">
        <v>605</v>
      </c>
      <c r="F23" s="956">
        <v>11</v>
      </c>
      <c r="G23" s="957">
        <v>1</v>
      </c>
    </row>
    <row r="24" spans="2:7">
      <c r="B24" s="2040"/>
      <c r="C24" s="953" t="s">
        <v>1911</v>
      </c>
      <c r="D24" s="954">
        <v>613</v>
      </c>
      <c r="E24" s="955">
        <v>602</v>
      </c>
      <c r="F24" s="956">
        <v>10</v>
      </c>
      <c r="G24" s="957">
        <v>1</v>
      </c>
    </row>
    <row r="25" spans="2:7">
      <c r="B25" s="2040"/>
      <c r="C25" s="953" t="s">
        <v>1912</v>
      </c>
      <c r="D25" s="954">
        <v>4</v>
      </c>
      <c r="E25" s="955">
        <v>3</v>
      </c>
      <c r="F25" s="956">
        <v>1</v>
      </c>
      <c r="G25" s="957"/>
    </row>
    <row r="26" spans="2:7">
      <c r="B26" s="2041"/>
      <c r="C26" s="958" t="s">
        <v>1439</v>
      </c>
      <c r="D26" s="959">
        <v>16</v>
      </c>
      <c r="E26" s="960"/>
      <c r="F26" s="961"/>
      <c r="G26" s="962"/>
    </row>
    <row r="27" spans="2:7">
      <c r="B27" s="2039" t="s">
        <v>1220</v>
      </c>
      <c r="C27" s="963" t="s">
        <v>1435</v>
      </c>
      <c r="D27" s="964">
        <v>25</v>
      </c>
      <c r="E27" s="965">
        <v>13</v>
      </c>
      <c r="F27" s="966">
        <v>1</v>
      </c>
      <c r="G27" s="967">
        <v>11</v>
      </c>
    </row>
    <row r="28" spans="2:7">
      <c r="B28" s="2040"/>
      <c r="C28" s="953" t="s">
        <v>1436</v>
      </c>
      <c r="D28" s="954">
        <v>29</v>
      </c>
      <c r="E28" s="955">
        <v>26</v>
      </c>
      <c r="F28" s="956">
        <v>2</v>
      </c>
      <c r="G28" s="957">
        <v>1</v>
      </c>
    </row>
    <row r="29" spans="2:7">
      <c r="B29" s="2041"/>
      <c r="C29" s="958" t="s">
        <v>1911</v>
      </c>
      <c r="D29" s="959">
        <v>7</v>
      </c>
      <c r="E29" s="960">
        <v>6</v>
      </c>
      <c r="F29" s="961">
        <v>1</v>
      </c>
      <c r="G29" s="962"/>
    </row>
    <row r="30" spans="2:7">
      <c r="B30" s="2039" t="s">
        <v>1193</v>
      </c>
      <c r="C30" s="963" t="s">
        <v>1435</v>
      </c>
      <c r="D30" s="964">
        <v>25</v>
      </c>
      <c r="E30" s="965">
        <v>10</v>
      </c>
      <c r="F30" s="966">
        <v>3</v>
      </c>
      <c r="G30" s="967">
        <v>12</v>
      </c>
    </row>
    <row r="31" spans="2:7">
      <c r="B31" s="2040"/>
      <c r="C31" s="953" t="s">
        <v>1436</v>
      </c>
      <c r="D31" s="954">
        <v>76</v>
      </c>
      <c r="E31" s="955">
        <v>64</v>
      </c>
      <c r="F31" s="956">
        <v>6</v>
      </c>
      <c r="G31" s="957">
        <v>6</v>
      </c>
    </row>
    <row r="32" spans="2:7">
      <c r="B32" s="2040"/>
      <c r="C32" s="953" t="s">
        <v>1911</v>
      </c>
      <c r="D32" s="954">
        <v>61</v>
      </c>
      <c r="E32" s="955">
        <v>51</v>
      </c>
      <c r="F32" s="956">
        <v>4</v>
      </c>
      <c r="G32" s="957">
        <v>6</v>
      </c>
    </row>
    <row r="33" spans="2:7">
      <c r="B33" s="2041"/>
      <c r="C33" s="958" t="s">
        <v>1912</v>
      </c>
      <c r="D33" s="959">
        <v>15</v>
      </c>
      <c r="E33" s="960">
        <v>13</v>
      </c>
      <c r="F33" s="961">
        <v>2</v>
      </c>
      <c r="G33" s="962"/>
    </row>
    <row r="34" spans="2:7">
      <c r="B34" s="2039" t="s">
        <v>1222</v>
      </c>
      <c r="C34" s="963" t="s">
        <v>1435</v>
      </c>
      <c r="D34" s="964">
        <v>10</v>
      </c>
      <c r="E34" s="965">
        <v>9</v>
      </c>
      <c r="F34" s="966">
        <v>1</v>
      </c>
      <c r="G34" s="967"/>
    </row>
    <row r="35" spans="2:7">
      <c r="B35" s="2040"/>
      <c r="C35" s="953" t="s">
        <v>1436</v>
      </c>
      <c r="D35" s="954">
        <v>31</v>
      </c>
      <c r="E35" s="955">
        <v>24</v>
      </c>
      <c r="F35" s="956">
        <v>7</v>
      </c>
      <c r="G35" s="957"/>
    </row>
    <row r="36" spans="2:7">
      <c r="B36" s="2040"/>
      <c r="C36" s="953" t="s">
        <v>1911</v>
      </c>
      <c r="D36" s="954">
        <v>25</v>
      </c>
      <c r="E36" s="955">
        <v>20</v>
      </c>
      <c r="F36" s="956">
        <v>5</v>
      </c>
      <c r="G36" s="957"/>
    </row>
    <row r="37" spans="2:7">
      <c r="B37" s="2040"/>
      <c r="C37" s="953" t="s">
        <v>1912</v>
      </c>
      <c r="D37" s="954">
        <v>5</v>
      </c>
      <c r="E37" s="955">
        <v>3</v>
      </c>
      <c r="F37" s="956">
        <v>2</v>
      </c>
      <c r="G37" s="957"/>
    </row>
    <row r="38" spans="2:7">
      <c r="B38" s="2041"/>
      <c r="C38" s="958" t="s">
        <v>1913</v>
      </c>
      <c r="D38" s="959">
        <v>1</v>
      </c>
      <c r="E38" s="960">
        <v>1</v>
      </c>
      <c r="F38" s="961"/>
      <c r="G38" s="962"/>
    </row>
    <row r="39" spans="2:7">
      <c r="B39" s="2039" t="s">
        <v>1194</v>
      </c>
      <c r="C39" s="963" t="s">
        <v>1435</v>
      </c>
      <c r="D39" s="964">
        <v>172</v>
      </c>
      <c r="E39" s="965">
        <v>39</v>
      </c>
      <c r="F39" s="966">
        <v>12</v>
      </c>
      <c r="G39" s="967">
        <v>121</v>
      </c>
    </row>
    <row r="40" spans="2:7">
      <c r="B40" s="2040"/>
      <c r="C40" s="953" t="s">
        <v>1436</v>
      </c>
      <c r="D40" s="954">
        <v>469</v>
      </c>
      <c r="E40" s="955">
        <v>407</v>
      </c>
      <c r="F40" s="956">
        <v>62</v>
      </c>
      <c r="G40" s="957"/>
    </row>
    <row r="41" spans="2:7">
      <c r="B41" s="2040"/>
      <c r="C41" s="953" t="s">
        <v>1911</v>
      </c>
      <c r="D41" s="954">
        <v>124</v>
      </c>
      <c r="E41" s="955">
        <v>107</v>
      </c>
      <c r="F41" s="956">
        <v>17</v>
      </c>
      <c r="G41" s="957"/>
    </row>
    <row r="42" spans="2:7">
      <c r="B42" s="2040"/>
      <c r="C42" s="953" t="s">
        <v>1914</v>
      </c>
      <c r="D42" s="954">
        <v>345</v>
      </c>
      <c r="E42" s="955">
        <v>300</v>
      </c>
      <c r="F42" s="956">
        <v>45</v>
      </c>
      <c r="G42" s="957"/>
    </row>
    <row r="43" spans="2:7">
      <c r="B43" s="2041"/>
      <c r="C43" s="958" t="s">
        <v>1439</v>
      </c>
      <c r="D43" s="959">
        <v>856</v>
      </c>
      <c r="E43" s="960"/>
      <c r="F43" s="961"/>
      <c r="G43" s="962"/>
    </row>
    <row r="44" spans="2:7">
      <c r="B44" s="2039" t="s">
        <v>1225</v>
      </c>
      <c r="C44" s="963" t="s">
        <v>1436</v>
      </c>
      <c r="D44" s="964">
        <v>20</v>
      </c>
      <c r="E44" s="965">
        <v>19</v>
      </c>
      <c r="F44" s="966">
        <v>1</v>
      </c>
      <c r="G44" s="967"/>
    </row>
    <row r="45" spans="2:7" ht="17.25" customHeight="1">
      <c r="B45" s="2041"/>
      <c r="C45" s="958" t="s">
        <v>1911</v>
      </c>
      <c r="D45" s="959">
        <v>20</v>
      </c>
      <c r="E45" s="960">
        <v>19</v>
      </c>
      <c r="F45" s="961">
        <v>1</v>
      </c>
      <c r="G45" s="962"/>
    </row>
    <row r="46" spans="2:7">
      <c r="B46" s="2039" t="s">
        <v>1196</v>
      </c>
      <c r="C46" s="953" t="s">
        <v>1436</v>
      </c>
      <c r="D46" s="954">
        <v>66</v>
      </c>
      <c r="E46" s="955">
        <v>61</v>
      </c>
      <c r="F46" s="956">
        <v>5</v>
      </c>
      <c r="G46" s="957"/>
    </row>
    <row r="47" spans="2:7" ht="15" customHeight="1">
      <c r="B47" s="2040"/>
      <c r="C47" s="953" t="s">
        <v>1911</v>
      </c>
      <c r="D47" s="954">
        <v>61</v>
      </c>
      <c r="E47" s="955">
        <v>56</v>
      </c>
      <c r="F47" s="956">
        <v>5</v>
      </c>
      <c r="G47" s="957"/>
    </row>
    <row r="48" spans="2:7">
      <c r="B48" s="2041"/>
      <c r="C48" s="958" t="s">
        <v>1912</v>
      </c>
      <c r="D48" s="959">
        <v>5</v>
      </c>
      <c r="E48" s="960">
        <v>5</v>
      </c>
      <c r="F48" s="961"/>
      <c r="G48" s="962"/>
    </row>
    <row r="49" spans="2:7">
      <c r="B49" s="2039" t="s">
        <v>1236</v>
      </c>
      <c r="C49" s="963" t="s">
        <v>1435</v>
      </c>
      <c r="D49" s="964">
        <v>3</v>
      </c>
      <c r="E49" s="965">
        <v>1</v>
      </c>
      <c r="F49" s="966"/>
      <c r="G49" s="967">
        <v>2</v>
      </c>
    </row>
    <row r="50" spans="2:7">
      <c r="B50" s="2040"/>
      <c r="C50" s="953" t="s">
        <v>1436</v>
      </c>
      <c r="D50" s="954">
        <v>53</v>
      </c>
      <c r="E50" s="955">
        <v>48</v>
      </c>
      <c r="F50" s="956">
        <v>5</v>
      </c>
      <c r="G50" s="957"/>
    </row>
    <row r="51" spans="2:7">
      <c r="B51" s="2040"/>
      <c r="C51" s="953" t="s">
        <v>1911</v>
      </c>
      <c r="D51" s="954">
        <v>49</v>
      </c>
      <c r="E51" s="955">
        <v>45</v>
      </c>
      <c r="F51" s="956">
        <v>4</v>
      </c>
      <c r="G51" s="957"/>
    </row>
    <row r="52" spans="2:7">
      <c r="B52" s="2041"/>
      <c r="C52" s="958" t="s">
        <v>1912</v>
      </c>
      <c r="D52" s="959">
        <v>4</v>
      </c>
      <c r="E52" s="960">
        <v>3</v>
      </c>
      <c r="F52" s="961">
        <v>1</v>
      </c>
      <c r="G52" s="962"/>
    </row>
    <row r="53" spans="2:7">
      <c r="B53" s="2043" t="s">
        <v>0</v>
      </c>
      <c r="C53" s="968" t="s">
        <v>1435</v>
      </c>
      <c r="D53" s="969">
        <v>542</v>
      </c>
      <c r="E53" s="970">
        <v>194</v>
      </c>
      <c r="F53" s="971">
        <v>51</v>
      </c>
      <c r="G53" s="972">
        <v>297</v>
      </c>
    </row>
    <row r="54" spans="2:7">
      <c r="B54" s="2051"/>
      <c r="C54" s="973" t="s">
        <v>1436</v>
      </c>
      <c r="D54" s="974">
        <v>13906</v>
      </c>
      <c r="E54" s="975">
        <v>13339</v>
      </c>
      <c r="F54" s="976">
        <v>507</v>
      </c>
      <c r="G54" s="977">
        <v>60</v>
      </c>
    </row>
    <row r="55" spans="2:7">
      <c r="B55" s="2051"/>
      <c r="C55" s="973" t="s">
        <v>1911</v>
      </c>
      <c r="D55" s="974">
        <v>11709</v>
      </c>
      <c r="E55" s="975">
        <v>11362</v>
      </c>
      <c r="F55" s="976">
        <v>300</v>
      </c>
      <c r="G55" s="977">
        <v>47</v>
      </c>
    </row>
    <row r="56" spans="2:7">
      <c r="B56" s="2051"/>
      <c r="C56" s="973" t="s">
        <v>1912</v>
      </c>
      <c r="D56" s="974">
        <v>156</v>
      </c>
      <c r="E56" s="975">
        <v>114</v>
      </c>
      <c r="F56" s="976">
        <v>40</v>
      </c>
      <c r="G56" s="977">
        <v>2</v>
      </c>
    </row>
    <row r="57" spans="2:7">
      <c r="B57" s="2051"/>
      <c r="C57" s="973" t="s">
        <v>1913</v>
      </c>
      <c r="D57" s="974">
        <v>34</v>
      </c>
      <c r="E57" s="975">
        <v>24</v>
      </c>
      <c r="F57" s="976">
        <v>10</v>
      </c>
      <c r="G57" s="977">
        <v>0</v>
      </c>
    </row>
    <row r="58" spans="2:7">
      <c r="B58" s="2051"/>
      <c r="C58" s="973" t="s">
        <v>1914</v>
      </c>
      <c r="D58" s="974">
        <v>1945</v>
      </c>
      <c r="E58" s="975">
        <v>1800</v>
      </c>
      <c r="F58" s="976">
        <v>145</v>
      </c>
      <c r="G58" s="977">
        <v>0</v>
      </c>
    </row>
    <row r="59" spans="2:7">
      <c r="B59" s="2051"/>
      <c r="C59" s="973" t="s">
        <v>1439</v>
      </c>
      <c r="D59" s="974">
        <v>887</v>
      </c>
      <c r="E59" s="975"/>
      <c r="F59" s="976"/>
      <c r="G59" s="977"/>
    </row>
    <row r="60" spans="2:7">
      <c r="B60" s="2044"/>
      <c r="C60" s="978" t="s">
        <v>131</v>
      </c>
      <c r="D60" s="979">
        <v>20</v>
      </c>
      <c r="E60" s="980">
        <v>13</v>
      </c>
      <c r="F60" s="981">
        <v>7</v>
      </c>
      <c r="G60" s="982">
        <v>0</v>
      </c>
    </row>
    <row r="61" spans="2:7">
      <c r="B61" s="2047" t="s">
        <v>1745</v>
      </c>
      <c r="C61" s="983" t="s">
        <v>1435</v>
      </c>
      <c r="D61" s="984">
        <v>520</v>
      </c>
      <c r="E61" s="971">
        <v>240</v>
      </c>
      <c r="F61" s="971">
        <v>46</v>
      </c>
      <c r="G61" s="972">
        <v>234</v>
      </c>
    </row>
    <row r="62" spans="2:7">
      <c r="B62" s="2047"/>
      <c r="C62" s="973" t="s">
        <v>1436</v>
      </c>
      <c r="D62" s="975">
        <v>15854</v>
      </c>
      <c r="E62" s="976">
        <v>14996</v>
      </c>
      <c r="F62" s="976">
        <v>810</v>
      </c>
      <c r="G62" s="977">
        <v>48</v>
      </c>
    </row>
    <row r="63" spans="2:7">
      <c r="B63" s="2047"/>
      <c r="C63" s="973" t="s">
        <v>1437</v>
      </c>
      <c r="D63" s="975">
        <v>13550</v>
      </c>
      <c r="E63" s="976">
        <v>13096</v>
      </c>
      <c r="F63" s="976">
        <v>417</v>
      </c>
      <c r="G63" s="977">
        <v>37</v>
      </c>
    </row>
    <row r="64" spans="2:7">
      <c r="B64" s="2047"/>
      <c r="C64" s="973" t="s">
        <v>1438</v>
      </c>
      <c r="D64" s="975">
        <v>18</v>
      </c>
      <c r="E64" s="976">
        <v>13</v>
      </c>
      <c r="F64" s="976">
        <v>5</v>
      </c>
      <c r="G64" s="977">
        <v>0</v>
      </c>
    </row>
    <row r="65" spans="2:7">
      <c r="B65" s="2047"/>
      <c r="C65" s="978" t="s">
        <v>1439</v>
      </c>
      <c r="D65" s="980">
        <v>1102</v>
      </c>
      <c r="E65" s="981">
        <v>0</v>
      </c>
      <c r="F65" s="981">
        <v>0</v>
      </c>
      <c r="G65" s="982">
        <v>0</v>
      </c>
    </row>
    <row r="69" spans="2:7" ht="12.75">
      <c r="B69" s="2050">
        <v>50</v>
      </c>
      <c r="C69" s="2050"/>
      <c r="D69" s="2050"/>
      <c r="E69" s="2050"/>
      <c r="F69" s="2050"/>
      <c r="G69" s="2050"/>
    </row>
  </sheetData>
  <mergeCells count="19">
    <mergeCell ref="B69:G69"/>
    <mergeCell ref="B39:B43"/>
    <mergeCell ref="B44:B45"/>
    <mergeCell ref="B46:B48"/>
    <mergeCell ref="B49:B52"/>
    <mergeCell ref="B53:B60"/>
    <mergeCell ref="B61:B65"/>
    <mergeCell ref="B34:B38"/>
    <mergeCell ref="B2:G2"/>
    <mergeCell ref="B3:B4"/>
    <mergeCell ref="C3:C4"/>
    <mergeCell ref="D3:D4"/>
    <mergeCell ref="E3:G3"/>
    <mergeCell ref="B5:B12"/>
    <mergeCell ref="B13:B17"/>
    <mergeCell ref="B18:B21"/>
    <mergeCell ref="B22:B26"/>
    <mergeCell ref="B27:B29"/>
    <mergeCell ref="B30:B33"/>
  </mergeCells>
  <pageMargins left="0.15" right="0.16" top="0.36" bottom="0.2" header="0.28999999999999998" footer="0.16"/>
  <pageSetup paperSize="9" scale="9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50"/>
  </sheetPr>
  <dimension ref="A1:I30"/>
  <sheetViews>
    <sheetView workbookViewId="0">
      <selection activeCell="E47" sqref="E47:S47"/>
    </sheetView>
  </sheetViews>
  <sheetFormatPr defaultRowHeight="14.25"/>
  <cols>
    <col min="1" max="1" width="16.7109375" style="985" customWidth="1"/>
    <col min="2" max="2" width="28.28515625" style="985" customWidth="1"/>
    <col min="3" max="3" width="9.5703125" style="985" customWidth="1"/>
    <col min="4" max="4" width="11.28515625" style="985" customWidth="1"/>
    <col min="5" max="5" width="12" style="985" customWidth="1"/>
    <col min="6" max="6" width="8.42578125" style="985" customWidth="1"/>
    <col min="7" max="7" width="5.42578125" style="985" customWidth="1"/>
    <col min="8" max="8" width="9.140625" style="985"/>
    <col min="9" max="9" width="0.140625" style="985" hidden="1" customWidth="1"/>
    <col min="10" max="16384" width="9.140625" style="985"/>
  </cols>
  <sheetData>
    <row r="1" spans="1:7" ht="18.75" customHeight="1"/>
    <row r="2" spans="1:7" ht="35.25" customHeight="1">
      <c r="A2" s="2052" t="s">
        <v>1915</v>
      </c>
      <c r="B2" s="2052"/>
      <c r="C2" s="2052"/>
      <c r="D2" s="2052"/>
      <c r="E2" s="2052"/>
      <c r="F2" s="2052"/>
      <c r="G2" s="2052"/>
    </row>
    <row r="3" spans="1:7" ht="16.5" customHeight="1">
      <c r="A3" s="986"/>
      <c r="B3" s="987"/>
      <c r="C3" s="987"/>
      <c r="D3" s="987"/>
      <c r="E3" s="987"/>
      <c r="F3" s="987"/>
      <c r="G3" s="988"/>
    </row>
    <row r="4" spans="1:7" ht="60.75" customHeight="1">
      <c r="A4" s="989" t="s">
        <v>344</v>
      </c>
      <c r="B4" s="990" t="s">
        <v>1434</v>
      </c>
      <c r="C4" s="991" t="s">
        <v>574</v>
      </c>
      <c r="D4" s="992" t="s">
        <v>1189</v>
      </c>
      <c r="E4" s="992" t="s">
        <v>1440</v>
      </c>
      <c r="F4" s="2053" t="s">
        <v>1441</v>
      </c>
      <c r="G4" s="2054"/>
    </row>
    <row r="5" spans="1:7" ht="18" customHeight="1">
      <c r="A5" s="2055" t="s">
        <v>1195</v>
      </c>
      <c r="B5" s="993" t="s">
        <v>1442</v>
      </c>
      <c r="C5" s="994" t="s">
        <v>528</v>
      </c>
      <c r="D5" s="995">
        <v>270</v>
      </c>
      <c r="E5" s="995">
        <v>220</v>
      </c>
      <c r="F5" s="2058">
        <v>1930</v>
      </c>
      <c r="G5" s="2059"/>
    </row>
    <row r="6" spans="1:7" ht="18" customHeight="1">
      <c r="A6" s="2056"/>
      <c r="B6" s="996" t="s">
        <v>1443</v>
      </c>
      <c r="C6" s="994" t="s">
        <v>528</v>
      </c>
      <c r="D6" s="997">
        <v>817</v>
      </c>
      <c r="E6" s="997">
        <v>574</v>
      </c>
      <c r="F6" s="2028">
        <v>2783.5</v>
      </c>
      <c r="G6" s="2060"/>
    </row>
    <row r="7" spans="1:7" ht="18" customHeight="1">
      <c r="A7" s="2056"/>
      <c r="B7" s="996" t="s">
        <v>1191</v>
      </c>
      <c r="C7" s="998" t="s">
        <v>976</v>
      </c>
      <c r="D7" s="997">
        <v>58510</v>
      </c>
      <c r="E7" s="997">
        <v>33410</v>
      </c>
      <c r="F7" s="2061">
        <v>22342</v>
      </c>
      <c r="G7" s="2062"/>
    </row>
    <row r="8" spans="1:7" ht="18" customHeight="1">
      <c r="A8" s="2057"/>
      <c r="B8" s="999" t="s">
        <v>1192</v>
      </c>
      <c r="C8" s="1000" t="s">
        <v>528</v>
      </c>
      <c r="D8" s="1001">
        <v>10</v>
      </c>
      <c r="E8" s="1001">
        <v>10</v>
      </c>
      <c r="F8" s="2063">
        <v>300</v>
      </c>
      <c r="G8" s="2064"/>
    </row>
    <row r="9" spans="1:7" ht="18" customHeight="1">
      <c r="A9" s="2055" t="s">
        <v>1233</v>
      </c>
      <c r="B9" s="993" t="s">
        <v>1191</v>
      </c>
      <c r="C9" s="1002" t="s">
        <v>976</v>
      </c>
      <c r="D9" s="995">
        <v>170</v>
      </c>
      <c r="E9" s="995">
        <v>150</v>
      </c>
      <c r="F9" s="2065">
        <v>52.5</v>
      </c>
      <c r="G9" s="2066"/>
    </row>
    <row r="10" spans="1:7" ht="18" customHeight="1">
      <c r="A10" s="2057"/>
      <c r="B10" s="999" t="s">
        <v>1192</v>
      </c>
      <c r="C10" s="1000" t="s">
        <v>528</v>
      </c>
      <c r="D10" s="1001">
        <v>15</v>
      </c>
      <c r="E10" s="1001">
        <v>10</v>
      </c>
      <c r="F10" s="2067">
        <v>30</v>
      </c>
      <c r="G10" s="2068"/>
    </row>
    <row r="11" spans="1:7" ht="18" customHeight="1">
      <c r="A11" s="2055" t="s">
        <v>1193</v>
      </c>
      <c r="B11" s="993" t="s">
        <v>1442</v>
      </c>
      <c r="C11" s="1002" t="s">
        <v>528</v>
      </c>
      <c r="D11" s="995">
        <v>400</v>
      </c>
      <c r="E11" s="995">
        <v>150</v>
      </c>
      <c r="F11" s="2058">
        <v>1050</v>
      </c>
      <c r="G11" s="2059"/>
    </row>
    <row r="12" spans="1:7" ht="18" customHeight="1">
      <c r="A12" s="2057"/>
      <c r="B12" s="999" t="s">
        <v>1191</v>
      </c>
      <c r="C12" s="1003" t="s">
        <v>976</v>
      </c>
      <c r="D12" s="1001">
        <v>6900</v>
      </c>
      <c r="E12" s="1001">
        <v>4500</v>
      </c>
      <c r="F12" s="2063">
        <v>1800</v>
      </c>
      <c r="G12" s="2064"/>
    </row>
    <row r="13" spans="1:7" ht="18" customHeight="1">
      <c r="A13" s="2055" t="s">
        <v>1194</v>
      </c>
      <c r="B13" s="993" t="s">
        <v>1442</v>
      </c>
      <c r="C13" s="1002" t="s">
        <v>528</v>
      </c>
      <c r="D13" s="995">
        <v>383</v>
      </c>
      <c r="E13" s="995">
        <v>323</v>
      </c>
      <c r="F13" s="2058">
        <v>1660</v>
      </c>
      <c r="G13" s="2059"/>
    </row>
    <row r="14" spans="1:7" ht="18" customHeight="1">
      <c r="A14" s="2056"/>
      <c r="B14" s="996" t="s">
        <v>1191</v>
      </c>
      <c r="C14" s="998" t="s">
        <v>976</v>
      </c>
      <c r="D14" s="997">
        <v>6400</v>
      </c>
      <c r="E14" s="997">
        <v>6000</v>
      </c>
      <c r="F14" s="2028">
        <v>1517.2</v>
      </c>
      <c r="G14" s="2060"/>
    </row>
    <row r="15" spans="1:7" ht="18" customHeight="1">
      <c r="A15" s="2057"/>
      <c r="B15" s="999" t="s">
        <v>1192</v>
      </c>
      <c r="C15" s="1000" t="s">
        <v>528</v>
      </c>
      <c r="D15" s="1001">
        <v>3341</v>
      </c>
      <c r="E15" s="1001">
        <v>2515</v>
      </c>
      <c r="F15" s="2069">
        <v>79095</v>
      </c>
      <c r="G15" s="2070"/>
    </row>
    <row r="16" spans="1:7" ht="18" customHeight="1">
      <c r="A16" s="2055" t="s">
        <v>1236</v>
      </c>
      <c r="B16" s="993" t="s">
        <v>1442</v>
      </c>
      <c r="C16" s="1002" t="s">
        <v>528</v>
      </c>
      <c r="D16" s="995">
        <v>100</v>
      </c>
      <c r="E16" s="995">
        <v>100</v>
      </c>
      <c r="F16" s="2058">
        <v>1000</v>
      </c>
      <c r="G16" s="2059"/>
    </row>
    <row r="17" spans="1:9" ht="20.25" customHeight="1">
      <c r="A17" s="2057"/>
      <c r="B17" s="999" t="s">
        <v>1191</v>
      </c>
      <c r="C17" s="1003" t="s">
        <v>976</v>
      </c>
      <c r="D17" s="1001">
        <v>860</v>
      </c>
      <c r="E17" s="1001">
        <v>600</v>
      </c>
      <c r="F17" s="2063">
        <v>190</v>
      </c>
      <c r="G17" s="2064"/>
    </row>
    <row r="18" spans="1:9" ht="17.25" customHeight="1">
      <c r="A18" s="2072" t="s">
        <v>15</v>
      </c>
      <c r="B18" s="1004" t="s">
        <v>1442</v>
      </c>
      <c r="C18" s="1002" t="s">
        <v>528</v>
      </c>
      <c r="D18" s="1005">
        <v>1153</v>
      </c>
      <c r="E18" s="1005">
        <v>793</v>
      </c>
      <c r="F18" s="2075">
        <f>SUM(F5+F11+F13+F16)</f>
        <v>5640</v>
      </c>
      <c r="G18" s="2066"/>
      <c r="H18" s="2076"/>
      <c r="I18" s="2066"/>
    </row>
    <row r="19" spans="1:9" ht="17.25" customHeight="1">
      <c r="A19" s="2073"/>
      <c r="B19" s="1006" t="s">
        <v>1443</v>
      </c>
      <c r="C19" s="994" t="s">
        <v>528</v>
      </c>
      <c r="D19" s="1007">
        <v>817</v>
      </c>
      <c r="E19" s="1007">
        <v>574</v>
      </c>
      <c r="F19" s="2077">
        <f>SUM(F6)</f>
        <v>2783.5</v>
      </c>
      <c r="G19" s="2060"/>
      <c r="H19" s="2077"/>
      <c r="I19" s="2060"/>
    </row>
    <row r="20" spans="1:9" ht="17.25" customHeight="1">
      <c r="A20" s="2073"/>
      <c r="B20" s="1006" t="s">
        <v>1191</v>
      </c>
      <c r="C20" s="998" t="s">
        <v>976</v>
      </c>
      <c r="D20" s="1007">
        <v>72840</v>
      </c>
      <c r="E20" s="1007">
        <v>44660</v>
      </c>
      <c r="F20" s="2078">
        <f>SUM(F7+F9+F12+F14+F17)</f>
        <v>25901.7</v>
      </c>
      <c r="G20" s="2060"/>
      <c r="H20" s="2077"/>
      <c r="I20" s="2060"/>
    </row>
    <row r="21" spans="1:9">
      <c r="A21" s="2074"/>
      <c r="B21" s="1008" t="s">
        <v>1192</v>
      </c>
      <c r="C21" s="1009" t="s">
        <v>528</v>
      </c>
      <c r="D21" s="1010">
        <v>3366</v>
      </c>
      <c r="E21" s="1010">
        <v>2535</v>
      </c>
      <c r="F21" s="2079">
        <f>SUM(F8+F10+F15)</f>
        <v>79425</v>
      </c>
      <c r="G21" s="2070"/>
      <c r="H21" s="2080"/>
      <c r="I21" s="2070"/>
    </row>
    <row r="22" spans="1:9" ht="15.75" customHeight="1">
      <c r="A22" s="2081" t="s">
        <v>1745</v>
      </c>
      <c r="B22" s="1011" t="s">
        <v>1442</v>
      </c>
      <c r="C22" s="1012" t="s">
        <v>528</v>
      </c>
      <c r="D22" s="1013">
        <v>4300</v>
      </c>
      <c r="E22" s="1013">
        <v>3580</v>
      </c>
      <c r="F22" s="2084">
        <v>22020</v>
      </c>
      <c r="G22" s="2084"/>
    </row>
    <row r="23" spans="1:9" ht="15.75" customHeight="1">
      <c r="A23" s="2082"/>
      <c r="B23" s="1014" t="s">
        <v>1443</v>
      </c>
      <c r="C23" s="1015" t="s">
        <v>528</v>
      </c>
      <c r="D23" s="1016">
        <v>21</v>
      </c>
      <c r="E23" s="1016">
        <v>13.5</v>
      </c>
      <c r="F23" s="2085">
        <v>81</v>
      </c>
      <c r="G23" s="2085"/>
    </row>
    <row r="24" spans="1:9" ht="15.75" customHeight="1">
      <c r="A24" s="2082"/>
      <c r="B24" s="1014" t="s">
        <v>1191</v>
      </c>
      <c r="C24" s="1015" t="s">
        <v>976</v>
      </c>
      <c r="D24" s="1016">
        <v>150194</v>
      </c>
      <c r="E24" s="1016">
        <v>124160</v>
      </c>
      <c r="F24" s="2086">
        <v>34401.4</v>
      </c>
      <c r="G24" s="2086"/>
    </row>
    <row r="25" spans="1:9" ht="15.75" customHeight="1">
      <c r="A25" s="2083"/>
      <c r="B25" s="1017" t="s">
        <v>1192</v>
      </c>
      <c r="C25" s="1018" t="s">
        <v>528</v>
      </c>
      <c r="D25" s="1019">
        <v>8295</v>
      </c>
      <c r="E25" s="1019">
        <v>8270</v>
      </c>
      <c r="F25" s="2087">
        <v>248100</v>
      </c>
      <c r="G25" s="2087"/>
    </row>
    <row r="30" spans="1:9">
      <c r="A30" s="2071">
        <v>51</v>
      </c>
      <c r="B30" s="2071"/>
      <c r="C30" s="2071"/>
      <c r="D30" s="2071"/>
      <c r="E30" s="2071"/>
      <c r="F30" s="2071"/>
      <c r="G30" s="2071"/>
    </row>
  </sheetData>
  <mergeCells count="35">
    <mergeCell ref="A30:G30"/>
    <mergeCell ref="A18:A21"/>
    <mergeCell ref="F18:G18"/>
    <mergeCell ref="H18:I18"/>
    <mergeCell ref="F19:G19"/>
    <mergeCell ref="H19:I19"/>
    <mergeCell ref="F20:G20"/>
    <mergeCell ref="H20:I20"/>
    <mergeCell ref="F21:G21"/>
    <mergeCell ref="H21:I21"/>
    <mergeCell ref="A22:A25"/>
    <mergeCell ref="F22:G22"/>
    <mergeCell ref="F23:G23"/>
    <mergeCell ref="F24:G24"/>
    <mergeCell ref="F25:G25"/>
    <mergeCell ref="A13:A15"/>
    <mergeCell ref="F13:G13"/>
    <mergeCell ref="F14:G14"/>
    <mergeCell ref="F15:G15"/>
    <mergeCell ref="A16:A17"/>
    <mergeCell ref="F16:G16"/>
    <mergeCell ref="F17:G17"/>
    <mergeCell ref="A9:A10"/>
    <mergeCell ref="F9:G9"/>
    <mergeCell ref="F10:G10"/>
    <mergeCell ref="A11:A12"/>
    <mergeCell ref="F11:G11"/>
    <mergeCell ref="F12:G12"/>
    <mergeCell ref="A2:G2"/>
    <mergeCell ref="F4:G4"/>
    <mergeCell ref="A5:A8"/>
    <mergeCell ref="F5:G5"/>
    <mergeCell ref="F6:G6"/>
    <mergeCell ref="F7:G7"/>
    <mergeCell ref="F8:G8"/>
  </mergeCells>
  <pageMargins left="0.7" right="0.34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2:T25"/>
  <sheetViews>
    <sheetView workbookViewId="0">
      <selection activeCell="AB15" sqref="AA14:AB15"/>
    </sheetView>
  </sheetViews>
  <sheetFormatPr defaultColWidth="9.140625" defaultRowHeight="12.75"/>
  <cols>
    <col min="1" max="1" width="12.85546875" style="485" customWidth="1"/>
    <col min="2" max="10" width="4.85546875" style="485" customWidth="1"/>
    <col min="11" max="18" width="6.42578125" style="485" customWidth="1"/>
    <col min="19" max="20" width="9.7109375" style="485" customWidth="1"/>
    <col min="21" max="16384" width="9.140625" style="485"/>
  </cols>
  <sheetData>
    <row r="2" spans="1:20">
      <c r="A2" s="1997" t="s">
        <v>881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  <c r="Q2" s="1997"/>
      <c r="R2" s="1997"/>
      <c r="S2" s="1997"/>
      <c r="T2" s="1997"/>
    </row>
    <row r="4" spans="1:20">
      <c r="A4" s="1020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</row>
    <row r="5" spans="1:20" ht="15.75" customHeight="1">
      <c r="A5" s="1983"/>
      <c r="B5" s="1996" t="s">
        <v>1698</v>
      </c>
      <c r="C5" s="2088"/>
      <c r="D5" s="2088"/>
      <c r="E5" s="2088"/>
      <c r="F5" s="2088"/>
      <c r="G5" s="2088"/>
      <c r="H5" s="2088"/>
      <c r="I5" s="2088"/>
      <c r="J5" s="2088"/>
      <c r="K5" s="2088"/>
      <c r="L5" s="2088"/>
      <c r="M5" s="2088"/>
      <c r="N5" s="2088"/>
      <c r="O5" s="2088"/>
      <c r="P5" s="2088"/>
      <c r="Q5" s="2088"/>
      <c r="R5" s="2089"/>
      <c r="S5" s="2093" t="s">
        <v>882</v>
      </c>
      <c r="T5" s="2093"/>
    </row>
    <row r="6" spans="1:20" ht="23.25" customHeight="1">
      <c r="A6" s="1983"/>
      <c r="B6" s="2090"/>
      <c r="C6" s="2091"/>
      <c r="D6" s="2091"/>
      <c r="E6" s="2091"/>
      <c r="F6" s="2091"/>
      <c r="G6" s="2091"/>
      <c r="H6" s="2091"/>
      <c r="I6" s="2091"/>
      <c r="J6" s="2091"/>
      <c r="K6" s="2091"/>
      <c r="L6" s="2091"/>
      <c r="M6" s="2091"/>
      <c r="N6" s="2091"/>
      <c r="O6" s="2091"/>
      <c r="P6" s="2091"/>
      <c r="Q6" s="2091"/>
      <c r="R6" s="2092"/>
      <c r="S6" s="2093"/>
      <c r="T6" s="2093"/>
    </row>
    <row r="7" spans="1:20" ht="25.5">
      <c r="A7" s="1984"/>
      <c r="B7" s="885">
        <v>2001</v>
      </c>
      <c r="C7" s="885">
        <v>2002</v>
      </c>
      <c r="D7" s="885">
        <v>2003</v>
      </c>
      <c r="E7" s="885">
        <v>2004</v>
      </c>
      <c r="F7" s="885">
        <v>2005</v>
      </c>
      <c r="G7" s="885">
        <v>2006</v>
      </c>
      <c r="H7" s="885">
        <v>2007</v>
      </c>
      <c r="I7" s="885">
        <v>2008</v>
      </c>
      <c r="J7" s="885">
        <v>2009</v>
      </c>
      <c r="K7" s="885">
        <v>2010</v>
      </c>
      <c r="L7" s="885">
        <v>2011</v>
      </c>
      <c r="M7" s="885">
        <v>2012</v>
      </c>
      <c r="N7" s="885">
        <v>2013</v>
      </c>
      <c r="O7" s="885">
        <v>2014</v>
      </c>
      <c r="P7" s="885">
        <v>2015</v>
      </c>
      <c r="Q7" s="885">
        <v>2016</v>
      </c>
      <c r="R7" s="885">
        <v>2017</v>
      </c>
      <c r="S7" s="1021" t="s">
        <v>1916</v>
      </c>
      <c r="T7" s="1021" t="s">
        <v>1917</v>
      </c>
    </row>
    <row r="8" spans="1:20" ht="23.25" customHeight="1">
      <c r="A8" s="1022" t="s">
        <v>82</v>
      </c>
      <c r="B8" s="854">
        <v>567</v>
      </c>
      <c r="C8" s="854">
        <v>541</v>
      </c>
      <c r="D8" s="854">
        <v>550</v>
      </c>
      <c r="E8" s="854">
        <v>531</v>
      </c>
      <c r="F8" s="854">
        <v>482</v>
      </c>
      <c r="G8" s="854">
        <v>514</v>
      </c>
      <c r="H8" s="854">
        <v>504</v>
      </c>
      <c r="I8" s="854">
        <v>503</v>
      </c>
      <c r="J8" s="854">
        <v>503</v>
      </c>
      <c r="K8" s="854">
        <v>507</v>
      </c>
      <c r="L8" s="854">
        <v>487</v>
      </c>
      <c r="M8" s="854">
        <v>458</v>
      </c>
      <c r="N8" s="854">
        <v>456</v>
      </c>
      <c r="O8" s="854">
        <v>466</v>
      </c>
      <c r="P8" s="854">
        <v>466</v>
      </c>
      <c r="Q8" s="854">
        <v>492</v>
      </c>
      <c r="R8" s="854">
        <v>531</v>
      </c>
      <c r="S8" s="1023">
        <f>SUM(R8/Q8)*100</f>
        <v>107.92682926829269</v>
      </c>
      <c r="T8" s="1023">
        <f>SUM(R8/K8)*100</f>
        <v>104.73372781065089</v>
      </c>
    </row>
    <row r="9" spans="1:20" ht="23.25" customHeight="1">
      <c r="A9" s="1024" t="s">
        <v>83</v>
      </c>
      <c r="B9" s="859">
        <v>435</v>
      </c>
      <c r="C9" s="859">
        <v>413</v>
      </c>
      <c r="D9" s="859">
        <v>324</v>
      </c>
      <c r="E9" s="859">
        <v>379</v>
      </c>
      <c r="F9" s="859">
        <v>423</v>
      </c>
      <c r="G9" s="859">
        <v>420</v>
      </c>
      <c r="H9" s="859">
        <v>449</v>
      </c>
      <c r="I9" s="859">
        <v>436</v>
      </c>
      <c r="J9" s="859">
        <v>466</v>
      </c>
      <c r="K9" s="859">
        <v>394</v>
      </c>
      <c r="L9" s="859">
        <v>450</v>
      </c>
      <c r="M9" s="859">
        <v>395</v>
      </c>
      <c r="N9" s="859">
        <v>407</v>
      </c>
      <c r="O9" s="859">
        <v>418</v>
      </c>
      <c r="P9" s="859">
        <v>470</v>
      </c>
      <c r="Q9" s="859">
        <v>512</v>
      </c>
      <c r="R9" s="859">
        <v>572</v>
      </c>
      <c r="S9" s="1025">
        <f t="shared" ref="S9:S22" si="0">SUM(R9/Q9)*100</f>
        <v>111.71875</v>
      </c>
      <c r="T9" s="1025">
        <f t="shared" ref="T9:T22" si="1">SUM(R9/K9)*100</f>
        <v>145.17766497461929</v>
      </c>
    </row>
    <row r="10" spans="1:20" ht="23.25" customHeight="1">
      <c r="A10" s="1024" t="s">
        <v>84</v>
      </c>
      <c r="B10" s="859">
        <v>374</v>
      </c>
      <c r="C10" s="859">
        <v>497</v>
      </c>
      <c r="D10" s="859">
        <v>360</v>
      </c>
      <c r="E10" s="859">
        <v>351</v>
      </c>
      <c r="F10" s="859">
        <v>290</v>
      </c>
      <c r="G10" s="859">
        <v>290</v>
      </c>
      <c r="H10" s="859">
        <v>396</v>
      </c>
      <c r="I10" s="859">
        <v>356</v>
      </c>
      <c r="J10" s="859">
        <v>347</v>
      </c>
      <c r="K10" s="859">
        <v>315</v>
      </c>
      <c r="L10" s="859">
        <v>310</v>
      </c>
      <c r="M10" s="859">
        <v>318</v>
      </c>
      <c r="N10" s="859">
        <v>339</v>
      </c>
      <c r="O10" s="859">
        <v>365</v>
      </c>
      <c r="P10" s="859">
        <v>362</v>
      </c>
      <c r="Q10" s="859">
        <v>373</v>
      </c>
      <c r="R10" s="859">
        <v>422</v>
      </c>
      <c r="S10" s="1025">
        <f t="shared" si="0"/>
        <v>113.13672922252012</v>
      </c>
      <c r="T10" s="1025">
        <f t="shared" si="1"/>
        <v>133.96825396825395</v>
      </c>
    </row>
    <row r="11" spans="1:20" ht="23.25" customHeight="1">
      <c r="A11" s="1024" t="s">
        <v>85</v>
      </c>
      <c r="B11" s="859">
        <v>281</v>
      </c>
      <c r="C11" s="859">
        <v>322</v>
      </c>
      <c r="D11" s="859">
        <v>286</v>
      </c>
      <c r="E11" s="859">
        <v>271</v>
      </c>
      <c r="F11" s="859">
        <v>267</v>
      </c>
      <c r="G11" s="859">
        <v>294</v>
      </c>
      <c r="H11" s="859">
        <v>270</v>
      </c>
      <c r="I11" s="859">
        <v>262</v>
      </c>
      <c r="J11" s="859">
        <v>231</v>
      </c>
      <c r="K11" s="859">
        <v>230</v>
      </c>
      <c r="L11" s="859">
        <v>246</v>
      </c>
      <c r="M11" s="859">
        <v>233</v>
      </c>
      <c r="N11" s="859">
        <v>235</v>
      </c>
      <c r="O11" s="859">
        <v>247</v>
      </c>
      <c r="P11" s="859">
        <v>253</v>
      </c>
      <c r="Q11" s="859">
        <v>261</v>
      </c>
      <c r="R11" s="859">
        <v>297</v>
      </c>
      <c r="S11" s="1025">
        <f t="shared" si="0"/>
        <v>113.79310344827587</v>
      </c>
      <c r="T11" s="1025">
        <f t="shared" si="1"/>
        <v>129.13043478260872</v>
      </c>
    </row>
    <row r="12" spans="1:20" ht="23.25" customHeight="1">
      <c r="A12" s="1024" t="s">
        <v>86</v>
      </c>
      <c r="B12" s="859">
        <v>714</v>
      </c>
      <c r="C12" s="859">
        <v>633</v>
      </c>
      <c r="D12" s="859">
        <v>613</v>
      </c>
      <c r="E12" s="859">
        <v>593</v>
      </c>
      <c r="F12" s="859">
        <v>578</v>
      </c>
      <c r="G12" s="859">
        <v>561</v>
      </c>
      <c r="H12" s="859">
        <v>568</v>
      </c>
      <c r="I12" s="859">
        <v>568</v>
      </c>
      <c r="J12" s="859">
        <v>618</v>
      </c>
      <c r="K12" s="859">
        <v>629</v>
      </c>
      <c r="L12" s="859">
        <v>668</v>
      </c>
      <c r="M12" s="859">
        <v>575</v>
      </c>
      <c r="N12" s="859">
        <v>590</v>
      </c>
      <c r="O12" s="859">
        <v>610</v>
      </c>
      <c r="P12" s="859">
        <v>617</v>
      </c>
      <c r="Q12" s="859">
        <v>625</v>
      </c>
      <c r="R12" s="859">
        <v>635</v>
      </c>
      <c r="S12" s="1025">
        <f t="shared" si="0"/>
        <v>101.6</v>
      </c>
      <c r="T12" s="1025">
        <f t="shared" si="1"/>
        <v>100.95389507154214</v>
      </c>
    </row>
    <row r="13" spans="1:20" ht="23.25" customHeight="1">
      <c r="A13" s="1024" t="s">
        <v>87</v>
      </c>
      <c r="B13" s="859">
        <v>504</v>
      </c>
      <c r="C13" s="859">
        <v>502</v>
      </c>
      <c r="D13" s="859">
        <v>503</v>
      </c>
      <c r="E13" s="859">
        <v>517</v>
      </c>
      <c r="F13" s="859">
        <v>480</v>
      </c>
      <c r="G13" s="859">
        <v>457</v>
      </c>
      <c r="H13" s="1026">
        <v>471</v>
      </c>
      <c r="I13" s="1026">
        <v>485</v>
      </c>
      <c r="J13" s="1026">
        <v>616</v>
      </c>
      <c r="K13" s="1026">
        <v>609</v>
      </c>
      <c r="L13" s="1026">
        <v>510</v>
      </c>
      <c r="M13" s="1026">
        <v>456</v>
      </c>
      <c r="N13" s="1026">
        <v>447</v>
      </c>
      <c r="O13" s="1026">
        <v>446</v>
      </c>
      <c r="P13" s="1026">
        <v>452</v>
      </c>
      <c r="Q13" s="1026">
        <v>485</v>
      </c>
      <c r="R13" s="1026">
        <v>528</v>
      </c>
      <c r="S13" s="1025">
        <f t="shared" si="0"/>
        <v>108.8659793814433</v>
      </c>
      <c r="T13" s="1025">
        <f t="shared" si="1"/>
        <v>86.699507389162562</v>
      </c>
    </row>
    <row r="14" spans="1:20" ht="23.25" customHeight="1">
      <c r="A14" s="1024" t="s">
        <v>88</v>
      </c>
      <c r="B14" s="859">
        <v>365</v>
      </c>
      <c r="C14" s="859">
        <v>412</v>
      </c>
      <c r="D14" s="859">
        <v>436</v>
      </c>
      <c r="E14" s="859">
        <v>388</v>
      </c>
      <c r="F14" s="859">
        <v>392</v>
      </c>
      <c r="G14" s="859">
        <v>370</v>
      </c>
      <c r="H14" s="859">
        <v>388</v>
      </c>
      <c r="I14" s="859">
        <v>422</v>
      </c>
      <c r="J14" s="859">
        <v>369</v>
      </c>
      <c r="K14" s="859">
        <v>397</v>
      </c>
      <c r="L14" s="859">
        <v>368</v>
      </c>
      <c r="M14" s="859">
        <v>331</v>
      </c>
      <c r="N14" s="859">
        <v>323</v>
      </c>
      <c r="O14" s="859">
        <v>323</v>
      </c>
      <c r="P14" s="859">
        <v>343</v>
      </c>
      <c r="Q14" s="859">
        <v>370</v>
      </c>
      <c r="R14" s="859">
        <v>382</v>
      </c>
      <c r="S14" s="1025">
        <f t="shared" si="0"/>
        <v>103.24324324324323</v>
      </c>
      <c r="T14" s="1025">
        <f t="shared" si="1"/>
        <v>96.221662468513856</v>
      </c>
    </row>
    <row r="15" spans="1:20" ht="23.25" customHeight="1">
      <c r="A15" s="1024" t="s">
        <v>89</v>
      </c>
      <c r="B15" s="859">
        <v>363</v>
      </c>
      <c r="C15" s="859">
        <v>353</v>
      </c>
      <c r="D15" s="859">
        <v>334</v>
      </c>
      <c r="E15" s="859">
        <v>331</v>
      </c>
      <c r="F15" s="859">
        <v>331</v>
      </c>
      <c r="G15" s="859">
        <v>329</v>
      </c>
      <c r="H15" s="859">
        <v>302</v>
      </c>
      <c r="I15" s="859">
        <v>325</v>
      </c>
      <c r="J15" s="859">
        <v>318</v>
      </c>
      <c r="K15" s="859">
        <v>340</v>
      </c>
      <c r="L15" s="859">
        <v>329</v>
      </c>
      <c r="M15" s="859">
        <v>322</v>
      </c>
      <c r="N15" s="859">
        <v>339</v>
      </c>
      <c r="O15" s="859">
        <v>359</v>
      </c>
      <c r="P15" s="859">
        <v>367</v>
      </c>
      <c r="Q15" s="859">
        <v>381</v>
      </c>
      <c r="R15" s="859">
        <v>401</v>
      </c>
      <c r="S15" s="1025">
        <f t="shared" si="0"/>
        <v>105.249343832021</v>
      </c>
      <c r="T15" s="1025">
        <f t="shared" si="1"/>
        <v>117.94117647058823</v>
      </c>
    </row>
    <row r="16" spans="1:20" ht="23.25" customHeight="1">
      <c r="A16" s="1024" t="s">
        <v>90</v>
      </c>
      <c r="B16" s="859">
        <v>542</v>
      </c>
      <c r="C16" s="859">
        <v>531</v>
      </c>
      <c r="D16" s="859">
        <v>496</v>
      </c>
      <c r="E16" s="859">
        <v>474</v>
      </c>
      <c r="F16" s="859">
        <v>455</v>
      </c>
      <c r="G16" s="859">
        <v>444</v>
      </c>
      <c r="H16" s="859">
        <v>459</v>
      </c>
      <c r="I16" s="859">
        <v>474</v>
      </c>
      <c r="J16" s="859">
        <v>462</v>
      </c>
      <c r="K16" s="859">
        <v>367</v>
      </c>
      <c r="L16" s="859">
        <v>362</v>
      </c>
      <c r="M16" s="859">
        <v>350</v>
      </c>
      <c r="N16" s="859">
        <v>330</v>
      </c>
      <c r="O16" s="859">
        <v>365</v>
      </c>
      <c r="P16" s="859">
        <v>381</v>
      </c>
      <c r="Q16" s="859">
        <v>390</v>
      </c>
      <c r="R16" s="859">
        <v>413</v>
      </c>
      <c r="S16" s="1025">
        <f t="shared" si="0"/>
        <v>105.8974358974359</v>
      </c>
      <c r="T16" s="1025">
        <f t="shared" si="1"/>
        <v>112.5340599455041</v>
      </c>
    </row>
    <row r="17" spans="1:20" ht="23.25" customHeight="1">
      <c r="A17" s="1024" t="s">
        <v>91</v>
      </c>
      <c r="B17" s="859">
        <v>693</v>
      </c>
      <c r="C17" s="859">
        <v>793</v>
      </c>
      <c r="D17" s="859">
        <v>704</v>
      </c>
      <c r="E17" s="859">
        <v>687</v>
      </c>
      <c r="F17" s="859">
        <v>641</v>
      </c>
      <c r="G17" s="859">
        <v>640</v>
      </c>
      <c r="H17" s="859">
        <v>584</v>
      </c>
      <c r="I17" s="859">
        <v>567</v>
      </c>
      <c r="J17" s="859">
        <v>574</v>
      </c>
      <c r="K17" s="859">
        <v>495</v>
      </c>
      <c r="L17" s="859">
        <v>516</v>
      </c>
      <c r="M17" s="859">
        <v>478</v>
      </c>
      <c r="N17" s="859">
        <v>471</v>
      </c>
      <c r="O17" s="859">
        <v>502</v>
      </c>
      <c r="P17" s="859">
        <v>504</v>
      </c>
      <c r="Q17" s="859">
        <v>552</v>
      </c>
      <c r="R17" s="859">
        <v>600</v>
      </c>
      <c r="S17" s="1025">
        <f t="shared" si="0"/>
        <v>108.69565217391303</v>
      </c>
      <c r="T17" s="1025">
        <f t="shared" si="1"/>
        <v>121.21212121212122</v>
      </c>
    </row>
    <row r="18" spans="1:20" ht="23.25" customHeight="1">
      <c r="A18" s="1024" t="s">
        <v>92</v>
      </c>
      <c r="B18" s="859">
        <v>774</v>
      </c>
      <c r="C18" s="859">
        <v>752</v>
      </c>
      <c r="D18" s="859">
        <v>749</v>
      </c>
      <c r="E18" s="859">
        <v>698</v>
      </c>
      <c r="F18" s="859">
        <v>666</v>
      </c>
      <c r="G18" s="859">
        <v>637</v>
      </c>
      <c r="H18" s="859">
        <v>634</v>
      </c>
      <c r="I18" s="859">
        <v>629</v>
      </c>
      <c r="J18" s="859">
        <v>632</v>
      </c>
      <c r="K18" s="859">
        <v>598</v>
      </c>
      <c r="L18" s="859">
        <v>614</v>
      </c>
      <c r="M18" s="859">
        <v>561</v>
      </c>
      <c r="N18" s="859">
        <v>589</v>
      </c>
      <c r="O18" s="859">
        <v>613</v>
      </c>
      <c r="P18" s="859">
        <v>639</v>
      </c>
      <c r="Q18" s="859">
        <v>666</v>
      </c>
      <c r="R18" s="859">
        <v>673</v>
      </c>
      <c r="S18" s="1025">
        <f t="shared" si="0"/>
        <v>101.05105105105106</v>
      </c>
      <c r="T18" s="1025">
        <f t="shared" si="1"/>
        <v>112.54180602006689</v>
      </c>
    </row>
    <row r="19" spans="1:20" ht="23.25" customHeight="1">
      <c r="A19" s="1024" t="s">
        <v>93</v>
      </c>
      <c r="B19" s="859">
        <v>540</v>
      </c>
      <c r="C19" s="859">
        <v>534</v>
      </c>
      <c r="D19" s="859">
        <v>524</v>
      </c>
      <c r="E19" s="859">
        <v>504</v>
      </c>
      <c r="F19" s="859">
        <v>487</v>
      </c>
      <c r="G19" s="859">
        <v>438</v>
      </c>
      <c r="H19" s="859">
        <v>452</v>
      </c>
      <c r="I19" s="859">
        <v>487</v>
      </c>
      <c r="J19" s="859">
        <v>415</v>
      </c>
      <c r="K19" s="859">
        <v>406</v>
      </c>
      <c r="L19" s="859">
        <v>360</v>
      </c>
      <c r="M19" s="859">
        <v>360</v>
      </c>
      <c r="N19" s="859">
        <v>367</v>
      </c>
      <c r="O19" s="859">
        <v>378</v>
      </c>
      <c r="P19" s="859">
        <v>390</v>
      </c>
      <c r="Q19" s="859">
        <v>402</v>
      </c>
      <c r="R19" s="859">
        <v>441</v>
      </c>
      <c r="S19" s="1025">
        <f t="shared" si="0"/>
        <v>109.70149253731343</v>
      </c>
      <c r="T19" s="1025">
        <f t="shared" si="1"/>
        <v>108.62068965517241</v>
      </c>
    </row>
    <row r="20" spans="1:20" ht="23.25" customHeight="1">
      <c r="A20" s="1024" t="s">
        <v>94</v>
      </c>
      <c r="B20" s="859">
        <v>286</v>
      </c>
      <c r="C20" s="859">
        <v>271</v>
      </c>
      <c r="D20" s="859">
        <v>220</v>
      </c>
      <c r="E20" s="859">
        <v>302</v>
      </c>
      <c r="F20" s="859">
        <v>278</v>
      </c>
      <c r="G20" s="859">
        <v>220</v>
      </c>
      <c r="H20" s="859">
        <v>259</v>
      </c>
      <c r="I20" s="859">
        <v>282</v>
      </c>
      <c r="J20" s="859">
        <v>278</v>
      </c>
      <c r="K20" s="859">
        <v>272</v>
      </c>
      <c r="L20" s="859">
        <v>292</v>
      </c>
      <c r="M20" s="859">
        <v>239</v>
      </c>
      <c r="N20" s="859">
        <v>241</v>
      </c>
      <c r="O20" s="859">
        <v>227</v>
      </c>
      <c r="P20" s="859">
        <v>231</v>
      </c>
      <c r="Q20" s="859">
        <v>233</v>
      </c>
      <c r="R20" s="859">
        <v>247</v>
      </c>
      <c r="S20" s="1025">
        <f t="shared" si="0"/>
        <v>106.00858369098714</v>
      </c>
      <c r="T20" s="1025">
        <f t="shared" si="1"/>
        <v>90.808823529411768</v>
      </c>
    </row>
    <row r="21" spans="1:20" ht="23.25" customHeight="1">
      <c r="A21" s="1024" t="s">
        <v>95</v>
      </c>
      <c r="B21" s="859">
        <v>1511</v>
      </c>
      <c r="C21" s="859">
        <v>1413</v>
      </c>
      <c r="D21" s="859">
        <v>1543</v>
      </c>
      <c r="E21" s="859">
        <v>1288</v>
      </c>
      <c r="F21" s="859">
        <v>1202</v>
      </c>
      <c r="G21" s="859">
        <v>1279</v>
      </c>
      <c r="H21" s="859">
        <v>1048</v>
      </c>
      <c r="I21" s="859">
        <v>1081</v>
      </c>
      <c r="J21" s="859">
        <v>886</v>
      </c>
      <c r="K21" s="859">
        <v>708</v>
      </c>
      <c r="L21" s="859">
        <v>795</v>
      </c>
      <c r="M21" s="859">
        <v>743</v>
      </c>
      <c r="N21" s="859">
        <v>777</v>
      </c>
      <c r="O21" s="859">
        <v>805</v>
      </c>
      <c r="P21" s="859">
        <v>867</v>
      </c>
      <c r="Q21" s="859">
        <v>899</v>
      </c>
      <c r="R21" s="859">
        <v>902</v>
      </c>
      <c r="S21" s="1025">
        <f t="shared" si="0"/>
        <v>100.3337041156841</v>
      </c>
      <c r="T21" s="1025">
        <f t="shared" si="1"/>
        <v>127.40112994350284</v>
      </c>
    </row>
    <row r="22" spans="1:20" ht="23.25" customHeight="1">
      <c r="A22" s="1027" t="s">
        <v>15</v>
      </c>
      <c r="B22" s="1028">
        <f t="shared" ref="B22:R22" si="2">SUM(B8:B21)</f>
        <v>7949</v>
      </c>
      <c r="C22" s="1028">
        <f t="shared" si="2"/>
        <v>7967</v>
      </c>
      <c r="D22" s="1028">
        <f t="shared" si="2"/>
        <v>7642</v>
      </c>
      <c r="E22" s="1028">
        <f t="shared" si="2"/>
        <v>7314</v>
      </c>
      <c r="F22" s="1028">
        <f t="shared" si="2"/>
        <v>6972</v>
      </c>
      <c r="G22" s="1028">
        <f t="shared" si="2"/>
        <v>6893</v>
      </c>
      <c r="H22" s="1028">
        <f t="shared" si="2"/>
        <v>6784</v>
      </c>
      <c r="I22" s="1028">
        <f t="shared" si="2"/>
        <v>6877</v>
      </c>
      <c r="J22" s="1028">
        <f t="shared" si="2"/>
        <v>6715</v>
      </c>
      <c r="K22" s="1028">
        <f t="shared" si="2"/>
        <v>6267</v>
      </c>
      <c r="L22" s="1028">
        <f t="shared" si="2"/>
        <v>6307</v>
      </c>
      <c r="M22" s="1028">
        <f t="shared" si="2"/>
        <v>5819</v>
      </c>
      <c r="N22" s="1028">
        <f t="shared" si="2"/>
        <v>5911</v>
      </c>
      <c r="O22" s="1028">
        <f t="shared" si="2"/>
        <v>6124</v>
      </c>
      <c r="P22" s="1028">
        <f t="shared" si="2"/>
        <v>6342</v>
      </c>
      <c r="Q22" s="1029">
        <f t="shared" si="2"/>
        <v>6641</v>
      </c>
      <c r="R22" s="1029">
        <f t="shared" si="2"/>
        <v>7044</v>
      </c>
      <c r="S22" s="1030">
        <f t="shared" si="0"/>
        <v>106.06836319831349</v>
      </c>
      <c r="T22" s="1030">
        <f t="shared" si="1"/>
        <v>112.39827668741025</v>
      </c>
    </row>
    <row r="23" spans="1:20">
      <c r="S23" s="486"/>
      <c r="T23" s="486"/>
    </row>
    <row r="24" spans="1:20">
      <c r="A24" s="2094">
        <v>52</v>
      </c>
      <c r="B24" s="2094"/>
      <c r="C24" s="2094"/>
      <c r="D24" s="2094"/>
      <c r="E24" s="2094"/>
      <c r="F24" s="2094"/>
      <c r="G24" s="2094"/>
      <c r="H24" s="2094"/>
      <c r="I24" s="2094"/>
      <c r="J24" s="2094"/>
      <c r="K24" s="2094"/>
      <c r="L24" s="2094"/>
      <c r="M24" s="2094"/>
      <c r="N24" s="2094"/>
      <c r="O24" s="2094"/>
      <c r="P24" s="2094"/>
      <c r="Q24" s="2094"/>
      <c r="R24" s="2094"/>
      <c r="S24" s="2094"/>
      <c r="T24" s="2094"/>
    </row>
    <row r="25" spans="1:20">
      <c r="A25" s="2094"/>
      <c r="B25" s="2094"/>
      <c r="C25" s="2094"/>
      <c r="D25" s="2094"/>
      <c r="E25" s="2094"/>
      <c r="F25" s="2094"/>
      <c r="G25" s="2094"/>
      <c r="H25" s="2094"/>
      <c r="I25" s="2094"/>
      <c r="J25" s="2094"/>
      <c r="K25" s="2094"/>
      <c r="L25" s="2094"/>
      <c r="M25" s="2094"/>
      <c r="N25" s="2094"/>
      <c r="O25" s="2094"/>
      <c r="P25" s="2094"/>
      <c r="Q25" s="2094"/>
      <c r="R25" s="2094"/>
      <c r="S25" s="2094"/>
      <c r="T25" s="2094"/>
    </row>
  </sheetData>
  <mergeCells count="5">
    <mergeCell ref="A2:T2"/>
    <mergeCell ref="A5:A7"/>
    <mergeCell ref="B5:R6"/>
    <mergeCell ref="S5:T6"/>
    <mergeCell ref="A24:T25"/>
  </mergeCells>
  <pageMargins left="0.44" right="0.28999999999999998" top="0.75" bottom="0.75" header="0.3" footer="0.3"/>
  <pageSetup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50"/>
  </sheetPr>
  <dimension ref="A3:O26"/>
  <sheetViews>
    <sheetView topLeftCell="A4" workbookViewId="0">
      <selection activeCell="A27" sqref="A27"/>
    </sheetView>
  </sheetViews>
  <sheetFormatPr defaultRowHeight="12.75"/>
  <cols>
    <col min="1" max="1" width="14.5703125" style="895" customWidth="1"/>
    <col min="2" max="15" width="8.42578125" style="895" customWidth="1"/>
    <col min="16" max="16384" width="9.140625" style="895"/>
  </cols>
  <sheetData>
    <row r="3" spans="1:15">
      <c r="A3" s="1997" t="s">
        <v>883</v>
      </c>
      <c r="B3" s="1997"/>
      <c r="C3" s="1997"/>
      <c r="D3" s="1997"/>
      <c r="E3" s="1997"/>
      <c r="F3" s="1997"/>
      <c r="G3" s="1997"/>
      <c r="H3" s="1997"/>
      <c r="I3" s="1997"/>
      <c r="J3" s="1997"/>
      <c r="K3" s="1997"/>
      <c r="L3" s="1997"/>
      <c r="M3" s="1997"/>
      <c r="N3" s="1997"/>
      <c r="O3" s="1997"/>
    </row>
    <row r="4" spans="1:15">
      <c r="A4" s="1020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</row>
    <row r="5" spans="1:15">
      <c r="A5" s="1985" t="s">
        <v>1444</v>
      </c>
      <c r="B5" s="2097" t="s">
        <v>996</v>
      </c>
      <c r="C5" s="2098"/>
      <c r="D5" s="2098"/>
      <c r="E5" s="2098"/>
      <c r="F5" s="2098"/>
      <c r="G5" s="2098"/>
      <c r="H5" s="2099"/>
      <c r="I5" s="2097" t="s">
        <v>1918</v>
      </c>
      <c r="J5" s="2098"/>
      <c r="K5" s="2098"/>
      <c r="L5" s="2098"/>
      <c r="M5" s="2098"/>
      <c r="N5" s="2098"/>
      <c r="O5" s="2099"/>
    </row>
    <row r="6" spans="1:15">
      <c r="A6" s="2095"/>
      <c r="B6" s="2100"/>
      <c r="C6" s="2101"/>
      <c r="D6" s="2101"/>
      <c r="E6" s="2101"/>
      <c r="F6" s="2101"/>
      <c r="G6" s="2101"/>
      <c r="H6" s="2102"/>
      <c r="I6" s="2103"/>
      <c r="J6" s="2104"/>
      <c r="K6" s="2104"/>
      <c r="L6" s="2104"/>
      <c r="M6" s="2104"/>
      <c r="N6" s="2104"/>
      <c r="O6" s="2105"/>
    </row>
    <row r="7" spans="1:15" ht="60.75" customHeight="1">
      <c r="A7" s="2096"/>
      <c r="B7" s="889">
        <v>2011</v>
      </c>
      <c r="C7" s="889">
        <v>2012</v>
      </c>
      <c r="D7" s="889">
        <v>2013</v>
      </c>
      <c r="E7" s="889">
        <v>2014</v>
      </c>
      <c r="F7" s="889">
        <v>2015</v>
      </c>
      <c r="G7" s="889">
        <v>2016</v>
      </c>
      <c r="H7" s="889">
        <v>2017</v>
      </c>
      <c r="I7" s="889">
        <v>2011</v>
      </c>
      <c r="J7" s="889">
        <v>2012</v>
      </c>
      <c r="K7" s="889">
        <v>2013</v>
      </c>
      <c r="L7" s="889">
        <v>2014</v>
      </c>
      <c r="M7" s="889">
        <v>2015</v>
      </c>
      <c r="N7" s="889">
        <v>2016</v>
      </c>
      <c r="O7" s="889">
        <v>2017</v>
      </c>
    </row>
    <row r="8" spans="1:15" ht="18" customHeight="1">
      <c r="A8" s="1022" t="s">
        <v>82</v>
      </c>
      <c r="B8" s="854">
        <v>235</v>
      </c>
      <c r="C8" s="854">
        <v>274</v>
      </c>
      <c r="D8" s="854">
        <v>274</v>
      </c>
      <c r="E8" s="854">
        <v>280</v>
      </c>
      <c r="F8" s="868">
        <v>268</v>
      </c>
      <c r="G8" s="868">
        <v>348</v>
      </c>
      <c r="H8" s="868">
        <v>403</v>
      </c>
      <c r="I8" s="868">
        <v>518</v>
      </c>
      <c r="J8" s="854">
        <v>589</v>
      </c>
      <c r="K8" s="854">
        <v>600</v>
      </c>
      <c r="L8" s="854">
        <v>609</v>
      </c>
      <c r="M8" s="868">
        <v>581</v>
      </c>
      <c r="N8" s="868">
        <v>731</v>
      </c>
      <c r="O8" s="485">
        <v>770</v>
      </c>
    </row>
    <row r="9" spans="1:15" ht="18" customHeight="1">
      <c r="A9" s="1024" t="s">
        <v>83</v>
      </c>
      <c r="B9" s="859">
        <v>251</v>
      </c>
      <c r="C9" s="859">
        <v>243</v>
      </c>
      <c r="D9" s="859">
        <v>233</v>
      </c>
      <c r="E9" s="859">
        <v>265</v>
      </c>
      <c r="F9" s="871">
        <v>283</v>
      </c>
      <c r="G9" s="871">
        <v>315</v>
      </c>
      <c r="H9" s="871">
        <v>413</v>
      </c>
      <c r="I9" s="871">
        <v>498</v>
      </c>
      <c r="J9" s="871">
        <v>483</v>
      </c>
      <c r="K9" s="871">
        <v>437</v>
      </c>
      <c r="L9" s="871">
        <v>498</v>
      </c>
      <c r="M9" s="871">
        <v>525</v>
      </c>
      <c r="N9" s="871">
        <v>562</v>
      </c>
      <c r="O9" s="485">
        <v>685</v>
      </c>
    </row>
    <row r="10" spans="1:15" ht="18" customHeight="1">
      <c r="A10" s="1024" t="s">
        <v>84</v>
      </c>
      <c r="B10" s="859">
        <v>224</v>
      </c>
      <c r="C10" s="859">
        <v>240</v>
      </c>
      <c r="D10" s="859">
        <v>259</v>
      </c>
      <c r="E10" s="859">
        <v>264</v>
      </c>
      <c r="F10" s="871">
        <v>305</v>
      </c>
      <c r="G10" s="871">
        <v>325</v>
      </c>
      <c r="H10" s="871">
        <v>382</v>
      </c>
      <c r="I10" s="871">
        <v>475</v>
      </c>
      <c r="J10" s="871">
        <v>486</v>
      </c>
      <c r="K10" s="871">
        <v>505</v>
      </c>
      <c r="L10" s="871">
        <v>505</v>
      </c>
      <c r="M10" s="871">
        <v>560</v>
      </c>
      <c r="N10" s="871">
        <v>597</v>
      </c>
      <c r="O10" s="485">
        <v>647</v>
      </c>
    </row>
    <row r="11" spans="1:15" ht="18" customHeight="1">
      <c r="A11" s="1024" t="s">
        <v>85</v>
      </c>
      <c r="B11" s="859">
        <v>146</v>
      </c>
      <c r="C11" s="859">
        <v>170</v>
      </c>
      <c r="D11" s="859">
        <v>161</v>
      </c>
      <c r="E11" s="859">
        <v>175</v>
      </c>
      <c r="F11" s="871">
        <v>184</v>
      </c>
      <c r="G11" s="871">
        <v>188</v>
      </c>
      <c r="H11" s="871">
        <v>216</v>
      </c>
      <c r="I11" s="871">
        <v>266</v>
      </c>
      <c r="J11" s="859">
        <v>320</v>
      </c>
      <c r="K11" s="859">
        <v>294</v>
      </c>
      <c r="L11" s="859">
        <v>320</v>
      </c>
      <c r="M11" s="871">
        <v>328</v>
      </c>
      <c r="N11" s="871">
        <v>354</v>
      </c>
      <c r="O11" s="485">
        <v>359</v>
      </c>
    </row>
    <row r="12" spans="1:15" ht="18" customHeight="1">
      <c r="A12" s="1024" t="s">
        <v>86</v>
      </c>
      <c r="B12" s="859">
        <v>422</v>
      </c>
      <c r="C12" s="859">
        <v>380</v>
      </c>
      <c r="D12" s="859">
        <v>399</v>
      </c>
      <c r="E12" s="859">
        <v>392</v>
      </c>
      <c r="F12" s="871">
        <v>396</v>
      </c>
      <c r="G12" s="871">
        <v>404</v>
      </c>
      <c r="H12" s="871">
        <v>446</v>
      </c>
      <c r="I12" s="871">
        <v>888</v>
      </c>
      <c r="J12" s="871">
        <v>1071</v>
      </c>
      <c r="K12" s="871">
        <v>807</v>
      </c>
      <c r="L12" s="871">
        <v>790</v>
      </c>
      <c r="M12" s="871">
        <v>805</v>
      </c>
      <c r="N12" s="871">
        <v>810</v>
      </c>
      <c r="O12" s="485">
        <v>741</v>
      </c>
    </row>
    <row r="13" spans="1:15" ht="18" customHeight="1">
      <c r="A13" s="1024" t="s">
        <v>87</v>
      </c>
      <c r="B13" s="859">
        <v>414</v>
      </c>
      <c r="C13" s="871">
        <v>315</v>
      </c>
      <c r="D13" s="871">
        <v>252</v>
      </c>
      <c r="E13" s="871">
        <v>279</v>
      </c>
      <c r="F13" s="871">
        <v>299</v>
      </c>
      <c r="G13" s="871">
        <v>332</v>
      </c>
      <c r="H13" s="871">
        <v>408</v>
      </c>
      <c r="I13" s="871">
        <v>752</v>
      </c>
      <c r="J13" s="859">
        <v>601</v>
      </c>
      <c r="K13" s="859">
        <v>499</v>
      </c>
      <c r="L13" s="859">
        <v>535</v>
      </c>
      <c r="M13" s="871">
        <v>546</v>
      </c>
      <c r="N13" s="871">
        <v>596</v>
      </c>
      <c r="O13" s="485">
        <v>722</v>
      </c>
    </row>
    <row r="14" spans="1:15" ht="18" customHeight="1">
      <c r="A14" s="1024" t="s">
        <v>88</v>
      </c>
      <c r="B14" s="859">
        <v>256</v>
      </c>
      <c r="C14" s="859">
        <v>195</v>
      </c>
      <c r="D14" s="859">
        <v>193</v>
      </c>
      <c r="E14" s="859">
        <v>194</v>
      </c>
      <c r="F14" s="871">
        <v>200</v>
      </c>
      <c r="G14" s="871">
        <v>218</v>
      </c>
      <c r="H14" s="871">
        <v>240</v>
      </c>
      <c r="I14" s="871">
        <v>462</v>
      </c>
      <c r="J14" s="859">
        <v>391</v>
      </c>
      <c r="K14" s="859">
        <v>374</v>
      </c>
      <c r="L14" s="859">
        <v>373</v>
      </c>
      <c r="M14" s="871">
        <v>388</v>
      </c>
      <c r="N14" s="871">
        <v>399</v>
      </c>
      <c r="O14" s="485">
        <v>407</v>
      </c>
    </row>
    <row r="15" spans="1:15" ht="18" customHeight="1">
      <c r="A15" s="1024" t="s">
        <v>89</v>
      </c>
      <c r="B15" s="859">
        <v>208</v>
      </c>
      <c r="C15" s="859">
        <v>206</v>
      </c>
      <c r="D15" s="859">
        <v>210</v>
      </c>
      <c r="E15" s="859">
        <v>211</v>
      </c>
      <c r="F15" s="871">
        <v>207</v>
      </c>
      <c r="G15" s="871">
        <v>239</v>
      </c>
      <c r="H15" s="871">
        <v>261</v>
      </c>
      <c r="I15" s="871">
        <v>409</v>
      </c>
      <c r="J15" s="859">
        <v>398</v>
      </c>
      <c r="K15" s="859">
        <v>397</v>
      </c>
      <c r="L15" s="859">
        <v>398</v>
      </c>
      <c r="M15" s="871">
        <v>402</v>
      </c>
      <c r="N15" s="871">
        <v>435</v>
      </c>
      <c r="O15" s="485">
        <v>451</v>
      </c>
    </row>
    <row r="16" spans="1:15" ht="18" customHeight="1">
      <c r="A16" s="1024" t="s">
        <v>90</v>
      </c>
      <c r="B16" s="859">
        <v>290</v>
      </c>
      <c r="C16" s="859">
        <v>254</v>
      </c>
      <c r="D16" s="859">
        <v>248</v>
      </c>
      <c r="E16" s="859">
        <v>272</v>
      </c>
      <c r="F16" s="871">
        <v>298</v>
      </c>
      <c r="G16" s="871">
        <v>289</v>
      </c>
      <c r="H16" s="871">
        <v>310</v>
      </c>
      <c r="I16" s="871">
        <v>548</v>
      </c>
      <c r="J16" s="859">
        <v>486</v>
      </c>
      <c r="K16" s="859">
        <v>475</v>
      </c>
      <c r="L16" s="859">
        <v>507</v>
      </c>
      <c r="M16" s="871">
        <v>528</v>
      </c>
      <c r="N16" s="871">
        <v>512</v>
      </c>
      <c r="O16" s="485">
        <v>522</v>
      </c>
    </row>
    <row r="17" spans="1:15" ht="18" customHeight="1">
      <c r="A17" s="1024" t="s">
        <v>91</v>
      </c>
      <c r="B17" s="859">
        <v>311</v>
      </c>
      <c r="C17" s="859">
        <v>260</v>
      </c>
      <c r="D17" s="859">
        <v>257</v>
      </c>
      <c r="E17" s="859">
        <v>291</v>
      </c>
      <c r="F17" s="871">
        <v>293</v>
      </c>
      <c r="G17" s="871">
        <v>361</v>
      </c>
      <c r="H17" s="871">
        <v>448</v>
      </c>
      <c r="I17" s="871">
        <v>611</v>
      </c>
      <c r="J17" s="859">
        <v>523</v>
      </c>
      <c r="K17" s="859">
        <v>505</v>
      </c>
      <c r="L17" s="859">
        <v>587</v>
      </c>
      <c r="M17" s="871">
        <v>572</v>
      </c>
      <c r="N17" s="871">
        <v>791</v>
      </c>
      <c r="O17" s="485">
        <v>814</v>
      </c>
    </row>
    <row r="18" spans="1:15" ht="18" customHeight="1">
      <c r="A18" s="1024" t="s">
        <v>92</v>
      </c>
      <c r="B18" s="859">
        <v>389</v>
      </c>
      <c r="C18" s="859">
        <v>368</v>
      </c>
      <c r="D18" s="859">
        <v>397</v>
      </c>
      <c r="E18" s="859">
        <v>415</v>
      </c>
      <c r="F18" s="871">
        <v>443</v>
      </c>
      <c r="G18" s="871">
        <v>477</v>
      </c>
      <c r="H18" s="871">
        <v>507</v>
      </c>
      <c r="I18" s="871">
        <v>876</v>
      </c>
      <c r="J18" s="871">
        <v>677</v>
      </c>
      <c r="K18" s="871">
        <v>720</v>
      </c>
      <c r="L18" s="871">
        <v>759</v>
      </c>
      <c r="M18" s="871">
        <v>804</v>
      </c>
      <c r="N18" s="871">
        <v>870</v>
      </c>
      <c r="O18" s="485">
        <v>866</v>
      </c>
    </row>
    <row r="19" spans="1:15" ht="18" customHeight="1">
      <c r="A19" s="1024" t="s">
        <v>93</v>
      </c>
      <c r="B19" s="859">
        <v>323</v>
      </c>
      <c r="C19" s="871">
        <v>227</v>
      </c>
      <c r="D19" s="871">
        <v>217</v>
      </c>
      <c r="E19" s="871">
        <v>225</v>
      </c>
      <c r="F19" s="871">
        <v>236</v>
      </c>
      <c r="G19" s="871">
        <v>262</v>
      </c>
      <c r="H19" s="871">
        <v>307</v>
      </c>
      <c r="I19" s="871">
        <v>245</v>
      </c>
      <c r="J19" s="859">
        <v>432</v>
      </c>
      <c r="K19" s="859">
        <v>419</v>
      </c>
      <c r="L19" s="859">
        <v>447</v>
      </c>
      <c r="M19" s="871">
        <v>454</v>
      </c>
      <c r="N19" s="871">
        <v>530</v>
      </c>
      <c r="O19" s="485">
        <v>581</v>
      </c>
    </row>
    <row r="20" spans="1:15" ht="18" customHeight="1">
      <c r="A20" s="1024" t="s">
        <v>94</v>
      </c>
      <c r="B20" s="859">
        <v>120</v>
      </c>
      <c r="C20" s="859">
        <v>103</v>
      </c>
      <c r="D20" s="859">
        <v>103</v>
      </c>
      <c r="E20" s="859">
        <v>95</v>
      </c>
      <c r="F20" s="871">
        <v>96</v>
      </c>
      <c r="G20" s="871">
        <v>102</v>
      </c>
      <c r="H20" s="871">
        <v>130</v>
      </c>
      <c r="I20" s="871">
        <v>419</v>
      </c>
      <c r="J20" s="859">
        <v>240</v>
      </c>
      <c r="K20" s="859">
        <v>211</v>
      </c>
      <c r="L20" s="859">
        <v>198</v>
      </c>
      <c r="M20" s="871">
        <v>193</v>
      </c>
      <c r="N20" s="871">
        <v>201</v>
      </c>
      <c r="O20" s="485">
        <v>242</v>
      </c>
    </row>
    <row r="21" spans="1:15" ht="18" customHeight="1">
      <c r="A21" s="1024" t="s">
        <v>95</v>
      </c>
      <c r="B21" s="859">
        <v>486</v>
      </c>
      <c r="C21" s="859">
        <v>509</v>
      </c>
      <c r="D21" s="859">
        <v>535</v>
      </c>
      <c r="E21" s="859">
        <v>552</v>
      </c>
      <c r="F21" s="871">
        <v>536</v>
      </c>
      <c r="G21" s="871">
        <v>538</v>
      </c>
      <c r="H21" s="871">
        <v>557</v>
      </c>
      <c r="I21" s="871">
        <v>1064</v>
      </c>
      <c r="J21" s="871">
        <v>1125</v>
      </c>
      <c r="K21" s="871">
        <v>1134</v>
      </c>
      <c r="L21" s="871">
        <v>1078</v>
      </c>
      <c r="M21" s="871">
        <v>996</v>
      </c>
      <c r="N21" s="871">
        <v>1083</v>
      </c>
      <c r="O21" s="485">
        <v>1010</v>
      </c>
    </row>
    <row r="22" spans="1:15" ht="18" customHeight="1">
      <c r="A22" s="1514" t="s">
        <v>15</v>
      </c>
      <c r="B22" s="1514">
        <f t="shared" ref="B22:O22" si="0">SUM(B8:B21)</f>
        <v>4075</v>
      </c>
      <c r="C22" s="1514">
        <f t="shared" si="0"/>
        <v>3744</v>
      </c>
      <c r="D22" s="1514">
        <f t="shared" si="0"/>
        <v>3738</v>
      </c>
      <c r="E22" s="1514">
        <f t="shared" si="0"/>
        <v>3910</v>
      </c>
      <c r="F22" s="1514">
        <f t="shared" si="0"/>
        <v>4044</v>
      </c>
      <c r="G22" s="1515">
        <f t="shared" si="0"/>
        <v>4398</v>
      </c>
      <c r="H22" s="1515">
        <f t="shared" si="0"/>
        <v>5028</v>
      </c>
      <c r="I22" s="1515">
        <f t="shared" si="0"/>
        <v>8031</v>
      </c>
      <c r="J22" s="1515">
        <f t="shared" si="0"/>
        <v>7822</v>
      </c>
      <c r="K22" s="1515">
        <f t="shared" si="0"/>
        <v>7377</v>
      </c>
      <c r="L22" s="1514">
        <f t="shared" si="0"/>
        <v>7604</v>
      </c>
      <c r="M22" s="1514">
        <f t="shared" si="0"/>
        <v>7682</v>
      </c>
      <c r="N22" s="1514">
        <f t="shared" si="0"/>
        <v>8471</v>
      </c>
      <c r="O22" s="1514">
        <f t="shared" si="0"/>
        <v>8817</v>
      </c>
    </row>
    <row r="26" spans="1:15">
      <c r="A26" s="2012">
        <v>53</v>
      </c>
      <c r="B26" s="2012"/>
      <c r="C26" s="2012"/>
      <c r="D26" s="2012"/>
      <c r="E26" s="2012"/>
      <c r="F26" s="2012"/>
      <c r="G26" s="2012"/>
      <c r="H26" s="2012"/>
      <c r="I26" s="2012"/>
      <c r="J26" s="2012"/>
      <c r="K26" s="2012"/>
      <c r="L26" s="2012"/>
      <c r="M26" s="2012"/>
      <c r="N26" s="2012"/>
      <c r="O26" s="2012"/>
    </row>
  </sheetData>
  <mergeCells count="5">
    <mergeCell ref="A3:O3"/>
    <mergeCell ref="A5:A7"/>
    <mergeCell ref="B5:H6"/>
    <mergeCell ref="I5:O6"/>
    <mergeCell ref="A26:O26"/>
  </mergeCells>
  <pageMargins left="0.42" right="0.17" top="0.75" bottom="0.75" header="0.3" footer="0.3"/>
  <pageSetup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50"/>
  </sheetPr>
  <dimension ref="A2:I43"/>
  <sheetViews>
    <sheetView workbookViewId="0">
      <selection activeCell="E47" sqref="E47:S47"/>
    </sheetView>
  </sheetViews>
  <sheetFormatPr defaultRowHeight="12.75"/>
  <cols>
    <col min="1" max="1" width="20.85546875" style="931" customWidth="1"/>
    <col min="2" max="16384" width="9.140625" style="931"/>
  </cols>
  <sheetData>
    <row r="2" spans="1:9">
      <c r="A2" s="2029" t="s">
        <v>884</v>
      </c>
      <c r="B2" s="2029"/>
      <c r="C2" s="2029"/>
      <c r="D2" s="2029"/>
      <c r="E2" s="2029"/>
      <c r="F2" s="2029"/>
      <c r="G2" s="2029"/>
      <c r="H2" s="2029"/>
      <c r="I2" s="2029"/>
    </row>
    <row r="4" spans="1:9" ht="15.75">
      <c r="A4" s="1031"/>
      <c r="F4" s="2106" t="s">
        <v>1919</v>
      </c>
      <c r="G4" s="2106"/>
      <c r="H4" s="2106"/>
      <c r="I4" s="2106"/>
    </row>
    <row r="5" spans="1:9" ht="16.5" customHeight="1">
      <c r="A5" s="1032"/>
      <c r="B5" s="2107" t="s">
        <v>885</v>
      </c>
      <c r="C5" s="2107" t="s">
        <v>886</v>
      </c>
      <c r="D5" s="2107" t="s">
        <v>887</v>
      </c>
      <c r="E5" s="2109" t="s">
        <v>79</v>
      </c>
      <c r="F5" s="2110"/>
      <c r="G5" s="2110"/>
      <c r="H5" s="2110"/>
      <c r="I5" s="2111"/>
    </row>
    <row r="6" spans="1:9" ht="16.5" customHeight="1">
      <c r="A6" s="1033"/>
      <c r="B6" s="2108"/>
      <c r="C6" s="2108"/>
      <c r="D6" s="2108"/>
      <c r="E6" s="2112" t="s">
        <v>851</v>
      </c>
      <c r="F6" s="2112" t="s">
        <v>852</v>
      </c>
      <c r="G6" s="2112" t="s">
        <v>853</v>
      </c>
      <c r="H6" s="2112" t="s">
        <v>873</v>
      </c>
      <c r="I6" s="2112" t="s">
        <v>874</v>
      </c>
    </row>
    <row r="7" spans="1:9" ht="16.5" customHeight="1">
      <c r="A7" s="1033"/>
      <c r="B7" s="2108"/>
      <c r="C7" s="2108"/>
      <c r="D7" s="2108"/>
      <c r="E7" s="2113"/>
      <c r="F7" s="2113"/>
      <c r="G7" s="2113"/>
      <c r="H7" s="2113"/>
      <c r="I7" s="2113"/>
    </row>
    <row r="8" spans="1:9" ht="25.5" customHeight="1">
      <c r="A8" s="1034" t="s">
        <v>888</v>
      </c>
      <c r="B8" s="1035">
        <v>546</v>
      </c>
      <c r="C8" s="1035">
        <v>1781</v>
      </c>
      <c r="D8" s="1035">
        <v>3353</v>
      </c>
      <c r="E8" s="1035">
        <v>3</v>
      </c>
      <c r="F8" s="1035">
        <v>563</v>
      </c>
      <c r="G8" s="1035">
        <v>2380</v>
      </c>
      <c r="H8" s="1035">
        <v>140</v>
      </c>
      <c r="I8" s="1035">
        <v>267</v>
      </c>
    </row>
    <row r="9" spans="1:9" ht="17.25" customHeight="1">
      <c r="A9" s="1036" t="s">
        <v>889</v>
      </c>
      <c r="B9" s="1037">
        <v>805</v>
      </c>
      <c r="C9" s="1038">
        <v>2485</v>
      </c>
      <c r="D9" s="1038">
        <v>15706</v>
      </c>
      <c r="E9" s="1038">
        <v>9</v>
      </c>
      <c r="F9" s="1038">
        <v>4010</v>
      </c>
      <c r="G9" s="1038">
        <v>6734</v>
      </c>
      <c r="H9" s="1038">
        <v>1788</v>
      </c>
      <c r="I9" s="1038">
        <v>3165</v>
      </c>
    </row>
    <row r="10" spans="1:9" ht="17.25" customHeight="1">
      <c r="A10" s="1036" t="s">
        <v>890</v>
      </c>
      <c r="B10" s="1037">
        <v>543</v>
      </c>
      <c r="C10" s="1038">
        <v>1677</v>
      </c>
      <c r="D10" s="1038">
        <v>21776</v>
      </c>
      <c r="E10" s="1038">
        <v>19</v>
      </c>
      <c r="F10" s="1038">
        <v>4741</v>
      </c>
      <c r="G10" s="1038">
        <v>5869</v>
      </c>
      <c r="H10" s="1038">
        <v>5099</v>
      </c>
      <c r="I10" s="1038">
        <v>6048</v>
      </c>
    </row>
    <row r="11" spans="1:9" ht="17.25" customHeight="1">
      <c r="A11" s="1036" t="s">
        <v>891</v>
      </c>
      <c r="B11" s="1037">
        <v>947</v>
      </c>
      <c r="C11" s="1038">
        <v>3122</v>
      </c>
      <c r="D11" s="1038">
        <v>70818</v>
      </c>
      <c r="E11" s="1038">
        <v>85</v>
      </c>
      <c r="F11" s="1038">
        <v>13059</v>
      </c>
      <c r="G11" s="1038">
        <v>13490</v>
      </c>
      <c r="H11" s="1038">
        <v>21271</v>
      </c>
      <c r="I11" s="1038">
        <v>22913</v>
      </c>
    </row>
    <row r="12" spans="1:9" ht="17.25" customHeight="1">
      <c r="A12" s="1036" t="s">
        <v>892</v>
      </c>
      <c r="B12" s="1037">
        <v>1299</v>
      </c>
      <c r="C12" s="1038">
        <v>4407</v>
      </c>
      <c r="D12" s="1038">
        <v>188699</v>
      </c>
      <c r="E12" s="1038">
        <v>255</v>
      </c>
      <c r="F12" s="1038">
        <v>26880</v>
      </c>
      <c r="G12" s="1038">
        <v>23504</v>
      </c>
      <c r="H12" s="1038">
        <v>71938</v>
      </c>
      <c r="I12" s="1038">
        <v>66122</v>
      </c>
    </row>
    <row r="13" spans="1:9" ht="17.25" customHeight="1">
      <c r="A13" s="1036" t="s">
        <v>893</v>
      </c>
      <c r="B13" s="1037">
        <v>1676</v>
      </c>
      <c r="C13" s="1038">
        <v>5987</v>
      </c>
      <c r="D13" s="1038">
        <v>538707</v>
      </c>
      <c r="E13" s="1038">
        <v>1080</v>
      </c>
      <c r="F13" s="1038">
        <v>62118</v>
      </c>
      <c r="G13" s="1038">
        <v>55598</v>
      </c>
      <c r="H13" s="1038">
        <v>236647</v>
      </c>
      <c r="I13" s="1038">
        <v>183264</v>
      </c>
    </row>
    <row r="14" spans="1:9" ht="17.25" customHeight="1">
      <c r="A14" s="1036" t="s">
        <v>894</v>
      </c>
      <c r="B14" s="1037">
        <v>845</v>
      </c>
      <c r="C14" s="1038">
        <v>3168</v>
      </c>
      <c r="D14" s="1038">
        <v>588456</v>
      </c>
      <c r="E14" s="1038">
        <v>1149</v>
      </c>
      <c r="F14" s="1038">
        <v>58687</v>
      </c>
      <c r="G14" s="1038">
        <v>48126</v>
      </c>
      <c r="H14" s="1038">
        <v>308985</v>
      </c>
      <c r="I14" s="1038">
        <v>171509</v>
      </c>
    </row>
    <row r="15" spans="1:9" ht="17.25" customHeight="1">
      <c r="A15" s="1036" t="s">
        <v>895</v>
      </c>
      <c r="B15" s="1038">
        <v>258</v>
      </c>
      <c r="C15" s="1038">
        <v>944</v>
      </c>
      <c r="D15" s="1038">
        <v>304348</v>
      </c>
      <c r="E15" s="1038">
        <v>1433</v>
      </c>
      <c r="F15" s="1038">
        <v>33991</v>
      </c>
      <c r="G15" s="1038">
        <v>24055</v>
      </c>
      <c r="H15" s="1038">
        <v>168979</v>
      </c>
      <c r="I15" s="1038">
        <v>75890</v>
      </c>
    </row>
    <row r="16" spans="1:9" ht="17.25" customHeight="1">
      <c r="A16" s="1036" t="s">
        <v>896</v>
      </c>
      <c r="B16" s="1038">
        <v>84</v>
      </c>
      <c r="C16" s="1038">
        <v>305</v>
      </c>
      <c r="D16" s="1038">
        <v>143334</v>
      </c>
      <c r="E16" s="1038">
        <v>794</v>
      </c>
      <c r="F16" s="1038">
        <v>20791</v>
      </c>
      <c r="G16" s="1038">
        <v>11641</v>
      </c>
      <c r="H16" s="1038">
        <v>79293</v>
      </c>
      <c r="I16" s="1038">
        <v>30815</v>
      </c>
    </row>
    <row r="17" spans="1:9" ht="17.25" customHeight="1">
      <c r="A17" s="1036" t="s">
        <v>897</v>
      </c>
      <c r="B17" s="1038">
        <v>41</v>
      </c>
      <c r="C17" s="1038">
        <v>130</v>
      </c>
      <c r="D17" s="1038">
        <v>126745</v>
      </c>
      <c r="E17" s="1038">
        <v>620</v>
      </c>
      <c r="F17" s="1038">
        <v>20168</v>
      </c>
      <c r="G17" s="1038">
        <v>10368</v>
      </c>
      <c r="H17" s="1038">
        <v>70525</v>
      </c>
      <c r="I17" s="1038">
        <v>25064</v>
      </c>
    </row>
    <row r="18" spans="1:9" ht="17.25" customHeight="1">
      <c r="A18" s="1039" t="s">
        <v>77</v>
      </c>
      <c r="B18" s="1040">
        <f t="shared" ref="B18:I18" si="0">SUM(B8:B17)</f>
        <v>7044</v>
      </c>
      <c r="C18" s="1040">
        <f t="shared" si="0"/>
        <v>24006</v>
      </c>
      <c r="D18" s="1040">
        <f t="shared" si="0"/>
        <v>2001942</v>
      </c>
      <c r="E18" s="1040">
        <f t="shared" si="0"/>
        <v>5447</v>
      </c>
      <c r="F18" s="1040">
        <f t="shared" si="0"/>
        <v>245008</v>
      </c>
      <c r="G18" s="1040">
        <f t="shared" si="0"/>
        <v>201765</v>
      </c>
      <c r="H18" s="1040">
        <f t="shared" si="0"/>
        <v>964665</v>
      </c>
      <c r="I18" s="1040">
        <f t="shared" si="0"/>
        <v>585057</v>
      </c>
    </row>
    <row r="19" spans="1:9">
      <c r="A19" s="1041"/>
      <c r="D19" s="1037"/>
    </row>
    <row r="21" spans="1:9">
      <c r="A21" s="2114" t="s">
        <v>898</v>
      </c>
      <c r="B21" s="2114"/>
      <c r="C21" s="2114"/>
      <c r="D21" s="2114"/>
      <c r="E21" s="2114"/>
      <c r="F21" s="2114"/>
      <c r="G21" s="2114"/>
      <c r="H21" s="2114"/>
      <c r="I21" s="2114"/>
    </row>
    <row r="22" spans="1:9">
      <c r="A22" s="1042"/>
    </row>
    <row r="23" spans="1:9" ht="12.75" customHeight="1">
      <c r="A23" s="1032"/>
      <c r="B23" s="2107" t="s">
        <v>885</v>
      </c>
      <c r="C23" s="2107" t="s">
        <v>886</v>
      </c>
      <c r="D23" s="2107" t="s">
        <v>887</v>
      </c>
      <c r="E23" s="2109" t="s">
        <v>79</v>
      </c>
      <c r="F23" s="2110"/>
      <c r="G23" s="2110"/>
      <c r="H23" s="2110"/>
      <c r="I23" s="2111"/>
    </row>
    <row r="24" spans="1:9">
      <c r="A24" s="1033"/>
      <c r="B24" s="2108"/>
      <c r="C24" s="2108"/>
      <c r="D24" s="2108"/>
      <c r="E24" s="2112" t="s">
        <v>851</v>
      </c>
      <c r="F24" s="2112" t="s">
        <v>852</v>
      </c>
      <c r="G24" s="2112" t="s">
        <v>853</v>
      </c>
      <c r="H24" s="2112" t="s">
        <v>873</v>
      </c>
      <c r="I24" s="2112" t="s">
        <v>874</v>
      </c>
    </row>
    <row r="25" spans="1:9" ht="17.25" customHeight="1">
      <c r="A25" s="1033"/>
      <c r="B25" s="2108"/>
      <c r="C25" s="2108"/>
      <c r="D25" s="2108"/>
      <c r="E25" s="2113"/>
      <c r="F25" s="2113"/>
      <c r="G25" s="2113"/>
      <c r="H25" s="2113"/>
      <c r="I25" s="2113"/>
    </row>
    <row r="26" spans="1:9" ht="17.25" customHeight="1">
      <c r="A26" s="1034" t="s">
        <v>888</v>
      </c>
      <c r="B26" s="1043">
        <v>228</v>
      </c>
      <c r="C26" s="1035">
        <v>726</v>
      </c>
      <c r="D26" s="1035">
        <v>1438</v>
      </c>
      <c r="E26" s="1035">
        <v>3</v>
      </c>
      <c r="F26" s="1035">
        <v>220</v>
      </c>
      <c r="G26" s="1035">
        <v>1059</v>
      </c>
      <c r="H26" s="1035">
        <v>41</v>
      </c>
      <c r="I26" s="1035">
        <v>115</v>
      </c>
    </row>
    <row r="27" spans="1:9" ht="17.25" customHeight="1">
      <c r="A27" s="1036" t="s">
        <v>889</v>
      </c>
      <c r="B27" s="1037">
        <v>403</v>
      </c>
      <c r="C27" s="1038">
        <v>1240</v>
      </c>
      <c r="D27" s="1038">
        <v>7933</v>
      </c>
      <c r="E27" s="1038">
        <v>5</v>
      </c>
      <c r="F27" s="1038">
        <v>1851</v>
      </c>
      <c r="G27" s="1038">
        <v>3918</v>
      </c>
      <c r="H27" s="1038">
        <v>797</v>
      </c>
      <c r="I27" s="1038">
        <v>1362</v>
      </c>
    </row>
    <row r="28" spans="1:9" ht="17.25" customHeight="1">
      <c r="A28" s="1036" t="s">
        <v>890</v>
      </c>
      <c r="B28" s="1037">
        <v>282</v>
      </c>
      <c r="C28" s="1038">
        <v>869</v>
      </c>
      <c r="D28" s="1038">
        <v>11357</v>
      </c>
      <c r="E28" s="1038">
        <v>11</v>
      </c>
      <c r="F28" s="1038">
        <v>2293</v>
      </c>
      <c r="G28" s="1038">
        <v>3222</v>
      </c>
      <c r="H28" s="1038">
        <v>2541</v>
      </c>
      <c r="I28" s="1038">
        <v>3290</v>
      </c>
    </row>
    <row r="29" spans="1:9" ht="17.25" customHeight="1">
      <c r="A29" s="1036" t="s">
        <v>891</v>
      </c>
      <c r="B29" s="1038">
        <v>594</v>
      </c>
      <c r="C29" s="1038">
        <v>1930</v>
      </c>
      <c r="D29" s="1038">
        <v>45373</v>
      </c>
      <c r="E29" s="1038">
        <v>61</v>
      </c>
      <c r="F29" s="1038">
        <v>8238</v>
      </c>
      <c r="G29" s="1038">
        <v>8965</v>
      </c>
      <c r="H29" s="1038">
        <v>13679</v>
      </c>
      <c r="I29" s="1038">
        <v>14430</v>
      </c>
    </row>
    <row r="30" spans="1:9" ht="17.25" customHeight="1">
      <c r="A30" s="1036" t="s">
        <v>892</v>
      </c>
      <c r="B30" s="1038">
        <v>984</v>
      </c>
      <c r="C30" s="1038">
        <v>3379</v>
      </c>
      <c r="D30" s="1038">
        <v>143797</v>
      </c>
      <c r="E30" s="1038">
        <v>236</v>
      </c>
      <c r="F30" s="1038">
        <v>20002</v>
      </c>
      <c r="G30" s="1038">
        <v>17136</v>
      </c>
      <c r="H30" s="1038">
        <v>54643</v>
      </c>
      <c r="I30" s="1038">
        <v>51780</v>
      </c>
    </row>
    <row r="31" spans="1:9" ht="17.25" customHeight="1">
      <c r="A31" s="1036" t="s">
        <v>893</v>
      </c>
      <c r="B31" s="1038">
        <v>1404</v>
      </c>
      <c r="C31" s="1038">
        <v>5111</v>
      </c>
      <c r="D31" s="1038">
        <v>455558</v>
      </c>
      <c r="E31" s="1038">
        <v>1024</v>
      </c>
      <c r="F31" s="1038">
        <v>52712</v>
      </c>
      <c r="G31" s="1038">
        <v>45673</v>
      </c>
      <c r="H31" s="1038">
        <v>197891</v>
      </c>
      <c r="I31" s="1038">
        <v>158258</v>
      </c>
    </row>
    <row r="32" spans="1:9" ht="17.25" customHeight="1">
      <c r="A32" s="1036" t="s">
        <v>894</v>
      </c>
      <c r="B32" s="1038">
        <v>768</v>
      </c>
      <c r="C32" s="1038">
        <v>2894</v>
      </c>
      <c r="D32" s="1038">
        <v>537212</v>
      </c>
      <c r="E32" s="1038">
        <v>1126</v>
      </c>
      <c r="F32" s="1038">
        <v>54444</v>
      </c>
      <c r="G32" s="1038">
        <v>41854</v>
      </c>
      <c r="H32" s="1038">
        <v>280078</v>
      </c>
      <c r="I32" s="1038">
        <v>159710</v>
      </c>
    </row>
    <row r="33" spans="1:9" ht="17.25" customHeight="1">
      <c r="A33" s="1036" t="s">
        <v>895</v>
      </c>
      <c r="B33" s="1038">
        <v>247</v>
      </c>
      <c r="C33" s="1038">
        <v>919</v>
      </c>
      <c r="D33" s="1038">
        <v>291379</v>
      </c>
      <c r="E33" s="1038">
        <v>1433</v>
      </c>
      <c r="F33" s="1038">
        <v>33224</v>
      </c>
      <c r="G33" s="1038">
        <v>22680</v>
      </c>
      <c r="H33" s="1038">
        <v>162338</v>
      </c>
      <c r="I33" s="1038">
        <v>71704</v>
      </c>
    </row>
    <row r="34" spans="1:9" ht="17.25" customHeight="1">
      <c r="A34" s="1036" t="s">
        <v>896</v>
      </c>
      <c r="B34" s="1038">
        <v>81</v>
      </c>
      <c r="C34" s="1038">
        <v>295</v>
      </c>
      <c r="D34" s="1038">
        <v>138454</v>
      </c>
      <c r="E34" s="1038">
        <v>794</v>
      </c>
      <c r="F34" s="1038">
        <v>19306</v>
      </c>
      <c r="G34" s="1038">
        <v>11453</v>
      </c>
      <c r="H34" s="1038">
        <v>76924</v>
      </c>
      <c r="I34" s="1038">
        <v>29977</v>
      </c>
    </row>
    <row r="35" spans="1:9" ht="17.25" customHeight="1">
      <c r="A35" s="1036" t="s">
        <v>897</v>
      </c>
      <c r="B35" s="1038">
        <v>37</v>
      </c>
      <c r="C35" s="1038">
        <v>126</v>
      </c>
      <c r="D35" s="1038">
        <v>115409</v>
      </c>
      <c r="E35" s="1038">
        <v>616</v>
      </c>
      <c r="F35" s="1038">
        <v>19679</v>
      </c>
      <c r="G35" s="1038">
        <v>9814</v>
      </c>
      <c r="H35" s="1038">
        <v>62455</v>
      </c>
      <c r="I35" s="1038">
        <v>22845</v>
      </c>
    </row>
    <row r="36" spans="1:9" ht="17.25" customHeight="1">
      <c r="A36" s="1039" t="s">
        <v>77</v>
      </c>
      <c r="B36" s="1040">
        <f t="shared" ref="B36:I36" si="1">SUM(B26:B35)</f>
        <v>5028</v>
      </c>
      <c r="C36" s="1040">
        <f t="shared" si="1"/>
        <v>17489</v>
      </c>
      <c r="D36" s="1040">
        <f t="shared" si="1"/>
        <v>1747910</v>
      </c>
      <c r="E36" s="1040">
        <f t="shared" si="1"/>
        <v>5309</v>
      </c>
      <c r="F36" s="1040">
        <f t="shared" si="1"/>
        <v>211969</v>
      </c>
      <c r="G36" s="1040">
        <f t="shared" si="1"/>
        <v>165774</v>
      </c>
      <c r="H36" s="1040">
        <f t="shared" si="1"/>
        <v>851387</v>
      </c>
      <c r="I36" s="1040">
        <f t="shared" si="1"/>
        <v>513471</v>
      </c>
    </row>
    <row r="43" spans="1:9">
      <c r="A43" s="2029">
        <v>54</v>
      </c>
      <c r="B43" s="2029"/>
      <c r="C43" s="2029"/>
      <c r="D43" s="2029"/>
      <c r="E43" s="2029"/>
      <c r="F43" s="2029"/>
      <c r="G43" s="2029"/>
      <c r="H43" s="2029"/>
      <c r="I43" s="2029"/>
    </row>
  </sheetData>
  <mergeCells count="22">
    <mergeCell ref="I24:I25"/>
    <mergeCell ref="A43:I43"/>
    <mergeCell ref="I6:I7"/>
    <mergeCell ref="A21:I21"/>
    <mergeCell ref="B23:B25"/>
    <mergeCell ref="C23:C25"/>
    <mergeCell ref="D23:D25"/>
    <mergeCell ref="E23:I23"/>
    <mergeCell ref="E24:E25"/>
    <mergeCell ref="F24:F25"/>
    <mergeCell ref="G24:G25"/>
    <mergeCell ref="H24:H25"/>
    <mergeCell ref="A2:I2"/>
    <mergeCell ref="F4:I4"/>
    <mergeCell ref="B5:B7"/>
    <mergeCell ref="C5:C7"/>
    <mergeCell ref="D5:D7"/>
    <mergeCell ref="E5:I5"/>
    <mergeCell ref="E6:E7"/>
    <mergeCell ref="F6:F7"/>
    <mergeCell ref="G6:G7"/>
    <mergeCell ref="H6:H7"/>
  </mergeCells>
  <pageMargins left="0.7" right="0.56999999999999995" top="0.87" bottom="0.3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50"/>
  </sheetPr>
  <dimension ref="A2:V36"/>
  <sheetViews>
    <sheetView workbookViewId="0">
      <selection activeCell="J14" sqref="J14"/>
    </sheetView>
  </sheetViews>
  <sheetFormatPr defaultColWidth="9.140625" defaultRowHeight="12.75"/>
  <cols>
    <col min="1" max="1" width="9.140625" style="485"/>
    <col min="2" max="2" width="8.5703125" style="485" customWidth="1"/>
    <col min="3" max="4" width="9.140625" style="485" hidden="1" customWidth="1"/>
    <col min="5" max="10" width="5.85546875" style="485" customWidth="1"/>
    <col min="11" max="16" width="7.85546875" style="485" customWidth="1"/>
    <col min="17" max="22" width="6.5703125" style="485" customWidth="1"/>
    <col min="23" max="16384" width="9.140625" style="485"/>
  </cols>
  <sheetData>
    <row r="2" spans="1:22">
      <c r="A2" s="1997" t="s">
        <v>899</v>
      </c>
      <c r="B2" s="1997"/>
      <c r="C2" s="1997"/>
      <c r="D2" s="1997"/>
      <c r="E2" s="1997"/>
      <c r="F2" s="1997"/>
      <c r="G2" s="1997"/>
      <c r="H2" s="1997"/>
      <c r="I2" s="1997"/>
      <c r="J2" s="1997"/>
      <c r="K2" s="1997"/>
      <c r="L2" s="1997"/>
      <c r="M2" s="1997"/>
      <c r="N2" s="1997"/>
      <c r="O2" s="1997"/>
      <c r="P2" s="1997"/>
      <c r="Q2" s="1997"/>
      <c r="R2" s="1997"/>
      <c r="S2" s="1997"/>
      <c r="T2" s="1997"/>
      <c r="U2" s="1997"/>
      <c r="V2" s="1997"/>
    </row>
    <row r="3" spans="1:22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7"/>
      <c r="O3" s="487"/>
      <c r="P3" s="487"/>
    </row>
    <row r="4" spans="1:22">
      <c r="A4" s="850"/>
    </row>
    <row r="5" spans="1:22" ht="25.5" customHeight="1">
      <c r="A5" s="2115"/>
      <c r="B5" s="2006"/>
      <c r="C5" s="2006"/>
      <c r="D5" s="2001"/>
      <c r="E5" s="1982" t="s">
        <v>900</v>
      </c>
      <c r="F5" s="1982"/>
      <c r="G5" s="1982"/>
      <c r="H5" s="1982"/>
      <c r="I5" s="1982"/>
      <c r="J5" s="1982"/>
      <c r="K5" s="2008" t="s">
        <v>901</v>
      </c>
      <c r="L5" s="2008"/>
      <c r="M5" s="2008"/>
      <c r="N5" s="2008"/>
      <c r="O5" s="2008"/>
      <c r="P5" s="2004"/>
      <c r="Q5" s="2097" t="s">
        <v>1445</v>
      </c>
      <c r="R5" s="2098"/>
      <c r="S5" s="2098"/>
      <c r="T5" s="2098"/>
      <c r="U5" s="2098"/>
      <c r="V5" s="2099"/>
    </row>
    <row r="6" spans="1:22">
      <c r="A6" s="2116"/>
      <c r="B6" s="2007"/>
      <c r="C6" s="2007"/>
      <c r="D6" s="2117"/>
      <c r="E6" s="1985">
        <v>2012</v>
      </c>
      <c r="F6" s="1985">
        <v>2013</v>
      </c>
      <c r="G6" s="1985">
        <v>2014</v>
      </c>
      <c r="H6" s="1985">
        <v>2015</v>
      </c>
      <c r="I6" s="1985">
        <v>2016</v>
      </c>
      <c r="J6" s="1985">
        <v>2017</v>
      </c>
      <c r="K6" s="1985">
        <v>2012</v>
      </c>
      <c r="L6" s="1985">
        <v>2013</v>
      </c>
      <c r="M6" s="1985">
        <v>2014</v>
      </c>
      <c r="N6" s="1985">
        <v>2015</v>
      </c>
      <c r="O6" s="1985">
        <v>2016</v>
      </c>
      <c r="P6" s="1985">
        <v>2017</v>
      </c>
      <c r="Q6" s="2119" t="s">
        <v>902</v>
      </c>
      <c r="R6" s="2119" t="s">
        <v>903</v>
      </c>
      <c r="S6" s="2119" t="s">
        <v>1198</v>
      </c>
      <c r="T6" s="2119" t="s">
        <v>1446</v>
      </c>
      <c r="U6" s="2119" t="s">
        <v>1699</v>
      </c>
      <c r="V6" s="2119" t="s">
        <v>1920</v>
      </c>
    </row>
    <row r="7" spans="1:22">
      <c r="A7" s="2116"/>
      <c r="B7" s="2007"/>
      <c r="C7" s="2007"/>
      <c r="D7" s="2117"/>
      <c r="E7" s="2096"/>
      <c r="F7" s="2096"/>
      <c r="G7" s="2096"/>
      <c r="H7" s="2096"/>
      <c r="I7" s="2096"/>
      <c r="J7" s="2096"/>
      <c r="K7" s="2096"/>
      <c r="L7" s="2096"/>
      <c r="M7" s="2096"/>
      <c r="N7" s="2096"/>
      <c r="O7" s="2096"/>
      <c r="P7" s="2096"/>
      <c r="Q7" s="2119"/>
      <c r="R7" s="2119"/>
      <c r="S7" s="2119"/>
      <c r="T7" s="2119"/>
      <c r="U7" s="2119"/>
      <c r="V7" s="2119"/>
    </row>
    <row r="8" spans="1:22" ht="29.25" customHeight="1">
      <c r="A8" s="2120" t="s">
        <v>888</v>
      </c>
      <c r="B8" s="2120"/>
      <c r="C8" s="2120"/>
      <c r="D8" s="2120"/>
      <c r="E8" s="1044">
        <v>742</v>
      </c>
      <c r="F8" s="1045">
        <v>762</v>
      </c>
      <c r="G8" s="1045">
        <v>728</v>
      </c>
      <c r="H8" s="1045">
        <v>665</v>
      </c>
      <c r="I8" s="1045">
        <v>572</v>
      </c>
      <c r="J8" s="1045">
        <v>546</v>
      </c>
      <c r="K8" s="1046">
        <v>4089</v>
      </c>
      <c r="L8" s="1045">
        <v>4219</v>
      </c>
      <c r="M8" s="1045">
        <v>4067</v>
      </c>
      <c r="N8" s="1045">
        <v>3855</v>
      </c>
      <c r="O8" s="1045">
        <v>3386</v>
      </c>
      <c r="P8" s="1045">
        <v>3353</v>
      </c>
      <c r="Q8" s="870">
        <f t="shared" ref="Q8:S17" si="0">SUM(K8/E8)</f>
        <v>5.5107816711590294</v>
      </c>
      <c r="R8" s="870">
        <f t="shared" si="0"/>
        <v>5.5367454068241466</v>
      </c>
      <c r="S8" s="870">
        <f t="shared" si="0"/>
        <v>5.5865384615384617</v>
      </c>
      <c r="T8" s="485">
        <v>5.8</v>
      </c>
      <c r="U8" s="485">
        <v>5.9</v>
      </c>
      <c r="V8" s="485">
        <v>6.1</v>
      </c>
    </row>
    <row r="9" spans="1:22" ht="29.25" customHeight="1">
      <c r="A9" s="1999" t="s">
        <v>1447</v>
      </c>
      <c r="B9" s="1999"/>
      <c r="C9" s="1999"/>
      <c r="D9" s="1999"/>
      <c r="E9" s="888">
        <v>850</v>
      </c>
      <c r="F9" s="1047">
        <v>854</v>
      </c>
      <c r="G9" s="1047">
        <v>833</v>
      </c>
      <c r="H9" s="1047">
        <v>812</v>
      </c>
      <c r="I9" s="1047">
        <v>834</v>
      </c>
      <c r="J9" s="1047">
        <v>805</v>
      </c>
      <c r="K9" s="884">
        <v>16628</v>
      </c>
      <c r="L9" s="1048">
        <v>16233</v>
      </c>
      <c r="M9" s="1048">
        <v>16038</v>
      </c>
      <c r="N9" s="1048">
        <v>16068</v>
      </c>
      <c r="O9" s="1048">
        <v>16269</v>
      </c>
      <c r="P9" s="1048">
        <v>15706</v>
      </c>
      <c r="Q9" s="873">
        <f t="shared" si="0"/>
        <v>19.562352941176471</v>
      </c>
      <c r="R9" s="873">
        <f t="shared" si="0"/>
        <v>19.008196721311474</v>
      </c>
      <c r="S9" s="873">
        <f t="shared" si="0"/>
        <v>19.253301320528212</v>
      </c>
      <c r="T9" s="485">
        <v>19.8</v>
      </c>
      <c r="U9" s="485">
        <v>19.5</v>
      </c>
      <c r="V9" s="485">
        <v>19.5</v>
      </c>
    </row>
    <row r="10" spans="1:22" ht="29.25" customHeight="1">
      <c r="A10" s="1999" t="s">
        <v>1448</v>
      </c>
      <c r="B10" s="1999"/>
      <c r="C10" s="1999"/>
      <c r="D10" s="1999"/>
      <c r="E10" s="888">
        <v>520</v>
      </c>
      <c r="F10" s="1047">
        <v>514</v>
      </c>
      <c r="G10" s="1047">
        <v>524</v>
      </c>
      <c r="H10" s="1047">
        <v>513</v>
      </c>
      <c r="I10" s="1047">
        <v>541</v>
      </c>
      <c r="J10" s="1047">
        <v>543</v>
      </c>
      <c r="K10" s="884">
        <v>21078</v>
      </c>
      <c r="L10" s="1048">
        <v>20476</v>
      </c>
      <c r="M10" s="1048">
        <v>20906</v>
      </c>
      <c r="N10" s="1048">
        <v>20644</v>
      </c>
      <c r="O10" s="1048">
        <v>21724</v>
      </c>
      <c r="P10" s="1048">
        <v>21776</v>
      </c>
      <c r="Q10" s="873">
        <f t="shared" si="0"/>
        <v>40.534615384615385</v>
      </c>
      <c r="R10" s="873">
        <f t="shared" si="0"/>
        <v>39.836575875486382</v>
      </c>
      <c r="S10" s="873">
        <f t="shared" si="0"/>
        <v>39.896946564885496</v>
      </c>
      <c r="T10" s="485">
        <v>40.200000000000003</v>
      </c>
      <c r="U10" s="485">
        <v>40.200000000000003</v>
      </c>
      <c r="V10" s="485">
        <v>40.1</v>
      </c>
    </row>
    <row r="11" spans="1:22" ht="29.25" customHeight="1">
      <c r="A11" s="1999" t="s">
        <v>1449</v>
      </c>
      <c r="B11" s="1999"/>
      <c r="C11" s="1999"/>
      <c r="D11" s="1999"/>
      <c r="E11" s="888">
        <v>872</v>
      </c>
      <c r="F11" s="1047">
        <v>913</v>
      </c>
      <c r="G11" s="1047">
        <v>884</v>
      </c>
      <c r="H11" s="1047">
        <v>902</v>
      </c>
      <c r="I11" s="1047">
        <v>995</v>
      </c>
      <c r="J11" s="1047">
        <v>947</v>
      </c>
      <c r="K11" s="884">
        <v>63992</v>
      </c>
      <c r="L11" s="1048">
        <v>66779</v>
      </c>
      <c r="M11" s="1048">
        <v>65218</v>
      </c>
      <c r="N11" s="1048">
        <v>66128</v>
      </c>
      <c r="O11" s="1048">
        <v>74284</v>
      </c>
      <c r="P11" s="1048">
        <v>70818</v>
      </c>
      <c r="Q11" s="873">
        <f t="shared" si="0"/>
        <v>73.385321100917437</v>
      </c>
      <c r="R11" s="873">
        <f t="shared" si="0"/>
        <v>73.142387732749185</v>
      </c>
      <c r="S11" s="873">
        <f t="shared" si="0"/>
        <v>73.776018099547514</v>
      </c>
      <c r="T11" s="485">
        <v>73.3</v>
      </c>
      <c r="U11" s="485">
        <v>74.7</v>
      </c>
      <c r="V11" s="485">
        <v>74.8</v>
      </c>
    </row>
    <row r="12" spans="1:22" ht="29.25" customHeight="1">
      <c r="A12" s="1999" t="s">
        <v>1450</v>
      </c>
      <c r="B12" s="1999"/>
      <c r="C12" s="1999"/>
      <c r="D12" s="1999"/>
      <c r="E12" s="888">
        <v>1037</v>
      </c>
      <c r="F12" s="1047">
        <v>1079</v>
      </c>
      <c r="G12" s="1047">
        <v>1127</v>
      </c>
      <c r="H12" s="1047">
        <v>1201</v>
      </c>
      <c r="I12" s="1047">
        <v>1212</v>
      </c>
      <c r="J12" s="1047">
        <v>1299</v>
      </c>
      <c r="K12" s="884">
        <v>150536</v>
      </c>
      <c r="L12" s="1048">
        <v>156376</v>
      </c>
      <c r="M12" s="1048">
        <v>162938</v>
      </c>
      <c r="N12" s="1048">
        <v>174475</v>
      </c>
      <c r="O12" s="1048">
        <v>177527</v>
      </c>
      <c r="P12" s="1048">
        <v>188699</v>
      </c>
      <c r="Q12" s="873">
        <f t="shared" si="0"/>
        <v>145.16489874638381</v>
      </c>
      <c r="R12" s="873">
        <f t="shared" si="0"/>
        <v>144.92678405931417</v>
      </c>
      <c r="S12" s="873">
        <f t="shared" si="0"/>
        <v>144.57675244010647</v>
      </c>
      <c r="T12" s="485">
        <v>145.30000000000001</v>
      </c>
      <c r="U12" s="485">
        <v>146.5</v>
      </c>
      <c r="V12" s="485">
        <v>145.30000000000001</v>
      </c>
    </row>
    <row r="13" spans="1:22" ht="29.25" customHeight="1">
      <c r="A13" s="1999" t="s">
        <v>1451</v>
      </c>
      <c r="B13" s="1999"/>
      <c r="C13" s="1999"/>
      <c r="D13" s="1999"/>
      <c r="E13" s="888">
        <v>1173</v>
      </c>
      <c r="F13" s="1047">
        <v>1174</v>
      </c>
      <c r="G13" s="1047">
        <v>1295</v>
      </c>
      <c r="H13" s="1047">
        <v>1367</v>
      </c>
      <c r="I13" s="1047">
        <v>1496</v>
      </c>
      <c r="J13" s="1047">
        <v>1676</v>
      </c>
      <c r="K13" s="884">
        <v>370414</v>
      </c>
      <c r="L13" s="1048">
        <v>368921</v>
      </c>
      <c r="M13" s="1048">
        <v>411258</v>
      </c>
      <c r="N13" s="1048">
        <v>431603</v>
      </c>
      <c r="O13" s="1048">
        <v>476905</v>
      </c>
      <c r="P13" s="1048">
        <v>538707</v>
      </c>
      <c r="Q13" s="873">
        <f t="shared" si="0"/>
        <v>315.7834612105712</v>
      </c>
      <c r="R13" s="873">
        <f t="shared" si="0"/>
        <v>314.24275979557069</v>
      </c>
      <c r="S13" s="873">
        <f t="shared" si="0"/>
        <v>317.57374517374518</v>
      </c>
      <c r="T13" s="485">
        <v>315.7</v>
      </c>
      <c r="U13" s="485">
        <v>318.8</v>
      </c>
      <c r="V13" s="485">
        <v>321.39999999999998</v>
      </c>
    </row>
    <row r="14" spans="1:22" ht="29.25" customHeight="1">
      <c r="A14" s="1999" t="s">
        <v>1452</v>
      </c>
      <c r="B14" s="1999"/>
      <c r="C14" s="1999"/>
      <c r="D14" s="1999"/>
      <c r="E14" s="888">
        <v>486</v>
      </c>
      <c r="F14" s="1047">
        <v>460</v>
      </c>
      <c r="G14" s="1047">
        <v>530</v>
      </c>
      <c r="H14" s="1047">
        <v>646</v>
      </c>
      <c r="I14" s="1047">
        <v>735</v>
      </c>
      <c r="J14" s="1047">
        <v>845</v>
      </c>
      <c r="K14" s="884">
        <v>330042</v>
      </c>
      <c r="L14" s="1048">
        <v>316459</v>
      </c>
      <c r="M14" s="1048">
        <v>367641</v>
      </c>
      <c r="N14" s="1048">
        <v>442931</v>
      </c>
      <c r="O14" s="1048">
        <v>511314</v>
      </c>
      <c r="P14" s="1048">
        <v>588456</v>
      </c>
      <c r="Q14" s="873">
        <f t="shared" si="0"/>
        <v>679.09876543209873</v>
      </c>
      <c r="R14" s="873">
        <f t="shared" si="0"/>
        <v>687.95434782608697</v>
      </c>
      <c r="S14" s="873">
        <f t="shared" si="0"/>
        <v>693.66226415094343</v>
      </c>
      <c r="T14" s="485">
        <v>685.7</v>
      </c>
      <c r="U14" s="485">
        <v>695.7</v>
      </c>
      <c r="V14" s="485">
        <v>696.4</v>
      </c>
    </row>
    <row r="15" spans="1:22" ht="29.25" customHeight="1">
      <c r="A15" s="1999" t="s">
        <v>904</v>
      </c>
      <c r="B15" s="1999"/>
      <c r="C15" s="1999"/>
      <c r="D15" s="1999"/>
      <c r="E15" s="888">
        <v>99</v>
      </c>
      <c r="F15" s="1048">
        <v>113</v>
      </c>
      <c r="G15" s="1048">
        <v>144</v>
      </c>
      <c r="H15" s="1048">
        <v>163</v>
      </c>
      <c r="I15" s="1048">
        <v>162</v>
      </c>
      <c r="J15" s="1048">
        <v>258</v>
      </c>
      <c r="K15" s="884">
        <v>115998</v>
      </c>
      <c r="L15" s="1048">
        <v>131080</v>
      </c>
      <c r="M15" s="1048">
        <v>173112</v>
      </c>
      <c r="N15" s="1048">
        <v>196048</v>
      </c>
      <c r="O15" s="1048">
        <v>191220</v>
      </c>
      <c r="P15" s="1048">
        <v>304348</v>
      </c>
      <c r="Q15" s="873">
        <f t="shared" si="0"/>
        <v>1171.6969696969697</v>
      </c>
      <c r="R15" s="873">
        <f t="shared" si="0"/>
        <v>1160</v>
      </c>
      <c r="S15" s="873">
        <f t="shared" si="0"/>
        <v>1202.1666666666667</v>
      </c>
      <c r="T15" s="485">
        <v>1202.7</v>
      </c>
      <c r="U15" s="485">
        <v>1180.4000000000001</v>
      </c>
      <c r="V15" s="485">
        <v>1179.5999999999999</v>
      </c>
    </row>
    <row r="16" spans="1:22" ht="29.25" customHeight="1">
      <c r="A16" s="1999" t="s">
        <v>905</v>
      </c>
      <c r="B16" s="1999"/>
      <c r="C16" s="1999"/>
      <c r="D16" s="1999"/>
      <c r="E16" s="888">
        <v>28</v>
      </c>
      <c r="F16" s="1048">
        <v>27</v>
      </c>
      <c r="G16" s="1048">
        <v>37</v>
      </c>
      <c r="H16" s="1048">
        <v>43</v>
      </c>
      <c r="I16" s="1048">
        <v>62</v>
      </c>
      <c r="J16" s="1048">
        <v>84</v>
      </c>
      <c r="K16" s="884">
        <v>47050</v>
      </c>
      <c r="L16" s="1048">
        <v>45608</v>
      </c>
      <c r="M16" s="1048">
        <v>63446</v>
      </c>
      <c r="N16" s="1048">
        <v>72794</v>
      </c>
      <c r="O16" s="1048">
        <v>104570</v>
      </c>
      <c r="P16" s="1048">
        <v>143334</v>
      </c>
      <c r="Q16" s="873">
        <f t="shared" si="0"/>
        <v>1680.3571428571429</v>
      </c>
      <c r="R16" s="873">
        <f t="shared" si="0"/>
        <v>1689.1851851851852</v>
      </c>
      <c r="S16" s="873">
        <f t="shared" si="0"/>
        <v>1714.7567567567567</v>
      </c>
      <c r="T16" s="485">
        <v>1692.9</v>
      </c>
      <c r="U16" s="485">
        <v>1686.6</v>
      </c>
      <c r="V16" s="485">
        <v>1706.4</v>
      </c>
    </row>
    <row r="17" spans="1:22" ht="29.25" customHeight="1">
      <c r="A17" s="1999" t="s">
        <v>906</v>
      </c>
      <c r="B17" s="1999"/>
      <c r="C17" s="1999"/>
      <c r="D17" s="1999"/>
      <c r="E17" s="888">
        <v>12</v>
      </c>
      <c r="F17" s="1048">
        <v>15</v>
      </c>
      <c r="G17" s="1048">
        <v>22</v>
      </c>
      <c r="H17" s="1048">
        <v>30</v>
      </c>
      <c r="I17" s="1048">
        <v>32</v>
      </c>
      <c r="J17" s="1048">
        <v>41</v>
      </c>
      <c r="K17" s="884">
        <v>36509</v>
      </c>
      <c r="L17" s="1048">
        <v>43656</v>
      </c>
      <c r="M17" s="1048">
        <v>64872</v>
      </c>
      <c r="N17" s="1048">
        <v>84648</v>
      </c>
      <c r="O17" s="1048">
        <v>96687</v>
      </c>
      <c r="P17" s="1048">
        <v>126745</v>
      </c>
      <c r="Q17" s="873">
        <f t="shared" si="0"/>
        <v>3042.4166666666665</v>
      </c>
      <c r="R17" s="873">
        <f t="shared" si="0"/>
        <v>2910.4</v>
      </c>
      <c r="S17" s="873">
        <f t="shared" si="0"/>
        <v>2948.7272727272725</v>
      </c>
      <c r="T17" s="485">
        <v>2821.6</v>
      </c>
      <c r="U17" s="485">
        <v>3021.5</v>
      </c>
      <c r="V17" s="485">
        <v>3091.3</v>
      </c>
    </row>
    <row r="18" spans="1:22" ht="29.25" customHeight="1">
      <c r="A18" s="2118" t="s">
        <v>343</v>
      </c>
      <c r="B18" s="2118"/>
      <c r="C18" s="2118"/>
      <c r="D18" s="2118"/>
      <c r="E18" s="1028">
        <f t="shared" ref="E18:P18" si="1">SUM(E8:E17)</f>
        <v>5819</v>
      </c>
      <c r="F18" s="1028">
        <f t="shared" si="1"/>
        <v>5911</v>
      </c>
      <c r="G18" s="1028">
        <f t="shared" si="1"/>
        <v>6124</v>
      </c>
      <c r="H18" s="1028">
        <f t="shared" si="1"/>
        <v>6342</v>
      </c>
      <c r="I18" s="1028">
        <f t="shared" si="1"/>
        <v>6641</v>
      </c>
      <c r="J18" s="1028">
        <f t="shared" si="1"/>
        <v>7044</v>
      </c>
      <c r="K18" s="1028">
        <f t="shared" si="1"/>
        <v>1156336</v>
      </c>
      <c r="L18" s="1028">
        <f t="shared" si="1"/>
        <v>1169807</v>
      </c>
      <c r="M18" s="1028">
        <f t="shared" si="1"/>
        <v>1349496</v>
      </c>
      <c r="N18" s="1028">
        <f t="shared" si="1"/>
        <v>1509194</v>
      </c>
      <c r="O18" s="1028">
        <f t="shared" si="1"/>
        <v>1673886</v>
      </c>
      <c r="P18" s="1028">
        <f t="shared" si="1"/>
        <v>2001942</v>
      </c>
      <c r="Q18" s="1028">
        <v>174.9</v>
      </c>
      <c r="R18" s="1030">
        <f>SUM(L18/F18)</f>
        <v>197.9034004398579</v>
      </c>
      <c r="S18" s="1030">
        <f>SUM(M18/G18)</f>
        <v>220.36185499673417</v>
      </c>
      <c r="T18" s="1030">
        <f>SUM(N18/H18)</f>
        <v>237.96814884894354</v>
      </c>
      <c r="U18" s="1030">
        <f>SUM(O18/I18)</f>
        <v>252.0533052251167</v>
      </c>
      <c r="V18" s="1030">
        <f>SUM(P18/J18)</f>
        <v>284.20528109028959</v>
      </c>
    </row>
    <row r="24" spans="1:22">
      <c r="A24" s="486"/>
      <c r="B24" s="486"/>
      <c r="C24" s="486"/>
      <c r="D24" s="486"/>
      <c r="E24" s="486"/>
      <c r="F24" s="486"/>
      <c r="G24" s="486"/>
      <c r="H24" s="486"/>
      <c r="I24" s="486"/>
      <c r="J24" s="486"/>
    </row>
    <row r="25" spans="1:22">
      <c r="A25" s="2007">
        <v>55</v>
      </c>
      <c r="B25" s="2007"/>
      <c r="C25" s="2007"/>
      <c r="D25" s="2007"/>
      <c r="E25" s="2007"/>
      <c r="F25" s="2007"/>
      <c r="G25" s="2007"/>
      <c r="H25" s="2007"/>
      <c r="I25" s="2007"/>
      <c r="J25" s="2007"/>
      <c r="K25" s="2007"/>
      <c r="L25" s="2007"/>
      <c r="M25" s="2007"/>
      <c r="N25" s="2007"/>
      <c r="O25" s="2007"/>
      <c r="P25" s="2007"/>
      <c r="Q25" s="2007"/>
      <c r="R25" s="2007"/>
      <c r="S25" s="2007"/>
      <c r="T25" s="2007"/>
      <c r="U25" s="2007"/>
      <c r="V25" s="2007"/>
    </row>
    <row r="26" spans="1:22">
      <c r="A26" s="2121"/>
      <c r="B26" s="2121"/>
      <c r="C26" s="2121"/>
      <c r="D26" s="2121"/>
      <c r="E26" s="1049"/>
      <c r="F26" s="1049"/>
      <c r="G26" s="1049"/>
      <c r="H26" s="1049"/>
      <c r="I26" s="1049"/>
      <c r="J26" s="1049"/>
      <c r="K26" s="1049"/>
      <c r="L26" s="1049"/>
      <c r="M26" s="1049"/>
      <c r="N26" s="1049"/>
      <c r="O26" s="1049"/>
      <c r="P26" s="1049"/>
    </row>
    <row r="27" spans="1:22">
      <c r="A27" s="2121"/>
      <c r="B27" s="2121"/>
      <c r="C27" s="2121"/>
      <c r="D27" s="2121"/>
      <c r="E27" s="1049"/>
      <c r="F27" s="1049"/>
      <c r="G27" s="1049"/>
      <c r="H27" s="1049"/>
      <c r="I27" s="1049"/>
      <c r="J27" s="1049"/>
      <c r="K27" s="1049"/>
      <c r="L27" s="1049"/>
      <c r="M27" s="1049"/>
      <c r="N27" s="1049"/>
      <c r="O27" s="1049"/>
      <c r="P27" s="1049"/>
    </row>
    <row r="29" spans="1:22">
      <c r="A29" s="2121"/>
      <c r="B29" s="2121"/>
      <c r="C29" s="2121"/>
      <c r="D29" s="2121"/>
      <c r="E29" s="1049"/>
      <c r="F29" s="1049"/>
      <c r="G29" s="1049"/>
      <c r="H29" s="1049"/>
      <c r="I29" s="1049"/>
      <c r="J29" s="1049"/>
      <c r="K29" s="1049"/>
      <c r="L29" s="1049"/>
      <c r="M29" s="1049"/>
      <c r="N29" s="1049"/>
      <c r="O29" s="1049"/>
      <c r="P29" s="1049"/>
    </row>
    <row r="30" spans="1:22">
      <c r="A30" s="2121"/>
      <c r="B30" s="2121"/>
      <c r="C30" s="2121"/>
      <c r="D30" s="2121"/>
      <c r="E30" s="1049"/>
      <c r="F30" s="1049"/>
      <c r="G30" s="1049"/>
      <c r="H30" s="1049"/>
      <c r="I30" s="1049"/>
      <c r="J30" s="1049"/>
      <c r="K30" s="1049"/>
      <c r="L30" s="1049"/>
      <c r="M30" s="1049"/>
      <c r="N30" s="1049"/>
      <c r="O30" s="1049"/>
      <c r="P30" s="1049"/>
    </row>
    <row r="31" spans="1:22">
      <c r="A31" s="2121"/>
      <c r="B31" s="2121"/>
      <c r="C31" s="2121"/>
      <c r="D31" s="2121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</row>
    <row r="32" spans="1:22">
      <c r="A32" s="2121"/>
      <c r="B32" s="2121"/>
      <c r="C32" s="2121"/>
      <c r="D32" s="2121"/>
      <c r="E32" s="1049"/>
      <c r="F32" s="1049"/>
      <c r="G32" s="1049"/>
      <c r="H32" s="1049"/>
      <c r="I32" s="1049"/>
      <c r="J32" s="1049"/>
      <c r="K32" s="1049"/>
      <c r="L32" s="1049"/>
      <c r="M32" s="1049"/>
      <c r="N32" s="1049"/>
      <c r="O32" s="1049"/>
      <c r="P32" s="1049"/>
    </row>
    <row r="33" spans="1:16">
      <c r="A33" s="2121"/>
      <c r="B33" s="2121"/>
      <c r="C33" s="2121"/>
      <c r="D33" s="2121"/>
      <c r="E33" s="1049"/>
      <c r="F33" s="1049"/>
      <c r="G33" s="1049"/>
      <c r="H33" s="1049"/>
      <c r="I33" s="1049"/>
      <c r="J33" s="1049"/>
      <c r="K33" s="1049"/>
      <c r="L33" s="1049"/>
      <c r="M33" s="1049"/>
      <c r="N33" s="1049"/>
      <c r="O33" s="1049"/>
      <c r="P33" s="1049"/>
    </row>
    <row r="34" spans="1:16">
      <c r="A34" s="2121"/>
      <c r="B34" s="2121"/>
      <c r="C34" s="2121"/>
      <c r="D34" s="2121"/>
      <c r="E34" s="1049"/>
      <c r="F34" s="1049"/>
      <c r="G34" s="1049"/>
      <c r="H34" s="1049"/>
      <c r="I34" s="1049"/>
      <c r="J34" s="1049"/>
      <c r="K34" s="1049"/>
      <c r="L34" s="1049"/>
      <c r="M34" s="1049"/>
      <c r="N34" s="1049"/>
      <c r="O34" s="1049"/>
      <c r="P34" s="1049"/>
    </row>
    <row r="35" spans="1:16">
      <c r="A35" s="2121"/>
      <c r="B35" s="2121"/>
      <c r="C35" s="2121"/>
      <c r="D35" s="2121"/>
      <c r="E35" s="1049"/>
      <c r="F35" s="1049"/>
      <c r="G35" s="1049"/>
      <c r="H35" s="1049"/>
      <c r="I35" s="1049"/>
      <c r="J35" s="1049"/>
      <c r="K35" s="1049"/>
      <c r="L35" s="1049"/>
      <c r="M35" s="1049"/>
      <c r="N35" s="1049"/>
      <c r="O35" s="1049"/>
      <c r="P35" s="1049"/>
    </row>
    <row r="36" spans="1:16">
      <c r="A36" s="486"/>
      <c r="B36" s="486"/>
      <c r="C36" s="486"/>
      <c r="D36" s="486"/>
      <c r="E36" s="486"/>
      <c r="F36" s="486"/>
      <c r="G36" s="486"/>
      <c r="H36" s="486"/>
      <c r="I36" s="486"/>
      <c r="J36" s="486"/>
    </row>
  </sheetData>
  <mergeCells count="44">
    <mergeCell ref="A32:D32"/>
    <mergeCell ref="A33:D33"/>
    <mergeCell ref="A34:D34"/>
    <mergeCell ref="A35:D35"/>
    <mergeCell ref="A25:V25"/>
    <mergeCell ref="A26:D26"/>
    <mergeCell ref="A27:D27"/>
    <mergeCell ref="A29:D29"/>
    <mergeCell ref="A30:D30"/>
    <mergeCell ref="A31:D31"/>
    <mergeCell ref="A13:D13"/>
    <mergeCell ref="A14:D14"/>
    <mergeCell ref="A15:D15"/>
    <mergeCell ref="A16:D16"/>
    <mergeCell ref="A17:D17"/>
    <mergeCell ref="A18:D18"/>
    <mergeCell ref="V6:V7"/>
    <mergeCell ref="A8:D8"/>
    <mergeCell ref="A9:D9"/>
    <mergeCell ref="A10:D10"/>
    <mergeCell ref="A11:D11"/>
    <mergeCell ref="A12:D12"/>
    <mergeCell ref="P6:P7"/>
    <mergeCell ref="Q6:Q7"/>
    <mergeCell ref="R6:R7"/>
    <mergeCell ref="S6:S7"/>
    <mergeCell ref="T6:T7"/>
    <mergeCell ref="U6:U7"/>
    <mergeCell ref="J6:J7"/>
    <mergeCell ref="K6:K7"/>
    <mergeCell ref="L6:L7"/>
    <mergeCell ref="M6:M7"/>
    <mergeCell ref="N6:N7"/>
    <mergeCell ref="O6:O7"/>
    <mergeCell ref="A2:V2"/>
    <mergeCell ref="A5:D7"/>
    <mergeCell ref="E5:J5"/>
    <mergeCell ref="K5:P5"/>
    <mergeCell ref="Q5:V5"/>
    <mergeCell ref="E6:E7"/>
    <mergeCell ref="F6:F7"/>
    <mergeCell ref="G6:G7"/>
    <mergeCell ref="H6:H7"/>
    <mergeCell ref="I6:I7"/>
  </mergeCells>
  <pageMargins left="0.49" right="0.26" top="0.49" bottom="0.7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AX260"/>
  <sheetViews>
    <sheetView topLeftCell="P91" workbookViewId="0">
      <selection activeCell="AI62" sqref="AI62:AX128"/>
    </sheetView>
  </sheetViews>
  <sheetFormatPr defaultRowHeight="12.75"/>
  <cols>
    <col min="1" max="1" width="9.140625" style="643" customWidth="1"/>
    <col min="2" max="2" width="8.140625" style="643" customWidth="1"/>
    <col min="3" max="15" width="5.5703125" style="643" customWidth="1"/>
    <col min="16" max="16" width="8.140625" style="643" customWidth="1"/>
    <col min="17" max="17" width="1" style="1507" customWidth="1"/>
    <col min="18" max="18" width="9.140625" style="643" customWidth="1"/>
    <col min="19" max="19" width="8.42578125" style="643" customWidth="1"/>
    <col min="20" max="20" width="5.7109375" style="643" customWidth="1"/>
    <col min="21" max="23" width="5.42578125" style="643" customWidth="1"/>
    <col min="24" max="26" width="5.5703125" style="643" customWidth="1"/>
    <col min="27" max="32" width="5.42578125" style="643" customWidth="1"/>
    <col min="33" max="33" width="9.5703125" style="643" customWidth="1"/>
    <col min="34" max="34" width="1" style="1507" customWidth="1"/>
    <col min="35" max="35" width="9.140625" style="643" customWidth="1"/>
    <col min="36" max="36" width="8.7109375" style="643" customWidth="1"/>
    <col min="37" max="37" width="5.7109375" style="643" customWidth="1"/>
    <col min="38" max="38" width="5.42578125" style="643" customWidth="1"/>
    <col min="39" max="39" width="6.7109375" style="643" customWidth="1"/>
    <col min="40" max="40" width="5.28515625" style="643" customWidth="1"/>
    <col min="41" max="41" width="5.140625" style="643" customWidth="1"/>
    <col min="42" max="43" width="5.28515625" style="643" customWidth="1"/>
    <col min="44" max="44" width="5.5703125" style="643" customWidth="1"/>
    <col min="45" max="46" width="5.140625" style="643" customWidth="1"/>
    <col min="47" max="48" width="5.5703125" style="643" customWidth="1"/>
    <col min="49" max="49" width="5.7109375" style="643" customWidth="1"/>
    <col min="50" max="50" width="8.42578125" style="643" customWidth="1"/>
    <col min="51" max="16384" width="9.140625" style="643"/>
  </cols>
  <sheetData>
    <row r="1" spans="1:50">
      <c r="A1" s="1627" t="s">
        <v>1819</v>
      </c>
      <c r="B1" s="1627"/>
      <c r="C1" s="1627"/>
      <c r="D1" s="1627"/>
      <c r="E1" s="1627"/>
      <c r="F1" s="1627"/>
      <c r="G1" s="1627"/>
      <c r="H1" s="1627"/>
      <c r="I1" s="1627"/>
      <c r="J1" s="1627"/>
      <c r="K1" s="1627"/>
      <c r="L1" s="1627"/>
      <c r="M1" s="1627"/>
      <c r="N1" s="1627"/>
      <c r="O1" s="1627"/>
      <c r="P1" s="1627"/>
      <c r="R1" s="1627" t="s">
        <v>1819</v>
      </c>
      <c r="S1" s="1627"/>
      <c r="T1" s="1627"/>
      <c r="U1" s="1627"/>
      <c r="V1" s="1627"/>
      <c r="W1" s="1627"/>
      <c r="X1" s="1627"/>
      <c r="Y1" s="1627"/>
      <c r="Z1" s="1627"/>
      <c r="AA1" s="1627"/>
      <c r="AB1" s="1627"/>
      <c r="AC1" s="1627"/>
      <c r="AD1" s="1627"/>
      <c r="AE1" s="1627"/>
      <c r="AF1" s="1627"/>
      <c r="AG1" s="1627"/>
      <c r="AI1" s="1627" t="s">
        <v>1819</v>
      </c>
      <c r="AJ1" s="1627"/>
      <c r="AK1" s="1627"/>
      <c r="AL1" s="1627"/>
      <c r="AM1" s="1627"/>
      <c r="AN1" s="1627"/>
      <c r="AO1" s="1627"/>
      <c r="AP1" s="1627"/>
      <c r="AQ1" s="1627"/>
      <c r="AR1" s="1627"/>
      <c r="AS1" s="1627"/>
      <c r="AT1" s="1627"/>
      <c r="AU1" s="1627"/>
      <c r="AV1" s="1627"/>
      <c r="AW1" s="1627"/>
      <c r="AX1" s="1627"/>
    </row>
    <row r="2" spans="1:50" ht="10.5" customHeight="1"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S2" s="1491"/>
      <c r="T2" s="1491"/>
      <c r="U2" s="1491"/>
      <c r="V2" s="1491"/>
      <c r="W2" s="1491"/>
      <c r="X2" s="1491"/>
      <c r="Y2" s="1491"/>
      <c r="Z2" s="1491"/>
      <c r="AA2" s="1491"/>
      <c r="AB2" s="1491"/>
      <c r="AC2" s="1491"/>
      <c r="AD2" s="1491"/>
      <c r="AE2" s="1491"/>
      <c r="AF2" s="1491"/>
      <c r="AG2" s="1491"/>
      <c r="AJ2" s="1491"/>
      <c r="AK2" s="1491"/>
      <c r="AL2" s="1491"/>
      <c r="AM2" s="1491"/>
      <c r="AN2" s="1491"/>
      <c r="AO2" s="1491"/>
      <c r="AP2" s="1491"/>
      <c r="AQ2" s="1491"/>
      <c r="AR2" s="1491"/>
      <c r="AS2" s="1491"/>
      <c r="AT2" s="1491"/>
      <c r="AU2" s="1491"/>
      <c r="AV2" s="1491"/>
      <c r="AW2" s="1491"/>
      <c r="AX2" s="1491"/>
    </row>
    <row r="3" spans="1:50"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1491"/>
      <c r="M3" s="1491"/>
      <c r="N3" s="1491"/>
      <c r="O3" s="1628" t="s">
        <v>0</v>
      </c>
      <c r="P3" s="1628"/>
      <c r="S3" s="1491"/>
      <c r="T3" s="1491"/>
      <c r="U3" s="1491"/>
      <c r="V3" s="1491"/>
      <c r="W3" s="1491"/>
      <c r="X3" s="1491"/>
      <c r="Y3" s="1491"/>
      <c r="Z3" s="1491"/>
      <c r="AA3" s="1491"/>
      <c r="AB3" s="1491"/>
      <c r="AC3" s="1491"/>
      <c r="AD3" s="1491"/>
      <c r="AE3" s="1491"/>
      <c r="AF3" s="1629" t="s">
        <v>1816</v>
      </c>
      <c r="AG3" s="1629"/>
      <c r="AJ3" s="1491"/>
      <c r="AK3" s="1491"/>
      <c r="AL3" s="1491"/>
      <c r="AM3" s="1491"/>
      <c r="AN3" s="1491"/>
      <c r="AO3" s="1491"/>
      <c r="AP3" s="1491"/>
      <c r="AQ3" s="1491"/>
      <c r="AR3" s="1491"/>
      <c r="AS3" s="1491"/>
      <c r="AT3" s="1491"/>
      <c r="AU3" s="1491"/>
      <c r="AV3" s="1491"/>
      <c r="AW3" s="1629" t="s">
        <v>1817</v>
      </c>
      <c r="AX3" s="1629"/>
    </row>
    <row r="4" spans="1:50" ht="72" customHeight="1">
      <c r="A4" s="644"/>
      <c r="B4" s="647" t="s">
        <v>115</v>
      </c>
      <c r="C4" s="647" t="s">
        <v>82</v>
      </c>
      <c r="D4" s="647" t="s">
        <v>83</v>
      </c>
      <c r="E4" s="647" t="s">
        <v>92</v>
      </c>
      <c r="F4" s="647" t="s">
        <v>84</v>
      </c>
      <c r="G4" s="647" t="s">
        <v>85</v>
      </c>
      <c r="H4" s="647" t="s">
        <v>86</v>
      </c>
      <c r="I4" s="647" t="s">
        <v>87</v>
      </c>
      <c r="J4" s="647" t="s">
        <v>90</v>
      </c>
      <c r="K4" s="647" t="s">
        <v>88</v>
      </c>
      <c r="L4" s="647" t="s">
        <v>89</v>
      </c>
      <c r="M4" s="647" t="s">
        <v>91</v>
      </c>
      <c r="N4" s="647" t="s">
        <v>93</v>
      </c>
      <c r="O4" s="647" t="s">
        <v>94</v>
      </c>
      <c r="P4" s="648" t="s">
        <v>466</v>
      </c>
      <c r="R4" s="649"/>
      <c r="S4" s="647" t="s">
        <v>115</v>
      </c>
      <c r="T4" s="647" t="s">
        <v>82</v>
      </c>
      <c r="U4" s="647" t="s">
        <v>83</v>
      </c>
      <c r="V4" s="647" t="s">
        <v>92</v>
      </c>
      <c r="W4" s="647" t="s">
        <v>84</v>
      </c>
      <c r="X4" s="647" t="s">
        <v>85</v>
      </c>
      <c r="Y4" s="647" t="s">
        <v>86</v>
      </c>
      <c r="Z4" s="647" t="s">
        <v>87</v>
      </c>
      <c r="AA4" s="647" t="s">
        <v>90</v>
      </c>
      <c r="AB4" s="647" t="s">
        <v>88</v>
      </c>
      <c r="AC4" s="647" t="s">
        <v>89</v>
      </c>
      <c r="AD4" s="647" t="s">
        <v>91</v>
      </c>
      <c r="AE4" s="647" t="s">
        <v>93</v>
      </c>
      <c r="AF4" s="647" t="s">
        <v>94</v>
      </c>
      <c r="AG4" s="648" t="s">
        <v>466</v>
      </c>
      <c r="AI4" s="649"/>
      <c r="AJ4" s="647" t="s">
        <v>115</v>
      </c>
      <c r="AK4" s="647" t="s">
        <v>82</v>
      </c>
      <c r="AL4" s="647" t="s">
        <v>83</v>
      </c>
      <c r="AM4" s="647" t="s">
        <v>92</v>
      </c>
      <c r="AN4" s="647" t="s">
        <v>84</v>
      </c>
      <c r="AO4" s="647" t="s">
        <v>85</v>
      </c>
      <c r="AP4" s="647" t="s">
        <v>86</v>
      </c>
      <c r="AQ4" s="647" t="s">
        <v>87</v>
      </c>
      <c r="AR4" s="647" t="s">
        <v>90</v>
      </c>
      <c r="AS4" s="647" t="s">
        <v>88</v>
      </c>
      <c r="AT4" s="647" t="s">
        <v>89</v>
      </c>
      <c r="AU4" s="647" t="s">
        <v>91</v>
      </c>
      <c r="AV4" s="647" t="s">
        <v>93</v>
      </c>
      <c r="AW4" s="647" t="s">
        <v>94</v>
      </c>
      <c r="AX4" s="648" t="s">
        <v>466</v>
      </c>
    </row>
    <row r="5" spans="1:50" ht="18.75" customHeight="1">
      <c r="A5" s="1503" t="s">
        <v>15</v>
      </c>
      <c r="B5" s="1132">
        <v>45352</v>
      </c>
      <c r="C5" s="1132">
        <v>3079</v>
      </c>
      <c r="D5" s="1132">
        <v>2388</v>
      </c>
      <c r="E5" s="1132">
        <v>4654</v>
      </c>
      <c r="F5" s="1132">
        <v>1864</v>
      </c>
      <c r="G5" s="1132">
        <v>1414</v>
      </c>
      <c r="H5" s="1132">
        <v>3231</v>
      </c>
      <c r="I5" s="1132">
        <v>2622</v>
      </c>
      <c r="J5" s="1132">
        <v>1967</v>
      </c>
      <c r="K5" s="1132">
        <v>3047</v>
      </c>
      <c r="L5" s="1132">
        <v>1826</v>
      </c>
      <c r="M5" s="1132">
        <v>3553</v>
      </c>
      <c r="N5" s="1132">
        <v>2725</v>
      </c>
      <c r="O5" s="1132">
        <v>1785</v>
      </c>
      <c r="P5" s="1132">
        <v>79507</v>
      </c>
      <c r="Q5" s="1508"/>
      <c r="R5" s="1503" t="s">
        <v>15</v>
      </c>
      <c r="S5" s="1132">
        <v>22044</v>
      </c>
      <c r="T5" s="1132">
        <v>1585</v>
      </c>
      <c r="U5" s="1132">
        <v>1272</v>
      </c>
      <c r="V5" s="1132">
        <v>2383</v>
      </c>
      <c r="W5" s="1132">
        <v>991</v>
      </c>
      <c r="X5" s="1132">
        <v>744</v>
      </c>
      <c r="Y5" s="1132">
        <v>1673</v>
      </c>
      <c r="Z5" s="1132">
        <v>1416</v>
      </c>
      <c r="AA5" s="1132">
        <v>1034</v>
      </c>
      <c r="AB5" s="1132">
        <v>1614</v>
      </c>
      <c r="AC5" s="1132">
        <v>946</v>
      </c>
      <c r="AD5" s="1132">
        <v>1855</v>
      </c>
      <c r="AE5" s="1132">
        <v>1402</v>
      </c>
      <c r="AF5" s="1132">
        <v>923</v>
      </c>
      <c r="AG5" s="1132">
        <v>39882</v>
      </c>
      <c r="AH5" s="1510"/>
      <c r="AI5" s="1503" t="s">
        <v>15</v>
      </c>
      <c r="AJ5" s="1132">
        <v>23308</v>
      </c>
      <c r="AK5" s="1132">
        <v>1494</v>
      </c>
      <c r="AL5" s="1132">
        <v>1116</v>
      </c>
      <c r="AM5" s="1132">
        <v>2271</v>
      </c>
      <c r="AN5" s="1132">
        <v>873</v>
      </c>
      <c r="AO5" s="1132">
        <v>670</v>
      </c>
      <c r="AP5" s="1132">
        <v>1558</v>
      </c>
      <c r="AQ5" s="1132">
        <v>1206</v>
      </c>
      <c r="AR5" s="1132">
        <v>933</v>
      </c>
      <c r="AS5" s="1132">
        <v>1433</v>
      </c>
      <c r="AT5" s="1132">
        <v>880</v>
      </c>
      <c r="AU5" s="1132">
        <v>1698</v>
      </c>
      <c r="AV5" s="1132">
        <v>1323</v>
      </c>
      <c r="AW5" s="1132">
        <v>862</v>
      </c>
      <c r="AX5" s="1132">
        <v>39625</v>
      </c>
    </row>
    <row r="6" spans="1:50">
      <c r="A6" s="1492">
        <v>0</v>
      </c>
      <c r="B6" s="1129">
        <v>1081</v>
      </c>
      <c r="C6" s="1129">
        <v>61</v>
      </c>
      <c r="D6" s="1129">
        <v>62</v>
      </c>
      <c r="E6" s="1129">
        <v>113</v>
      </c>
      <c r="F6" s="1129">
        <v>46</v>
      </c>
      <c r="G6" s="1129">
        <v>32</v>
      </c>
      <c r="H6" s="1129">
        <v>67</v>
      </c>
      <c r="I6" s="1129">
        <v>49</v>
      </c>
      <c r="J6" s="1129">
        <v>60</v>
      </c>
      <c r="K6" s="1129">
        <v>64</v>
      </c>
      <c r="L6" s="1129">
        <v>29</v>
      </c>
      <c r="M6" s="1129">
        <v>75</v>
      </c>
      <c r="N6" s="1129">
        <v>58</v>
      </c>
      <c r="O6" s="1129">
        <v>40</v>
      </c>
      <c r="P6" s="1502">
        <v>1837</v>
      </c>
      <c r="Q6" s="1509"/>
      <c r="R6" s="1492">
        <v>0</v>
      </c>
      <c r="S6" s="1129">
        <v>561</v>
      </c>
      <c r="T6" s="1129">
        <v>43</v>
      </c>
      <c r="U6" s="1129">
        <v>28</v>
      </c>
      <c r="V6" s="1129">
        <v>52</v>
      </c>
      <c r="W6" s="1129">
        <v>25</v>
      </c>
      <c r="X6" s="1129">
        <v>17</v>
      </c>
      <c r="Y6" s="1129">
        <v>31</v>
      </c>
      <c r="Z6" s="1129">
        <v>31</v>
      </c>
      <c r="AA6" s="1129">
        <v>29</v>
      </c>
      <c r="AB6" s="1129">
        <v>34</v>
      </c>
      <c r="AC6" s="1129">
        <v>14</v>
      </c>
      <c r="AD6" s="1129">
        <v>39</v>
      </c>
      <c r="AE6" s="1129">
        <v>33</v>
      </c>
      <c r="AF6" s="1129">
        <v>27</v>
      </c>
      <c r="AG6" s="1502">
        <v>964</v>
      </c>
      <c r="AH6" s="1509"/>
      <c r="AI6" s="1492">
        <v>0</v>
      </c>
      <c r="AJ6" s="1129">
        <v>520</v>
      </c>
      <c r="AK6" s="1129">
        <v>18</v>
      </c>
      <c r="AL6" s="1129">
        <v>34</v>
      </c>
      <c r="AM6" s="1129">
        <v>61</v>
      </c>
      <c r="AN6" s="1129">
        <v>21</v>
      </c>
      <c r="AO6" s="1129">
        <v>15</v>
      </c>
      <c r="AP6" s="1129">
        <v>36</v>
      </c>
      <c r="AQ6" s="1129">
        <v>18</v>
      </c>
      <c r="AR6" s="1129">
        <v>31</v>
      </c>
      <c r="AS6" s="1129">
        <v>30</v>
      </c>
      <c r="AT6" s="1129">
        <v>15</v>
      </c>
      <c r="AU6" s="1129">
        <v>36</v>
      </c>
      <c r="AV6" s="1129">
        <v>25</v>
      </c>
      <c r="AW6" s="1129">
        <v>13</v>
      </c>
      <c r="AX6" s="1502">
        <v>873</v>
      </c>
    </row>
    <row r="7" spans="1:50">
      <c r="A7" s="1492">
        <v>1</v>
      </c>
      <c r="B7" s="1129">
        <v>1191</v>
      </c>
      <c r="C7" s="1129">
        <v>64</v>
      </c>
      <c r="D7" s="1129">
        <v>71</v>
      </c>
      <c r="E7" s="1129">
        <v>109</v>
      </c>
      <c r="F7" s="1129">
        <v>63</v>
      </c>
      <c r="G7" s="1129">
        <v>50</v>
      </c>
      <c r="H7" s="1129">
        <v>81</v>
      </c>
      <c r="I7" s="1129">
        <v>82</v>
      </c>
      <c r="J7" s="1129">
        <v>54</v>
      </c>
      <c r="K7" s="1129">
        <v>88</v>
      </c>
      <c r="L7" s="1129">
        <v>55</v>
      </c>
      <c r="M7" s="1129">
        <v>93</v>
      </c>
      <c r="N7" s="1129">
        <v>74</v>
      </c>
      <c r="O7" s="1129">
        <v>43</v>
      </c>
      <c r="P7" s="1502">
        <v>2118</v>
      </c>
      <c r="Q7" s="1509"/>
      <c r="R7" s="1492">
        <v>1</v>
      </c>
      <c r="S7" s="1129">
        <v>577</v>
      </c>
      <c r="T7" s="1129">
        <v>27</v>
      </c>
      <c r="U7" s="1129">
        <v>39</v>
      </c>
      <c r="V7" s="1129">
        <v>52</v>
      </c>
      <c r="W7" s="1129">
        <v>38</v>
      </c>
      <c r="X7" s="1129">
        <v>26</v>
      </c>
      <c r="Y7" s="1129">
        <v>42</v>
      </c>
      <c r="Z7" s="1129">
        <v>46</v>
      </c>
      <c r="AA7" s="1129">
        <v>32</v>
      </c>
      <c r="AB7" s="1129">
        <v>46</v>
      </c>
      <c r="AC7" s="1129">
        <v>28</v>
      </c>
      <c r="AD7" s="1129">
        <v>53</v>
      </c>
      <c r="AE7" s="1129">
        <v>44</v>
      </c>
      <c r="AF7" s="1129">
        <v>22</v>
      </c>
      <c r="AG7" s="1502">
        <v>1072</v>
      </c>
      <c r="AH7" s="1509"/>
      <c r="AI7" s="1492">
        <v>1</v>
      </c>
      <c r="AJ7" s="1129">
        <v>614</v>
      </c>
      <c r="AK7" s="1129">
        <v>37</v>
      </c>
      <c r="AL7" s="1129">
        <v>32</v>
      </c>
      <c r="AM7" s="1129">
        <v>57</v>
      </c>
      <c r="AN7" s="1129">
        <v>25</v>
      </c>
      <c r="AO7" s="1129">
        <v>24</v>
      </c>
      <c r="AP7" s="1129">
        <v>39</v>
      </c>
      <c r="AQ7" s="1129">
        <v>36</v>
      </c>
      <c r="AR7" s="1129">
        <v>22</v>
      </c>
      <c r="AS7" s="1129">
        <v>42</v>
      </c>
      <c r="AT7" s="1129">
        <v>27</v>
      </c>
      <c r="AU7" s="1129">
        <v>40</v>
      </c>
      <c r="AV7" s="1129">
        <v>30</v>
      </c>
      <c r="AW7" s="1129">
        <v>21</v>
      </c>
      <c r="AX7" s="1502">
        <v>1046</v>
      </c>
    </row>
    <row r="8" spans="1:50">
      <c r="A8" s="1492">
        <v>2</v>
      </c>
      <c r="B8" s="1129">
        <v>1136</v>
      </c>
      <c r="C8" s="1129">
        <v>58</v>
      </c>
      <c r="D8" s="1129">
        <v>59</v>
      </c>
      <c r="E8" s="1129">
        <v>127</v>
      </c>
      <c r="F8" s="1129">
        <v>50</v>
      </c>
      <c r="G8" s="1129">
        <v>33</v>
      </c>
      <c r="H8" s="1129">
        <v>75</v>
      </c>
      <c r="I8" s="1129">
        <v>59</v>
      </c>
      <c r="J8" s="1129">
        <v>36</v>
      </c>
      <c r="K8" s="1129">
        <v>80</v>
      </c>
      <c r="L8" s="1129">
        <v>43</v>
      </c>
      <c r="M8" s="1129">
        <v>98</v>
      </c>
      <c r="N8" s="1129">
        <v>78</v>
      </c>
      <c r="O8" s="1129">
        <v>32</v>
      </c>
      <c r="P8" s="1502">
        <v>1964</v>
      </c>
      <c r="Q8" s="1509"/>
      <c r="R8" s="1492">
        <v>2</v>
      </c>
      <c r="S8" s="1129">
        <v>585</v>
      </c>
      <c r="T8" s="1129">
        <v>32</v>
      </c>
      <c r="U8" s="1129">
        <v>27</v>
      </c>
      <c r="V8" s="1129">
        <v>68</v>
      </c>
      <c r="W8" s="1129">
        <v>34</v>
      </c>
      <c r="X8" s="1129">
        <v>16</v>
      </c>
      <c r="Y8" s="1129">
        <v>33</v>
      </c>
      <c r="Z8" s="1129">
        <v>26</v>
      </c>
      <c r="AA8" s="1129">
        <v>18</v>
      </c>
      <c r="AB8" s="1129">
        <v>43</v>
      </c>
      <c r="AC8" s="1129">
        <v>22</v>
      </c>
      <c r="AD8" s="1129">
        <v>45</v>
      </c>
      <c r="AE8" s="1129">
        <v>36</v>
      </c>
      <c r="AF8" s="1129">
        <v>16</v>
      </c>
      <c r="AG8" s="1502">
        <v>1001</v>
      </c>
      <c r="AH8" s="1509"/>
      <c r="AI8" s="1492">
        <v>2</v>
      </c>
      <c r="AJ8" s="1129">
        <v>551</v>
      </c>
      <c r="AK8" s="1129">
        <v>26</v>
      </c>
      <c r="AL8" s="1129">
        <v>32</v>
      </c>
      <c r="AM8" s="1129">
        <v>59</v>
      </c>
      <c r="AN8" s="1129">
        <v>16</v>
      </c>
      <c r="AO8" s="1129">
        <v>17</v>
      </c>
      <c r="AP8" s="1129">
        <v>42</v>
      </c>
      <c r="AQ8" s="1129">
        <v>33</v>
      </c>
      <c r="AR8" s="1129">
        <v>18</v>
      </c>
      <c r="AS8" s="1129">
        <v>37</v>
      </c>
      <c r="AT8" s="1129">
        <v>21</v>
      </c>
      <c r="AU8" s="1129">
        <v>53</v>
      </c>
      <c r="AV8" s="1129">
        <v>42</v>
      </c>
      <c r="AW8" s="1129">
        <v>16</v>
      </c>
      <c r="AX8" s="1502">
        <v>963</v>
      </c>
    </row>
    <row r="9" spans="1:50">
      <c r="A9" s="1492">
        <v>3</v>
      </c>
      <c r="B9" s="1129">
        <v>1209</v>
      </c>
      <c r="C9" s="1129">
        <v>74</v>
      </c>
      <c r="D9" s="1129">
        <v>59</v>
      </c>
      <c r="E9" s="1129">
        <v>111</v>
      </c>
      <c r="F9" s="1129">
        <v>35</v>
      </c>
      <c r="G9" s="1129">
        <v>47</v>
      </c>
      <c r="H9" s="1129">
        <v>69</v>
      </c>
      <c r="I9" s="1129">
        <v>61</v>
      </c>
      <c r="J9" s="1129">
        <v>41</v>
      </c>
      <c r="K9" s="1129">
        <v>58</v>
      </c>
      <c r="L9" s="1129">
        <v>44</v>
      </c>
      <c r="M9" s="1129">
        <v>97</v>
      </c>
      <c r="N9" s="1129">
        <v>58</v>
      </c>
      <c r="O9" s="1129">
        <v>40</v>
      </c>
      <c r="P9" s="1502">
        <v>2003</v>
      </c>
      <c r="Q9" s="1509"/>
      <c r="R9" s="1492">
        <v>3</v>
      </c>
      <c r="S9" s="1129">
        <v>647</v>
      </c>
      <c r="T9" s="1129">
        <v>37</v>
      </c>
      <c r="U9" s="1129">
        <v>32</v>
      </c>
      <c r="V9" s="1129">
        <v>57</v>
      </c>
      <c r="W9" s="1129">
        <v>14</v>
      </c>
      <c r="X9" s="1129">
        <v>26</v>
      </c>
      <c r="Y9" s="1129">
        <v>36</v>
      </c>
      <c r="Z9" s="1129">
        <v>25</v>
      </c>
      <c r="AA9" s="1129">
        <v>20</v>
      </c>
      <c r="AB9" s="1129">
        <v>27</v>
      </c>
      <c r="AC9" s="1129">
        <v>19</v>
      </c>
      <c r="AD9" s="1129">
        <v>42</v>
      </c>
      <c r="AE9" s="1129">
        <v>27</v>
      </c>
      <c r="AF9" s="1129">
        <v>15</v>
      </c>
      <c r="AG9" s="1502">
        <v>1024</v>
      </c>
      <c r="AH9" s="1509"/>
      <c r="AI9" s="1492">
        <v>3</v>
      </c>
      <c r="AJ9" s="1129">
        <v>562</v>
      </c>
      <c r="AK9" s="1129">
        <v>37</v>
      </c>
      <c r="AL9" s="1129">
        <v>27</v>
      </c>
      <c r="AM9" s="1129">
        <v>54</v>
      </c>
      <c r="AN9" s="1129">
        <v>21</v>
      </c>
      <c r="AO9" s="1129">
        <v>21</v>
      </c>
      <c r="AP9" s="1129">
        <v>33</v>
      </c>
      <c r="AQ9" s="1129">
        <v>36</v>
      </c>
      <c r="AR9" s="1129">
        <v>21</v>
      </c>
      <c r="AS9" s="1129">
        <v>31</v>
      </c>
      <c r="AT9" s="1129">
        <v>25</v>
      </c>
      <c r="AU9" s="1129">
        <v>55</v>
      </c>
      <c r="AV9" s="1129">
        <v>31</v>
      </c>
      <c r="AW9" s="1129">
        <v>25</v>
      </c>
      <c r="AX9" s="1502">
        <v>979</v>
      </c>
    </row>
    <row r="10" spans="1:50">
      <c r="A10" s="1492">
        <v>4</v>
      </c>
      <c r="B10" s="1129">
        <v>1138</v>
      </c>
      <c r="C10" s="1129">
        <v>66</v>
      </c>
      <c r="D10" s="1129">
        <v>61</v>
      </c>
      <c r="E10" s="1129">
        <v>95</v>
      </c>
      <c r="F10" s="1129">
        <v>43</v>
      </c>
      <c r="G10" s="1129">
        <v>30</v>
      </c>
      <c r="H10" s="1129">
        <v>67</v>
      </c>
      <c r="I10" s="1129">
        <v>70</v>
      </c>
      <c r="J10" s="1129">
        <v>44</v>
      </c>
      <c r="K10" s="1129">
        <v>86</v>
      </c>
      <c r="L10" s="1129">
        <v>48</v>
      </c>
      <c r="M10" s="1129">
        <v>92</v>
      </c>
      <c r="N10" s="1129">
        <v>73</v>
      </c>
      <c r="O10" s="1129">
        <v>35</v>
      </c>
      <c r="P10" s="1502">
        <v>1948</v>
      </c>
      <c r="Q10" s="1509"/>
      <c r="R10" s="1492">
        <v>4</v>
      </c>
      <c r="S10" s="1129">
        <v>576</v>
      </c>
      <c r="T10" s="1129">
        <v>37</v>
      </c>
      <c r="U10" s="1129">
        <v>30</v>
      </c>
      <c r="V10" s="1129">
        <v>43</v>
      </c>
      <c r="W10" s="1129">
        <v>22</v>
      </c>
      <c r="X10" s="1129">
        <v>12</v>
      </c>
      <c r="Y10" s="1129">
        <v>33</v>
      </c>
      <c r="Z10" s="1129">
        <v>34</v>
      </c>
      <c r="AA10" s="1129">
        <v>26</v>
      </c>
      <c r="AB10" s="1129">
        <v>44</v>
      </c>
      <c r="AC10" s="1129">
        <v>25</v>
      </c>
      <c r="AD10" s="1129">
        <v>49</v>
      </c>
      <c r="AE10" s="1129">
        <v>38</v>
      </c>
      <c r="AF10" s="1129">
        <v>19</v>
      </c>
      <c r="AG10" s="1502">
        <v>988</v>
      </c>
      <c r="AH10" s="1509"/>
      <c r="AI10" s="1492">
        <v>4</v>
      </c>
      <c r="AJ10" s="1129">
        <v>562</v>
      </c>
      <c r="AK10" s="1129">
        <v>29</v>
      </c>
      <c r="AL10" s="1129">
        <v>31</v>
      </c>
      <c r="AM10" s="1129">
        <v>52</v>
      </c>
      <c r="AN10" s="1129">
        <v>21</v>
      </c>
      <c r="AO10" s="1129">
        <v>18</v>
      </c>
      <c r="AP10" s="1129">
        <v>34</v>
      </c>
      <c r="AQ10" s="1129">
        <v>36</v>
      </c>
      <c r="AR10" s="1129">
        <v>18</v>
      </c>
      <c r="AS10" s="1129">
        <v>42</v>
      </c>
      <c r="AT10" s="1129">
        <v>23</v>
      </c>
      <c r="AU10" s="1129">
        <v>43</v>
      </c>
      <c r="AV10" s="1129">
        <v>35</v>
      </c>
      <c r="AW10" s="1129">
        <v>16</v>
      </c>
      <c r="AX10" s="1502">
        <v>960</v>
      </c>
    </row>
    <row r="11" spans="1:50">
      <c r="A11" s="1503" t="s">
        <v>467</v>
      </c>
      <c r="B11" s="1132">
        <v>5755</v>
      </c>
      <c r="C11" s="1132">
        <v>323</v>
      </c>
      <c r="D11" s="1132">
        <v>312</v>
      </c>
      <c r="E11" s="1132">
        <v>555</v>
      </c>
      <c r="F11" s="1132">
        <v>237</v>
      </c>
      <c r="G11" s="1132">
        <v>192</v>
      </c>
      <c r="H11" s="1132">
        <v>359</v>
      </c>
      <c r="I11" s="1132">
        <v>321</v>
      </c>
      <c r="J11" s="1132">
        <v>235</v>
      </c>
      <c r="K11" s="1132">
        <v>376</v>
      </c>
      <c r="L11" s="1132">
        <v>219</v>
      </c>
      <c r="M11" s="1132">
        <v>455</v>
      </c>
      <c r="N11" s="1132">
        <v>341</v>
      </c>
      <c r="O11" s="1132">
        <v>190</v>
      </c>
      <c r="P11" s="1132">
        <v>9870</v>
      </c>
      <c r="Q11" s="1510"/>
      <c r="R11" s="1503" t="s">
        <v>467</v>
      </c>
      <c r="S11" s="1132">
        <v>2946</v>
      </c>
      <c r="T11" s="1132">
        <v>176</v>
      </c>
      <c r="U11" s="1132">
        <v>156</v>
      </c>
      <c r="V11" s="1132">
        <v>272</v>
      </c>
      <c r="W11" s="1132">
        <v>133</v>
      </c>
      <c r="X11" s="1132">
        <v>97</v>
      </c>
      <c r="Y11" s="1132">
        <v>175</v>
      </c>
      <c r="Z11" s="1132">
        <v>162</v>
      </c>
      <c r="AA11" s="1132">
        <v>125</v>
      </c>
      <c r="AB11" s="1132">
        <v>194</v>
      </c>
      <c r="AC11" s="1132">
        <v>108</v>
      </c>
      <c r="AD11" s="1132">
        <v>228</v>
      </c>
      <c r="AE11" s="1132">
        <v>178</v>
      </c>
      <c r="AF11" s="1132">
        <v>99</v>
      </c>
      <c r="AG11" s="1132">
        <v>5049</v>
      </c>
      <c r="AH11" s="1510"/>
      <c r="AI11" s="1503" t="s">
        <v>467</v>
      </c>
      <c r="AJ11" s="1132">
        <v>2809</v>
      </c>
      <c r="AK11" s="1132">
        <v>147</v>
      </c>
      <c r="AL11" s="1132">
        <v>156</v>
      </c>
      <c r="AM11" s="1132">
        <v>283</v>
      </c>
      <c r="AN11" s="1132">
        <v>104</v>
      </c>
      <c r="AO11" s="1132">
        <v>95</v>
      </c>
      <c r="AP11" s="1132">
        <v>184</v>
      </c>
      <c r="AQ11" s="1132">
        <v>159</v>
      </c>
      <c r="AR11" s="1132">
        <v>110</v>
      </c>
      <c r="AS11" s="1132">
        <v>182</v>
      </c>
      <c r="AT11" s="1132">
        <v>111</v>
      </c>
      <c r="AU11" s="1132">
        <v>227</v>
      </c>
      <c r="AV11" s="1132">
        <v>163</v>
      </c>
      <c r="AW11" s="1132">
        <v>91</v>
      </c>
      <c r="AX11" s="1132">
        <v>4821</v>
      </c>
    </row>
    <row r="12" spans="1:50">
      <c r="A12" s="1492">
        <v>5</v>
      </c>
      <c r="B12" s="1129">
        <v>1136</v>
      </c>
      <c r="C12" s="1129">
        <v>67</v>
      </c>
      <c r="D12" s="1129">
        <v>51</v>
      </c>
      <c r="E12" s="1129">
        <v>105</v>
      </c>
      <c r="F12" s="1129">
        <v>35</v>
      </c>
      <c r="G12" s="1129">
        <v>28</v>
      </c>
      <c r="H12" s="1129">
        <v>75</v>
      </c>
      <c r="I12" s="1129">
        <v>58</v>
      </c>
      <c r="J12" s="1129">
        <v>38</v>
      </c>
      <c r="K12" s="1129">
        <v>64</v>
      </c>
      <c r="L12" s="1129">
        <v>42</v>
      </c>
      <c r="M12" s="1129">
        <v>71</v>
      </c>
      <c r="N12" s="1129">
        <v>59</v>
      </c>
      <c r="O12" s="1129">
        <v>40</v>
      </c>
      <c r="P12" s="1502">
        <v>1869</v>
      </c>
      <c r="Q12" s="1509"/>
      <c r="R12" s="1492">
        <v>5</v>
      </c>
      <c r="S12" s="1129">
        <v>583</v>
      </c>
      <c r="T12" s="1129">
        <v>35</v>
      </c>
      <c r="U12" s="1129">
        <v>27</v>
      </c>
      <c r="V12" s="1129">
        <v>52</v>
      </c>
      <c r="W12" s="1129">
        <v>22</v>
      </c>
      <c r="X12" s="1129">
        <v>15</v>
      </c>
      <c r="Y12" s="1129">
        <v>41</v>
      </c>
      <c r="Z12" s="1129">
        <v>37</v>
      </c>
      <c r="AA12" s="1129">
        <v>21</v>
      </c>
      <c r="AB12" s="1129">
        <v>38</v>
      </c>
      <c r="AC12" s="1129">
        <v>21</v>
      </c>
      <c r="AD12" s="1129">
        <v>34</v>
      </c>
      <c r="AE12" s="1129">
        <v>27</v>
      </c>
      <c r="AF12" s="1129">
        <v>21</v>
      </c>
      <c r="AG12" s="1502">
        <v>974</v>
      </c>
      <c r="AH12" s="1509"/>
      <c r="AI12" s="1492">
        <v>5</v>
      </c>
      <c r="AJ12" s="1129">
        <v>553</v>
      </c>
      <c r="AK12" s="1129">
        <v>32</v>
      </c>
      <c r="AL12" s="1129">
        <v>24</v>
      </c>
      <c r="AM12" s="1129">
        <v>53</v>
      </c>
      <c r="AN12" s="1129">
        <v>13</v>
      </c>
      <c r="AO12" s="1129">
        <v>13</v>
      </c>
      <c r="AP12" s="1129">
        <v>34</v>
      </c>
      <c r="AQ12" s="1129">
        <v>21</v>
      </c>
      <c r="AR12" s="1129">
        <v>17</v>
      </c>
      <c r="AS12" s="1129">
        <v>26</v>
      </c>
      <c r="AT12" s="1129">
        <v>21</v>
      </c>
      <c r="AU12" s="1129">
        <v>37</v>
      </c>
      <c r="AV12" s="1129">
        <v>32</v>
      </c>
      <c r="AW12" s="1129">
        <v>19</v>
      </c>
      <c r="AX12" s="1502">
        <v>895</v>
      </c>
    </row>
    <row r="13" spans="1:50">
      <c r="A13" s="1492">
        <v>6</v>
      </c>
      <c r="B13" s="1129">
        <v>1135</v>
      </c>
      <c r="C13" s="1129">
        <v>50</v>
      </c>
      <c r="D13" s="1129">
        <v>40</v>
      </c>
      <c r="E13" s="1129">
        <v>129</v>
      </c>
      <c r="F13" s="1129">
        <v>39</v>
      </c>
      <c r="G13" s="1129">
        <v>40</v>
      </c>
      <c r="H13" s="1129">
        <v>73</v>
      </c>
      <c r="I13" s="1129">
        <v>68</v>
      </c>
      <c r="J13" s="1129">
        <v>43</v>
      </c>
      <c r="K13" s="1129">
        <v>85</v>
      </c>
      <c r="L13" s="1129">
        <v>39</v>
      </c>
      <c r="M13" s="1129">
        <v>67</v>
      </c>
      <c r="N13" s="1129">
        <v>44</v>
      </c>
      <c r="O13" s="1129">
        <v>41</v>
      </c>
      <c r="P13" s="1502">
        <v>1893</v>
      </c>
      <c r="Q13" s="1509"/>
      <c r="R13" s="1492">
        <v>6</v>
      </c>
      <c r="S13" s="1129">
        <v>574</v>
      </c>
      <c r="T13" s="1129">
        <v>30</v>
      </c>
      <c r="U13" s="1129">
        <v>20</v>
      </c>
      <c r="V13" s="1129">
        <v>60</v>
      </c>
      <c r="W13" s="1129">
        <v>19</v>
      </c>
      <c r="X13" s="1129">
        <v>21</v>
      </c>
      <c r="Y13" s="1129">
        <v>38</v>
      </c>
      <c r="Z13" s="1129">
        <v>40</v>
      </c>
      <c r="AA13" s="1129">
        <v>21</v>
      </c>
      <c r="AB13" s="1129">
        <v>40</v>
      </c>
      <c r="AC13" s="1129">
        <v>23</v>
      </c>
      <c r="AD13" s="1129">
        <v>27</v>
      </c>
      <c r="AE13" s="1129">
        <v>19</v>
      </c>
      <c r="AF13" s="1129">
        <v>21</v>
      </c>
      <c r="AG13" s="1502">
        <v>953</v>
      </c>
      <c r="AH13" s="1509"/>
      <c r="AI13" s="1492">
        <v>6</v>
      </c>
      <c r="AJ13" s="1129">
        <v>561</v>
      </c>
      <c r="AK13" s="1129">
        <v>20</v>
      </c>
      <c r="AL13" s="1129">
        <v>20</v>
      </c>
      <c r="AM13" s="1129">
        <v>69</v>
      </c>
      <c r="AN13" s="1129">
        <v>20</v>
      </c>
      <c r="AO13" s="1129">
        <v>19</v>
      </c>
      <c r="AP13" s="1129">
        <v>35</v>
      </c>
      <c r="AQ13" s="1129">
        <v>28</v>
      </c>
      <c r="AR13" s="1129">
        <v>22</v>
      </c>
      <c r="AS13" s="1129">
        <v>45</v>
      </c>
      <c r="AT13" s="1129">
        <v>16</v>
      </c>
      <c r="AU13" s="1129">
        <v>40</v>
      </c>
      <c r="AV13" s="1129">
        <v>25</v>
      </c>
      <c r="AW13" s="1129">
        <v>20</v>
      </c>
      <c r="AX13" s="1502">
        <v>940</v>
      </c>
    </row>
    <row r="14" spans="1:50">
      <c r="A14" s="1492">
        <v>7</v>
      </c>
      <c r="B14" s="1129">
        <v>983</v>
      </c>
      <c r="C14" s="1129">
        <v>78</v>
      </c>
      <c r="D14" s="1129">
        <v>51</v>
      </c>
      <c r="E14" s="1129">
        <v>89</v>
      </c>
      <c r="F14" s="1129">
        <v>26</v>
      </c>
      <c r="G14" s="1129">
        <v>29</v>
      </c>
      <c r="H14" s="1129">
        <v>73</v>
      </c>
      <c r="I14" s="1129">
        <v>51</v>
      </c>
      <c r="J14" s="1129">
        <v>42</v>
      </c>
      <c r="K14" s="1129">
        <v>56</v>
      </c>
      <c r="L14" s="1129">
        <v>35</v>
      </c>
      <c r="M14" s="1129">
        <v>67</v>
      </c>
      <c r="N14" s="1129">
        <v>65</v>
      </c>
      <c r="O14" s="1129">
        <v>47</v>
      </c>
      <c r="P14" s="1502">
        <v>1692</v>
      </c>
      <c r="Q14" s="1509"/>
      <c r="R14" s="1492">
        <v>7</v>
      </c>
      <c r="S14" s="1129">
        <v>505</v>
      </c>
      <c r="T14" s="1129">
        <v>35</v>
      </c>
      <c r="U14" s="1129">
        <v>25</v>
      </c>
      <c r="V14" s="1129">
        <v>46</v>
      </c>
      <c r="W14" s="1129">
        <v>10</v>
      </c>
      <c r="X14" s="1129">
        <v>19</v>
      </c>
      <c r="Y14" s="1129">
        <v>39</v>
      </c>
      <c r="Z14" s="1129">
        <v>28</v>
      </c>
      <c r="AA14" s="1129">
        <v>18</v>
      </c>
      <c r="AB14" s="1129">
        <v>31</v>
      </c>
      <c r="AC14" s="1129">
        <v>21</v>
      </c>
      <c r="AD14" s="1129">
        <v>37</v>
      </c>
      <c r="AE14" s="1129">
        <v>26</v>
      </c>
      <c r="AF14" s="1129">
        <v>27</v>
      </c>
      <c r="AG14" s="1502">
        <v>867</v>
      </c>
      <c r="AH14" s="1509"/>
      <c r="AI14" s="1492">
        <v>7</v>
      </c>
      <c r="AJ14" s="1129">
        <v>478</v>
      </c>
      <c r="AK14" s="1129">
        <v>43</v>
      </c>
      <c r="AL14" s="1129">
        <v>26</v>
      </c>
      <c r="AM14" s="1129">
        <v>43</v>
      </c>
      <c r="AN14" s="1129">
        <v>16</v>
      </c>
      <c r="AO14" s="1129">
        <v>10</v>
      </c>
      <c r="AP14" s="1129">
        <v>34</v>
      </c>
      <c r="AQ14" s="1129">
        <v>23</v>
      </c>
      <c r="AR14" s="1129">
        <v>24</v>
      </c>
      <c r="AS14" s="1129">
        <v>25</v>
      </c>
      <c r="AT14" s="1129">
        <v>14</v>
      </c>
      <c r="AU14" s="1129">
        <v>30</v>
      </c>
      <c r="AV14" s="1129">
        <v>39</v>
      </c>
      <c r="AW14" s="1129">
        <v>20</v>
      </c>
      <c r="AX14" s="1502">
        <v>825</v>
      </c>
    </row>
    <row r="15" spans="1:50">
      <c r="A15" s="1492">
        <v>8</v>
      </c>
      <c r="B15" s="1129">
        <v>1043</v>
      </c>
      <c r="C15" s="1129">
        <v>60</v>
      </c>
      <c r="D15" s="1129">
        <v>43</v>
      </c>
      <c r="E15" s="1129">
        <v>106</v>
      </c>
      <c r="F15" s="1129">
        <v>37</v>
      </c>
      <c r="G15" s="1129">
        <v>33</v>
      </c>
      <c r="H15" s="1129">
        <v>80</v>
      </c>
      <c r="I15" s="1129">
        <v>63</v>
      </c>
      <c r="J15" s="1129">
        <v>31</v>
      </c>
      <c r="K15" s="1129">
        <v>72</v>
      </c>
      <c r="L15" s="1129">
        <v>34</v>
      </c>
      <c r="M15" s="1129">
        <v>78</v>
      </c>
      <c r="N15" s="1129">
        <v>58</v>
      </c>
      <c r="O15" s="1129">
        <v>41</v>
      </c>
      <c r="P15" s="1502">
        <v>1779</v>
      </c>
      <c r="Q15" s="1509"/>
      <c r="R15" s="1492">
        <v>8</v>
      </c>
      <c r="S15" s="1129">
        <v>540</v>
      </c>
      <c r="T15" s="1129">
        <v>28</v>
      </c>
      <c r="U15" s="1129">
        <v>20</v>
      </c>
      <c r="V15" s="1129">
        <v>57</v>
      </c>
      <c r="W15" s="1129">
        <v>17</v>
      </c>
      <c r="X15" s="1129">
        <v>18</v>
      </c>
      <c r="Y15" s="1129">
        <v>43</v>
      </c>
      <c r="Z15" s="1129">
        <v>31</v>
      </c>
      <c r="AA15" s="1129">
        <v>17</v>
      </c>
      <c r="AB15" s="1129">
        <v>44</v>
      </c>
      <c r="AC15" s="1129">
        <v>12</v>
      </c>
      <c r="AD15" s="1129">
        <v>42</v>
      </c>
      <c r="AE15" s="1129">
        <v>37</v>
      </c>
      <c r="AF15" s="1129">
        <v>18</v>
      </c>
      <c r="AG15" s="1502">
        <v>924</v>
      </c>
      <c r="AH15" s="1509"/>
      <c r="AI15" s="1492">
        <v>8</v>
      </c>
      <c r="AJ15" s="1129">
        <v>503</v>
      </c>
      <c r="AK15" s="1129">
        <v>32</v>
      </c>
      <c r="AL15" s="1129">
        <v>23</v>
      </c>
      <c r="AM15" s="1129">
        <v>49</v>
      </c>
      <c r="AN15" s="1129">
        <v>20</v>
      </c>
      <c r="AO15" s="1129">
        <v>15</v>
      </c>
      <c r="AP15" s="1129">
        <v>37</v>
      </c>
      <c r="AQ15" s="1129">
        <v>32</v>
      </c>
      <c r="AR15" s="1129">
        <v>14</v>
      </c>
      <c r="AS15" s="1129">
        <v>28</v>
      </c>
      <c r="AT15" s="1129">
        <v>22</v>
      </c>
      <c r="AU15" s="1129">
        <v>36</v>
      </c>
      <c r="AV15" s="1129">
        <v>21</v>
      </c>
      <c r="AW15" s="1129">
        <v>23</v>
      </c>
      <c r="AX15" s="1502">
        <v>855</v>
      </c>
    </row>
    <row r="16" spans="1:50">
      <c r="A16" s="1492">
        <v>9</v>
      </c>
      <c r="B16" s="1129">
        <v>902</v>
      </c>
      <c r="C16" s="1129">
        <v>72</v>
      </c>
      <c r="D16" s="1129">
        <v>44</v>
      </c>
      <c r="E16" s="1129">
        <v>108</v>
      </c>
      <c r="F16" s="1129">
        <v>36</v>
      </c>
      <c r="G16" s="1129">
        <v>26</v>
      </c>
      <c r="H16" s="1129">
        <v>80</v>
      </c>
      <c r="I16" s="1129">
        <v>60</v>
      </c>
      <c r="J16" s="1129">
        <v>34</v>
      </c>
      <c r="K16" s="1129">
        <v>68</v>
      </c>
      <c r="L16" s="1129">
        <v>42</v>
      </c>
      <c r="M16" s="1129">
        <v>81</v>
      </c>
      <c r="N16" s="1129">
        <v>54</v>
      </c>
      <c r="O16" s="1129">
        <v>36</v>
      </c>
      <c r="P16" s="1502">
        <v>1643</v>
      </c>
      <c r="Q16" s="1509"/>
      <c r="R16" s="1492">
        <v>9</v>
      </c>
      <c r="S16" s="1129">
        <v>450</v>
      </c>
      <c r="T16" s="1129">
        <v>38</v>
      </c>
      <c r="U16" s="1129">
        <v>23</v>
      </c>
      <c r="V16" s="1129">
        <v>49</v>
      </c>
      <c r="W16" s="1129">
        <v>26</v>
      </c>
      <c r="X16" s="1129">
        <v>16</v>
      </c>
      <c r="Y16" s="1129">
        <v>41</v>
      </c>
      <c r="Z16" s="1129">
        <v>30</v>
      </c>
      <c r="AA16" s="1129">
        <v>12</v>
      </c>
      <c r="AB16" s="1129">
        <v>34</v>
      </c>
      <c r="AC16" s="1129">
        <v>24</v>
      </c>
      <c r="AD16" s="1129">
        <v>38</v>
      </c>
      <c r="AE16" s="1129">
        <v>30</v>
      </c>
      <c r="AF16" s="1129">
        <v>19</v>
      </c>
      <c r="AG16" s="1502">
        <v>830</v>
      </c>
      <c r="AH16" s="1509"/>
      <c r="AI16" s="1492">
        <v>9</v>
      </c>
      <c r="AJ16" s="1129">
        <v>452</v>
      </c>
      <c r="AK16" s="1129">
        <v>34</v>
      </c>
      <c r="AL16" s="1129">
        <v>21</v>
      </c>
      <c r="AM16" s="1129">
        <v>59</v>
      </c>
      <c r="AN16" s="1129">
        <v>10</v>
      </c>
      <c r="AO16" s="1129">
        <v>10</v>
      </c>
      <c r="AP16" s="1129">
        <v>39</v>
      </c>
      <c r="AQ16" s="1129">
        <v>30</v>
      </c>
      <c r="AR16" s="1129">
        <v>22</v>
      </c>
      <c r="AS16" s="1129">
        <v>34</v>
      </c>
      <c r="AT16" s="1129">
        <v>18</v>
      </c>
      <c r="AU16" s="1129">
        <v>43</v>
      </c>
      <c r="AV16" s="1129">
        <v>24</v>
      </c>
      <c r="AW16" s="1129">
        <v>17</v>
      </c>
      <c r="AX16" s="1502">
        <v>813</v>
      </c>
    </row>
    <row r="17" spans="1:50">
      <c r="A17" s="1506" t="s">
        <v>468</v>
      </c>
      <c r="B17" s="1132">
        <v>5199</v>
      </c>
      <c r="C17" s="1132">
        <v>327</v>
      </c>
      <c r="D17" s="1132">
        <v>229</v>
      </c>
      <c r="E17" s="1132">
        <v>537</v>
      </c>
      <c r="F17" s="1132">
        <v>173</v>
      </c>
      <c r="G17" s="1132">
        <v>156</v>
      </c>
      <c r="H17" s="1132">
        <v>381</v>
      </c>
      <c r="I17" s="1132">
        <v>300</v>
      </c>
      <c r="J17" s="1132">
        <v>188</v>
      </c>
      <c r="K17" s="1132">
        <v>345</v>
      </c>
      <c r="L17" s="1132">
        <v>192</v>
      </c>
      <c r="M17" s="1132">
        <v>364</v>
      </c>
      <c r="N17" s="1132">
        <v>280</v>
      </c>
      <c r="O17" s="1132">
        <v>205</v>
      </c>
      <c r="P17" s="1132">
        <v>8876</v>
      </c>
      <c r="Q17" s="1510"/>
      <c r="R17" s="1506" t="s">
        <v>468</v>
      </c>
      <c r="S17" s="1132">
        <v>2652</v>
      </c>
      <c r="T17" s="1132">
        <v>166</v>
      </c>
      <c r="U17" s="1132">
        <v>115</v>
      </c>
      <c r="V17" s="1132">
        <v>264</v>
      </c>
      <c r="W17" s="1132">
        <v>94</v>
      </c>
      <c r="X17" s="1132">
        <v>89</v>
      </c>
      <c r="Y17" s="1132">
        <v>202</v>
      </c>
      <c r="Z17" s="1132">
        <v>166</v>
      </c>
      <c r="AA17" s="1132">
        <v>89</v>
      </c>
      <c r="AB17" s="1132">
        <v>187</v>
      </c>
      <c r="AC17" s="1132">
        <v>101</v>
      </c>
      <c r="AD17" s="1132">
        <v>178</v>
      </c>
      <c r="AE17" s="1132">
        <v>139</v>
      </c>
      <c r="AF17" s="1132">
        <v>106</v>
      </c>
      <c r="AG17" s="1132">
        <v>4548</v>
      </c>
      <c r="AH17" s="1510"/>
      <c r="AI17" s="1506" t="s">
        <v>468</v>
      </c>
      <c r="AJ17" s="1132">
        <v>2547</v>
      </c>
      <c r="AK17" s="1132">
        <v>161</v>
      </c>
      <c r="AL17" s="1132">
        <v>114</v>
      </c>
      <c r="AM17" s="1132">
        <v>273</v>
      </c>
      <c r="AN17" s="1132">
        <v>79</v>
      </c>
      <c r="AO17" s="1132">
        <v>67</v>
      </c>
      <c r="AP17" s="1132">
        <v>179</v>
      </c>
      <c r="AQ17" s="1132">
        <v>134</v>
      </c>
      <c r="AR17" s="1132">
        <v>99</v>
      </c>
      <c r="AS17" s="1132">
        <v>158</v>
      </c>
      <c r="AT17" s="1132">
        <v>91</v>
      </c>
      <c r="AU17" s="1132">
        <v>186</v>
      </c>
      <c r="AV17" s="1132">
        <v>141</v>
      </c>
      <c r="AW17" s="1132">
        <v>99</v>
      </c>
      <c r="AX17" s="1132">
        <v>4328</v>
      </c>
    </row>
    <row r="18" spans="1:50">
      <c r="A18" s="1492">
        <v>10</v>
      </c>
      <c r="B18" s="1129">
        <v>797</v>
      </c>
      <c r="C18" s="1129">
        <v>45</v>
      </c>
      <c r="D18" s="1129">
        <v>43</v>
      </c>
      <c r="E18" s="1129">
        <v>73</v>
      </c>
      <c r="F18" s="1129">
        <v>29</v>
      </c>
      <c r="G18" s="1129">
        <v>27</v>
      </c>
      <c r="H18" s="1129">
        <v>51</v>
      </c>
      <c r="I18" s="1129">
        <v>36</v>
      </c>
      <c r="J18" s="1129">
        <v>29</v>
      </c>
      <c r="K18" s="1129">
        <v>47</v>
      </c>
      <c r="L18" s="1129">
        <v>31</v>
      </c>
      <c r="M18" s="1129">
        <v>51</v>
      </c>
      <c r="N18" s="1129">
        <v>48</v>
      </c>
      <c r="O18" s="1129">
        <v>31</v>
      </c>
      <c r="P18" s="1502">
        <v>1338</v>
      </c>
      <c r="Q18" s="1509"/>
      <c r="R18" s="1492">
        <v>10</v>
      </c>
      <c r="S18" s="1129">
        <v>410</v>
      </c>
      <c r="T18" s="1129">
        <v>21</v>
      </c>
      <c r="U18" s="1129">
        <v>20</v>
      </c>
      <c r="V18" s="1129">
        <v>36</v>
      </c>
      <c r="W18" s="1129">
        <v>19</v>
      </c>
      <c r="X18" s="1129">
        <v>12</v>
      </c>
      <c r="Y18" s="1129">
        <v>26</v>
      </c>
      <c r="Z18" s="1129">
        <v>24</v>
      </c>
      <c r="AA18" s="1129">
        <v>16</v>
      </c>
      <c r="AB18" s="1129">
        <v>21</v>
      </c>
      <c r="AC18" s="1129">
        <v>14</v>
      </c>
      <c r="AD18" s="1129">
        <v>32</v>
      </c>
      <c r="AE18" s="1129">
        <v>24</v>
      </c>
      <c r="AF18" s="1129">
        <v>17</v>
      </c>
      <c r="AG18" s="1502">
        <v>692</v>
      </c>
      <c r="AH18" s="1509"/>
      <c r="AI18" s="1492">
        <v>10</v>
      </c>
      <c r="AJ18" s="1129">
        <v>387</v>
      </c>
      <c r="AK18" s="1129">
        <v>24</v>
      </c>
      <c r="AL18" s="1129">
        <v>23</v>
      </c>
      <c r="AM18" s="1129">
        <v>37</v>
      </c>
      <c r="AN18" s="1129">
        <v>10</v>
      </c>
      <c r="AO18" s="1129">
        <v>15</v>
      </c>
      <c r="AP18" s="1129">
        <v>25</v>
      </c>
      <c r="AQ18" s="1129">
        <v>12</v>
      </c>
      <c r="AR18" s="1129">
        <v>13</v>
      </c>
      <c r="AS18" s="1129">
        <v>26</v>
      </c>
      <c r="AT18" s="1129">
        <v>17</v>
      </c>
      <c r="AU18" s="1129">
        <v>19</v>
      </c>
      <c r="AV18" s="1129">
        <v>24</v>
      </c>
      <c r="AW18" s="1129">
        <v>14</v>
      </c>
      <c r="AX18" s="1502">
        <v>646</v>
      </c>
    </row>
    <row r="19" spans="1:50">
      <c r="A19" s="1492">
        <v>11</v>
      </c>
      <c r="B19" s="1129">
        <v>726</v>
      </c>
      <c r="C19" s="1129">
        <v>43</v>
      </c>
      <c r="D19" s="1129">
        <v>28</v>
      </c>
      <c r="E19" s="1129">
        <v>63</v>
      </c>
      <c r="F19" s="1129">
        <v>25</v>
      </c>
      <c r="G19" s="1129">
        <v>15</v>
      </c>
      <c r="H19" s="1129">
        <v>48</v>
      </c>
      <c r="I19" s="1129">
        <v>37</v>
      </c>
      <c r="J19" s="1129">
        <v>18</v>
      </c>
      <c r="K19" s="1129">
        <v>50</v>
      </c>
      <c r="L19" s="1129">
        <v>27</v>
      </c>
      <c r="M19" s="1129">
        <v>55</v>
      </c>
      <c r="N19" s="1129">
        <v>54</v>
      </c>
      <c r="O19" s="1129">
        <v>29</v>
      </c>
      <c r="P19" s="1502">
        <v>1218</v>
      </c>
      <c r="Q19" s="1509"/>
      <c r="R19" s="1492">
        <v>11</v>
      </c>
      <c r="S19" s="1129">
        <v>373</v>
      </c>
      <c r="T19" s="1129">
        <v>17</v>
      </c>
      <c r="U19" s="1129">
        <v>18</v>
      </c>
      <c r="V19" s="1129">
        <v>32</v>
      </c>
      <c r="W19" s="1129">
        <v>10</v>
      </c>
      <c r="X19" s="1129">
        <v>9</v>
      </c>
      <c r="Y19" s="1129">
        <v>33</v>
      </c>
      <c r="Z19" s="1129">
        <v>18</v>
      </c>
      <c r="AA19" s="1129">
        <v>7</v>
      </c>
      <c r="AB19" s="1129">
        <v>29</v>
      </c>
      <c r="AC19" s="1129">
        <v>13</v>
      </c>
      <c r="AD19" s="1129">
        <v>22</v>
      </c>
      <c r="AE19" s="1129">
        <v>30</v>
      </c>
      <c r="AF19" s="1129">
        <v>10</v>
      </c>
      <c r="AG19" s="1502">
        <v>621</v>
      </c>
      <c r="AH19" s="1509"/>
      <c r="AI19" s="1492">
        <v>11</v>
      </c>
      <c r="AJ19" s="1129">
        <v>353</v>
      </c>
      <c r="AK19" s="1129">
        <v>26</v>
      </c>
      <c r="AL19" s="1129">
        <v>10</v>
      </c>
      <c r="AM19" s="1129">
        <v>31</v>
      </c>
      <c r="AN19" s="1129">
        <v>15</v>
      </c>
      <c r="AO19" s="1129">
        <v>6</v>
      </c>
      <c r="AP19" s="1129">
        <v>15</v>
      </c>
      <c r="AQ19" s="1129">
        <v>19</v>
      </c>
      <c r="AR19" s="1129">
        <v>11</v>
      </c>
      <c r="AS19" s="1129">
        <v>21</v>
      </c>
      <c r="AT19" s="1129">
        <v>14</v>
      </c>
      <c r="AU19" s="1129">
        <v>33</v>
      </c>
      <c r="AV19" s="1129">
        <v>24</v>
      </c>
      <c r="AW19" s="1129">
        <v>19</v>
      </c>
      <c r="AX19" s="1502">
        <v>597</v>
      </c>
    </row>
    <row r="20" spans="1:50">
      <c r="A20" s="1492">
        <v>12</v>
      </c>
      <c r="B20" s="1129">
        <v>622</v>
      </c>
      <c r="C20" s="1129">
        <v>45</v>
      </c>
      <c r="D20" s="1129">
        <v>32</v>
      </c>
      <c r="E20" s="1129">
        <v>66</v>
      </c>
      <c r="F20" s="1129">
        <v>20</v>
      </c>
      <c r="G20" s="1129">
        <v>18</v>
      </c>
      <c r="H20" s="1129">
        <v>37</v>
      </c>
      <c r="I20" s="1129">
        <v>46</v>
      </c>
      <c r="J20" s="1129">
        <v>34</v>
      </c>
      <c r="K20" s="1129">
        <v>40</v>
      </c>
      <c r="L20" s="1129">
        <v>25</v>
      </c>
      <c r="M20" s="1129">
        <v>75</v>
      </c>
      <c r="N20" s="1129">
        <v>42</v>
      </c>
      <c r="O20" s="1129">
        <v>27</v>
      </c>
      <c r="P20" s="1502">
        <v>1129</v>
      </c>
      <c r="Q20" s="1509"/>
      <c r="R20" s="1492">
        <v>12</v>
      </c>
      <c r="S20" s="1129">
        <v>319</v>
      </c>
      <c r="T20" s="1129">
        <v>14</v>
      </c>
      <c r="U20" s="1129">
        <v>14</v>
      </c>
      <c r="V20" s="1129">
        <v>37</v>
      </c>
      <c r="W20" s="1129">
        <v>10</v>
      </c>
      <c r="X20" s="1129">
        <v>8</v>
      </c>
      <c r="Y20" s="1129">
        <v>16</v>
      </c>
      <c r="Z20" s="1129">
        <v>26</v>
      </c>
      <c r="AA20" s="1129">
        <v>14</v>
      </c>
      <c r="AB20" s="1129">
        <v>21</v>
      </c>
      <c r="AC20" s="1129">
        <v>10</v>
      </c>
      <c r="AD20" s="1129">
        <v>48</v>
      </c>
      <c r="AE20" s="1129">
        <v>22</v>
      </c>
      <c r="AF20" s="1129">
        <v>11</v>
      </c>
      <c r="AG20" s="1502">
        <v>570</v>
      </c>
      <c r="AH20" s="1509"/>
      <c r="AI20" s="1492">
        <v>12</v>
      </c>
      <c r="AJ20" s="1129">
        <v>303</v>
      </c>
      <c r="AK20" s="1129">
        <v>31</v>
      </c>
      <c r="AL20" s="1129">
        <v>18</v>
      </c>
      <c r="AM20" s="1129">
        <v>29</v>
      </c>
      <c r="AN20" s="1129">
        <v>10</v>
      </c>
      <c r="AO20" s="1129">
        <v>10</v>
      </c>
      <c r="AP20" s="1129">
        <v>21</v>
      </c>
      <c r="AQ20" s="1129">
        <v>20</v>
      </c>
      <c r="AR20" s="1129">
        <v>20</v>
      </c>
      <c r="AS20" s="1129">
        <v>19</v>
      </c>
      <c r="AT20" s="1129">
        <v>15</v>
      </c>
      <c r="AU20" s="1129">
        <v>27</v>
      </c>
      <c r="AV20" s="1129">
        <v>20</v>
      </c>
      <c r="AW20" s="1129">
        <v>16</v>
      </c>
      <c r="AX20" s="1502">
        <v>559</v>
      </c>
    </row>
    <row r="21" spans="1:50">
      <c r="A21" s="1492">
        <v>13</v>
      </c>
      <c r="B21" s="1129">
        <v>689</v>
      </c>
      <c r="C21" s="1129">
        <v>53</v>
      </c>
      <c r="D21" s="1129">
        <v>23</v>
      </c>
      <c r="E21" s="1129">
        <v>77</v>
      </c>
      <c r="F21" s="1129">
        <v>20</v>
      </c>
      <c r="G21" s="1129">
        <v>20</v>
      </c>
      <c r="H21" s="1129">
        <v>39</v>
      </c>
      <c r="I21" s="1129">
        <v>27</v>
      </c>
      <c r="J21" s="1129">
        <v>27</v>
      </c>
      <c r="K21" s="1129">
        <v>52</v>
      </c>
      <c r="L21" s="1129">
        <v>22</v>
      </c>
      <c r="M21" s="1129">
        <v>60</v>
      </c>
      <c r="N21" s="1129">
        <v>34</v>
      </c>
      <c r="O21" s="1129">
        <v>34</v>
      </c>
      <c r="P21" s="1502">
        <v>1177</v>
      </c>
      <c r="Q21" s="1509"/>
      <c r="R21" s="1492">
        <v>13</v>
      </c>
      <c r="S21" s="1129">
        <v>356</v>
      </c>
      <c r="T21" s="1129">
        <v>27</v>
      </c>
      <c r="U21" s="1129">
        <v>14</v>
      </c>
      <c r="V21" s="1129">
        <v>33</v>
      </c>
      <c r="W21" s="1129">
        <v>10</v>
      </c>
      <c r="X21" s="1129">
        <v>9</v>
      </c>
      <c r="Y21" s="1129">
        <v>19</v>
      </c>
      <c r="Z21" s="1129">
        <v>14</v>
      </c>
      <c r="AA21" s="1129">
        <v>16</v>
      </c>
      <c r="AB21" s="1129">
        <v>25</v>
      </c>
      <c r="AC21" s="1129">
        <v>11</v>
      </c>
      <c r="AD21" s="1129">
        <v>30</v>
      </c>
      <c r="AE21" s="1129">
        <v>14</v>
      </c>
      <c r="AF21" s="1129">
        <v>15</v>
      </c>
      <c r="AG21" s="1502">
        <v>593</v>
      </c>
      <c r="AH21" s="1509"/>
      <c r="AI21" s="1492">
        <v>13</v>
      </c>
      <c r="AJ21" s="1129">
        <v>333</v>
      </c>
      <c r="AK21" s="1129">
        <v>26</v>
      </c>
      <c r="AL21" s="1129">
        <v>9</v>
      </c>
      <c r="AM21" s="1129">
        <v>44</v>
      </c>
      <c r="AN21" s="1129">
        <v>10</v>
      </c>
      <c r="AO21" s="1129">
        <v>11</v>
      </c>
      <c r="AP21" s="1129">
        <v>20</v>
      </c>
      <c r="AQ21" s="1129">
        <v>13</v>
      </c>
      <c r="AR21" s="1129">
        <v>11</v>
      </c>
      <c r="AS21" s="1129">
        <v>27</v>
      </c>
      <c r="AT21" s="1129">
        <v>11</v>
      </c>
      <c r="AU21" s="1129">
        <v>30</v>
      </c>
      <c r="AV21" s="1129">
        <v>20</v>
      </c>
      <c r="AW21" s="1129">
        <v>19</v>
      </c>
      <c r="AX21" s="1502">
        <v>584</v>
      </c>
    </row>
    <row r="22" spans="1:50">
      <c r="A22" s="1492">
        <v>14</v>
      </c>
      <c r="B22" s="1129">
        <v>584</v>
      </c>
      <c r="C22" s="1129">
        <v>36</v>
      </c>
      <c r="D22" s="1129">
        <v>32</v>
      </c>
      <c r="E22" s="1129">
        <v>58</v>
      </c>
      <c r="F22" s="1129">
        <v>22</v>
      </c>
      <c r="G22" s="1129">
        <v>12</v>
      </c>
      <c r="H22" s="1129">
        <v>68</v>
      </c>
      <c r="I22" s="1129">
        <v>36</v>
      </c>
      <c r="J22" s="1129">
        <v>23</v>
      </c>
      <c r="K22" s="1129">
        <v>35</v>
      </c>
      <c r="L22" s="1129">
        <v>22</v>
      </c>
      <c r="M22" s="1129">
        <v>46</v>
      </c>
      <c r="N22" s="1129">
        <v>39</v>
      </c>
      <c r="O22" s="1129">
        <v>19</v>
      </c>
      <c r="P22" s="1502">
        <v>1032</v>
      </c>
      <c r="Q22" s="1509"/>
      <c r="R22" s="1492">
        <v>14</v>
      </c>
      <c r="S22" s="1129">
        <v>306</v>
      </c>
      <c r="T22" s="1129">
        <v>21</v>
      </c>
      <c r="U22" s="1129">
        <v>20</v>
      </c>
      <c r="V22" s="1129">
        <v>33</v>
      </c>
      <c r="W22" s="1129">
        <v>12</v>
      </c>
      <c r="X22" s="1129">
        <v>3</v>
      </c>
      <c r="Y22" s="1129">
        <v>41</v>
      </c>
      <c r="Z22" s="1129">
        <v>15</v>
      </c>
      <c r="AA22" s="1129">
        <v>12</v>
      </c>
      <c r="AB22" s="1129">
        <v>17</v>
      </c>
      <c r="AC22" s="1129">
        <v>13</v>
      </c>
      <c r="AD22" s="1129">
        <v>22</v>
      </c>
      <c r="AE22" s="1129">
        <v>23</v>
      </c>
      <c r="AF22" s="1129">
        <v>12</v>
      </c>
      <c r="AG22" s="1502">
        <v>550</v>
      </c>
      <c r="AH22" s="1509"/>
      <c r="AI22" s="1492">
        <v>14</v>
      </c>
      <c r="AJ22" s="1129">
        <v>278</v>
      </c>
      <c r="AK22" s="1129">
        <v>15</v>
      </c>
      <c r="AL22" s="1129">
        <v>12</v>
      </c>
      <c r="AM22" s="1129">
        <v>25</v>
      </c>
      <c r="AN22" s="1129">
        <v>10</v>
      </c>
      <c r="AO22" s="1129">
        <v>9</v>
      </c>
      <c r="AP22" s="1129">
        <v>27</v>
      </c>
      <c r="AQ22" s="1129">
        <v>21</v>
      </c>
      <c r="AR22" s="1129">
        <v>11</v>
      </c>
      <c r="AS22" s="1129">
        <v>18</v>
      </c>
      <c r="AT22" s="1129">
        <v>9</v>
      </c>
      <c r="AU22" s="1129">
        <v>24</v>
      </c>
      <c r="AV22" s="1129">
        <v>16</v>
      </c>
      <c r="AW22" s="1129">
        <v>7</v>
      </c>
      <c r="AX22" s="1502">
        <v>482</v>
      </c>
    </row>
    <row r="23" spans="1:50">
      <c r="A23" s="1506" t="s">
        <v>469</v>
      </c>
      <c r="B23" s="1132">
        <v>3418</v>
      </c>
      <c r="C23" s="1132">
        <v>222</v>
      </c>
      <c r="D23" s="1132">
        <v>158</v>
      </c>
      <c r="E23" s="1132">
        <v>337</v>
      </c>
      <c r="F23" s="1132">
        <v>116</v>
      </c>
      <c r="G23" s="1132">
        <v>92</v>
      </c>
      <c r="H23" s="1132">
        <v>243</v>
      </c>
      <c r="I23" s="1132">
        <v>182</v>
      </c>
      <c r="J23" s="1132">
        <v>131</v>
      </c>
      <c r="K23" s="1132">
        <v>224</v>
      </c>
      <c r="L23" s="1132">
        <v>127</v>
      </c>
      <c r="M23" s="1132">
        <v>287</v>
      </c>
      <c r="N23" s="1132">
        <v>217</v>
      </c>
      <c r="O23" s="1132">
        <v>140</v>
      </c>
      <c r="P23" s="1132">
        <v>5894</v>
      </c>
      <c r="Q23" s="1510"/>
      <c r="R23" s="1506" t="s">
        <v>469</v>
      </c>
      <c r="S23" s="1132">
        <v>1764</v>
      </c>
      <c r="T23" s="1132">
        <v>100</v>
      </c>
      <c r="U23" s="1132">
        <v>86</v>
      </c>
      <c r="V23" s="1132">
        <v>171</v>
      </c>
      <c r="W23" s="1132">
        <v>61</v>
      </c>
      <c r="X23" s="1132">
        <v>41</v>
      </c>
      <c r="Y23" s="1132">
        <v>135</v>
      </c>
      <c r="Z23" s="1132">
        <v>97</v>
      </c>
      <c r="AA23" s="1132">
        <v>65</v>
      </c>
      <c r="AB23" s="1132">
        <v>113</v>
      </c>
      <c r="AC23" s="1132">
        <v>61</v>
      </c>
      <c r="AD23" s="1132">
        <v>154</v>
      </c>
      <c r="AE23" s="1132">
        <v>113</v>
      </c>
      <c r="AF23" s="1132">
        <v>65</v>
      </c>
      <c r="AG23" s="1132">
        <v>3026</v>
      </c>
      <c r="AH23" s="1510"/>
      <c r="AI23" s="1506" t="s">
        <v>469</v>
      </c>
      <c r="AJ23" s="1132">
        <v>1654</v>
      </c>
      <c r="AK23" s="1132">
        <v>122</v>
      </c>
      <c r="AL23" s="1132">
        <v>72</v>
      </c>
      <c r="AM23" s="1132">
        <v>166</v>
      </c>
      <c r="AN23" s="1132">
        <v>55</v>
      </c>
      <c r="AO23" s="1132">
        <v>51</v>
      </c>
      <c r="AP23" s="1132">
        <v>108</v>
      </c>
      <c r="AQ23" s="1132">
        <v>85</v>
      </c>
      <c r="AR23" s="1132">
        <v>66</v>
      </c>
      <c r="AS23" s="1132">
        <v>111</v>
      </c>
      <c r="AT23" s="1132">
        <v>66</v>
      </c>
      <c r="AU23" s="1132">
        <v>133</v>
      </c>
      <c r="AV23" s="1132">
        <v>104</v>
      </c>
      <c r="AW23" s="1132">
        <v>75</v>
      </c>
      <c r="AX23" s="1132">
        <v>2868</v>
      </c>
    </row>
    <row r="24" spans="1:50">
      <c r="A24" s="1492">
        <v>15</v>
      </c>
      <c r="B24" s="1129">
        <v>546</v>
      </c>
      <c r="C24" s="1129">
        <v>67</v>
      </c>
      <c r="D24" s="1129">
        <v>27</v>
      </c>
      <c r="E24" s="1129">
        <v>75</v>
      </c>
      <c r="F24" s="1129">
        <v>24</v>
      </c>
      <c r="G24" s="1129">
        <v>8</v>
      </c>
      <c r="H24" s="1129">
        <v>43</v>
      </c>
      <c r="I24" s="1129">
        <v>38</v>
      </c>
      <c r="J24" s="1129">
        <v>27</v>
      </c>
      <c r="K24" s="1129">
        <v>30</v>
      </c>
      <c r="L24" s="1129">
        <v>13</v>
      </c>
      <c r="M24" s="1129">
        <v>61</v>
      </c>
      <c r="N24" s="1129">
        <v>59</v>
      </c>
      <c r="O24" s="1129">
        <v>26</v>
      </c>
      <c r="P24" s="1502">
        <v>1044</v>
      </c>
      <c r="Q24" s="1509"/>
      <c r="R24" s="1492">
        <v>15</v>
      </c>
      <c r="S24" s="1129">
        <v>272</v>
      </c>
      <c r="T24" s="1129">
        <v>34</v>
      </c>
      <c r="U24" s="1129">
        <v>13</v>
      </c>
      <c r="V24" s="1129">
        <v>41</v>
      </c>
      <c r="W24" s="1129">
        <v>15</v>
      </c>
      <c r="X24" s="1129">
        <v>4</v>
      </c>
      <c r="Y24" s="1129">
        <v>13</v>
      </c>
      <c r="Z24" s="1129">
        <v>19</v>
      </c>
      <c r="AA24" s="1129">
        <v>14</v>
      </c>
      <c r="AB24" s="1129">
        <v>18</v>
      </c>
      <c r="AC24" s="1129">
        <v>7</v>
      </c>
      <c r="AD24" s="1129">
        <v>28</v>
      </c>
      <c r="AE24" s="1129">
        <v>33</v>
      </c>
      <c r="AF24" s="1129">
        <v>15</v>
      </c>
      <c r="AG24" s="1502">
        <v>526</v>
      </c>
      <c r="AH24" s="1509"/>
      <c r="AI24" s="1492">
        <v>15</v>
      </c>
      <c r="AJ24" s="1129">
        <v>274</v>
      </c>
      <c r="AK24" s="1129">
        <v>33</v>
      </c>
      <c r="AL24" s="1129">
        <v>14</v>
      </c>
      <c r="AM24" s="1129">
        <v>34</v>
      </c>
      <c r="AN24" s="1129">
        <v>9</v>
      </c>
      <c r="AO24" s="1129">
        <v>4</v>
      </c>
      <c r="AP24" s="1129">
        <v>30</v>
      </c>
      <c r="AQ24" s="1129">
        <v>19</v>
      </c>
      <c r="AR24" s="1129">
        <v>13</v>
      </c>
      <c r="AS24" s="1129">
        <v>12</v>
      </c>
      <c r="AT24" s="1129">
        <v>6</v>
      </c>
      <c r="AU24" s="1129">
        <v>33</v>
      </c>
      <c r="AV24" s="1129">
        <v>26</v>
      </c>
      <c r="AW24" s="1129">
        <v>11</v>
      </c>
      <c r="AX24" s="1502">
        <v>518</v>
      </c>
    </row>
    <row r="25" spans="1:50">
      <c r="A25" s="1492">
        <v>16</v>
      </c>
      <c r="B25" s="1129">
        <v>622</v>
      </c>
      <c r="C25" s="1129">
        <v>41</v>
      </c>
      <c r="D25" s="1129">
        <v>26</v>
      </c>
      <c r="E25" s="1129">
        <v>88</v>
      </c>
      <c r="F25" s="1129">
        <v>21</v>
      </c>
      <c r="G25" s="1129">
        <v>23</v>
      </c>
      <c r="H25" s="1129">
        <v>53</v>
      </c>
      <c r="I25" s="1129">
        <v>37</v>
      </c>
      <c r="J25" s="1129">
        <v>26</v>
      </c>
      <c r="K25" s="1129">
        <v>52</v>
      </c>
      <c r="L25" s="1129">
        <v>23</v>
      </c>
      <c r="M25" s="1129">
        <v>63</v>
      </c>
      <c r="N25" s="1129">
        <v>25</v>
      </c>
      <c r="O25" s="1129">
        <v>28</v>
      </c>
      <c r="P25" s="1502">
        <v>1128</v>
      </c>
      <c r="Q25" s="1509"/>
      <c r="R25" s="1492">
        <v>16</v>
      </c>
      <c r="S25" s="1129">
        <v>342</v>
      </c>
      <c r="T25" s="1129">
        <v>23</v>
      </c>
      <c r="U25" s="1129">
        <v>19</v>
      </c>
      <c r="V25" s="1129">
        <v>48</v>
      </c>
      <c r="W25" s="1129">
        <v>9</v>
      </c>
      <c r="X25" s="1129">
        <v>13</v>
      </c>
      <c r="Y25" s="1129">
        <v>25</v>
      </c>
      <c r="Z25" s="1129">
        <v>23</v>
      </c>
      <c r="AA25" s="1129">
        <v>14</v>
      </c>
      <c r="AB25" s="1129">
        <v>30</v>
      </c>
      <c r="AC25" s="1129">
        <v>17</v>
      </c>
      <c r="AD25" s="1129">
        <v>31</v>
      </c>
      <c r="AE25" s="1129">
        <v>12</v>
      </c>
      <c r="AF25" s="1129">
        <v>14</v>
      </c>
      <c r="AG25" s="1502">
        <v>620</v>
      </c>
      <c r="AH25" s="1509"/>
      <c r="AI25" s="1492">
        <v>16</v>
      </c>
      <c r="AJ25" s="1129">
        <v>280</v>
      </c>
      <c r="AK25" s="1129">
        <v>18</v>
      </c>
      <c r="AL25" s="1129">
        <v>7</v>
      </c>
      <c r="AM25" s="1129">
        <v>40</v>
      </c>
      <c r="AN25" s="1129">
        <v>12</v>
      </c>
      <c r="AO25" s="1129">
        <v>10</v>
      </c>
      <c r="AP25" s="1129">
        <v>28</v>
      </c>
      <c r="AQ25" s="1129">
        <v>14</v>
      </c>
      <c r="AR25" s="1129">
        <v>12</v>
      </c>
      <c r="AS25" s="1129">
        <v>22</v>
      </c>
      <c r="AT25" s="1129">
        <v>6</v>
      </c>
      <c r="AU25" s="1129">
        <v>32</v>
      </c>
      <c r="AV25" s="1129">
        <v>13</v>
      </c>
      <c r="AW25" s="1129">
        <v>14</v>
      </c>
      <c r="AX25" s="1502">
        <v>508</v>
      </c>
    </row>
    <row r="26" spans="1:50">
      <c r="A26" s="1492">
        <v>17</v>
      </c>
      <c r="B26" s="1129">
        <v>629</v>
      </c>
      <c r="C26" s="1129">
        <v>44</v>
      </c>
      <c r="D26" s="1129">
        <v>32</v>
      </c>
      <c r="E26" s="1129">
        <v>87</v>
      </c>
      <c r="F26" s="1129">
        <v>27</v>
      </c>
      <c r="G26" s="1129">
        <v>15</v>
      </c>
      <c r="H26" s="1129">
        <v>52</v>
      </c>
      <c r="I26" s="1129">
        <v>50</v>
      </c>
      <c r="J26" s="1129">
        <v>40</v>
      </c>
      <c r="K26" s="1129">
        <v>42</v>
      </c>
      <c r="L26" s="1129">
        <v>22</v>
      </c>
      <c r="M26" s="1129">
        <v>73</v>
      </c>
      <c r="N26" s="1129">
        <v>44</v>
      </c>
      <c r="O26" s="1129">
        <v>19</v>
      </c>
      <c r="P26" s="1502">
        <v>1176</v>
      </c>
      <c r="Q26" s="1509"/>
      <c r="R26" s="1492">
        <v>17</v>
      </c>
      <c r="S26" s="1129">
        <v>294</v>
      </c>
      <c r="T26" s="1129">
        <v>22</v>
      </c>
      <c r="U26" s="1129">
        <v>19</v>
      </c>
      <c r="V26" s="1129">
        <v>43</v>
      </c>
      <c r="W26" s="1129">
        <v>14</v>
      </c>
      <c r="X26" s="1129">
        <v>8</v>
      </c>
      <c r="Y26" s="1129">
        <v>25</v>
      </c>
      <c r="Z26" s="1129">
        <v>32</v>
      </c>
      <c r="AA26" s="1129">
        <v>20</v>
      </c>
      <c r="AB26" s="1129">
        <v>26</v>
      </c>
      <c r="AC26" s="1129">
        <v>7</v>
      </c>
      <c r="AD26" s="1129">
        <v>28</v>
      </c>
      <c r="AE26" s="1129">
        <v>25</v>
      </c>
      <c r="AF26" s="1129">
        <v>11</v>
      </c>
      <c r="AG26" s="1502">
        <v>574</v>
      </c>
      <c r="AH26" s="1509"/>
      <c r="AI26" s="1492">
        <v>17</v>
      </c>
      <c r="AJ26" s="1129">
        <v>335</v>
      </c>
      <c r="AK26" s="1129">
        <v>22</v>
      </c>
      <c r="AL26" s="1129">
        <v>13</v>
      </c>
      <c r="AM26" s="1129">
        <v>44</v>
      </c>
      <c r="AN26" s="1129">
        <v>13</v>
      </c>
      <c r="AO26" s="1129">
        <v>7</v>
      </c>
      <c r="AP26" s="1129">
        <v>27</v>
      </c>
      <c r="AQ26" s="1129">
        <v>18</v>
      </c>
      <c r="AR26" s="1129">
        <v>20</v>
      </c>
      <c r="AS26" s="1129">
        <v>16</v>
      </c>
      <c r="AT26" s="1129">
        <v>15</v>
      </c>
      <c r="AU26" s="1129">
        <v>45</v>
      </c>
      <c r="AV26" s="1129">
        <v>19</v>
      </c>
      <c r="AW26" s="1129">
        <v>8</v>
      </c>
      <c r="AX26" s="1502">
        <v>602</v>
      </c>
    </row>
    <row r="27" spans="1:50">
      <c r="A27" s="1492">
        <v>18</v>
      </c>
      <c r="B27" s="1129">
        <v>643</v>
      </c>
      <c r="C27" s="1129">
        <v>64</v>
      </c>
      <c r="D27" s="1129">
        <v>30</v>
      </c>
      <c r="E27" s="1129">
        <v>63</v>
      </c>
      <c r="F27" s="1129">
        <v>28</v>
      </c>
      <c r="G27" s="1129">
        <v>24</v>
      </c>
      <c r="H27" s="1129">
        <v>47</v>
      </c>
      <c r="I27" s="1129">
        <v>33</v>
      </c>
      <c r="J27" s="1129">
        <v>40</v>
      </c>
      <c r="K27" s="1129">
        <v>52</v>
      </c>
      <c r="L27" s="1129">
        <v>17</v>
      </c>
      <c r="M27" s="1129">
        <v>70</v>
      </c>
      <c r="N27" s="1129">
        <v>38</v>
      </c>
      <c r="O27" s="1129">
        <v>18</v>
      </c>
      <c r="P27" s="1502">
        <v>1167</v>
      </c>
      <c r="Q27" s="1509"/>
      <c r="R27" s="1492">
        <v>18</v>
      </c>
      <c r="S27" s="1129">
        <v>326</v>
      </c>
      <c r="T27" s="1129">
        <v>25</v>
      </c>
      <c r="U27" s="1129">
        <v>14</v>
      </c>
      <c r="V27" s="1129">
        <v>34</v>
      </c>
      <c r="W27" s="1129">
        <v>16</v>
      </c>
      <c r="X27" s="1129">
        <v>13</v>
      </c>
      <c r="Y27" s="1129">
        <v>33</v>
      </c>
      <c r="Z27" s="1129">
        <v>20</v>
      </c>
      <c r="AA27" s="1129">
        <v>26</v>
      </c>
      <c r="AB27" s="1129">
        <v>31</v>
      </c>
      <c r="AC27" s="1129">
        <v>7</v>
      </c>
      <c r="AD27" s="1129">
        <v>32</v>
      </c>
      <c r="AE27" s="1129">
        <v>16</v>
      </c>
      <c r="AF27" s="1129">
        <v>13</v>
      </c>
      <c r="AG27" s="1502">
        <v>606</v>
      </c>
      <c r="AH27" s="1509"/>
      <c r="AI27" s="1492">
        <v>18</v>
      </c>
      <c r="AJ27" s="1129">
        <v>317</v>
      </c>
      <c r="AK27" s="1129">
        <v>39</v>
      </c>
      <c r="AL27" s="1129">
        <v>16</v>
      </c>
      <c r="AM27" s="1129">
        <v>29</v>
      </c>
      <c r="AN27" s="1129">
        <v>12</v>
      </c>
      <c r="AO27" s="1129">
        <v>11</v>
      </c>
      <c r="AP27" s="1129">
        <v>14</v>
      </c>
      <c r="AQ27" s="1129">
        <v>13</v>
      </c>
      <c r="AR27" s="1129">
        <v>14</v>
      </c>
      <c r="AS27" s="1129">
        <v>21</v>
      </c>
      <c r="AT27" s="1129">
        <v>10</v>
      </c>
      <c r="AU27" s="1129">
        <v>38</v>
      </c>
      <c r="AV27" s="1129">
        <v>22</v>
      </c>
      <c r="AW27" s="1129">
        <v>5</v>
      </c>
      <c r="AX27" s="1502">
        <v>561</v>
      </c>
    </row>
    <row r="28" spans="1:50">
      <c r="A28" s="1492">
        <v>19</v>
      </c>
      <c r="B28" s="1129">
        <v>647</v>
      </c>
      <c r="C28" s="1129">
        <v>51</v>
      </c>
      <c r="D28" s="1129">
        <v>30</v>
      </c>
      <c r="E28" s="1129">
        <v>69</v>
      </c>
      <c r="F28" s="1129">
        <v>34</v>
      </c>
      <c r="G28" s="1129">
        <v>17</v>
      </c>
      <c r="H28" s="1129">
        <v>53</v>
      </c>
      <c r="I28" s="1129">
        <v>36</v>
      </c>
      <c r="J28" s="1129">
        <v>24</v>
      </c>
      <c r="K28" s="1129">
        <v>58</v>
      </c>
      <c r="L28" s="1129">
        <v>19</v>
      </c>
      <c r="M28" s="1129">
        <v>62</v>
      </c>
      <c r="N28" s="1129">
        <v>38</v>
      </c>
      <c r="O28" s="1129">
        <v>36</v>
      </c>
      <c r="P28" s="1502">
        <v>1174</v>
      </c>
      <c r="Q28" s="1509"/>
      <c r="R28" s="1492">
        <v>19</v>
      </c>
      <c r="S28" s="1129">
        <v>322</v>
      </c>
      <c r="T28" s="1129">
        <v>22</v>
      </c>
      <c r="U28" s="1129">
        <v>19</v>
      </c>
      <c r="V28" s="1129">
        <v>34</v>
      </c>
      <c r="W28" s="1129">
        <v>18</v>
      </c>
      <c r="X28" s="1129">
        <v>8</v>
      </c>
      <c r="Y28" s="1129">
        <v>27</v>
      </c>
      <c r="Z28" s="1129">
        <v>15</v>
      </c>
      <c r="AA28" s="1129">
        <v>9</v>
      </c>
      <c r="AB28" s="1129">
        <v>32</v>
      </c>
      <c r="AC28" s="1129">
        <v>9</v>
      </c>
      <c r="AD28" s="1129">
        <v>34</v>
      </c>
      <c r="AE28" s="1129">
        <v>18</v>
      </c>
      <c r="AF28" s="1129">
        <v>23</v>
      </c>
      <c r="AG28" s="1502">
        <v>590</v>
      </c>
      <c r="AH28" s="1509"/>
      <c r="AI28" s="1492">
        <v>19</v>
      </c>
      <c r="AJ28" s="1129">
        <v>325</v>
      </c>
      <c r="AK28" s="1129">
        <v>29</v>
      </c>
      <c r="AL28" s="1129">
        <v>11</v>
      </c>
      <c r="AM28" s="1129">
        <v>35</v>
      </c>
      <c r="AN28" s="1129">
        <v>16</v>
      </c>
      <c r="AO28" s="1129">
        <v>9</v>
      </c>
      <c r="AP28" s="1129">
        <v>26</v>
      </c>
      <c r="AQ28" s="1129">
        <v>21</v>
      </c>
      <c r="AR28" s="1129">
        <v>15</v>
      </c>
      <c r="AS28" s="1129">
        <v>26</v>
      </c>
      <c r="AT28" s="1129">
        <v>10</v>
      </c>
      <c r="AU28" s="1129">
        <v>28</v>
      </c>
      <c r="AV28" s="1129">
        <v>20</v>
      </c>
      <c r="AW28" s="1129">
        <v>13</v>
      </c>
      <c r="AX28" s="1502">
        <v>584</v>
      </c>
    </row>
    <row r="29" spans="1:50">
      <c r="A29" s="1506" t="s">
        <v>470</v>
      </c>
      <c r="B29" s="1132">
        <v>3087</v>
      </c>
      <c r="C29" s="1132">
        <v>267</v>
      </c>
      <c r="D29" s="1132">
        <v>145</v>
      </c>
      <c r="E29" s="1132">
        <v>382</v>
      </c>
      <c r="F29" s="1132">
        <v>134</v>
      </c>
      <c r="G29" s="1132">
        <v>87</v>
      </c>
      <c r="H29" s="1132">
        <v>248</v>
      </c>
      <c r="I29" s="1132">
        <v>194</v>
      </c>
      <c r="J29" s="1132">
        <v>157</v>
      </c>
      <c r="K29" s="1132">
        <v>234</v>
      </c>
      <c r="L29" s="1132">
        <v>94</v>
      </c>
      <c r="M29" s="1132">
        <v>329</v>
      </c>
      <c r="N29" s="1132">
        <v>204</v>
      </c>
      <c r="O29" s="1132">
        <v>127</v>
      </c>
      <c r="P29" s="1132">
        <v>5689</v>
      </c>
      <c r="Q29" s="1510"/>
      <c r="R29" s="1506" t="s">
        <v>470</v>
      </c>
      <c r="S29" s="1132">
        <v>1556</v>
      </c>
      <c r="T29" s="1132">
        <v>126</v>
      </c>
      <c r="U29" s="1132">
        <v>84</v>
      </c>
      <c r="V29" s="1132">
        <v>200</v>
      </c>
      <c r="W29" s="1132">
        <v>72</v>
      </c>
      <c r="X29" s="1132">
        <v>46</v>
      </c>
      <c r="Y29" s="1132">
        <v>123</v>
      </c>
      <c r="Z29" s="1132">
        <v>109</v>
      </c>
      <c r="AA29" s="1132">
        <v>83</v>
      </c>
      <c r="AB29" s="1132">
        <v>137</v>
      </c>
      <c r="AC29" s="1132">
        <v>47</v>
      </c>
      <c r="AD29" s="1132">
        <v>153</v>
      </c>
      <c r="AE29" s="1132">
        <v>104</v>
      </c>
      <c r="AF29" s="1132">
        <v>76</v>
      </c>
      <c r="AG29" s="1132">
        <v>2916</v>
      </c>
      <c r="AH29" s="1510"/>
      <c r="AI29" s="1506" t="s">
        <v>470</v>
      </c>
      <c r="AJ29" s="1132">
        <v>1531</v>
      </c>
      <c r="AK29" s="1132">
        <v>141</v>
      </c>
      <c r="AL29" s="1132">
        <v>61</v>
      </c>
      <c r="AM29" s="1132">
        <v>182</v>
      </c>
      <c r="AN29" s="1132">
        <v>62</v>
      </c>
      <c r="AO29" s="1132">
        <v>41</v>
      </c>
      <c r="AP29" s="1132">
        <v>125</v>
      </c>
      <c r="AQ29" s="1132">
        <v>85</v>
      </c>
      <c r="AR29" s="1132">
        <v>74</v>
      </c>
      <c r="AS29" s="1132">
        <v>97</v>
      </c>
      <c r="AT29" s="1132">
        <v>47</v>
      </c>
      <c r="AU29" s="1132">
        <v>176</v>
      </c>
      <c r="AV29" s="1132">
        <v>100</v>
      </c>
      <c r="AW29" s="1132">
        <v>51</v>
      </c>
      <c r="AX29" s="1132">
        <v>2773</v>
      </c>
    </row>
    <row r="30" spans="1:50">
      <c r="A30" s="1492">
        <v>20</v>
      </c>
      <c r="B30" s="1129">
        <v>601</v>
      </c>
      <c r="C30" s="1129">
        <v>34</v>
      </c>
      <c r="D30" s="1129">
        <v>42</v>
      </c>
      <c r="E30" s="1129">
        <v>75</v>
      </c>
      <c r="F30" s="1129">
        <v>31</v>
      </c>
      <c r="G30" s="1129">
        <v>12</v>
      </c>
      <c r="H30" s="1129">
        <v>48</v>
      </c>
      <c r="I30" s="1129">
        <v>48</v>
      </c>
      <c r="J30" s="1129">
        <v>37</v>
      </c>
      <c r="K30" s="1129">
        <v>51</v>
      </c>
      <c r="L30" s="1129">
        <v>29</v>
      </c>
      <c r="M30" s="1129">
        <v>50</v>
      </c>
      <c r="N30" s="1129">
        <v>47</v>
      </c>
      <c r="O30" s="1129">
        <v>26</v>
      </c>
      <c r="P30" s="1502">
        <v>1131</v>
      </c>
      <c r="Q30" s="1509"/>
      <c r="R30" s="1492">
        <v>20</v>
      </c>
      <c r="S30" s="1129">
        <v>300</v>
      </c>
      <c r="T30" s="1129">
        <v>18</v>
      </c>
      <c r="U30" s="1129">
        <v>22</v>
      </c>
      <c r="V30" s="1129">
        <v>36</v>
      </c>
      <c r="W30" s="1129">
        <v>17</v>
      </c>
      <c r="X30" s="1129">
        <v>4</v>
      </c>
      <c r="Y30" s="1129">
        <v>26</v>
      </c>
      <c r="Z30" s="1129">
        <v>24</v>
      </c>
      <c r="AA30" s="1129">
        <v>20</v>
      </c>
      <c r="AB30" s="1129">
        <v>29</v>
      </c>
      <c r="AC30" s="1129">
        <v>12</v>
      </c>
      <c r="AD30" s="1129">
        <v>26</v>
      </c>
      <c r="AE30" s="1129">
        <v>23</v>
      </c>
      <c r="AF30" s="1129">
        <v>12</v>
      </c>
      <c r="AG30" s="1502">
        <v>569</v>
      </c>
      <c r="AH30" s="1509"/>
      <c r="AI30" s="1492">
        <v>20</v>
      </c>
      <c r="AJ30" s="1129">
        <v>301</v>
      </c>
      <c r="AK30" s="1129">
        <v>16</v>
      </c>
      <c r="AL30" s="1129">
        <v>20</v>
      </c>
      <c r="AM30" s="1129">
        <v>39</v>
      </c>
      <c r="AN30" s="1129">
        <v>14</v>
      </c>
      <c r="AO30" s="1129">
        <v>8</v>
      </c>
      <c r="AP30" s="1129">
        <v>22</v>
      </c>
      <c r="AQ30" s="1129">
        <v>24</v>
      </c>
      <c r="AR30" s="1129">
        <v>17</v>
      </c>
      <c r="AS30" s="1129">
        <v>22</v>
      </c>
      <c r="AT30" s="1129">
        <v>17</v>
      </c>
      <c r="AU30" s="1129">
        <v>24</v>
      </c>
      <c r="AV30" s="1129">
        <v>24</v>
      </c>
      <c r="AW30" s="1129">
        <v>14</v>
      </c>
      <c r="AX30" s="1502">
        <v>562</v>
      </c>
    </row>
    <row r="31" spans="1:50">
      <c r="A31" s="1492">
        <v>21</v>
      </c>
      <c r="B31" s="1129">
        <v>612</v>
      </c>
      <c r="C31" s="1129">
        <v>44</v>
      </c>
      <c r="D31" s="1129">
        <v>36</v>
      </c>
      <c r="E31" s="1129">
        <v>74</v>
      </c>
      <c r="F31" s="1129">
        <v>28</v>
      </c>
      <c r="G31" s="1129">
        <v>25</v>
      </c>
      <c r="H31" s="1129">
        <v>52</v>
      </c>
      <c r="I31" s="1129">
        <v>47</v>
      </c>
      <c r="J31" s="1129">
        <v>36</v>
      </c>
      <c r="K31" s="1129">
        <v>55</v>
      </c>
      <c r="L31" s="1129">
        <v>46</v>
      </c>
      <c r="M31" s="1129">
        <v>54</v>
      </c>
      <c r="N31" s="1129">
        <v>36</v>
      </c>
      <c r="O31" s="1129">
        <v>30</v>
      </c>
      <c r="P31" s="1502">
        <v>1175</v>
      </c>
      <c r="Q31" s="1509"/>
      <c r="R31" s="1492">
        <v>21</v>
      </c>
      <c r="S31" s="1129">
        <v>304</v>
      </c>
      <c r="T31" s="1129">
        <v>23</v>
      </c>
      <c r="U31" s="1129">
        <v>16</v>
      </c>
      <c r="V31" s="1129">
        <v>44</v>
      </c>
      <c r="W31" s="1129">
        <v>12</v>
      </c>
      <c r="X31" s="1129">
        <v>13</v>
      </c>
      <c r="Y31" s="1129">
        <v>27</v>
      </c>
      <c r="Z31" s="1129">
        <v>28</v>
      </c>
      <c r="AA31" s="1129">
        <v>18</v>
      </c>
      <c r="AB31" s="1129">
        <v>23</v>
      </c>
      <c r="AC31" s="1129">
        <v>29</v>
      </c>
      <c r="AD31" s="1129">
        <v>31</v>
      </c>
      <c r="AE31" s="1129">
        <v>16</v>
      </c>
      <c r="AF31" s="1129">
        <v>13</v>
      </c>
      <c r="AG31" s="1502">
        <v>597</v>
      </c>
      <c r="AH31" s="1509"/>
      <c r="AI31" s="1492">
        <v>21</v>
      </c>
      <c r="AJ31" s="1129">
        <v>308</v>
      </c>
      <c r="AK31" s="1129">
        <v>21</v>
      </c>
      <c r="AL31" s="1129">
        <v>20</v>
      </c>
      <c r="AM31" s="1129">
        <v>30</v>
      </c>
      <c r="AN31" s="1129">
        <v>16</v>
      </c>
      <c r="AO31" s="1129">
        <v>12</v>
      </c>
      <c r="AP31" s="1129">
        <v>25</v>
      </c>
      <c r="AQ31" s="1129">
        <v>19</v>
      </c>
      <c r="AR31" s="1129">
        <v>18</v>
      </c>
      <c r="AS31" s="1129">
        <v>32</v>
      </c>
      <c r="AT31" s="1129">
        <v>17</v>
      </c>
      <c r="AU31" s="1129">
        <v>23</v>
      </c>
      <c r="AV31" s="1129">
        <v>20</v>
      </c>
      <c r="AW31" s="1129">
        <v>17</v>
      </c>
      <c r="AX31" s="1502">
        <v>578</v>
      </c>
    </row>
    <row r="32" spans="1:50">
      <c r="A32" s="1492">
        <v>22</v>
      </c>
      <c r="B32" s="1129">
        <v>645</v>
      </c>
      <c r="C32" s="1129">
        <v>65</v>
      </c>
      <c r="D32" s="1129">
        <v>39</v>
      </c>
      <c r="E32" s="1129">
        <v>73</v>
      </c>
      <c r="F32" s="1129">
        <v>26</v>
      </c>
      <c r="G32" s="1129">
        <v>21</v>
      </c>
      <c r="H32" s="1129">
        <v>45</v>
      </c>
      <c r="I32" s="1129">
        <v>44</v>
      </c>
      <c r="J32" s="1129">
        <v>46</v>
      </c>
      <c r="K32" s="1129">
        <v>53</v>
      </c>
      <c r="L32" s="1129">
        <v>26</v>
      </c>
      <c r="M32" s="1129">
        <v>63</v>
      </c>
      <c r="N32" s="1129">
        <v>41</v>
      </c>
      <c r="O32" s="1129">
        <v>31</v>
      </c>
      <c r="P32" s="1502">
        <v>1218</v>
      </c>
      <c r="Q32" s="1509"/>
      <c r="R32" s="1492">
        <v>22</v>
      </c>
      <c r="S32" s="1129">
        <v>314</v>
      </c>
      <c r="T32" s="1129">
        <v>30</v>
      </c>
      <c r="U32" s="1129">
        <v>19</v>
      </c>
      <c r="V32" s="1129">
        <v>36</v>
      </c>
      <c r="W32" s="1129">
        <v>17</v>
      </c>
      <c r="X32" s="1129">
        <v>11</v>
      </c>
      <c r="Y32" s="1129">
        <v>27</v>
      </c>
      <c r="Z32" s="1129">
        <v>21</v>
      </c>
      <c r="AA32" s="1129">
        <v>25</v>
      </c>
      <c r="AB32" s="1129">
        <v>28</v>
      </c>
      <c r="AC32" s="1129">
        <v>14</v>
      </c>
      <c r="AD32" s="1129">
        <v>36</v>
      </c>
      <c r="AE32" s="1129">
        <v>28</v>
      </c>
      <c r="AF32" s="1129">
        <v>18</v>
      </c>
      <c r="AG32" s="1502">
        <v>624</v>
      </c>
      <c r="AH32" s="1509"/>
      <c r="AI32" s="1492">
        <v>22</v>
      </c>
      <c r="AJ32" s="1129">
        <v>331</v>
      </c>
      <c r="AK32" s="1129">
        <v>35</v>
      </c>
      <c r="AL32" s="1129">
        <v>20</v>
      </c>
      <c r="AM32" s="1129">
        <v>37</v>
      </c>
      <c r="AN32" s="1129">
        <v>9</v>
      </c>
      <c r="AO32" s="1129">
        <v>10</v>
      </c>
      <c r="AP32" s="1129">
        <v>18</v>
      </c>
      <c r="AQ32" s="1129">
        <v>23</v>
      </c>
      <c r="AR32" s="1129">
        <v>21</v>
      </c>
      <c r="AS32" s="1129">
        <v>25</v>
      </c>
      <c r="AT32" s="1129">
        <v>12</v>
      </c>
      <c r="AU32" s="1129">
        <v>27</v>
      </c>
      <c r="AV32" s="1129">
        <v>13</v>
      </c>
      <c r="AW32" s="1129">
        <v>13</v>
      </c>
      <c r="AX32" s="1502">
        <v>594</v>
      </c>
    </row>
    <row r="33" spans="1:50">
      <c r="A33" s="1492">
        <v>23</v>
      </c>
      <c r="B33" s="1129">
        <v>675</v>
      </c>
      <c r="C33" s="1129">
        <v>48</v>
      </c>
      <c r="D33" s="1129">
        <v>41</v>
      </c>
      <c r="E33" s="1129">
        <v>78</v>
      </c>
      <c r="F33" s="1129">
        <v>30</v>
      </c>
      <c r="G33" s="1129">
        <v>29</v>
      </c>
      <c r="H33" s="1129">
        <v>70</v>
      </c>
      <c r="I33" s="1129">
        <v>32</v>
      </c>
      <c r="J33" s="1129">
        <v>30</v>
      </c>
      <c r="K33" s="1129">
        <v>42</v>
      </c>
      <c r="L33" s="1129">
        <v>31</v>
      </c>
      <c r="M33" s="1129">
        <v>66</v>
      </c>
      <c r="N33" s="1129">
        <v>40</v>
      </c>
      <c r="O33" s="1129">
        <v>31</v>
      </c>
      <c r="P33" s="1502">
        <v>1243</v>
      </c>
      <c r="Q33" s="1509"/>
      <c r="R33" s="1492">
        <v>23</v>
      </c>
      <c r="S33" s="1129">
        <v>356</v>
      </c>
      <c r="T33" s="1129">
        <v>23</v>
      </c>
      <c r="U33" s="1129">
        <v>22</v>
      </c>
      <c r="V33" s="1129">
        <v>47</v>
      </c>
      <c r="W33" s="1129">
        <v>14</v>
      </c>
      <c r="X33" s="1129">
        <v>17</v>
      </c>
      <c r="Y33" s="1129">
        <v>35</v>
      </c>
      <c r="Z33" s="1129">
        <v>16</v>
      </c>
      <c r="AA33" s="1129">
        <v>14</v>
      </c>
      <c r="AB33" s="1129">
        <v>24</v>
      </c>
      <c r="AC33" s="1129">
        <v>16</v>
      </c>
      <c r="AD33" s="1129">
        <v>40</v>
      </c>
      <c r="AE33" s="1129">
        <v>21</v>
      </c>
      <c r="AF33" s="1129">
        <v>17</v>
      </c>
      <c r="AG33" s="1502">
        <v>662</v>
      </c>
      <c r="AH33" s="1509"/>
      <c r="AI33" s="1492">
        <v>23</v>
      </c>
      <c r="AJ33" s="1129">
        <v>319</v>
      </c>
      <c r="AK33" s="1129">
        <v>25</v>
      </c>
      <c r="AL33" s="1129">
        <v>19</v>
      </c>
      <c r="AM33" s="1129">
        <v>31</v>
      </c>
      <c r="AN33" s="1129">
        <v>16</v>
      </c>
      <c r="AO33" s="1129">
        <v>12</v>
      </c>
      <c r="AP33" s="1129">
        <v>35</v>
      </c>
      <c r="AQ33" s="1129">
        <v>16</v>
      </c>
      <c r="AR33" s="1129">
        <v>16</v>
      </c>
      <c r="AS33" s="1129">
        <v>18</v>
      </c>
      <c r="AT33" s="1129">
        <v>15</v>
      </c>
      <c r="AU33" s="1129">
        <v>26</v>
      </c>
      <c r="AV33" s="1129">
        <v>19</v>
      </c>
      <c r="AW33" s="1129">
        <v>14</v>
      </c>
      <c r="AX33" s="1502">
        <v>581</v>
      </c>
    </row>
    <row r="34" spans="1:50">
      <c r="A34" s="1492">
        <v>24</v>
      </c>
      <c r="B34" s="1129">
        <v>620</v>
      </c>
      <c r="C34" s="1129">
        <v>56</v>
      </c>
      <c r="D34" s="1129">
        <v>41</v>
      </c>
      <c r="E34" s="1129">
        <v>85</v>
      </c>
      <c r="F34" s="1129">
        <v>30</v>
      </c>
      <c r="G34" s="1129">
        <v>27</v>
      </c>
      <c r="H34" s="1129">
        <v>58</v>
      </c>
      <c r="I34" s="1129">
        <v>37</v>
      </c>
      <c r="J34" s="1129">
        <v>41</v>
      </c>
      <c r="K34" s="1129">
        <v>51</v>
      </c>
      <c r="L34" s="1129">
        <v>38</v>
      </c>
      <c r="M34" s="1129">
        <v>57</v>
      </c>
      <c r="N34" s="1129">
        <v>39</v>
      </c>
      <c r="O34" s="1129">
        <v>29</v>
      </c>
      <c r="P34" s="1502">
        <v>1209</v>
      </c>
      <c r="Q34" s="1509"/>
      <c r="R34" s="1492">
        <v>24</v>
      </c>
      <c r="S34" s="1129">
        <v>300</v>
      </c>
      <c r="T34" s="1129">
        <v>32</v>
      </c>
      <c r="U34" s="1129">
        <v>20</v>
      </c>
      <c r="V34" s="1129">
        <v>53</v>
      </c>
      <c r="W34" s="1129">
        <v>14</v>
      </c>
      <c r="X34" s="1129">
        <v>11</v>
      </c>
      <c r="Y34" s="1129">
        <v>23</v>
      </c>
      <c r="Z34" s="1129">
        <v>19</v>
      </c>
      <c r="AA34" s="1129">
        <v>24</v>
      </c>
      <c r="AB34" s="1129">
        <v>26</v>
      </c>
      <c r="AC34" s="1129">
        <v>21</v>
      </c>
      <c r="AD34" s="1129">
        <v>36</v>
      </c>
      <c r="AE34" s="1129">
        <v>20</v>
      </c>
      <c r="AF34" s="1129">
        <v>17</v>
      </c>
      <c r="AG34" s="1502">
        <v>616</v>
      </c>
      <c r="AH34" s="1509"/>
      <c r="AI34" s="1492">
        <v>24</v>
      </c>
      <c r="AJ34" s="1129">
        <v>320</v>
      </c>
      <c r="AK34" s="1129">
        <v>24</v>
      </c>
      <c r="AL34" s="1129">
        <v>21</v>
      </c>
      <c r="AM34" s="1129">
        <v>32</v>
      </c>
      <c r="AN34" s="1129">
        <v>16</v>
      </c>
      <c r="AO34" s="1129">
        <v>16</v>
      </c>
      <c r="AP34" s="1129">
        <v>35</v>
      </c>
      <c r="AQ34" s="1129">
        <v>18</v>
      </c>
      <c r="AR34" s="1129">
        <v>17</v>
      </c>
      <c r="AS34" s="1129">
        <v>25</v>
      </c>
      <c r="AT34" s="1129">
        <v>17</v>
      </c>
      <c r="AU34" s="1129">
        <v>21</v>
      </c>
      <c r="AV34" s="1129">
        <v>19</v>
      </c>
      <c r="AW34" s="1129">
        <v>12</v>
      </c>
      <c r="AX34" s="1502">
        <v>593</v>
      </c>
    </row>
    <row r="35" spans="1:50">
      <c r="A35" s="1503" t="s">
        <v>471</v>
      </c>
      <c r="B35" s="1132">
        <v>3153</v>
      </c>
      <c r="C35" s="1132">
        <v>247</v>
      </c>
      <c r="D35" s="1132">
        <v>199</v>
      </c>
      <c r="E35" s="1132">
        <v>385</v>
      </c>
      <c r="F35" s="1132">
        <v>145</v>
      </c>
      <c r="G35" s="1132">
        <v>114</v>
      </c>
      <c r="H35" s="1132">
        <v>273</v>
      </c>
      <c r="I35" s="1132">
        <v>208</v>
      </c>
      <c r="J35" s="1132">
        <v>190</v>
      </c>
      <c r="K35" s="1132">
        <v>252</v>
      </c>
      <c r="L35" s="1132">
        <v>170</v>
      </c>
      <c r="M35" s="1132">
        <v>290</v>
      </c>
      <c r="N35" s="1132">
        <v>203</v>
      </c>
      <c r="O35" s="1132">
        <v>147</v>
      </c>
      <c r="P35" s="1132">
        <v>5976</v>
      </c>
      <c r="Q35" s="1510"/>
      <c r="R35" s="1503" t="s">
        <v>471</v>
      </c>
      <c r="S35" s="1132">
        <v>1574</v>
      </c>
      <c r="T35" s="1132">
        <v>126</v>
      </c>
      <c r="U35" s="1132">
        <v>99</v>
      </c>
      <c r="V35" s="1132">
        <v>216</v>
      </c>
      <c r="W35" s="1132">
        <v>74</v>
      </c>
      <c r="X35" s="1132">
        <v>56</v>
      </c>
      <c r="Y35" s="1132">
        <v>138</v>
      </c>
      <c r="Z35" s="1132">
        <v>108</v>
      </c>
      <c r="AA35" s="1132">
        <v>101</v>
      </c>
      <c r="AB35" s="1132">
        <v>130</v>
      </c>
      <c r="AC35" s="1132">
        <v>92</v>
      </c>
      <c r="AD35" s="1132">
        <v>169</v>
      </c>
      <c r="AE35" s="1132">
        <v>108</v>
      </c>
      <c r="AF35" s="1132">
        <v>77</v>
      </c>
      <c r="AG35" s="1132">
        <v>3068</v>
      </c>
      <c r="AH35" s="1510"/>
      <c r="AI35" s="1503" t="s">
        <v>471</v>
      </c>
      <c r="AJ35" s="1132">
        <v>1579</v>
      </c>
      <c r="AK35" s="1132">
        <v>121</v>
      </c>
      <c r="AL35" s="1132">
        <v>100</v>
      </c>
      <c r="AM35" s="1132">
        <v>169</v>
      </c>
      <c r="AN35" s="1132">
        <v>71</v>
      </c>
      <c r="AO35" s="1132">
        <v>58</v>
      </c>
      <c r="AP35" s="1132">
        <v>135</v>
      </c>
      <c r="AQ35" s="1132">
        <v>100</v>
      </c>
      <c r="AR35" s="1132">
        <v>89</v>
      </c>
      <c r="AS35" s="1132">
        <v>122</v>
      </c>
      <c r="AT35" s="1132">
        <v>78</v>
      </c>
      <c r="AU35" s="1132">
        <v>121</v>
      </c>
      <c r="AV35" s="1132">
        <v>95</v>
      </c>
      <c r="AW35" s="1132">
        <v>70</v>
      </c>
      <c r="AX35" s="1132">
        <v>2908</v>
      </c>
    </row>
    <row r="36" spans="1:50">
      <c r="A36" s="1492">
        <v>25</v>
      </c>
      <c r="B36" s="1129">
        <v>815</v>
      </c>
      <c r="C36" s="1129">
        <v>54</v>
      </c>
      <c r="D36" s="1129">
        <v>42</v>
      </c>
      <c r="E36" s="1129">
        <v>89</v>
      </c>
      <c r="F36" s="1129">
        <v>34</v>
      </c>
      <c r="G36" s="1129">
        <v>25</v>
      </c>
      <c r="H36" s="1129">
        <v>57</v>
      </c>
      <c r="I36" s="1129">
        <v>44</v>
      </c>
      <c r="J36" s="1129">
        <v>43</v>
      </c>
      <c r="K36" s="1129">
        <v>59</v>
      </c>
      <c r="L36" s="1129">
        <v>41</v>
      </c>
      <c r="M36" s="1129">
        <v>59</v>
      </c>
      <c r="N36" s="1129">
        <v>58</v>
      </c>
      <c r="O36" s="1129">
        <v>22</v>
      </c>
      <c r="P36" s="1502">
        <v>1442</v>
      </c>
      <c r="Q36" s="1509"/>
      <c r="R36" s="1492">
        <v>25</v>
      </c>
      <c r="S36" s="1129">
        <v>435</v>
      </c>
      <c r="T36" s="1129">
        <v>25</v>
      </c>
      <c r="U36" s="1129">
        <v>26</v>
      </c>
      <c r="V36" s="1129">
        <v>56</v>
      </c>
      <c r="W36" s="1129">
        <v>22</v>
      </c>
      <c r="X36" s="1129">
        <v>10</v>
      </c>
      <c r="Y36" s="1129">
        <v>36</v>
      </c>
      <c r="Z36" s="1129">
        <v>24</v>
      </c>
      <c r="AA36" s="1129">
        <v>26</v>
      </c>
      <c r="AB36" s="1129">
        <v>39</v>
      </c>
      <c r="AC36" s="1129">
        <v>23</v>
      </c>
      <c r="AD36" s="1129">
        <v>31</v>
      </c>
      <c r="AE36" s="1129">
        <v>33</v>
      </c>
      <c r="AF36" s="1129">
        <v>15</v>
      </c>
      <c r="AG36" s="1502">
        <v>801</v>
      </c>
      <c r="AH36" s="1509"/>
      <c r="AI36" s="1492">
        <v>25</v>
      </c>
      <c r="AJ36" s="1129">
        <v>380</v>
      </c>
      <c r="AK36" s="1129">
        <v>29</v>
      </c>
      <c r="AL36" s="1129">
        <v>16</v>
      </c>
      <c r="AM36" s="1129">
        <v>33</v>
      </c>
      <c r="AN36" s="1129">
        <v>12</v>
      </c>
      <c r="AO36" s="1129">
        <v>15</v>
      </c>
      <c r="AP36" s="1129">
        <v>21</v>
      </c>
      <c r="AQ36" s="1129">
        <v>20</v>
      </c>
      <c r="AR36" s="1129">
        <v>17</v>
      </c>
      <c r="AS36" s="1129">
        <v>20</v>
      </c>
      <c r="AT36" s="1129">
        <v>18</v>
      </c>
      <c r="AU36" s="1129">
        <v>28</v>
      </c>
      <c r="AV36" s="1129">
        <v>25</v>
      </c>
      <c r="AW36" s="1129">
        <v>7</v>
      </c>
      <c r="AX36" s="1502">
        <v>641</v>
      </c>
    </row>
    <row r="37" spans="1:50">
      <c r="A37" s="1492">
        <v>26</v>
      </c>
      <c r="B37" s="1129">
        <v>908</v>
      </c>
      <c r="C37" s="1129">
        <v>67</v>
      </c>
      <c r="D37" s="1129">
        <v>43</v>
      </c>
      <c r="E37" s="1129">
        <v>74</v>
      </c>
      <c r="F37" s="1129">
        <v>43</v>
      </c>
      <c r="G37" s="1129">
        <v>27</v>
      </c>
      <c r="H37" s="1129">
        <v>49</v>
      </c>
      <c r="I37" s="1129">
        <v>57</v>
      </c>
      <c r="J37" s="1129">
        <v>28</v>
      </c>
      <c r="K37" s="1129">
        <v>56</v>
      </c>
      <c r="L37" s="1129">
        <v>24</v>
      </c>
      <c r="M37" s="1129">
        <v>53</v>
      </c>
      <c r="N37" s="1129">
        <v>56</v>
      </c>
      <c r="O37" s="1129">
        <v>26</v>
      </c>
      <c r="P37" s="1502">
        <v>1511</v>
      </c>
      <c r="Q37" s="1509"/>
      <c r="R37" s="1492">
        <v>26</v>
      </c>
      <c r="S37" s="1129">
        <v>426</v>
      </c>
      <c r="T37" s="1129">
        <v>37</v>
      </c>
      <c r="U37" s="1129">
        <v>26</v>
      </c>
      <c r="V37" s="1129">
        <v>40</v>
      </c>
      <c r="W37" s="1129">
        <v>22</v>
      </c>
      <c r="X37" s="1129">
        <v>13</v>
      </c>
      <c r="Y37" s="1129">
        <v>26</v>
      </c>
      <c r="Z37" s="1129">
        <v>35</v>
      </c>
      <c r="AA37" s="1129">
        <v>15</v>
      </c>
      <c r="AB37" s="1129">
        <v>37</v>
      </c>
      <c r="AC37" s="1129">
        <v>15</v>
      </c>
      <c r="AD37" s="1129">
        <v>32</v>
      </c>
      <c r="AE37" s="1129">
        <v>25</v>
      </c>
      <c r="AF37" s="1129">
        <v>15</v>
      </c>
      <c r="AG37" s="1502">
        <v>764</v>
      </c>
      <c r="AH37" s="1509"/>
      <c r="AI37" s="1492">
        <v>26</v>
      </c>
      <c r="AJ37" s="1129">
        <v>482</v>
      </c>
      <c r="AK37" s="1129">
        <v>30</v>
      </c>
      <c r="AL37" s="1129">
        <v>17</v>
      </c>
      <c r="AM37" s="1129">
        <v>34</v>
      </c>
      <c r="AN37" s="1129">
        <v>21</v>
      </c>
      <c r="AO37" s="1129">
        <v>14</v>
      </c>
      <c r="AP37" s="1129">
        <v>23</v>
      </c>
      <c r="AQ37" s="1129">
        <v>22</v>
      </c>
      <c r="AR37" s="1129">
        <v>13</v>
      </c>
      <c r="AS37" s="1129">
        <v>19</v>
      </c>
      <c r="AT37" s="1129">
        <v>9</v>
      </c>
      <c r="AU37" s="1129">
        <v>21</v>
      </c>
      <c r="AV37" s="1129">
        <v>31</v>
      </c>
      <c r="AW37" s="1129">
        <v>11</v>
      </c>
      <c r="AX37" s="1502">
        <v>747</v>
      </c>
    </row>
    <row r="38" spans="1:50">
      <c r="A38" s="1492">
        <v>27</v>
      </c>
      <c r="B38" s="1129">
        <v>979</v>
      </c>
      <c r="C38" s="1129">
        <v>66</v>
      </c>
      <c r="D38" s="1129">
        <v>47</v>
      </c>
      <c r="E38" s="1129">
        <v>80</v>
      </c>
      <c r="F38" s="1129">
        <v>34</v>
      </c>
      <c r="G38" s="1129">
        <v>31</v>
      </c>
      <c r="H38" s="1129">
        <v>57</v>
      </c>
      <c r="I38" s="1129">
        <v>53</v>
      </c>
      <c r="J38" s="1129">
        <v>35</v>
      </c>
      <c r="K38" s="1129">
        <v>62</v>
      </c>
      <c r="L38" s="1129">
        <v>35</v>
      </c>
      <c r="M38" s="1129">
        <v>67</v>
      </c>
      <c r="N38" s="1129">
        <v>44</v>
      </c>
      <c r="O38" s="1129">
        <v>35</v>
      </c>
      <c r="P38" s="1502">
        <v>1625</v>
      </c>
      <c r="Q38" s="1509"/>
      <c r="R38" s="1492">
        <v>27</v>
      </c>
      <c r="S38" s="1129">
        <v>501</v>
      </c>
      <c r="T38" s="1129">
        <v>42</v>
      </c>
      <c r="U38" s="1129">
        <v>23</v>
      </c>
      <c r="V38" s="1129">
        <v>47</v>
      </c>
      <c r="W38" s="1129">
        <v>19</v>
      </c>
      <c r="X38" s="1129">
        <v>20</v>
      </c>
      <c r="Y38" s="1129">
        <v>36</v>
      </c>
      <c r="Z38" s="1129">
        <v>36</v>
      </c>
      <c r="AA38" s="1129">
        <v>18</v>
      </c>
      <c r="AB38" s="1129">
        <v>36</v>
      </c>
      <c r="AC38" s="1129">
        <v>21</v>
      </c>
      <c r="AD38" s="1129">
        <v>42</v>
      </c>
      <c r="AE38" s="1129">
        <v>23</v>
      </c>
      <c r="AF38" s="1129">
        <v>20</v>
      </c>
      <c r="AG38" s="1502">
        <v>884</v>
      </c>
      <c r="AH38" s="1509"/>
      <c r="AI38" s="1492">
        <v>27</v>
      </c>
      <c r="AJ38" s="1129">
        <v>478</v>
      </c>
      <c r="AK38" s="1129">
        <v>24</v>
      </c>
      <c r="AL38" s="1129">
        <v>24</v>
      </c>
      <c r="AM38" s="1129">
        <v>33</v>
      </c>
      <c r="AN38" s="1129">
        <v>15</v>
      </c>
      <c r="AO38" s="1129">
        <v>11</v>
      </c>
      <c r="AP38" s="1129">
        <v>21</v>
      </c>
      <c r="AQ38" s="1129">
        <v>17</v>
      </c>
      <c r="AR38" s="1129">
        <v>17</v>
      </c>
      <c r="AS38" s="1129">
        <v>26</v>
      </c>
      <c r="AT38" s="1129">
        <v>14</v>
      </c>
      <c r="AU38" s="1129">
        <v>25</v>
      </c>
      <c r="AV38" s="1129">
        <v>21</v>
      </c>
      <c r="AW38" s="1129">
        <v>15</v>
      </c>
      <c r="AX38" s="1502">
        <v>741</v>
      </c>
    </row>
    <row r="39" spans="1:50">
      <c r="A39" s="1492">
        <v>28</v>
      </c>
      <c r="B39" s="1129">
        <v>984</v>
      </c>
      <c r="C39" s="1129">
        <v>61</v>
      </c>
      <c r="D39" s="1129">
        <v>50</v>
      </c>
      <c r="E39" s="1129">
        <v>78</v>
      </c>
      <c r="F39" s="1129">
        <v>31</v>
      </c>
      <c r="G39" s="1129">
        <v>28</v>
      </c>
      <c r="H39" s="1129">
        <v>56</v>
      </c>
      <c r="I39" s="1129">
        <v>57</v>
      </c>
      <c r="J39" s="1129">
        <v>27</v>
      </c>
      <c r="K39" s="1129">
        <v>54</v>
      </c>
      <c r="L39" s="1129">
        <v>30</v>
      </c>
      <c r="M39" s="1129">
        <v>49</v>
      </c>
      <c r="N39" s="1129">
        <v>45</v>
      </c>
      <c r="O39" s="1129">
        <v>28</v>
      </c>
      <c r="P39" s="1502">
        <v>1578</v>
      </c>
      <c r="Q39" s="1509"/>
      <c r="R39" s="1492">
        <v>28</v>
      </c>
      <c r="S39" s="1129">
        <v>518</v>
      </c>
      <c r="T39" s="1129">
        <v>31</v>
      </c>
      <c r="U39" s="1129">
        <v>30</v>
      </c>
      <c r="V39" s="1129">
        <v>40</v>
      </c>
      <c r="W39" s="1129">
        <v>17</v>
      </c>
      <c r="X39" s="1129">
        <v>11</v>
      </c>
      <c r="Y39" s="1129">
        <v>34</v>
      </c>
      <c r="Z39" s="1129">
        <v>31</v>
      </c>
      <c r="AA39" s="1129">
        <v>16</v>
      </c>
      <c r="AB39" s="1129">
        <v>35</v>
      </c>
      <c r="AC39" s="1129">
        <v>22</v>
      </c>
      <c r="AD39" s="1129">
        <v>34</v>
      </c>
      <c r="AE39" s="1129">
        <v>24</v>
      </c>
      <c r="AF39" s="1129">
        <v>14</v>
      </c>
      <c r="AG39" s="1502">
        <v>857</v>
      </c>
      <c r="AH39" s="1509"/>
      <c r="AI39" s="1492">
        <v>28</v>
      </c>
      <c r="AJ39" s="1129">
        <v>466</v>
      </c>
      <c r="AK39" s="1129">
        <v>30</v>
      </c>
      <c r="AL39" s="1129">
        <v>20</v>
      </c>
      <c r="AM39" s="1129">
        <v>38</v>
      </c>
      <c r="AN39" s="1129">
        <v>14</v>
      </c>
      <c r="AO39" s="1129">
        <v>17</v>
      </c>
      <c r="AP39" s="1129">
        <v>22</v>
      </c>
      <c r="AQ39" s="1129">
        <v>26</v>
      </c>
      <c r="AR39" s="1129">
        <v>11</v>
      </c>
      <c r="AS39" s="1129">
        <v>19</v>
      </c>
      <c r="AT39" s="1129">
        <v>8</v>
      </c>
      <c r="AU39" s="1129">
        <v>15</v>
      </c>
      <c r="AV39" s="1129">
        <v>21</v>
      </c>
      <c r="AW39" s="1129">
        <v>14</v>
      </c>
      <c r="AX39" s="1502">
        <v>721</v>
      </c>
    </row>
    <row r="40" spans="1:50">
      <c r="A40" s="1492">
        <v>29</v>
      </c>
      <c r="B40" s="1129">
        <v>820</v>
      </c>
      <c r="C40" s="1129">
        <v>62</v>
      </c>
      <c r="D40" s="1129">
        <v>41</v>
      </c>
      <c r="E40" s="1129">
        <v>69</v>
      </c>
      <c r="F40" s="1129">
        <v>38</v>
      </c>
      <c r="G40" s="1129">
        <v>21</v>
      </c>
      <c r="H40" s="1129">
        <v>68</v>
      </c>
      <c r="I40" s="1129">
        <v>64</v>
      </c>
      <c r="J40" s="1129">
        <v>32</v>
      </c>
      <c r="K40" s="1129">
        <v>55</v>
      </c>
      <c r="L40" s="1129">
        <v>36</v>
      </c>
      <c r="M40" s="1129">
        <v>60</v>
      </c>
      <c r="N40" s="1129">
        <v>53</v>
      </c>
      <c r="O40" s="1129">
        <v>30</v>
      </c>
      <c r="P40" s="1502">
        <v>1449</v>
      </c>
      <c r="Q40" s="1509"/>
      <c r="R40" s="1492">
        <v>29</v>
      </c>
      <c r="S40" s="1129">
        <v>361</v>
      </c>
      <c r="T40" s="1129">
        <v>31</v>
      </c>
      <c r="U40" s="1129">
        <v>25</v>
      </c>
      <c r="V40" s="1129">
        <v>38</v>
      </c>
      <c r="W40" s="1129">
        <v>19</v>
      </c>
      <c r="X40" s="1129">
        <v>11</v>
      </c>
      <c r="Y40" s="1129">
        <v>36</v>
      </c>
      <c r="Z40" s="1129">
        <v>36</v>
      </c>
      <c r="AA40" s="1129">
        <v>21</v>
      </c>
      <c r="AB40" s="1129">
        <v>28</v>
      </c>
      <c r="AC40" s="1129">
        <v>26</v>
      </c>
      <c r="AD40" s="1129">
        <v>29</v>
      </c>
      <c r="AE40" s="1129">
        <v>34</v>
      </c>
      <c r="AF40" s="1129">
        <v>15</v>
      </c>
      <c r="AG40" s="1502">
        <v>710</v>
      </c>
      <c r="AH40" s="1509"/>
      <c r="AI40" s="1492">
        <v>29</v>
      </c>
      <c r="AJ40" s="1129">
        <v>459</v>
      </c>
      <c r="AK40" s="1129">
        <v>31</v>
      </c>
      <c r="AL40" s="1129">
        <v>16</v>
      </c>
      <c r="AM40" s="1129">
        <v>31</v>
      </c>
      <c r="AN40" s="1129">
        <v>19</v>
      </c>
      <c r="AO40" s="1129">
        <v>10</v>
      </c>
      <c r="AP40" s="1129">
        <v>32</v>
      </c>
      <c r="AQ40" s="1129">
        <v>28</v>
      </c>
      <c r="AR40" s="1129">
        <v>11</v>
      </c>
      <c r="AS40" s="1129">
        <v>27</v>
      </c>
      <c r="AT40" s="1129">
        <v>10</v>
      </c>
      <c r="AU40" s="1129">
        <v>31</v>
      </c>
      <c r="AV40" s="1129">
        <v>19</v>
      </c>
      <c r="AW40" s="1129">
        <v>15</v>
      </c>
      <c r="AX40" s="1502">
        <v>739</v>
      </c>
    </row>
    <row r="41" spans="1:50">
      <c r="A41" s="1506" t="s">
        <v>460</v>
      </c>
      <c r="B41" s="1132">
        <v>4506</v>
      </c>
      <c r="C41" s="1132">
        <v>310</v>
      </c>
      <c r="D41" s="1132">
        <v>223</v>
      </c>
      <c r="E41" s="1132">
        <v>390</v>
      </c>
      <c r="F41" s="1132">
        <v>180</v>
      </c>
      <c r="G41" s="1132">
        <v>132</v>
      </c>
      <c r="H41" s="1132">
        <v>287</v>
      </c>
      <c r="I41" s="1132">
        <v>275</v>
      </c>
      <c r="J41" s="1132">
        <v>165</v>
      </c>
      <c r="K41" s="1132">
        <v>286</v>
      </c>
      <c r="L41" s="1132">
        <v>166</v>
      </c>
      <c r="M41" s="1132">
        <v>288</v>
      </c>
      <c r="N41" s="1132">
        <v>256</v>
      </c>
      <c r="O41" s="1132">
        <v>141</v>
      </c>
      <c r="P41" s="1132">
        <v>7605</v>
      </c>
      <c r="Q41" s="1510"/>
      <c r="R41" s="1506" t="s">
        <v>460</v>
      </c>
      <c r="S41" s="1132">
        <v>2241</v>
      </c>
      <c r="T41" s="1132">
        <v>166</v>
      </c>
      <c r="U41" s="1132">
        <v>130</v>
      </c>
      <c r="V41" s="1132">
        <v>221</v>
      </c>
      <c r="W41" s="1132">
        <v>99</v>
      </c>
      <c r="X41" s="1132">
        <v>65</v>
      </c>
      <c r="Y41" s="1132">
        <v>168</v>
      </c>
      <c r="Z41" s="1132">
        <v>162</v>
      </c>
      <c r="AA41" s="1132">
        <v>96</v>
      </c>
      <c r="AB41" s="1132">
        <v>175</v>
      </c>
      <c r="AC41" s="1132">
        <v>107</v>
      </c>
      <c r="AD41" s="1132">
        <v>168</v>
      </c>
      <c r="AE41" s="1132">
        <v>139</v>
      </c>
      <c r="AF41" s="1132">
        <v>79</v>
      </c>
      <c r="AG41" s="1132">
        <v>4016</v>
      </c>
      <c r="AH41" s="1510"/>
      <c r="AI41" s="1506" t="s">
        <v>460</v>
      </c>
      <c r="AJ41" s="1132">
        <v>2265</v>
      </c>
      <c r="AK41" s="1132">
        <v>144</v>
      </c>
      <c r="AL41" s="1132">
        <v>93</v>
      </c>
      <c r="AM41" s="1132">
        <v>169</v>
      </c>
      <c r="AN41" s="1132">
        <v>81</v>
      </c>
      <c r="AO41" s="1132">
        <v>67</v>
      </c>
      <c r="AP41" s="1132">
        <v>119</v>
      </c>
      <c r="AQ41" s="1132">
        <v>113</v>
      </c>
      <c r="AR41" s="1132">
        <v>69</v>
      </c>
      <c r="AS41" s="1132">
        <v>111</v>
      </c>
      <c r="AT41" s="1132">
        <v>59</v>
      </c>
      <c r="AU41" s="1132">
        <v>120</v>
      </c>
      <c r="AV41" s="1132">
        <v>117</v>
      </c>
      <c r="AW41" s="1132">
        <v>62</v>
      </c>
      <c r="AX41" s="1132">
        <v>3589</v>
      </c>
    </row>
    <row r="42" spans="1:50">
      <c r="A42" s="1492">
        <v>30</v>
      </c>
      <c r="B42" s="1129">
        <v>889</v>
      </c>
      <c r="C42" s="1129">
        <v>40</v>
      </c>
      <c r="D42" s="1129">
        <v>41</v>
      </c>
      <c r="E42" s="1129">
        <v>78</v>
      </c>
      <c r="F42" s="1129">
        <v>32</v>
      </c>
      <c r="G42" s="1129">
        <v>30</v>
      </c>
      <c r="H42" s="1129">
        <v>55</v>
      </c>
      <c r="I42" s="1129">
        <v>58</v>
      </c>
      <c r="J42" s="1129">
        <v>29</v>
      </c>
      <c r="K42" s="1129">
        <v>43</v>
      </c>
      <c r="L42" s="1129">
        <v>33</v>
      </c>
      <c r="M42" s="1129">
        <v>44</v>
      </c>
      <c r="N42" s="1129">
        <v>48</v>
      </c>
      <c r="O42" s="1129">
        <v>29</v>
      </c>
      <c r="P42" s="1502">
        <v>1449</v>
      </c>
      <c r="Q42" s="1509"/>
      <c r="R42" s="1492">
        <v>30</v>
      </c>
      <c r="S42" s="1129">
        <v>451</v>
      </c>
      <c r="T42" s="1129">
        <v>20</v>
      </c>
      <c r="U42" s="1129">
        <v>19</v>
      </c>
      <c r="V42" s="1129">
        <v>48</v>
      </c>
      <c r="W42" s="1129">
        <v>18</v>
      </c>
      <c r="X42" s="1129">
        <v>19</v>
      </c>
      <c r="Y42" s="1129">
        <v>33</v>
      </c>
      <c r="Z42" s="1129">
        <v>33</v>
      </c>
      <c r="AA42" s="1129">
        <v>16</v>
      </c>
      <c r="AB42" s="1129">
        <v>29</v>
      </c>
      <c r="AC42" s="1129">
        <v>22</v>
      </c>
      <c r="AD42" s="1129">
        <v>28</v>
      </c>
      <c r="AE42" s="1129">
        <v>26</v>
      </c>
      <c r="AF42" s="1129">
        <v>15</v>
      </c>
      <c r="AG42" s="1502">
        <v>777</v>
      </c>
      <c r="AH42" s="1509"/>
      <c r="AI42" s="1492">
        <v>30</v>
      </c>
      <c r="AJ42" s="1129">
        <v>438</v>
      </c>
      <c r="AK42" s="1129">
        <v>20</v>
      </c>
      <c r="AL42" s="1129">
        <v>22</v>
      </c>
      <c r="AM42" s="1129">
        <v>30</v>
      </c>
      <c r="AN42" s="1129">
        <v>14</v>
      </c>
      <c r="AO42" s="1129">
        <v>11</v>
      </c>
      <c r="AP42" s="1129">
        <v>22</v>
      </c>
      <c r="AQ42" s="1129">
        <v>25</v>
      </c>
      <c r="AR42" s="1129">
        <v>13</v>
      </c>
      <c r="AS42" s="1129">
        <v>14</v>
      </c>
      <c r="AT42" s="1129">
        <v>11</v>
      </c>
      <c r="AU42" s="1129">
        <v>16</v>
      </c>
      <c r="AV42" s="1129">
        <v>22</v>
      </c>
      <c r="AW42" s="1129">
        <v>14</v>
      </c>
      <c r="AX42" s="1502">
        <v>672</v>
      </c>
    </row>
    <row r="43" spans="1:50">
      <c r="A43" s="1492">
        <v>31</v>
      </c>
      <c r="B43" s="1129">
        <v>849</v>
      </c>
      <c r="C43" s="1129">
        <v>47</v>
      </c>
      <c r="D43" s="1129">
        <v>37</v>
      </c>
      <c r="E43" s="1129">
        <v>72</v>
      </c>
      <c r="F43" s="1129">
        <v>30</v>
      </c>
      <c r="G43" s="1129">
        <v>23</v>
      </c>
      <c r="H43" s="1129">
        <v>58</v>
      </c>
      <c r="I43" s="1129">
        <v>55</v>
      </c>
      <c r="J43" s="1129">
        <v>37</v>
      </c>
      <c r="K43" s="1129">
        <v>59</v>
      </c>
      <c r="L43" s="1129">
        <v>43</v>
      </c>
      <c r="M43" s="1129">
        <v>71</v>
      </c>
      <c r="N43" s="1129">
        <v>51</v>
      </c>
      <c r="O43" s="1129">
        <v>28</v>
      </c>
      <c r="P43" s="1502">
        <v>1460</v>
      </c>
      <c r="Q43" s="1509"/>
      <c r="R43" s="1492">
        <v>31</v>
      </c>
      <c r="S43" s="1129">
        <v>428</v>
      </c>
      <c r="T43" s="1129">
        <v>26</v>
      </c>
      <c r="U43" s="1129">
        <v>22</v>
      </c>
      <c r="V43" s="1129">
        <v>41</v>
      </c>
      <c r="W43" s="1129">
        <v>14</v>
      </c>
      <c r="X43" s="1129">
        <v>16</v>
      </c>
      <c r="Y43" s="1129">
        <v>34</v>
      </c>
      <c r="Z43" s="1129">
        <v>29</v>
      </c>
      <c r="AA43" s="1129">
        <v>20</v>
      </c>
      <c r="AB43" s="1129">
        <v>29</v>
      </c>
      <c r="AC43" s="1129">
        <v>25</v>
      </c>
      <c r="AD43" s="1129">
        <v>43</v>
      </c>
      <c r="AE43" s="1129">
        <v>26</v>
      </c>
      <c r="AF43" s="1129">
        <v>17</v>
      </c>
      <c r="AG43" s="1502">
        <v>770</v>
      </c>
      <c r="AH43" s="1509"/>
      <c r="AI43" s="1492">
        <v>31</v>
      </c>
      <c r="AJ43" s="1129">
        <v>421</v>
      </c>
      <c r="AK43" s="1129">
        <v>21</v>
      </c>
      <c r="AL43" s="1129">
        <v>15</v>
      </c>
      <c r="AM43" s="1129">
        <v>31</v>
      </c>
      <c r="AN43" s="1129">
        <v>16</v>
      </c>
      <c r="AO43" s="1129">
        <v>7</v>
      </c>
      <c r="AP43" s="1129">
        <v>24</v>
      </c>
      <c r="AQ43" s="1129">
        <v>26</v>
      </c>
      <c r="AR43" s="1129">
        <v>17</v>
      </c>
      <c r="AS43" s="1129">
        <v>30</v>
      </c>
      <c r="AT43" s="1129">
        <v>18</v>
      </c>
      <c r="AU43" s="1129">
        <v>28</v>
      </c>
      <c r="AV43" s="1129">
        <v>25</v>
      </c>
      <c r="AW43" s="1129">
        <v>11</v>
      </c>
      <c r="AX43" s="1502">
        <v>690</v>
      </c>
    </row>
    <row r="44" spans="1:50">
      <c r="A44" s="1492">
        <v>32</v>
      </c>
      <c r="B44" s="1129">
        <v>778</v>
      </c>
      <c r="C44" s="1129">
        <v>63</v>
      </c>
      <c r="D44" s="1129">
        <v>46</v>
      </c>
      <c r="E44" s="1129">
        <v>67</v>
      </c>
      <c r="F44" s="1129">
        <v>41</v>
      </c>
      <c r="G44" s="1129">
        <v>42</v>
      </c>
      <c r="H44" s="1129">
        <v>55</v>
      </c>
      <c r="I44" s="1129">
        <v>54</v>
      </c>
      <c r="J44" s="1129">
        <v>39</v>
      </c>
      <c r="K44" s="1129">
        <v>61</v>
      </c>
      <c r="L44" s="1129">
        <v>33</v>
      </c>
      <c r="M44" s="1129">
        <v>58</v>
      </c>
      <c r="N44" s="1129">
        <v>51</v>
      </c>
      <c r="O44" s="1129">
        <v>24</v>
      </c>
      <c r="P44" s="1502">
        <v>1412</v>
      </c>
      <c r="Q44" s="1509"/>
      <c r="R44" s="1492">
        <v>32</v>
      </c>
      <c r="S44" s="1129">
        <v>393</v>
      </c>
      <c r="T44" s="1129">
        <v>45</v>
      </c>
      <c r="U44" s="1129">
        <v>23</v>
      </c>
      <c r="V44" s="1129">
        <v>37</v>
      </c>
      <c r="W44" s="1129">
        <v>24</v>
      </c>
      <c r="X44" s="1129">
        <v>20</v>
      </c>
      <c r="Y44" s="1129">
        <v>29</v>
      </c>
      <c r="Z44" s="1129">
        <v>37</v>
      </c>
      <c r="AA44" s="1129">
        <v>23</v>
      </c>
      <c r="AB44" s="1129">
        <v>34</v>
      </c>
      <c r="AC44" s="1129">
        <v>19</v>
      </c>
      <c r="AD44" s="1129">
        <v>28</v>
      </c>
      <c r="AE44" s="1129">
        <v>26</v>
      </c>
      <c r="AF44" s="1129">
        <v>14</v>
      </c>
      <c r="AG44" s="1502">
        <v>752</v>
      </c>
      <c r="AH44" s="1509"/>
      <c r="AI44" s="1492">
        <v>32</v>
      </c>
      <c r="AJ44" s="1129">
        <v>385</v>
      </c>
      <c r="AK44" s="1129">
        <v>18</v>
      </c>
      <c r="AL44" s="1129">
        <v>23</v>
      </c>
      <c r="AM44" s="1129">
        <v>30</v>
      </c>
      <c r="AN44" s="1129">
        <v>17</v>
      </c>
      <c r="AO44" s="1129">
        <v>22</v>
      </c>
      <c r="AP44" s="1129">
        <v>26</v>
      </c>
      <c r="AQ44" s="1129">
        <v>17</v>
      </c>
      <c r="AR44" s="1129">
        <v>16</v>
      </c>
      <c r="AS44" s="1129">
        <v>27</v>
      </c>
      <c r="AT44" s="1129">
        <v>14</v>
      </c>
      <c r="AU44" s="1129">
        <v>30</v>
      </c>
      <c r="AV44" s="1129">
        <v>25</v>
      </c>
      <c r="AW44" s="1129">
        <v>10</v>
      </c>
      <c r="AX44" s="1502">
        <v>660</v>
      </c>
    </row>
    <row r="45" spans="1:50">
      <c r="A45" s="1492">
        <v>33</v>
      </c>
      <c r="B45" s="1129">
        <v>745</v>
      </c>
      <c r="C45" s="1129">
        <v>52</v>
      </c>
      <c r="D45" s="1129">
        <v>41</v>
      </c>
      <c r="E45" s="1129">
        <v>71</v>
      </c>
      <c r="F45" s="1129">
        <v>28</v>
      </c>
      <c r="G45" s="1129">
        <v>20</v>
      </c>
      <c r="H45" s="1129">
        <v>53</v>
      </c>
      <c r="I45" s="1129">
        <v>48</v>
      </c>
      <c r="J45" s="1129">
        <v>39</v>
      </c>
      <c r="K45" s="1129">
        <v>51</v>
      </c>
      <c r="L45" s="1129">
        <v>27</v>
      </c>
      <c r="M45" s="1129">
        <v>60</v>
      </c>
      <c r="N45" s="1129">
        <v>37</v>
      </c>
      <c r="O45" s="1129">
        <v>23</v>
      </c>
      <c r="P45" s="1502">
        <v>1295</v>
      </c>
      <c r="Q45" s="1509"/>
      <c r="R45" s="1492">
        <v>33</v>
      </c>
      <c r="S45" s="1129">
        <v>380</v>
      </c>
      <c r="T45" s="1129">
        <v>23</v>
      </c>
      <c r="U45" s="1129">
        <v>21</v>
      </c>
      <c r="V45" s="1129">
        <v>36</v>
      </c>
      <c r="W45" s="1129">
        <v>17</v>
      </c>
      <c r="X45" s="1129">
        <v>9</v>
      </c>
      <c r="Y45" s="1129">
        <v>32</v>
      </c>
      <c r="Z45" s="1129">
        <v>28</v>
      </c>
      <c r="AA45" s="1129">
        <v>27</v>
      </c>
      <c r="AB45" s="1129">
        <v>27</v>
      </c>
      <c r="AC45" s="1129">
        <v>12</v>
      </c>
      <c r="AD45" s="1129">
        <v>35</v>
      </c>
      <c r="AE45" s="1129">
        <v>19</v>
      </c>
      <c r="AF45" s="1129">
        <v>14</v>
      </c>
      <c r="AG45" s="1502">
        <v>680</v>
      </c>
      <c r="AH45" s="1509"/>
      <c r="AI45" s="1492">
        <v>33</v>
      </c>
      <c r="AJ45" s="1129">
        <v>365</v>
      </c>
      <c r="AK45" s="1129">
        <v>29</v>
      </c>
      <c r="AL45" s="1129">
        <v>20</v>
      </c>
      <c r="AM45" s="1129">
        <v>35</v>
      </c>
      <c r="AN45" s="1129">
        <v>11</v>
      </c>
      <c r="AO45" s="1129">
        <v>11</v>
      </c>
      <c r="AP45" s="1129">
        <v>21</v>
      </c>
      <c r="AQ45" s="1129">
        <v>20</v>
      </c>
      <c r="AR45" s="1129">
        <v>12</v>
      </c>
      <c r="AS45" s="1129">
        <v>24</v>
      </c>
      <c r="AT45" s="1129">
        <v>15</v>
      </c>
      <c r="AU45" s="1129">
        <v>25</v>
      </c>
      <c r="AV45" s="1129">
        <v>18</v>
      </c>
      <c r="AW45" s="1129">
        <v>9</v>
      </c>
      <c r="AX45" s="1502">
        <v>615</v>
      </c>
    </row>
    <row r="46" spans="1:50" ht="13.5" customHeight="1">
      <c r="A46" s="1492">
        <v>34</v>
      </c>
      <c r="B46" s="1129">
        <v>692</v>
      </c>
      <c r="C46" s="1129">
        <v>55</v>
      </c>
      <c r="D46" s="1129">
        <v>38</v>
      </c>
      <c r="E46" s="1129">
        <v>61</v>
      </c>
      <c r="F46" s="1129">
        <v>28</v>
      </c>
      <c r="G46" s="1129">
        <v>24</v>
      </c>
      <c r="H46" s="1129">
        <v>41</v>
      </c>
      <c r="I46" s="1129">
        <v>48</v>
      </c>
      <c r="J46" s="1129">
        <v>27</v>
      </c>
      <c r="K46" s="1129">
        <v>48</v>
      </c>
      <c r="L46" s="1129">
        <v>32</v>
      </c>
      <c r="M46" s="1129">
        <v>52</v>
      </c>
      <c r="N46" s="1129">
        <v>37</v>
      </c>
      <c r="O46" s="1129">
        <v>33</v>
      </c>
      <c r="P46" s="1502">
        <v>1216</v>
      </c>
      <c r="Q46" s="1509"/>
      <c r="R46" s="1492">
        <v>34</v>
      </c>
      <c r="S46" s="1129">
        <v>344</v>
      </c>
      <c r="T46" s="1129">
        <v>35</v>
      </c>
      <c r="U46" s="1129">
        <v>16</v>
      </c>
      <c r="V46" s="1129">
        <v>29</v>
      </c>
      <c r="W46" s="1129">
        <v>18</v>
      </c>
      <c r="X46" s="1129">
        <v>10</v>
      </c>
      <c r="Y46" s="1129">
        <v>21</v>
      </c>
      <c r="Z46" s="1129">
        <v>25</v>
      </c>
      <c r="AA46" s="1129">
        <v>11</v>
      </c>
      <c r="AB46" s="1129">
        <v>28</v>
      </c>
      <c r="AC46" s="1129">
        <v>13</v>
      </c>
      <c r="AD46" s="1129">
        <v>23</v>
      </c>
      <c r="AE46" s="1129">
        <v>20</v>
      </c>
      <c r="AF46" s="1129">
        <v>16</v>
      </c>
      <c r="AG46" s="1502">
        <v>609</v>
      </c>
      <c r="AH46" s="1509"/>
      <c r="AI46" s="1492">
        <v>34</v>
      </c>
      <c r="AJ46" s="1129">
        <v>348</v>
      </c>
      <c r="AK46" s="1129">
        <v>20</v>
      </c>
      <c r="AL46" s="1129">
        <v>22</v>
      </c>
      <c r="AM46" s="1129">
        <v>32</v>
      </c>
      <c r="AN46" s="1129">
        <v>10</v>
      </c>
      <c r="AO46" s="1129">
        <v>14</v>
      </c>
      <c r="AP46" s="1129">
        <v>20</v>
      </c>
      <c r="AQ46" s="1129">
        <v>23</v>
      </c>
      <c r="AR46" s="1129">
        <v>16</v>
      </c>
      <c r="AS46" s="1129">
        <v>20</v>
      </c>
      <c r="AT46" s="1129">
        <v>19</v>
      </c>
      <c r="AU46" s="1129">
        <v>29</v>
      </c>
      <c r="AV46" s="1129">
        <v>17</v>
      </c>
      <c r="AW46" s="1129">
        <v>17</v>
      </c>
      <c r="AX46" s="1502">
        <v>607</v>
      </c>
    </row>
    <row r="47" spans="1:50">
      <c r="A47" s="1506" t="s">
        <v>461</v>
      </c>
      <c r="B47" s="1132">
        <v>3953</v>
      </c>
      <c r="C47" s="1132">
        <v>257</v>
      </c>
      <c r="D47" s="1132">
        <v>203</v>
      </c>
      <c r="E47" s="1132">
        <v>349</v>
      </c>
      <c r="F47" s="1132">
        <v>159</v>
      </c>
      <c r="G47" s="1132">
        <v>139</v>
      </c>
      <c r="H47" s="1132">
        <v>262</v>
      </c>
      <c r="I47" s="1132">
        <v>263</v>
      </c>
      <c r="J47" s="1132">
        <v>171</v>
      </c>
      <c r="K47" s="1132">
        <v>262</v>
      </c>
      <c r="L47" s="1132">
        <v>168</v>
      </c>
      <c r="M47" s="1132">
        <v>285</v>
      </c>
      <c r="N47" s="1132">
        <v>224</v>
      </c>
      <c r="O47" s="1132">
        <v>137</v>
      </c>
      <c r="P47" s="1132">
        <v>6832</v>
      </c>
      <c r="Q47" s="1510"/>
      <c r="R47" s="1506" t="s">
        <v>461</v>
      </c>
      <c r="S47" s="1132">
        <v>1996</v>
      </c>
      <c r="T47" s="1132">
        <v>149</v>
      </c>
      <c r="U47" s="1132">
        <v>101</v>
      </c>
      <c r="V47" s="1132">
        <v>191</v>
      </c>
      <c r="W47" s="1132">
        <v>91</v>
      </c>
      <c r="X47" s="1132">
        <v>74</v>
      </c>
      <c r="Y47" s="1132">
        <v>149</v>
      </c>
      <c r="Z47" s="1132">
        <v>152</v>
      </c>
      <c r="AA47" s="1132">
        <v>97</v>
      </c>
      <c r="AB47" s="1132">
        <v>147</v>
      </c>
      <c r="AC47" s="1132">
        <v>91</v>
      </c>
      <c r="AD47" s="1132">
        <v>157</v>
      </c>
      <c r="AE47" s="1132">
        <v>117</v>
      </c>
      <c r="AF47" s="1132">
        <v>76</v>
      </c>
      <c r="AG47" s="1132">
        <v>3588</v>
      </c>
      <c r="AH47" s="1510"/>
      <c r="AI47" s="1506" t="s">
        <v>461</v>
      </c>
      <c r="AJ47" s="1132">
        <v>1957</v>
      </c>
      <c r="AK47" s="1132">
        <v>108</v>
      </c>
      <c r="AL47" s="1132">
        <v>102</v>
      </c>
      <c r="AM47" s="1132">
        <v>158</v>
      </c>
      <c r="AN47" s="1132">
        <v>68</v>
      </c>
      <c r="AO47" s="1132">
        <v>65</v>
      </c>
      <c r="AP47" s="1132">
        <v>113</v>
      </c>
      <c r="AQ47" s="1132">
        <v>111</v>
      </c>
      <c r="AR47" s="1132">
        <v>74</v>
      </c>
      <c r="AS47" s="1132">
        <v>115</v>
      </c>
      <c r="AT47" s="1132">
        <v>77</v>
      </c>
      <c r="AU47" s="1132">
        <v>128</v>
      </c>
      <c r="AV47" s="1132">
        <v>107</v>
      </c>
      <c r="AW47" s="1132">
        <v>61</v>
      </c>
      <c r="AX47" s="1132">
        <v>3244</v>
      </c>
    </row>
    <row r="48" spans="1:50">
      <c r="A48" s="1492">
        <v>35</v>
      </c>
      <c r="B48" s="1129">
        <v>685</v>
      </c>
      <c r="C48" s="1129">
        <v>44</v>
      </c>
      <c r="D48" s="1129">
        <v>36</v>
      </c>
      <c r="E48" s="1129">
        <v>71</v>
      </c>
      <c r="F48" s="1129">
        <v>38</v>
      </c>
      <c r="G48" s="1129">
        <v>29</v>
      </c>
      <c r="H48" s="1129">
        <v>54</v>
      </c>
      <c r="I48" s="1129">
        <v>44</v>
      </c>
      <c r="J48" s="1129">
        <v>37</v>
      </c>
      <c r="K48" s="1129">
        <v>55</v>
      </c>
      <c r="L48" s="1129">
        <v>31</v>
      </c>
      <c r="M48" s="1129">
        <v>61</v>
      </c>
      <c r="N48" s="1129">
        <v>43</v>
      </c>
      <c r="O48" s="1129">
        <v>32</v>
      </c>
      <c r="P48" s="1502">
        <v>1260</v>
      </c>
      <c r="Q48" s="1509"/>
      <c r="R48" s="1492">
        <v>35</v>
      </c>
      <c r="S48" s="1129">
        <v>338</v>
      </c>
      <c r="T48" s="1129">
        <v>25</v>
      </c>
      <c r="U48" s="1129">
        <v>24</v>
      </c>
      <c r="V48" s="1129">
        <v>41</v>
      </c>
      <c r="W48" s="1129">
        <v>23</v>
      </c>
      <c r="X48" s="1129">
        <v>20</v>
      </c>
      <c r="Y48" s="1129">
        <v>29</v>
      </c>
      <c r="Z48" s="1129">
        <v>25</v>
      </c>
      <c r="AA48" s="1129">
        <v>22</v>
      </c>
      <c r="AB48" s="1129">
        <v>35</v>
      </c>
      <c r="AC48" s="1129">
        <v>18</v>
      </c>
      <c r="AD48" s="1129">
        <v>30</v>
      </c>
      <c r="AE48" s="1129">
        <v>22</v>
      </c>
      <c r="AF48" s="1129">
        <v>16</v>
      </c>
      <c r="AG48" s="1502">
        <v>668</v>
      </c>
      <c r="AH48" s="1509"/>
      <c r="AI48" s="1492">
        <v>35</v>
      </c>
      <c r="AJ48" s="1129">
        <v>347</v>
      </c>
      <c r="AK48" s="1129">
        <v>19</v>
      </c>
      <c r="AL48" s="1129">
        <v>12</v>
      </c>
      <c r="AM48" s="1129">
        <v>30</v>
      </c>
      <c r="AN48" s="1129">
        <v>15</v>
      </c>
      <c r="AO48" s="1129">
        <v>9</v>
      </c>
      <c r="AP48" s="1129">
        <v>25</v>
      </c>
      <c r="AQ48" s="1129">
        <v>19</v>
      </c>
      <c r="AR48" s="1129">
        <v>15</v>
      </c>
      <c r="AS48" s="1129">
        <v>20</v>
      </c>
      <c r="AT48" s="1129">
        <v>13</v>
      </c>
      <c r="AU48" s="1129">
        <v>31</v>
      </c>
      <c r="AV48" s="1129">
        <v>21</v>
      </c>
      <c r="AW48" s="1129">
        <v>16</v>
      </c>
      <c r="AX48" s="1502">
        <v>592</v>
      </c>
    </row>
    <row r="49" spans="1:50">
      <c r="A49" s="1492">
        <v>36</v>
      </c>
      <c r="B49" s="1129">
        <v>660</v>
      </c>
      <c r="C49" s="1129">
        <v>47</v>
      </c>
      <c r="D49" s="1129">
        <v>40</v>
      </c>
      <c r="E49" s="1129">
        <v>70</v>
      </c>
      <c r="F49" s="1129">
        <v>27</v>
      </c>
      <c r="G49" s="1129">
        <v>23</v>
      </c>
      <c r="H49" s="1129">
        <v>50</v>
      </c>
      <c r="I49" s="1129">
        <v>48</v>
      </c>
      <c r="J49" s="1129">
        <v>34</v>
      </c>
      <c r="K49" s="1129">
        <v>42</v>
      </c>
      <c r="L49" s="1129">
        <v>36</v>
      </c>
      <c r="M49" s="1129">
        <v>57</v>
      </c>
      <c r="N49" s="1129">
        <v>41</v>
      </c>
      <c r="O49" s="1129">
        <v>31</v>
      </c>
      <c r="P49" s="1502">
        <v>1206</v>
      </c>
      <c r="Q49" s="1509"/>
      <c r="R49" s="1492">
        <v>36</v>
      </c>
      <c r="S49" s="1129">
        <v>304</v>
      </c>
      <c r="T49" s="1129">
        <v>26</v>
      </c>
      <c r="U49" s="1129">
        <v>25</v>
      </c>
      <c r="V49" s="1129">
        <v>39</v>
      </c>
      <c r="W49" s="1129">
        <v>19</v>
      </c>
      <c r="X49" s="1129">
        <v>14</v>
      </c>
      <c r="Y49" s="1129">
        <v>24</v>
      </c>
      <c r="Z49" s="1129">
        <v>24</v>
      </c>
      <c r="AA49" s="1129">
        <v>17</v>
      </c>
      <c r="AB49" s="1129">
        <v>21</v>
      </c>
      <c r="AC49" s="1129">
        <v>25</v>
      </c>
      <c r="AD49" s="1129">
        <v>35</v>
      </c>
      <c r="AE49" s="1129">
        <v>24</v>
      </c>
      <c r="AF49" s="1129">
        <v>15</v>
      </c>
      <c r="AG49" s="1502">
        <v>612</v>
      </c>
      <c r="AH49" s="1509"/>
      <c r="AI49" s="1492">
        <v>36</v>
      </c>
      <c r="AJ49" s="1129">
        <v>356</v>
      </c>
      <c r="AK49" s="1129">
        <v>21</v>
      </c>
      <c r="AL49" s="1129">
        <v>15</v>
      </c>
      <c r="AM49" s="1129">
        <v>31</v>
      </c>
      <c r="AN49" s="1129">
        <v>8</v>
      </c>
      <c r="AO49" s="1129">
        <v>9</v>
      </c>
      <c r="AP49" s="1129">
        <v>26</v>
      </c>
      <c r="AQ49" s="1129">
        <v>24</v>
      </c>
      <c r="AR49" s="1129">
        <v>17</v>
      </c>
      <c r="AS49" s="1129">
        <v>21</v>
      </c>
      <c r="AT49" s="1129">
        <v>11</v>
      </c>
      <c r="AU49" s="1129">
        <v>22</v>
      </c>
      <c r="AV49" s="1129">
        <v>17</v>
      </c>
      <c r="AW49" s="1129">
        <v>16</v>
      </c>
      <c r="AX49" s="1502">
        <v>594</v>
      </c>
    </row>
    <row r="50" spans="1:50">
      <c r="A50" s="1492">
        <v>37</v>
      </c>
      <c r="B50" s="1129">
        <v>652</v>
      </c>
      <c r="C50" s="1129">
        <v>53</v>
      </c>
      <c r="D50" s="1129">
        <v>40</v>
      </c>
      <c r="E50" s="1129">
        <v>65</v>
      </c>
      <c r="F50" s="1129">
        <v>23</v>
      </c>
      <c r="G50" s="1129">
        <v>16</v>
      </c>
      <c r="H50" s="1129">
        <v>50</v>
      </c>
      <c r="I50" s="1129">
        <v>46</v>
      </c>
      <c r="J50" s="1129">
        <v>28</v>
      </c>
      <c r="K50" s="1129">
        <v>54</v>
      </c>
      <c r="L50" s="1129">
        <v>27</v>
      </c>
      <c r="M50" s="1129">
        <v>56</v>
      </c>
      <c r="N50" s="1129">
        <v>44</v>
      </c>
      <c r="O50" s="1129">
        <v>35</v>
      </c>
      <c r="P50" s="1502">
        <v>1189</v>
      </c>
      <c r="Q50" s="1509"/>
      <c r="R50" s="1492">
        <v>37</v>
      </c>
      <c r="S50" s="1129">
        <v>337</v>
      </c>
      <c r="T50" s="1129">
        <v>27</v>
      </c>
      <c r="U50" s="1129">
        <v>19</v>
      </c>
      <c r="V50" s="1129">
        <v>41</v>
      </c>
      <c r="W50" s="1129">
        <v>13</v>
      </c>
      <c r="X50" s="1129">
        <v>10</v>
      </c>
      <c r="Y50" s="1129">
        <v>26</v>
      </c>
      <c r="Z50" s="1129">
        <v>32</v>
      </c>
      <c r="AA50" s="1129">
        <v>17</v>
      </c>
      <c r="AB50" s="1129">
        <v>32</v>
      </c>
      <c r="AC50" s="1129">
        <v>12</v>
      </c>
      <c r="AD50" s="1129">
        <v>37</v>
      </c>
      <c r="AE50" s="1129">
        <v>27</v>
      </c>
      <c r="AF50" s="1129">
        <v>15</v>
      </c>
      <c r="AG50" s="1502">
        <v>645</v>
      </c>
      <c r="AH50" s="1509"/>
      <c r="AI50" s="1492">
        <v>37</v>
      </c>
      <c r="AJ50" s="1129">
        <v>315</v>
      </c>
      <c r="AK50" s="1129">
        <v>26</v>
      </c>
      <c r="AL50" s="1129">
        <v>21</v>
      </c>
      <c r="AM50" s="1129">
        <v>24</v>
      </c>
      <c r="AN50" s="1129">
        <v>10</v>
      </c>
      <c r="AO50" s="1129">
        <v>6</v>
      </c>
      <c r="AP50" s="1129">
        <v>24</v>
      </c>
      <c r="AQ50" s="1129">
        <v>14</v>
      </c>
      <c r="AR50" s="1129">
        <v>11</v>
      </c>
      <c r="AS50" s="1129">
        <v>22</v>
      </c>
      <c r="AT50" s="1129">
        <v>15</v>
      </c>
      <c r="AU50" s="1129">
        <v>19</v>
      </c>
      <c r="AV50" s="1129">
        <v>17</v>
      </c>
      <c r="AW50" s="1129">
        <v>20</v>
      </c>
      <c r="AX50" s="1502">
        <v>544</v>
      </c>
    </row>
    <row r="51" spans="1:50">
      <c r="A51" s="1492">
        <v>38</v>
      </c>
      <c r="B51" s="1129">
        <v>659</v>
      </c>
      <c r="C51" s="1129">
        <v>39</v>
      </c>
      <c r="D51" s="1129">
        <v>45</v>
      </c>
      <c r="E51" s="1129">
        <v>49</v>
      </c>
      <c r="F51" s="1129">
        <v>25</v>
      </c>
      <c r="G51" s="1129">
        <v>20</v>
      </c>
      <c r="H51" s="1129">
        <v>51</v>
      </c>
      <c r="I51" s="1129">
        <v>41</v>
      </c>
      <c r="J51" s="1129">
        <v>32</v>
      </c>
      <c r="K51" s="1129">
        <v>36</v>
      </c>
      <c r="L51" s="1129">
        <v>29</v>
      </c>
      <c r="M51" s="1129">
        <v>59</v>
      </c>
      <c r="N51" s="1129">
        <v>41</v>
      </c>
      <c r="O51" s="1129">
        <v>27</v>
      </c>
      <c r="P51" s="1502">
        <v>1153</v>
      </c>
      <c r="Q51" s="1509"/>
      <c r="R51" s="1492">
        <v>38</v>
      </c>
      <c r="S51" s="1129">
        <v>296</v>
      </c>
      <c r="T51" s="1129">
        <v>20</v>
      </c>
      <c r="U51" s="1129">
        <v>28</v>
      </c>
      <c r="V51" s="1129">
        <v>23</v>
      </c>
      <c r="W51" s="1129">
        <v>11</v>
      </c>
      <c r="X51" s="1129">
        <v>10</v>
      </c>
      <c r="Y51" s="1129">
        <v>35</v>
      </c>
      <c r="Z51" s="1129">
        <v>18</v>
      </c>
      <c r="AA51" s="1129">
        <v>20</v>
      </c>
      <c r="AB51" s="1129">
        <v>19</v>
      </c>
      <c r="AC51" s="1129">
        <v>15</v>
      </c>
      <c r="AD51" s="1129">
        <v>34</v>
      </c>
      <c r="AE51" s="1129">
        <v>22</v>
      </c>
      <c r="AF51" s="1129">
        <v>17</v>
      </c>
      <c r="AG51" s="1502">
        <v>568</v>
      </c>
      <c r="AH51" s="1509"/>
      <c r="AI51" s="1492">
        <v>38</v>
      </c>
      <c r="AJ51" s="1129">
        <v>363</v>
      </c>
      <c r="AK51" s="1129">
        <v>19</v>
      </c>
      <c r="AL51" s="1129">
        <v>17</v>
      </c>
      <c r="AM51" s="1129">
        <v>26</v>
      </c>
      <c r="AN51" s="1129">
        <v>14</v>
      </c>
      <c r="AO51" s="1129">
        <v>10</v>
      </c>
      <c r="AP51" s="1129">
        <v>16</v>
      </c>
      <c r="AQ51" s="1129">
        <v>23</v>
      </c>
      <c r="AR51" s="1129">
        <v>12</v>
      </c>
      <c r="AS51" s="1129">
        <v>17</v>
      </c>
      <c r="AT51" s="1129">
        <v>14</v>
      </c>
      <c r="AU51" s="1129">
        <v>25</v>
      </c>
      <c r="AV51" s="1129">
        <v>19</v>
      </c>
      <c r="AW51" s="1129">
        <v>10</v>
      </c>
      <c r="AX51" s="1502">
        <v>585</v>
      </c>
    </row>
    <row r="52" spans="1:50">
      <c r="A52" s="1492">
        <v>39</v>
      </c>
      <c r="B52" s="1129">
        <v>641</v>
      </c>
      <c r="C52" s="1129">
        <v>50</v>
      </c>
      <c r="D52" s="1129">
        <v>42</v>
      </c>
      <c r="E52" s="1129">
        <v>73</v>
      </c>
      <c r="F52" s="1129">
        <v>26</v>
      </c>
      <c r="G52" s="1129">
        <v>21</v>
      </c>
      <c r="H52" s="1129">
        <v>47</v>
      </c>
      <c r="I52" s="1129">
        <v>38</v>
      </c>
      <c r="J52" s="1129">
        <v>23</v>
      </c>
      <c r="K52" s="1129">
        <v>47</v>
      </c>
      <c r="L52" s="1129">
        <v>17</v>
      </c>
      <c r="M52" s="1129">
        <v>56</v>
      </c>
      <c r="N52" s="1129">
        <v>38</v>
      </c>
      <c r="O52" s="1129">
        <v>25</v>
      </c>
      <c r="P52" s="1502">
        <v>1144</v>
      </c>
      <c r="Q52" s="1509"/>
      <c r="R52" s="1492">
        <v>39</v>
      </c>
      <c r="S52" s="1129">
        <v>309</v>
      </c>
      <c r="T52" s="1129">
        <v>25</v>
      </c>
      <c r="U52" s="1129">
        <v>23</v>
      </c>
      <c r="V52" s="1129">
        <v>36</v>
      </c>
      <c r="W52" s="1129">
        <v>13</v>
      </c>
      <c r="X52" s="1129">
        <v>16</v>
      </c>
      <c r="Y52" s="1129">
        <v>23</v>
      </c>
      <c r="Z52" s="1129">
        <v>24</v>
      </c>
      <c r="AA52" s="1129">
        <v>11</v>
      </c>
      <c r="AB52" s="1129">
        <v>25</v>
      </c>
      <c r="AC52" s="1129">
        <v>5</v>
      </c>
      <c r="AD52" s="1129">
        <v>32</v>
      </c>
      <c r="AE52" s="1129">
        <v>21</v>
      </c>
      <c r="AF52" s="1129">
        <v>13</v>
      </c>
      <c r="AG52" s="1502">
        <v>576</v>
      </c>
      <c r="AH52" s="1509"/>
      <c r="AI52" s="1492">
        <v>39</v>
      </c>
      <c r="AJ52" s="1129">
        <v>332</v>
      </c>
      <c r="AK52" s="1129">
        <v>25</v>
      </c>
      <c r="AL52" s="1129">
        <v>19</v>
      </c>
      <c r="AM52" s="1129">
        <v>37</v>
      </c>
      <c r="AN52" s="1129">
        <v>13</v>
      </c>
      <c r="AO52" s="1129">
        <v>5</v>
      </c>
      <c r="AP52" s="1129">
        <v>24</v>
      </c>
      <c r="AQ52" s="1129">
        <v>14</v>
      </c>
      <c r="AR52" s="1129">
        <v>12</v>
      </c>
      <c r="AS52" s="1129">
        <v>22</v>
      </c>
      <c r="AT52" s="1129">
        <v>12</v>
      </c>
      <c r="AU52" s="1129">
        <v>24</v>
      </c>
      <c r="AV52" s="1129">
        <v>17</v>
      </c>
      <c r="AW52" s="1129">
        <v>12</v>
      </c>
      <c r="AX52" s="1502">
        <v>568</v>
      </c>
    </row>
    <row r="53" spans="1:50">
      <c r="A53" s="1506" t="s">
        <v>462</v>
      </c>
      <c r="B53" s="1132">
        <v>3297</v>
      </c>
      <c r="C53" s="1132">
        <v>233</v>
      </c>
      <c r="D53" s="1132">
        <v>203</v>
      </c>
      <c r="E53" s="1132">
        <v>328</v>
      </c>
      <c r="F53" s="1132">
        <v>139</v>
      </c>
      <c r="G53" s="1132">
        <v>109</v>
      </c>
      <c r="H53" s="1132">
        <v>252</v>
      </c>
      <c r="I53" s="1132">
        <v>217</v>
      </c>
      <c r="J53" s="1132">
        <v>154</v>
      </c>
      <c r="K53" s="1132">
        <v>234</v>
      </c>
      <c r="L53" s="1132">
        <v>140</v>
      </c>
      <c r="M53" s="1132">
        <v>289</v>
      </c>
      <c r="N53" s="1132">
        <v>207</v>
      </c>
      <c r="O53" s="1132">
        <v>150</v>
      </c>
      <c r="P53" s="1132">
        <v>5952</v>
      </c>
      <c r="Q53" s="1510"/>
      <c r="R53" s="1506" t="s">
        <v>462</v>
      </c>
      <c r="S53" s="1132">
        <v>1584</v>
      </c>
      <c r="T53" s="1132">
        <v>123</v>
      </c>
      <c r="U53" s="1132">
        <v>119</v>
      </c>
      <c r="V53" s="1132">
        <v>180</v>
      </c>
      <c r="W53" s="1132">
        <v>79</v>
      </c>
      <c r="X53" s="1132">
        <v>70</v>
      </c>
      <c r="Y53" s="1132">
        <v>137</v>
      </c>
      <c r="Z53" s="1132">
        <v>123</v>
      </c>
      <c r="AA53" s="1132">
        <v>87</v>
      </c>
      <c r="AB53" s="1132">
        <v>132</v>
      </c>
      <c r="AC53" s="1132">
        <v>75</v>
      </c>
      <c r="AD53" s="1132">
        <v>168</v>
      </c>
      <c r="AE53" s="1132">
        <v>116</v>
      </c>
      <c r="AF53" s="1132">
        <v>76</v>
      </c>
      <c r="AG53" s="1132">
        <v>3069</v>
      </c>
      <c r="AH53" s="1510"/>
      <c r="AI53" s="1506" t="s">
        <v>462</v>
      </c>
      <c r="AJ53" s="1132">
        <v>1713</v>
      </c>
      <c r="AK53" s="1132">
        <v>110</v>
      </c>
      <c r="AL53" s="1132">
        <v>84</v>
      </c>
      <c r="AM53" s="1132">
        <v>148</v>
      </c>
      <c r="AN53" s="1132">
        <v>60</v>
      </c>
      <c r="AO53" s="1132">
        <v>39</v>
      </c>
      <c r="AP53" s="1132">
        <v>115</v>
      </c>
      <c r="AQ53" s="1132">
        <v>94</v>
      </c>
      <c r="AR53" s="1132">
        <v>67</v>
      </c>
      <c r="AS53" s="1132">
        <v>102</v>
      </c>
      <c r="AT53" s="1132">
        <v>65</v>
      </c>
      <c r="AU53" s="1132">
        <v>121</v>
      </c>
      <c r="AV53" s="1132">
        <v>91</v>
      </c>
      <c r="AW53" s="1132">
        <v>74</v>
      </c>
      <c r="AX53" s="1132">
        <v>2883</v>
      </c>
    </row>
    <row r="54" spans="1:50">
      <c r="A54" s="1492">
        <v>40</v>
      </c>
      <c r="B54" s="1129">
        <v>593</v>
      </c>
      <c r="C54" s="1129">
        <v>40</v>
      </c>
      <c r="D54" s="1129">
        <v>37</v>
      </c>
      <c r="E54" s="1129">
        <v>67</v>
      </c>
      <c r="F54" s="1129">
        <v>27</v>
      </c>
      <c r="G54" s="1129">
        <v>13</v>
      </c>
      <c r="H54" s="1129">
        <v>57</v>
      </c>
      <c r="I54" s="1129">
        <v>44</v>
      </c>
      <c r="J54" s="1129">
        <v>16</v>
      </c>
      <c r="K54" s="1129">
        <v>40</v>
      </c>
      <c r="L54" s="1129">
        <v>26</v>
      </c>
      <c r="M54" s="1129">
        <v>42</v>
      </c>
      <c r="N54" s="1129">
        <v>35</v>
      </c>
      <c r="O54" s="1129">
        <v>29</v>
      </c>
      <c r="P54" s="1502">
        <v>1066</v>
      </c>
      <c r="Q54" s="1509"/>
      <c r="R54" s="1492">
        <v>40</v>
      </c>
      <c r="S54" s="1129">
        <v>290</v>
      </c>
      <c r="T54" s="1129">
        <v>16</v>
      </c>
      <c r="U54" s="1129">
        <v>27</v>
      </c>
      <c r="V54" s="1129">
        <v>36</v>
      </c>
      <c r="W54" s="1129">
        <v>15</v>
      </c>
      <c r="X54" s="1129">
        <v>9</v>
      </c>
      <c r="Y54" s="1129">
        <v>31</v>
      </c>
      <c r="Z54" s="1129">
        <v>27</v>
      </c>
      <c r="AA54" s="1129">
        <v>10</v>
      </c>
      <c r="AB54" s="1129">
        <v>23</v>
      </c>
      <c r="AC54" s="1129">
        <v>11</v>
      </c>
      <c r="AD54" s="1129">
        <v>26</v>
      </c>
      <c r="AE54" s="1129">
        <v>18</v>
      </c>
      <c r="AF54" s="1129">
        <v>15</v>
      </c>
      <c r="AG54" s="1502">
        <v>554</v>
      </c>
      <c r="AH54" s="1509"/>
      <c r="AI54" s="1492">
        <v>40</v>
      </c>
      <c r="AJ54" s="1129">
        <v>303</v>
      </c>
      <c r="AK54" s="1129">
        <v>24</v>
      </c>
      <c r="AL54" s="1129">
        <v>10</v>
      </c>
      <c r="AM54" s="1129">
        <v>31</v>
      </c>
      <c r="AN54" s="1129">
        <v>12</v>
      </c>
      <c r="AO54" s="1129">
        <v>4</v>
      </c>
      <c r="AP54" s="1129">
        <v>26</v>
      </c>
      <c r="AQ54" s="1129">
        <v>17</v>
      </c>
      <c r="AR54" s="1129">
        <v>6</v>
      </c>
      <c r="AS54" s="1129">
        <v>17</v>
      </c>
      <c r="AT54" s="1129">
        <v>15</v>
      </c>
      <c r="AU54" s="1129">
        <v>16</v>
      </c>
      <c r="AV54" s="1129">
        <v>17</v>
      </c>
      <c r="AW54" s="1129">
        <v>14</v>
      </c>
      <c r="AX54" s="1502">
        <v>512</v>
      </c>
    </row>
    <row r="55" spans="1:50">
      <c r="A55" s="1492">
        <v>41</v>
      </c>
      <c r="B55" s="1129">
        <v>624</v>
      </c>
      <c r="C55" s="1129">
        <v>50</v>
      </c>
      <c r="D55" s="1129">
        <v>34</v>
      </c>
      <c r="E55" s="1129">
        <v>70</v>
      </c>
      <c r="F55" s="1129">
        <v>36</v>
      </c>
      <c r="G55" s="1129">
        <v>22</v>
      </c>
      <c r="H55" s="1129">
        <v>49</v>
      </c>
      <c r="I55" s="1129">
        <v>31</v>
      </c>
      <c r="J55" s="1129">
        <v>29</v>
      </c>
      <c r="K55" s="1129">
        <v>58</v>
      </c>
      <c r="L55" s="1129">
        <v>25</v>
      </c>
      <c r="M55" s="1129">
        <v>38</v>
      </c>
      <c r="N55" s="1129">
        <v>27</v>
      </c>
      <c r="O55" s="1129">
        <v>29</v>
      </c>
      <c r="P55" s="1502">
        <v>1122</v>
      </c>
      <c r="Q55" s="1509"/>
      <c r="R55" s="1492">
        <v>41</v>
      </c>
      <c r="S55" s="1129">
        <v>293</v>
      </c>
      <c r="T55" s="1129">
        <v>28</v>
      </c>
      <c r="U55" s="1129">
        <v>20</v>
      </c>
      <c r="V55" s="1129">
        <v>42</v>
      </c>
      <c r="W55" s="1129">
        <v>18</v>
      </c>
      <c r="X55" s="1129">
        <v>15</v>
      </c>
      <c r="Y55" s="1129">
        <v>29</v>
      </c>
      <c r="Z55" s="1129">
        <v>17</v>
      </c>
      <c r="AA55" s="1129">
        <v>9</v>
      </c>
      <c r="AB55" s="1129">
        <v>32</v>
      </c>
      <c r="AC55" s="1129">
        <v>14</v>
      </c>
      <c r="AD55" s="1129">
        <v>20</v>
      </c>
      <c r="AE55" s="1129">
        <v>14</v>
      </c>
      <c r="AF55" s="1129">
        <v>11</v>
      </c>
      <c r="AG55" s="1502">
        <v>562</v>
      </c>
      <c r="AH55" s="1509"/>
      <c r="AI55" s="1492">
        <v>41</v>
      </c>
      <c r="AJ55" s="1129">
        <v>331</v>
      </c>
      <c r="AK55" s="1129">
        <v>22</v>
      </c>
      <c r="AL55" s="1129">
        <v>14</v>
      </c>
      <c r="AM55" s="1129">
        <v>28</v>
      </c>
      <c r="AN55" s="1129">
        <v>18</v>
      </c>
      <c r="AO55" s="1129">
        <v>7</v>
      </c>
      <c r="AP55" s="1129">
        <v>20</v>
      </c>
      <c r="AQ55" s="1129">
        <v>14</v>
      </c>
      <c r="AR55" s="1129">
        <v>20</v>
      </c>
      <c r="AS55" s="1129">
        <v>26</v>
      </c>
      <c r="AT55" s="1129">
        <v>11</v>
      </c>
      <c r="AU55" s="1129">
        <v>18</v>
      </c>
      <c r="AV55" s="1129">
        <v>13</v>
      </c>
      <c r="AW55" s="1129">
        <v>18</v>
      </c>
      <c r="AX55" s="1502">
        <v>560</v>
      </c>
    </row>
    <row r="56" spans="1:50">
      <c r="A56" s="1492">
        <v>42</v>
      </c>
      <c r="B56" s="1129">
        <v>563</v>
      </c>
      <c r="C56" s="1129">
        <v>36</v>
      </c>
      <c r="D56" s="1129">
        <v>32</v>
      </c>
      <c r="E56" s="1129">
        <v>61</v>
      </c>
      <c r="F56" s="1129">
        <v>22</v>
      </c>
      <c r="G56" s="1129">
        <v>23</v>
      </c>
      <c r="H56" s="1129">
        <v>40</v>
      </c>
      <c r="I56" s="1129">
        <v>35</v>
      </c>
      <c r="J56" s="1129">
        <v>35</v>
      </c>
      <c r="K56" s="1129">
        <v>50</v>
      </c>
      <c r="L56" s="1129">
        <v>25</v>
      </c>
      <c r="M56" s="1129">
        <v>42</v>
      </c>
      <c r="N56" s="1129">
        <v>32</v>
      </c>
      <c r="O56" s="1129">
        <v>28</v>
      </c>
      <c r="P56" s="1502">
        <v>1024</v>
      </c>
      <c r="Q56" s="1509"/>
      <c r="R56" s="1492">
        <v>42</v>
      </c>
      <c r="S56" s="1129">
        <v>278</v>
      </c>
      <c r="T56" s="1129">
        <v>21</v>
      </c>
      <c r="U56" s="1129">
        <v>17</v>
      </c>
      <c r="V56" s="1129">
        <v>34</v>
      </c>
      <c r="W56" s="1129">
        <v>13</v>
      </c>
      <c r="X56" s="1129">
        <v>14</v>
      </c>
      <c r="Y56" s="1129">
        <v>21</v>
      </c>
      <c r="Z56" s="1129">
        <v>22</v>
      </c>
      <c r="AA56" s="1129">
        <v>18</v>
      </c>
      <c r="AB56" s="1129">
        <v>21</v>
      </c>
      <c r="AC56" s="1129">
        <v>13</v>
      </c>
      <c r="AD56" s="1129">
        <v>22</v>
      </c>
      <c r="AE56" s="1129">
        <v>19</v>
      </c>
      <c r="AF56" s="1129">
        <v>15</v>
      </c>
      <c r="AG56" s="1502">
        <v>528</v>
      </c>
      <c r="AH56" s="1509"/>
      <c r="AI56" s="1492">
        <v>42</v>
      </c>
      <c r="AJ56" s="1129">
        <v>285</v>
      </c>
      <c r="AK56" s="1129">
        <v>15</v>
      </c>
      <c r="AL56" s="1129">
        <v>15</v>
      </c>
      <c r="AM56" s="1129">
        <v>27</v>
      </c>
      <c r="AN56" s="1129">
        <v>9</v>
      </c>
      <c r="AO56" s="1129">
        <v>9</v>
      </c>
      <c r="AP56" s="1129">
        <v>19</v>
      </c>
      <c r="AQ56" s="1129">
        <v>13</v>
      </c>
      <c r="AR56" s="1129">
        <v>17</v>
      </c>
      <c r="AS56" s="1129">
        <v>29</v>
      </c>
      <c r="AT56" s="1129">
        <v>12</v>
      </c>
      <c r="AU56" s="1129">
        <v>20</v>
      </c>
      <c r="AV56" s="1129">
        <v>13</v>
      </c>
      <c r="AW56" s="1129">
        <v>13</v>
      </c>
      <c r="AX56" s="1502">
        <v>496</v>
      </c>
    </row>
    <row r="57" spans="1:50">
      <c r="A57" s="1492">
        <v>43</v>
      </c>
      <c r="B57" s="1129">
        <v>580</v>
      </c>
      <c r="C57" s="1129">
        <v>31</v>
      </c>
      <c r="D57" s="1129">
        <v>25</v>
      </c>
      <c r="E57" s="1129">
        <v>53</v>
      </c>
      <c r="F57" s="1129">
        <v>23</v>
      </c>
      <c r="G57" s="1129">
        <v>19</v>
      </c>
      <c r="H57" s="1129">
        <v>42</v>
      </c>
      <c r="I57" s="1129">
        <v>39</v>
      </c>
      <c r="J57" s="1129">
        <v>23</v>
      </c>
      <c r="K57" s="1129">
        <v>43</v>
      </c>
      <c r="L57" s="1129">
        <v>24</v>
      </c>
      <c r="M57" s="1129">
        <v>52</v>
      </c>
      <c r="N57" s="1129">
        <v>44</v>
      </c>
      <c r="O57" s="1129">
        <v>19</v>
      </c>
      <c r="P57" s="1502">
        <v>1017</v>
      </c>
      <c r="Q57" s="1509"/>
      <c r="R57" s="1492">
        <v>43</v>
      </c>
      <c r="S57" s="1129">
        <v>266</v>
      </c>
      <c r="T57" s="1129">
        <v>18</v>
      </c>
      <c r="U57" s="1129">
        <v>10</v>
      </c>
      <c r="V57" s="1129">
        <v>24</v>
      </c>
      <c r="W57" s="1129">
        <v>11</v>
      </c>
      <c r="X57" s="1129">
        <v>9</v>
      </c>
      <c r="Y57" s="1129">
        <v>17</v>
      </c>
      <c r="Z57" s="1129">
        <v>16</v>
      </c>
      <c r="AA57" s="1129">
        <v>11</v>
      </c>
      <c r="AB57" s="1129">
        <v>17</v>
      </c>
      <c r="AC57" s="1129">
        <v>11</v>
      </c>
      <c r="AD57" s="1129">
        <v>26</v>
      </c>
      <c r="AE57" s="1129">
        <v>24</v>
      </c>
      <c r="AF57" s="1129">
        <v>10</v>
      </c>
      <c r="AG57" s="1502">
        <v>470</v>
      </c>
      <c r="AH57" s="1509"/>
      <c r="AI57" s="1492">
        <v>43</v>
      </c>
      <c r="AJ57" s="1129">
        <v>314</v>
      </c>
      <c r="AK57" s="1129">
        <v>13</v>
      </c>
      <c r="AL57" s="1129">
        <v>15</v>
      </c>
      <c r="AM57" s="1129">
        <v>29</v>
      </c>
      <c r="AN57" s="1129">
        <v>12</v>
      </c>
      <c r="AO57" s="1129">
        <v>10</v>
      </c>
      <c r="AP57" s="1129">
        <v>25</v>
      </c>
      <c r="AQ57" s="1129">
        <v>23</v>
      </c>
      <c r="AR57" s="1129">
        <v>12</v>
      </c>
      <c r="AS57" s="1129">
        <v>26</v>
      </c>
      <c r="AT57" s="1129">
        <v>13</v>
      </c>
      <c r="AU57" s="1129">
        <v>26</v>
      </c>
      <c r="AV57" s="1129">
        <v>20</v>
      </c>
      <c r="AW57" s="1129">
        <v>9</v>
      </c>
      <c r="AX57" s="1502">
        <v>547</v>
      </c>
    </row>
    <row r="58" spans="1:50">
      <c r="A58" s="1492">
        <v>44</v>
      </c>
      <c r="B58" s="1129">
        <v>572</v>
      </c>
      <c r="C58" s="1129">
        <v>35</v>
      </c>
      <c r="D58" s="1129">
        <v>39</v>
      </c>
      <c r="E58" s="1129">
        <v>50</v>
      </c>
      <c r="F58" s="1129">
        <v>26</v>
      </c>
      <c r="G58" s="1129">
        <v>20</v>
      </c>
      <c r="H58" s="1129">
        <v>31</v>
      </c>
      <c r="I58" s="1129">
        <v>26</v>
      </c>
      <c r="J58" s="1129">
        <v>27</v>
      </c>
      <c r="K58" s="1129">
        <v>44</v>
      </c>
      <c r="L58" s="1129">
        <v>22</v>
      </c>
      <c r="M58" s="1129">
        <v>45</v>
      </c>
      <c r="N58" s="1129">
        <v>37</v>
      </c>
      <c r="O58" s="1129">
        <v>33</v>
      </c>
      <c r="P58" s="1502">
        <v>1007</v>
      </c>
      <c r="Q58" s="1509"/>
      <c r="R58" s="1492">
        <v>44</v>
      </c>
      <c r="S58" s="1129">
        <v>259</v>
      </c>
      <c r="T58" s="1129">
        <v>19</v>
      </c>
      <c r="U58" s="1129">
        <v>18</v>
      </c>
      <c r="V58" s="1129">
        <v>24</v>
      </c>
      <c r="W58" s="1129">
        <v>15</v>
      </c>
      <c r="X58" s="1129">
        <v>10</v>
      </c>
      <c r="Y58" s="1129">
        <v>15</v>
      </c>
      <c r="Z58" s="1129">
        <v>19</v>
      </c>
      <c r="AA58" s="1129">
        <v>16</v>
      </c>
      <c r="AB58" s="1129">
        <v>21</v>
      </c>
      <c r="AC58" s="1129">
        <v>13</v>
      </c>
      <c r="AD58" s="1129">
        <v>23</v>
      </c>
      <c r="AE58" s="1129">
        <v>24</v>
      </c>
      <c r="AF58" s="1129">
        <v>17</v>
      </c>
      <c r="AG58" s="1502">
        <v>493</v>
      </c>
      <c r="AH58" s="1509"/>
      <c r="AI58" s="1492">
        <v>44</v>
      </c>
      <c r="AJ58" s="1129">
        <v>313</v>
      </c>
      <c r="AK58" s="1129">
        <v>16</v>
      </c>
      <c r="AL58" s="1129">
        <v>21</v>
      </c>
      <c r="AM58" s="1129">
        <v>26</v>
      </c>
      <c r="AN58" s="1129">
        <v>11</v>
      </c>
      <c r="AO58" s="1129">
        <v>10</v>
      </c>
      <c r="AP58" s="1129">
        <v>16</v>
      </c>
      <c r="AQ58" s="1129">
        <v>7</v>
      </c>
      <c r="AR58" s="1129">
        <v>11</v>
      </c>
      <c r="AS58" s="1129">
        <v>23</v>
      </c>
      <c r="AT58" s="1129">
        <v>9</v>
      </c>
      <c r="AU58" s="1129">
        <v>22</v>
      </c>
      <c r="AV58" s="1129">
        <v>13</v>
      </c>
      <c r="AW58" s="1129">
        <v>16</v>
      </c>
      <c r="AX58" s="1502">
        <v>514</v>
      </c>
    </row>
    <row r="59" spans="1:50">
      <c r="A59" s="1505" t="s">
        <v>472</v>
      </c>
      <c r="B59" s="1134">
        <v>2932</v>
      </c>
      <c r="C59" s="1134">
        <v>192</v>
      </c>
      <c r="D59" s="1134">
        <v>167</v>
      </c>
      <c r="E59" s="1134">
        <v>301</v>
      </c>
      <c r="F59" s="1134">
        <v>134</v>
      </c>
      <c r="G59" s="1134">
        <v>97</v>
      </c>
      <c r="H59" s="1134">
        <v>219</v>
      </c>
      <c r="I59" s="1134">
        <v>175</v>
      </c>
      <c r="J59" s="1134">
        <v>130</v>
      </c>
      <c r="K59" s="1134">
        <v>235</v>
      </c>
      <c r="L59" s="1134">
        <v>122</v>
      </c>
      <c r="M59" s="1134">
        <v>219</v>
      </c>
      <c r="N59" s="1134">
        <v>175</v>
      </c>
      <c r="O59" s="1134">
        <v>138</v>
      </c>
      <c r="P59" s="1134">
        <v>5236</v>
      </c>
      <c r="Q59" s="1510"/>
      <c r="R59" s="1503" t="s">
        <v>472</v>
      </c>
      <c r="S59" s="1132">
        <v>1386</v>
      </c>
      <c r="T59" s="1132">
        <v>102</v>
      </c>
      <c r="U59" s="1132">
        <v>92</v>
      </c>
      <c r="V59" s="1132">
        <v>160</v>
      </c>
      <c r="W59" s="1132">
        <v>72</v>
      </c>
      <c r="X59" s="1132">
        <v>57</v>
      </c>
      <c r="Y59" s="1132">
        <v>113</v>
      </c>
      <c r="Z59" s="1132">
        <v>101</v>
      </c>
      <c r="AA59" s="1132">
        <v>64</v>
      </c>
      <c r="AB59" s="1132">
        <v>114</v>
      </c>
      <c r="AC59" s="1132">
        <v>62</v>
      </c>
      <c r="AD59" s="1132">
        <v>117</v>
      </c>
      <c r="AE59" s="1132">
        <v>99</v>
      </c>
      <c r="AF59" s="1132">
        <v>68</v>
      </c>
      <c r="AG59" s="1132">
        <v>2607</v>
      </c>
      <c r="AH59" s="1510"/>
      <c r="AI59" s="1503" t="s">
        <v>472</v>
      </c>
      <c r="AJ59" s="1132">
        <v>1546</v>
      </c>
      <c r="AK59" s="1132">
        <v>90</v>
      </c>
      <c r="AL59" s="1132">
        <v>75</v>
      </c>
      <c r="AM59" s="1132">
        <v>141</v>
      </c>
      <c r="AN59" s="1132">
        <v>62</v>
      </c>
      <c r="AO59" s="1132">
        <v>40</v>
      </c>
      <c r="AP59" s="1132">
        <v>106</v>
      </c>
      <c r="AQ59" s="1132">
        <v>74</v>
      </c>
      <c r="AR59" s="1132">
        <v>66</v>
      </c>
      <c r="AS59" s="1132">
        <v>121</v>
      </c>
      <c r="AT59" s="1132">
        <v>60</v>
      </c>
      <c r="AU59" s="1132">
        <v>102</v>
      </c>
      <c r="AV59" s="1132">
        <v>76</v>
      </c>
      <c r="AW59" s="1132">
        <v>70</v>
      </c>
      <c r="AX59" s="1132">
        <v>2629</v>
      </c>
    </row>
    <row r="60" spans="1:50">
      <c r="A60" s="1492">
        <v>45</v>
      </c>
      <c r="B60" s="1129">
        <v>522</v>
      </c>
      <c r="C60" s="1129">
        <v>39</v>
      </c>
      <c r="D60" s="1129">
        <v>25</v>
      </c>
      <c r="E60" s="1129">
        <v>63</v>
      </c>
      <c r="F60" s="1129">
        <v>28</v>
      </c>
      <c r="G60" s="1129">
        <v>20</v>
      </c>
      <c r="H60" s="1129">
        <v>37</v>
      </c>
      <c r="I60" s="1129">
        <v>32</v>
      </c>
      <c r="J60" s="1129">
        <v>21</v>
      </c>
      <c r="K60" s="1129">
        <v>41</v>
      </c>
      <c r="L60" s="1129">
        <v>25</v>
      </c>
      <c r="M60" s="1129">
        <v>33</v>
      </c>
      <c r="N60" s="1129">
        <v>29</v>
      </c>
      <c r="O60" s="1129">
        <v>21</v>
      </c>
      <c r="P60" s="1502">
        <v>936</v>
      </c>
      <c r="Q60" s="1509"/>
      <c r="R60" s="1492">
        <v>45</v>
      </c>
      <c r="S60" s="1129">
        <v>235</v>
      </c>
      <c r="T60" s="1129">
        <v>18</v>
      </c>
      <c r="U60" s="1129">
        <v>20</v>
      </c>
      <c r="V60" s="1129">
        <v>30</v>
      </c>
      <c r="W60" s="1129">
        <v>11</v>
      </c>
      <c r="X60" s="1129">
        <v>11</v>
      </c>
      <c r="Y60" s="1129">
        <v>20</v>
      </c>
      <c r="Z60" s="1129">
        <v>16</v>
      </c>
      <c r="AA60" s="1129">
        <v>10</v>
      </c>
      <c r="AB60" s="1129">
        <v>22</v>
      </c>
      <c r="AC60" s="1129">
        <v>13</v>
      </c>
      <c r="AD60" s="1129">
        <v>19</v>
      </c>
      <c r="AE60" s="1129">
        <v>17</v>
      </c>
      <c r="AF60" s="1129">
        <v>13</v>
      </c>
      <c r="AG60" s="1502">
        <v>455</v>
      </c>
      <c r="AH60" s="1509"/>
      <c r="AI60" s="1492">
        <v>45</v>
      </c>
      <c r="AJ60" s="1129">
        <v>287</v>
      </c>
      <c r="AK60" s="1129">
        <v>21</v>
      </c>
      <c r="AL60" s="1129">
        <v>5</v>
      </c>
      <c r="AM60" s="1129">
        <v>33</v>
      </c>
      <c r="AN60" s="1129">
        <v>17</v>
      </c>
      <c r="AO60" s="1129">
        <v>9</v>
      </c>
      <c r="AP60" s="1129">
        <v>17</v>
      </c>
      <c r="AQ60" s="1129">
        <v>16</v>
      </c>
      <c r="AR60" s="1129">
        <v>11</v>
      </c>
      <c r="AS60" s="1129">
        <v>19</v>
      </c>
      <c r="AT60" s="1129">
        <v>12</v>
      </c>
      <c r="AU60" s="1129">
        <v>14</v>
      </c>
      <c r="AV60" s="1129">
        <v>12</v>
      </c>
      <c r="AW60" s="1129">
        <v>8</v>
      </c>
      <c r="AX60" s="1502">
        <v>481</v>
      </c>
    </row>
    <row r="61" spans="1:50">
      <c r="A61" s="1630">
        <v>12</v>
      </c>
      <c r="B61" s="1630"/>
      <c r="C61" s="1630"/>
      <c r="D61" s="1630"/>
      <c r="E61" s="1630"/>
      <c r="F61" s="1630"/>
      <c r="G61" s="1630"/>
      <c r="H61" s="1630"/>
      <c r="I61" s="1630"/>
      <c r="J61" s="1630"/>
      <c r="K61" s="1630"/>
      <c r="L61" s="1630"/>
      <c r="M61" s="1630"/>
      <c r="N61" s="1630"/>
      <c r="O61" s="1630"/>
      <c r="P61" s="1630"/>
      <c r="Q61" s="1509"/>
      <c r="R61" s="1630">
        <v>14</v>
      </c>
      <c r="S61" s="1630"/>
      <c r="T61" s="1630"/>
      <c r="U61" s="1630"/>
      <c r="V61" s="1630"/>
      <c r="W61" s="1630"/>
      <c r="X61" s="1630"/>
      <c r="Y61" s="1630"/>
      <c r="Z61" s="1630"/>
      <c r="AA61" s="1630"/>
      <c r="AB61" s="1630"/>
      <c r="AC61" s="1630"/>
      <c r="AD61" s="1630"/>
      <c r="AE61" s="1630"/>
      <c r="AF61" s="1630"/>
      <c r="AG61" s="1630"/>
      <c r="AH61" s="1509"/>
      <c r="AI61" s="1630">
        <v>16</v>
      </c>
      <c r="AJ61" s="1630"/>
      <c r="AK61" s="1630"/>
      <c r="AL61" s="1630"/>
      <c r="AM61" s="1630"/>
      <c r="AN61" s="1630"/>
      <c r="AO61" s="1630"/>
      <c r="AP61" s="1630"/>
      <c r="AQ61" s="1630"/>
      <c r="AR61" s="1630"/>
      <c r="AS61" s="1630"/>
      <c r="AT61" s="1630"/>
      <c r="AU61" s="1630"/>
      <c r="AV61" s="1630"/>
      <c r="AW61" s="1630"/>
      <c r="AX61" s="1630"/>
    </row>
    <row r="62" spans="1:50">
      <c r="A62" s="1492">
        <v>46</v>
      </c>
      <c r="B62" s="1129">
        <v>478</v>
      </c>
      <c r="C62" s="1129">
        <v>29</v>
      </c>
      <c r="D62" s="1129">
        <v>27</v>
      </c>
      <c r="E62" s="1129">
        <v>53</v>
      </c>
      <c r="F62" s="1129">
        <v>26</v>
      </c>
      <c r="G62" s="1129">
        <v>22</v>
      </c>
      <c r="H62" s="1129">
        <v>28</v>
      </c>
      <c r="I62" s="1129">
        <v>21</v>
      </c>
      <c r="J62" s="1129">
        <v>28</v>
      </c>
      <c r="K62" s="1129">
        <v>27</v>
      </c>
      <c r="L62" s="1129">
        <v>29</v>
      </c>
      <c r="M62" s="1129">
        <v>54</v>
      </c>
      <c r="N62" s="1129">
        <v>30</v>
      </c>
      <c r="O62" s="1129">
        <v>22</v>
      </c>
      <c r="P62" s="1502">
        <v>874</v>
      </c>
      <c r="Q62" s="1509"/>
      <c r="R62" s="1492">
        <v>46</v>
      </c>
      <c r="S62" s="1129">
        <v>225</v>
      </c>
      <c r="T62" s="1129">
        <v>24</v>
      </c>
      <c r="U62" s="1129">
        <v>19</v>
      </c>
      <c r="V62" s="1129">
        <v>28</v>
      </c>
      <c r="W62" s="1129">
        <v>16</v>
      </c>
      <c r="X62" s="1129">
        <v>11</v>
      </c>
      <c r="Y62" s="1129">
        <v>20</v>
      </c>
      <c r="Z62" s="1129">
        <v>11</v>
      </c>
      <c r="AA62" s="1129">
        <v>15</v>
      </c>
      <c r="AB62" s="1129">
        <v>11</v>
      </c>
      <c r="AC62" s="1129">
        <v>18</v>
      </c>
      <c r="AD62" s="1129">
        <v>29</v>
      </c>
      <c r="AE62" s="1129">
        <v>14</v>
      </c>
      <c r="AF62" s="1129">
        <v>18</v>
      </c>
      <c r="AG62" s="1502">
        <v>459</v>
      </c>
      <c r="AH62" s="1509"/>
      <c r="AI62" s="1492">
        <v>46</v>
      </c>
      <c r="AJ62" s="1129">
        <v>253</v>
      </c>
      <c r="AK62" s="1129">
        <v>5</v>
      </c>
      <c r="AL62" s="1129">
        <v>8</v>
      </c>
      <c r="AM62" s="1129">
        <v>25</v>
      </c>
      <c r="AN62" s="1129">
        <v>10</v>
      </c>
      <c r="AO62" s="1129">
        <v>11</v>
      </c>
      <c r="AP62" s="1129">
        <v>8</v>
      </c>
      <c r="AQ62" s="1129">
        <v>10</v>
      </c>
      <c r="AR62" s="1129">
        <v>13</v>
      </c>
      <c r="AS62" s="1129">
        <v>16</v>
      </c>
      <c r="AT62" s="1129">
        <v>11</v>
      </c>
      <c r="AU62" s="1129">
        <v>25</v>
      </c>
      <c r="AV62" s="1129">
        <v>16</v>
      </c>
      <c r="AW62" s="1129">
        <v>4</v>
      </c>
      <c r="AX62" s="1502">
        <v>415</v>
      </c>
    </row>
    <row r="63" spans="1:50">
      <c r="A63" s="1492">
        <v>47</v>
      </c>
      <c r="B63" s="1129">
        <v>507</v>
      </c>
      <c r="C63" s="1129">
        <v>34</v>
      </c>
      <c r="D63" s="1129">
        <v>33</v>
      </c>
      <c r="E63" s="1129">
        <v>49</v>
      </c>
      <c r="F63" s="1129">
        <v>33</v>
      </c>
      <c r="G63" s="1129">
        <v>13</v>
      </c>
      <c r="H63" s="1129">
        <v>40</v>
      </c>
      <c r="I63" s="1129">
        <v>25</v>
      </c>
      <c r="J63" s="1129">
        <v>22</v>
      </c>
      <c r="K63" s="1129">
        <v>37</v>
      </c>
      <c r="L63" s="1129">
        <v>18</v>
      </c>
      <c r="M63" s="1129">
        <v>41</v>
      </c>
      <c r="N63" s="1129">
        <v>33</v>
      </c>
      <c r="O63" s="1129">
        <v>21</v>
      </c>
      <c r="P63" s="1502">
        <v>906</v>
      </c>
      <c r="Q63" s="1509"/>
      <c r="R63" s="1492">
        <v>47</v>
      </c>
      <c r="S63" s="1129">
        <v>244</v>
      </c>
      <c r="T63" s="1129">
        <v>13</v>
      </c>
      <c r="U63" s="1129">
        <v>18</v>
      </c>
      <c r="V63" s="1129">
        <v>29</v>
      </c>
      <c r="W63" s="1129">
        <v>15</v>
      </c>
      <c r="X63" s="1129">
        <v>6</v>
      </c>
      <c r="Y63" s="1129">
        <v>14</v>
      </c>
      <c r="Z63" s="1129">
        <v>12</v>
      </c>
      <c r="AA63" s="1129">
        <v>9</v>
      </c>
      <c r="AB63" s="1129">
        <v>18</v>
      </c>
      <c r="AC63" s="1129">
        <v>6</v>
      </c>
      <c r="AD63" s="1129">
        <v>18</v>
      </c>
      <c r="AE63" s="1129">
        <v>14</v>
      </c>
      <c r="AF63" s="1129">
        <v>11</v>
      </c>
      <c r="AG63" s="1502">
        <v>427</v>
      </c>
      <c r="AH63" s="1509"/>
      <c r="AI63" s="1492">
        <v>47</v>
      </c>
      <c r="AJ63" s="1129">
        <v>263</v>
      </c>
      <c r="AK63" s="1129">
        <v>21</v>
      </c>
      <c r="AL63" s="1129">
        <v>15</v>
      </c>
      <c r="AM63" s="1129">
        <v>20</v>
      </c>
      <c r="AN63" s="1129">
        <v>18</v>
      </c>
      <c r="AO63" s="1129">
        <v>7</v>
      </c>
      <c r="AP63" s="1129">
        <v>26</v>
      </c>
      <c r="AQ63" s="1129">
        <v>13</v>
      </c>
      <c r="AR63" s="1129">
        <v>13</v>
      </c>
      <c r="AS63" s="1129">
        <v>19</v>
      </c>
      <c r="AT63" s="1129">
        <v>12</v>
      </c>
      <c r="AU63" s="1129">
        <v>23</v>
      </c>
      <c r="AV63" s="1129">
        <v>19</v>
      </c>
      <c r="AW63" s="1129">
        <v>10</v>
      </c>
      <c r="AX63" s="1502">
        <v>479</v>
      </c>
    </row>
    <row r="64" spans="1:50">
      <c r="A64" s="1492">
        <v>48</v>
      </c>
      <c r="B64" s="1129">
        <v>496</v>
      </c>
      <c r="C64" s="1129">
        <v>29</v>
      </c>
      <c r="D64" s="1129">
        <v>27</v>
      </c>
      <c r="E64" s="1129">
        <v>72</v>
      </c>
      <c r="F64" s="1129">
        <v>19</v>
      </c>
      <c r="G64" s="1129">
        <v>16</v>
      </c>
      <c r="H64" s="1129">
        <v>25</v>
      </c>
      <c r="I64" s="1129">
        <v>26</v>
      </c>
      <c r="J64" s="1129">
        <v>23</v>
      </c>
      <c r="K64" s="1129">
        <v>30</v>
      </c>
      <c r="L64" s="1129">
        <v>20</v>
      </c>
      <c r="M64" s="1129">
        <v>33</v>
      </c>
      <c r="N64" s="1129">
        <v>38</v>
      </c>
      <c r="O64" s="1129">
        <v>20</v>
      </c>
      <c r="P64" s="1502">
        <v>874</v>
      </c>
      <c r="Q64" s="1509"/>
      <c r="R64" s="1492">
        <v>48</v>
      </c>
      <c r="S64" s="1129">
        <v>215</v>
      </c>
      <c r="T64" s="1129">
        <v>12</v>
      </c>
      <c r="U64" s="1129">
        <v>15</v>
      </c>
      <c r="V64" s="1129">
        <v>34</v>
      </c>
      <c r="W64" s="1129">
        <v>7</v>
      </c>
      <c r="X64" s="1129">
        <v>9</v>
      </c>
      <c r="Y64" s="1129">
        <v>12</v>
      </c>
      <c r="Z64" s="1129">
        <v>12</v>
      </c>
      <c r="AA64" s="1129">
        <v>15</v>
      </c>
      <c r="AB64" s="1129">
        <v>20</v>
      </c>
      <c r="AC64" s="1129">
        <v>11</v>
      </c>
      <c r="AD64" s="1129">
        <v>16</v>
      </c>
      <c r="AE64" s="1129">
        <v>16</v>
      </c>
      <c r="AF64" s="1129">
        <v>10</v>
      </c>
      <c r="AG64" s="1502">
        <v>404</v>
      </c>
      <c r="AH64" s="1509"/>
      <c r="AI64" s="1492">
        <v>48</v>
      </c>
      <c r="AJ64" s="1129">
        <v>281</v>
      </c>
      <c r="AK64" s="1129">
        <v>17</v>
      </c>
      <c r="AL64" s="1129">
        <v>12</v>
      </c>
      <c r="AM64" s="1129">
        <v>38</v>
      </c>
      <c r="AN64" s="1129">
        <v>12</v>
      </c>
      <c r="AO64" s="1129">
        <v>7</v>
      </c>
      <c r="AP64" s="1129">
        <v>13</v>
      </c>
      <c r="AQ64" s="1129">
        <v>14</v>
      </c>
      <c r="AR64" s="1129">
        <v>8</v>
      </c>
      <c r="AS64" s="1129">
        <v>10</v>
      </c>
      <c r="AT64" s="1129">
        <v>9</v>
      </c>
      <c r="AU64" s="1129">
        <v>17</v>
      </c>
      <c r="AV64" s="1129">
        <v>22</v>
      </c>
      <c r="AW64" s="1129">
        <v>10</v>
      </c>
      <c r="AX64" s="1502">
        <v>470</v>
      </c>
    </row>
    <row r="65" spans="1:50">
      <c r="A65" s="1492">
        <v>49</v>
      </c>
      <c r="B65" s="1129">
        <v>482</v>
      </c>
      <c r="C65" s="1129">
        <v>41</v>
      </c>
      <c r="D65" s="1129">
        <v>27</v>
      </c>
      <c r="E65" s="1129">
        <v>51</v>
      </c>
      <c r="F65" s="1129">
        <v>16</v>
      </c>
      <c r="G65" s="1129">
        <v>15</v>
      </c>
      <c r="H65" s="1129">
        <v>37</v>
      </c>
      <c r="I65" s="1129">
        <v>25</v>
      </c>
      <c r="J65" s="1129">
        <v>28</v>
      </c>
      <c r="K65" s="1129">
        <v>40</v>
      </c>
      <c r="L65" s="1129">
        <v>20</v>
      </c>
      <c r="M65" s="1129">
        <v>44</v>
      </c>
      <c r="N65" s="1129">
        <v>30</v>
      </c>
      <c r="O65" s="1129">
        <v>22</v>
      </c>
      <c r="P65" s="1502">
        <v>878</v>
      </c>
      <c r="Q65" s="1509"/>
      <c r="R65" s="1492">
        <v>49</v>
      </c>
      <c r="S65" s="1129">
        <v>196</v>
      </c>
      <c r="T65" s="1129">
        <v>24</v>
      </c>
      <c r="U65" s="1129">
        <v>20</v>
      </c>
      <c r="V65" s="1129">
        <v>25</v>
      </c>
      <c r="W65" s="1129">
        <v>7</v>
      </c>
      <c r="X65" s="1129">
        <v>9</v>
      </c>
      <c r="Y65" s="1129">
        <v>17</v>
      </c>
      <c r="Z65" s="1129">
        <v>9</v>
      </c>
      <c r="AA65" s="1129">
        <v>17</v>
      </c>
      <c r="AB65" s="1129">
        <v>24</v>
      </c>
      <c r="AC65" s="1129">
        <v>7</v>
      </c>
      <c r="AD65" s="1129">
        <v>25</v>
      </c>
      <c r="AE65" s="1129">
        <v>17</v>
      </c>
      <c r="AF65" s="1129">
        <v>11</v>
      </c>
      <c r="AG65" s="1502">
        <v>408</v>
      </c>
      <c r="AH65" s="1509"/>
      <c r="AI65" s="1492">
        <v>49</v>
      </c>
      <c r="AJ65" s="1129">
        <v>286</v>
      </c>
      <c r="AK65" s="1129">
        <v>17</v>
      </c>
      <c r="AL65" s="1129">
        <v>7</v>
      </c>
      <c r="AM65" s="1129">
        <v>26</v>
      </c>
      <c r="AN65" s="1129">
        <v>9</v>
      </c>
      <c r="AO65" s="1129">
        <v>6</v>
      </c>
      <c r="AP65" s="1129">
        <v>20</v>
      </c>
      <c r="AQ65" s="1129">
        <v>16</v>
      </c>
      <c r="AR65" s="1129">
        <v>11</v>
      </c>
      <c r="AS65" s="1129">
        <v>16</v>
      </c>
      <c r="AT65" s="1129">
        <v>13</v>
      </c>
      <c r="AU65" s="1129">
        <v>19</v>
      </c>
      <c r="AV65" s="1129">
        <v>13</v>
      </c>
      <c r="AW65" s="1129">
        <v>11</v>
      </c>
      <c r="AX65" s="1502">
        <v>470</v>
      </c>
    </row>
    <row r="66" spans="1:50">
      <c r="A66" s="1506" t="s">
        <v>473</v>
      </c>
      <c r="B66" s="1132">
        <v>2485</v>
      </c>
      <c r="C66" s="1132">
        <v>172</v>
      </c>
      <c r="D66" s="1132">
        <v>139</v>
      </c>
      <c r="E66" s="1132">
        <v>288</v>
      </c>
      <c r="F66" s="1132">
        <v>122</v>
      </c>
      <c r="G66" s="1132">
        <v>86</v>
      </c>
      <c r="H66" s="1132">
        <v>167</v>
      </c>
      <c r="I66" s="1132">
        <v>129</v>
      </c>
      <c r="J66" s="1132">
        <v>122</v>
      </c>
      <c r="K66" s="1132">
        <v>175</v>
      </c>
      <c r="L66" s="1132">
        <v>112</v>
      </c>
      <c r="M66" s="1132">
        <v>205</v>
      </c>
      <c r="N66" s="1132">
        <v>160</v>
      </c>
      <c r="O66" s="1132">
        <v>106</v>
      </c>
      <c r="P66" s="1132">
        <v>4468</v>
      </c>
      <c r="Q66" s="1510"/>
      <c r="R66" s="1506" t="s">
        <v>473</v>
      </c>
      <c r="S66" s="1132">
        <v>1115</v>
      </c>
      <c r="T66" s="1132">
        <v>91</v>
      </c>
      <c r="U66" s="1132">
        <v>92</v>
      </c>
      <c r="V66" s="1132">
        <v>146</v>
      </c>
      <c r="W66" s="1132">
        <v>56</v>
      </c>
      <c r="X66" s="1132">
        <v>46</v>
      </c>
      <c r="Y66" s="1132">
        <v>83</v>
      </c>
      <c r="Z66" s="1132">
        <v>60</v>
      </c>
      <c r="AA66" s="1132">
        <v>66</v>
      </c>
      <c r="AB66" s="1132">
        <v>95</v>
      </c>
      <c r="AC66" s="1132">
        <v>55</v>
      </c>
      <c r="AD66" s="1132">
        <v>107</v>
      </c>
      <c r="AE66" s="1132">
        <v>78</v>
      </c>
      <c r="AF66" s="1132">
        <v>63</v>
      </c>
      <c r="AG66" s="1132">
        <v>2153</v>
      </c>
      <c r="AH66" s="1510"/>
      <c r="AI66" s="1506" t="s">
        <v>473</v>
      </c>
      <c r="AJ66" s="1132">
        <v>1370</v>
      </c>
      <c r="AK66" s="1132">
        <v>81</v>
      </c>
      <c r="AL66" s="1132">
        <v>47</v>
      </c>
      <c r="AM66" s="1132">
        <v>142</v>
      </c>
      <c r="AN66" s="1132">
        <v>66</v>
      </c>
      <c r="AO66" s="1132">
        <v>40</v>
      </c>
      <c r="AP66" s="1132">
        <v>84</v>
      </c>
      <c r="AQ66" s="1132">
        <v>69</v>
      </c>
      <c r="AR66" s="1132">
        <v>56</v>
      </c>
      <c r="AS66" s="1132">
        <v>80</v>
      </c>
      <c r="AT66" s="1132">
        <v>57</v>
      </c>
      <c r="AU66" s="1132">
        <v>98</v>
      </c>
      <c r="AV66" s="1132">
        <v>82</v>
      </c>
      <c r="AW66" s="1132">
        <v>43</v>
      </c>
      <c r="AX66" s="1132">
        <v>2315</v>
      </c>
    </row>
    <row r="67" spans="1:50">
      <c r="A67" s="1492">
        <v>50</v>
      </c>
      <c r="B67" s="1129">
        <v>471</v>
      </c>
      <c r="C67" s="1129">
        <v>34</v>
      </c>
      <c r="D67" s="1129">
        <v>21</v>
      </c>
      <c r="E67" s="1129">
        <v>36</v>
      </c>
      <c r="F67" s="1129">
        <v>18</v>
      </c>
      <c r="G67" s="1129">
        <v>12</v>
      </c>
      <c r="H67" s="1129">
        <v>39</v>
      </c>
      <c r="I67" s="1129">
        <v>23</v>
      </c>
      <c r="J67" s="1129">
        <v>18</v>
      </c>
      <c r="K67" s="1129">
        <v>34</v>
      </c>
      <c r="L67" s="1129">
        <v>20</v>
      </c>
      <c r="M67" s="1129">
        <v>53</v>
      </c>
      <c r="N67" s="1129">
        <v>36</v>
      </c>
      <c r="O67" s="1129">
        <v>20</v>
      </c>
      <c r="P67" s="1502">
        <v>835</v>
      </c>
      <c r="Q67" s="1509"/>
      <c r="R67" s="1492">
        <v>50</v>
      </c>
      <c r="S67" s="1129">
        <v>214</v>
      </c>
      <c r="T67" s="1129">
        <v>20</v>
      </c>
      <c r="U67" s="1129">
        <v>10</v>
      </c>
      <c r="V67" s="1129">
        <v>16</v>
      </c>
      <c r="W67" s="1129">
        <v>4</v>
      </c>
      <c r="X67" s="1129">
        <v>5</v>
      </c>
      <c r="Y67" s="1129">
        <v>18</v>
      </c>
      <c r="Z67" s="1129">
        <v>13</v>
      </c>
      <c r="AA67" s="1129">
        <v>9</v>
      </c>
      <c r="AB67" s="1129">
        <v>17</v>
      </c>
      <c r="AC67" s="1129">
        <v>11</v>
      </c>
      <c r="AD67" s="1129">
        <v>29</v>
      </c>
      <c r="AE67" s="1129">
        <v>20</v>
      </c>
      <c r="AF67" s="1129">
        <v>11</v>
      </c>
      <c r="AG67" s="1502">
        <v>397</v>
      </c>
      <c r="AH67" s="1509"/>
      <c r="AI67" s="1492">
        <v>50</v>
      </c>
      <c r="AJ67" s="1129">
        <v>257</v>
      </c>
      <c r="AK67" s="1129">
        <v>14</v>
      </c>
      <c r="AL67" s="1129">
        <v>11</v>
      </c>
      <c r="AM67" s="1129">
        <v>20</v>
      </c>
      <c r="AN67" s="1129">
        <v>14</v>
      </c>
      <c r="AO67" s="1129">
        <v>7</v>
      </c>
      <c r="AP67" s="1129">
        <v>21</v>
      </c>
      <c r="AQ67" s="1129">
        <v>10</v>
      </c>
      <c r="AR67" s="1129">
        <v>9</v>
      </c>
      <c r="AS67" s="1129">
        <v>17</v>
      </c>
      <c r="AT67" s="1129">
        <v>9</v>
      </c>
      <c r="AU67" s="1129">
        <v>24</v>
      </c>
      <c r="AV67" s="1129">
        <v>16</v>
      </c>
      <c r="AW67" s="1129">
        <v>9</v>
      </c>
      <c r="AX67" s="1502">
        <v>438</v>
      </c>
    </row>
    <row r="68" spans="1:50">
      <c r="A68" s="1492">
        <v>51</v>
      </c>
      <c r="B68" s="1129">
        <v>423</v>
      </c>
      <c r="C68" s="1129">
        <v>38</v>
      </c>
      <c r="D68" s="1129">
        <v>22</v>
      </c>
      <c r="E68" s="1129">
        <v>39</v>
      </c>
      <c r="F68" s="1129">
        <v>17</v>
      </c>
      <c r="G68" s="1129">
        <v>12</v>
      </c>
      <c r="H68" s="1129">
        <v>27</v>
      </c>
      <c r="I68" s="1129">
        <v>26</v>
      </c>
      <c r="J68" s="1129">
        <v>19</v>
      </c>
      <c r="K68" s="1129">
        <v>23</v>
      </c>
      <c r="L68" s="1129">
        <v>23</v>
      </c>
      <c r="M68" s="1129">
        <v>29</v>
      </c>
      <c r="N68" s="1129">
        <v>29</v>
      </c>
      <c r="O68" s="1129">
        <v>20</v>
      </c>
      <c r="P68" s="1502">
        <v>747</v>
      </c>
      <c r="Q68" s="1509"/>
      <c r="R68" s="1492">
        <v>51</v>
      </c>
      <c r="S68" s="1129">
        <v>195</v>
      </c>
      <c r="T68" s="1129">
        <v>17</v>
      </c>
      <c r="U68" s="1129">
        <v>10</v>
      </c>
      <c r="V68" s="1129">
        <v>23</v>
      </c>
      <c r="W68" s="1129">
        <v>10</v>
      </c>
      <c r="X68" s="1129">
        <v>7</v>
      </c>
      <c r="Y68" s="1129">
        <v>13</v>
      </c>
      <c r="Z68" s="1129">
        <v>16</v>
      </c>
      <c r="AA68" s="1129">
        <v>9</v>
      </c>
      <c r="AB68" s="1129">
        <v>14</v>
      </c>
      <c r="AC68" s="1129">
        <v>10</v>
      </c>
      <c r="AD68" s="1129">
        <v>17</v>
      </c>
      <c r="AE68" s="1129">
        <v>16</v>
      </c>
      <c r="AF68" s="1129">
        <v>8</v>
      </c>
      <c r="AG68" s="1502">
        <v>365</v>
      </c>
      <c r="AH68" s="1509"/>
      <c r="AI68" s="1492">
        <v>51</v>
      </c>
      <c r="AJ68" s="1129">
        <v>228</v>
      </c>
      <c r="AK68" s="1129">
        <v>21</v>
      </c>
      <c r="AL68" s="1129">
        <v>12</v>
      </c>
      <c r="AM68" s="1129">
        <v>16</v>
      </c>
      <c r="AN68" s="1129">
        <v>7</v>
      </c>
      <c r="AO68" s="1129">
        <v>5</v>
      </c>
      <c r="AP68" s="1129">
        <v>14</v>
      </c>
      <c r="AQ68" s="1129">
        <v>10</v>
      </c>
      <c r="AR68" s="1129">
        <v>10</v>
      </c>
      <c r="AS68" s="1129">
        <v>9</v>
      </c>
      <c r="AT68" s="1129">
        <v>13</v>
      </c>
      <c r="AU68" s="1129">
        <v>12</v>
      </c>
      <c r="AV68" s="1129">
        <v>13</v>
      </c>
      <c r="AW68" s="1129">
        <v>12</v>
      </c>
      <c r="AX68" s="1502">
        <v>382</v>
      </c>
    </row>
    <row r="69" spans="1:50">
      <c r="A69" s="1492">
        <v>52</v>
      </c>
      <c r="B69" s="1129">
        <v>451</v>
      </c>
      <c r="C69" s="1129">
        <v>34</v>
      </c>
      <c r="D69" s="1129">
        <v>19</v>
      </c>
      <c r="E69" s="1129">
        <v>46</v>
      </c>
      <c r="F69" s="1129">
        <v>17</v>
      </c>
      <c r="G69" s="1129">
        <v>23</v>
      </c>
      <c r="H69" s="1129">
        <v>33</v>
      </c>
      <c r="I69" s="1129">
        <v>21</v>
      </c>
      <c r="J69" s="1129">
        <v>28</v>
      </c>
      <c r="K69" s="1129">
        <v>29</v>
      </c>
      <c r="L69" s="1129">
        <v>23</v>
      </c>
      <c r="M69" s="1129">
        <v>30</v>
      </c>
      <c r="N69" s="1129">
        <v>31</v>
      </c>
      <c r="O69" s="1129">
        <v>23</v>
      </c>
      <c r="P69" s="1502">
        <v>808</v>
      </c>
      <c r="Q69" s="1509"/>
      <c r="R69" s="1492">
        <v>52</v>
      </c>
      <c r="S69" s="1129">
        <v>210</v>
      </c>
      <c r="T69" s="1129">
        <v>15</v>
      </c>
      <c r="U69" s="1129">
        <v>9</v>
      </c>
      <c r="V69" s="1129">
        <v>26</v>
      </c>
      <c r="W69" s="1129">
        <v>7</v>
      </c>
      <c r="X69" s="1129">
        <v>11</v>
      </c>
      <c r="Y69" s="1129">
        <v>17</v>
      </c>
      <c r="Z69" s="1129">
        <v>12</v>
      </c>
      <c r="AA69" s="1129">
        <v>18</v>
      </c>
      <c r="AB69" s="1129">
        <v>12</v>
      </c>
      <c r="AC69" s="1129">
        <v>13</v>
      </c>
      <c r="AD69" s="1129">
        <v>16</v>
      </c>
      <c r="AE69" s="1129">
        <v>12</v>
      </c>
      <c r="AF69" s="1129">
        <v>12</v>
      </c>
      <c r="AG69" s="1502">
        <v>390</v>
      </c>
      <c r="AH69" s="1509"/>
      <c r="AI69" s="1492">
        <v>52</v>
      </c>
      <c r="AJ69" s="1129">
        <v>241</v>
      </c>
      <c r="AK69" s="1129">
        <v>19</v>
      </c>
      <c r="AL69" s="1129">
        <v>10</v>
      </c>
      <c r="AM69" s="1129">
        <v>20</v>
      </c>
      <c r="AN69" s="1129">
        <v>10</v>
      </c>
      <c r="AO69" s="1129">
        <v>12</v>
      </c>
      <c r="AP69" s="1129">
        <v>16</v>
      </c>
      <c r="AQ69" s="1129">
        <v>9</v>
      </c>
      <c r="AR69" s="1129">
        <v>10</v>
      </c>
      <c r="AS69" s="1129">
        <v>17</v>
      </c>
      <c r="AT69" s="1129">
        <v>10</v>
      </c>
      <c r="AU69" s="1129">
        <v>14</v>
      </c>
      <c r="AV69" s="1129">
        <v>19</v>
      </c>
      <c r="AW69" s="1129">
        <v>11</v>
      </c>
      <c r="AX69" s="1502">
        <v>418</v>
      </c>
    </row>
    <row r="70" spans="1:50">
      <c r="A70" s="1492">
        <v>53</v>
      </c>
      <c r="B70" s="1129">
        <v>493</v>
      </c>
      <c r="C70" s="1129">
        <v>37</v>
      </c>
      <c r="D70" s="1129">
        <v>27</v>
      </c>
      <c r="E70" s="1129">
        <v>54</v>
      </c>
      <c r="F70" s="1129">
        <v>21</v>
      </c>
      <c r="G70" s="1129">
        <v>17</v>
      </c>
      <c r="H70" s="1129">
        <v>36</v>
      </c>
      <c r="I70" s="1129">
        <v>30</v>
      </c>
      <c r="J70" s="1129">
        <v>26</v>
      </c>
      <c r="K70" s="1129">
        <v>38</v>
      </c>
      <c r="L70" s="1129">
        <v>24</v>
      </c>
      <c r="M70" s="1129">
        <v>37</v>
      </c>
      <c r="N70" s="1129">
        <v>36</v>
      </c>
      <c r="O70" s="1129">
        <v>22</v>
      </c>
      <c r="P70" s="1502">
        <v>898</v>
      </c>
      <c r="Q70" s="1509"/>
      <c r="R70" s="1492">
        <v>53</v>
      </c>
      <c r="S70" s="1129">
        <v>235</v>
      </c>
      <c r="T70" s="1129">
        <v>16</v>
      </c>
      <c r="U70" s="1129">
        <v>11</v>
      </c>
      <c r="V70" s="1129">
        <v>29</v>
      </c>
      <c r="W70" s="1129">
        <v>15</v>
      </c>
      <c r="X70" s="1129">
        <v>14</v>
      </c>
      <c r="Y70" s="1129">
        <v>17</v>
      </c>
      <c r="Z70" s="1129">
        <v>14</v>
      </c>
      <c r="AA70" s="1129">
        <v>11</v>
      </c>
      <c r="AB70" s="1129">
        <v>22</v>
      </c>
      <c r="AC70" s="1129">
        <v>8</v>
      </c>
      <c r="AD70" s="1129">
        <v>21</v>
      </c>
      <c r="AE70" s="1129">
        <v>19</v>
      </c>
      <c r="AF70" s="1129">
        <v>13</v>
      </c>
      <c r="AG70" s="1502">
        <v>445</v>
      </c>
      <c r="AH70" s="1509"/>
      <c r="AI70" s="1492">
        <v>53</v>
      </c>
      <c r="AJ70" s="1129">
        <v>258</v>
      </c>
      <c r="AK70" s="1129">
        <v>21</v>
      </c>
      <c r="AL70" s="1129">
        <v>16</v>
      </c>
      <c r="AM70" s="1129">
        <v>25</v>
      </c>
      <c r="AN70" s="1129">
        <v>6</v>
      </c>
      <c r="AO70" s="1129">
        <v>3</v>
      </c>
      <c r="AP70" s="1129">
        <v>19</v>
      </c>
      <c r="AQ70" s="1129">
        <v>16</v>
      </c>
      <c r="AR70" s="1129">
        <v>15</v>
      </c>
      <c r="AS70" s="1129">
        <v>16</v>
      </c>
      <c r="AT70" s="1129">
        <v>16</v>
      </c>
      <c r="AU70" s="1129">
        <v>16</v>
      </c>
      <c r="AV70" s="1129">
        <v>17</v>
      </c>
      <c r="AW70" s="1129">
        <v>9</v>
      </c>
      <c r="AX70" s="1502">
        <v>453</v>
      </c>
    </row>
    <row r="71" spans="1:50">
      <c r="A71" s="1492">
        <v>54</v>
      </c>
      <c r="B71" s="1129">
        <v>476</v>
      </c>
      <c r="C71" s="1129">
        <v>31</v>
      </c>
      <c r="D71" s="1129">
        <v>31</v>
      </c>
      <c r="E71" s="1129">
        <v>54</v>
      </c>
      <c r="F71" s="1129">
        <v>18</v>
      </c>
      <c r="G71" s="1129">
        <v>14</v>
      </c>
      <c r="H71" s="1129">
        <v>29</v>
      </c>
      <c r="I71" s="1129">
        <v>34</v>
      </c>
      <c r="J71" s="1129">
        <v>14</v>
      </c>
      <c r="K71" s="1129">
        <v>26</v>
      </c>
      <c r="L71" s="1129">
        <v>25</v>
      </c>
      <c r="M71" s="1129">
        <v>32</v>
      </c>
      <c r="N71" s="1129">
        <v>20</v>
      </c>
      <c r="O71" s="1129">
        <v>20</v>
      </c>
      <c r="P71" s="1502">
        <v>824</v>
      </c>
      <c r="Q71" s="1509"/>
      <c r="R71" s="1492">
        <v>54</v>
      </c>
      <c r="S71" s="1129">
        <v>215</v>
      </c>
      <c r="T71" s="1129">
        <v>16</v>
      </c>
      <c r="U71" s="1129">
        <v>19</v>
      </c>
      <c r="V71" s="1129">
        <v>29</v>
      </c>
      <c r="W71" s="1129">
        <v>11</v>
      </c>
      <c r="X71" s="1129">
        <v>6</v>
      </c>
      <c r="Y71" s="1129">
        <v>17</v>
      </c>
      <c r="Z71" s="1129">
        <v>15</v>
      </c>
      <c r="AA71" s="1129">
        <v>6</v>
      </c>
      <c r="AB71" s="1129">
        <v>12</v>
      </c>
      <c r="AC71" s="1129">
        <v>13</v>
      </c>
      <c r="AD71" s="1129">
        <v>19</v>
      </c>
      <c r="AE71" s="1129">
        <v>11</v>
      </c>
      <c r="AF71" s="1129">
        <v>6</v>
      </c>
      <c r="AG71" s="1502">
        <v>395</v>
      </c>
      <c r="AH71" s="1509"/>
      <c r="AI71" s="1492">
        <v>54</v>
      </c>
      <c r="AJ71" s="1129">
        <v>261</v>
      </c>
      <c r="AK71" s="1129">
        <v>15</v>
      </c>
      <c r="AL71" s="1129">
        <v>12</v>
      </c>
      <c r="AM71" s="1129">
        <v>25</v>
      </c>
      <c r="AN71" s="1129">
        <v>7</v>
      </c>
      <c r="AO71" s="1129">
        <v>8</v>
      </c>
      <c r="AP71" s="1129">
        <v>12</v>
      </c>
      <c r="AQ71" s="1129">
        <v>19</v>
      </c>
      <c r="AR71" s="1129">
        <v>8</v>
      </c>
      <c r="AS71" s="1129">
        <v>14</v>
      </c>
      <c r="AT71" s="1129">
        <v>12</v>
      </c>
      <c r="AU71" s="1129">
        <v>13</v>
      </c>
      <c r="AV71" s="1129">
        <v>9</v>
      </c>
      <c r="AW71" s="1129">
        <v>14</v>
      </c>
      <c r="AX71" s="1502">
        <v>429</v>
      </c>
    </row>
    <row r="72" spans="1:50" s="1504" customFormat="1">
      <c r="A72" s="1503" t="s">
        <v>474</v>
      </c>
      <c r="B72" s="1132">
        <v>2314</v>
      </c>
      <c r="C72" s="1132">
        <v>174</v>
      </c>
      <c r="D72" s="1132">
        <v>120</v>
      </c>
      <c r="E72" s="1132">
        <v>229</v>
      </c>
      <c r="F72" s="1132">
        <v>91</v>
      </c>
      <c r="G72" s="1132">
        <v>78</v>
      </c>
      <c r="H72" s="1132">
        <v>164</v>
      </c>
      <c r="I72" s="1132">
        <v>134</v>
      </c>
      <c r="J72" s="1132">
        <v>105</v>
      </c>
      <c r="K72" s="1132">
        <v>150</v>
      </c>
      <c r="L72" s="1132">
        <v>115</v>
      </c>
      <c r="M72" s="1132">
        <v>181</v>
      </c>
      <c r="N72" s="1132">
        <v>152</v>
      </c>
      <c r="O72" s="1132">
        <v>105</v>
      </c>
      <c r="P72" s="1132">
        <v>4112</v>
      </c>
      <c r="Q72" s="1510"/>
      <c r="R72" s="1503" t="s">
        <v>474</v>
      </c>
      <c r="S72" s="1132">
        <v>1069</v>
      </c>
      <c r="T72" s="1132">
        <v>84</v>
      </c>
      <c r="U72" s="1132">
        <v>59</v>
      </c>
      <c r="V72" s="1132">
        <v>123</v>
      </c>
      <c r="W72" s="1132">
        <v>47</v>
      </c>
      <c r="X72" s="1132">
        <v>43</v>
      </c>
      <c r="Y72" s="1132">
        <v>82</v>
      </c>
      <c r="Z72" s="1132">
        <v>70</v>
      </c>
      <c r="AA72" s="1132">
        <v>53</v>
      </c>
      <c r="AB72" s="1132">
        <v>77</v>
      </c>
      <c r="AC72" s="1132">
        <v>55</v>
      </c>
      <c r="AD72" s="1132">
        <v>102</v>
      </c>
      <c r="AE72" s="1132">
        <v>78</v>
      </c>
      <c r="AF72" s="1132">
        <v>50</v>
      </c>
      <c r="AG72" s="1132">
        <v>1992</v>
      </c>
      <c r="AH72" s="1510"/>
      <c r="AI72" s="1505" t="s">
        <v>474</v>
      </c>
      <c r="AJ72" s="1134">
        <v>1245</v>
      </c>
      <c r="AK72" s="1134">
        <v>90</v>
      </c>
      <c r="AL72" s="1134">
        <v>61</v>
      </c>
      <c r="AM72" s="1134">
        <v>106</v>
      </c>
      <c r="AN72" s="1134">
        <v>44</v>
      </c>
      <c r="AO72" s="1134">
        <v>35</v>
      </c>
      <c r="AP72" s="1134">
        <v>82</v>
      </c>
      <c r="AQ72" s="1134">
        <v>64</v>
      </c>
      <c r="AR72" s="1134">
        <v>52</v>
      </c>
      <c r="AS72" s="1134">
        <v>73</v>
      </c>
      <c r="AT72" s="1134">
        <v>60</v>
      </c>
      <c r="AU72" s="1134">
        <v>79</v>
      </c>
      <c r="AV72" s="1134">
        <v>74</v>
      </c>
      <c r="AW72" s="1134">
        <v>55</v>
      </c>
      <c r="AX72" s="1134">
        <v>2120</v>
      </c>
    </row>
    <row r="73" spans="1:50">
      <c r="A73" s="1492">
        <v>55</v>
      </c>
      <c r="B73" s="1129">
        <v>440</v>
      </c>
      <c r="C73" s="1129">
        <v>21</v>
      </c>
      <c r="D73" s="1129">
        <v>22</v>
      </c>
      <c r="E73" s="1129">
        <v>54</v>
      </c>
      <c r="F73" s="1129">
        <v>28</v>
      </c>
      <c r="G73" s="1129">
        <v>14</v>
      </c>
      <c r="H73" s="1129">
        <v>31</v>
      </c>
      <c r="I73" s="1129">
        <v>22</v>
      </c>
      <c r="J73" s="1129">
        <v>22</v>
      </c>
      <c r="K73" s="1129">
        <v>25</v>
      </c>
      <c r="L73" s="1129">
        <v>25</v>
      </c>
      <c r="M73" s="1129">
        <v>30</v>
      </c>
      <c r="N73" s="1129">
        <v>28</v>
      </c>
      <c r="O73" s="1129">
        <v>21</v>
      </c>
      <c r="P73" s="1502">
        <v>783</v>
      </c>
      <c r="Q73" s="1509"/>
      <c r="R73" s="1492">
        <v>55</v>
      </c>
      <c r="S73" s="1129">
        <v>197</v>
      </c>
      <c r="T73" s="1129">
        <v>12</v>
      </c>
      <c r="U73" s="1129">
        <v>14</v>
      </c>
      <c r="V73" s="1129">
        <v>28</v>
      </c>
      <c r="W73" s="1129">
        <v>14</v>
      </c>
      <c r="X73" s="1129">
        <v>4</v>
      </c>
      <c r="Y73" s="1129">
        <v>14</v>
      </c>
      <c r="Z73" s="1129">
        <v>13</v>
      </c>
      <c r="AA73" s="1129">
        <v>14</v>
      </c>
      <c r="AB73" s="1129">
        <v>8</v>
      </c>
      <c r="AC73" s="1129">
        <v>9</v>
      </c>
      <c r="AD73" s="1129">
        <v>11</v>
      </c>
      <c r="AE73" s="1129">
        <v>9</v>
      </c>
      <c r="AF73" s="1129">
        <v>10</v>
      </c>
      <c r="AG73" s="1502">
        <v>357</v>
      </c>
      <c r="AH73" s="1509"/>
      <c r="AI73" s="1492">
        <v>55</v>
      </c>
      <c r="AJ73" s="1129">
        <v>243</v>
      </c>
      <c r="AK73" s="1129">
        <v>9</v>
      </c>
      <c r="AL73" s="1129">
        <v>8</v>
      </c>
      <c r="AM73" s="1129">
        <v>26</v>
      </c>
      <c r="AN73" s="1129">
        <v>14</v>
      </c>
      <c r="AO73" s="1129">
        <v>10</v>
      </c>
      <c r="AP73" s="1129">
        <v>17</v>
      </c>
      <c r="AQ73" s="1129">
        <v>9</v>
      </c>
      <c r="AR73" s="1129">
        <v>8</v>
      </c>
      <c r="AS73" s="1129">
        <v>17</v>
      </c>
      <c r="AT73" s="1129">
        <v>16</v>
      </c>
      <c r="AU73" s="1129">
        <v>19</v>
      </c>
      <c r="AV73" s="1129">
        <v>19</v>
      </c>
      <c r="AW73" s="1129">
        <v>11</v>
      </c>
      <c r="AX73" s="1502">
        <v>426</v>
      </c>
    </row>
    <row r="74" spans="1:50">
      <c r="A74" s="1492">
        <v>56</v>
      </c>
      <c r="B74" s="1129">
        <v>389</v>
      </c>
      <c r="C74" s="1129">
        <v>27</v>
      </c>
      <c r="D74" s="1129">
        <v>21</v>
      </c>
      <c r="E74" s="1129">
        <v>39</v>
      </c>
      <c r="F74" s="1129">
        <v>19</v>
      </c>
      <c r="G74" s="1129">
        <v>7</v>
      </c>
      <c r="H74" s="1129">
        <v>31</v>
      </c>
      <c r="I74" s="1129">
        <v>25</v>
      </c>
      <c r="J74" s="1129">
        <v>21</v>
      </c>
      <c r="K74" s="1129">
        <v>23</v>
      </c>
      <c r="L74" s="1129">
        <v>14</v>
      </c>
      <c r="M74" s="1129">
        <v>28</v>
      </c>
      <c r="N74" s="1129">
        <v>24</v>
      </c>
      <c r="O74" s="1129">
        <v>10</v>
      </c>
      <c r="P74" s="1502">
        <v>678</v>
      </c>
      <c r="Q74" s="1509"/>
      <c r="R74" s="1492">
        <v>56</v>
      </c>
      <c r="S74" s="1129">
        <v>160</v>
      </c>
      <c r="T74" s="1129">
        <v>16</v>
      </c>
      <c r="U74" s="1129">
        <v>14</v>
      </c>
      <c r="V74" s="1129">
        <v>13</v>
      </c>
      <c r="W74" s="1129">
        <v>10</v>
      </c>
      <c r="X74" s="1129">
        <v>6</v>
      </c>
      <c r="Y74" s="1129">
        <v>16</v>
      </c>
      <c r="Z74" s="1129">
        <v>14</v>
      </c>
      <c r="AA74" s="1129">
        <v>11</v>
      </c>
      <c r="AB74" s="1129">
        <v>9</v>
      </c>
      <c r="AC74" s="1129">
        <v>9</v>
      </c>
      <c r="AD74" s="1129">
        <v>12</v>
      </c>
      <c r="AE74" s="1129">
        <v>14</v>
      </c>
      <c r="AF74" s="1129">
        <v>4</v>
      </c>
      <c r="AG74" s="1502">
        <v>308</v>
      </c>
      <c r="AH74" s="1509"/>
      <c r="AI74" s="1492">
        <v>56</v>
      </c>
      <c r="AJ74" s="1129">
        <v>229</v>
      </c>
      <c r="AK74" s="1129">
        <v>11</v>
      </c>
      <c r="AL74" s="1129">
        <v>7</v>
      </c>
      <c r="AM74" s="1129">
        <v>26</v>
      </c>
      <c r="AN74" s="1129">
        <v>9</v>
      </c>
      <c r="AO74" s="1129">
        <v>1</v>
      </c>
      <c r="AP74" s="1129">
        <v>15</v>
      </c>
      <c r="AQ74" s="1129">
        <v>11</v>
      </c>
      <c r="AR74" s="1129">
        <v>10</v>
      </c>
      <c r="AS74" s="1129">
        <v>14</v>
      </c>
      <c r="AT74" s="1129">
        <v>5</v>
      </c>
      <c r="AU74" s="1129">
        <v>16</v>
      </c>
      <c r="AV74" s="1129">
        <v>10</v>
      </c>
      <c r="AW74" s="1129">
        <v>6</v>
      </c>
      <c r="AX74" s="1502">
        <v>370</v>
      </c>
    </row>
    <row r="75" spans="1:50">
      <c r="A75" s="1492">
        <v>57</v>
      </c>
      <c r="B75" s="1129">
        <v>410</v>
      </c>
      <c r="C75" s="1129">
        <v>31</v>
      </c>
      <c r="D75" s="1129">
        <v>17</v>
      </c>
      <c r="E75" s="1129">
        <v>38</v>
      </c>
      <c r="F75" s="1129">
        <v>27</v>
      </c>
      <c r="G75" s="1129">
        <v>15</v>
      </c>
      <c r="H75" s="1129">
        <v>41</v>
      </c>
      <c r="I75" s="1129">
        <v>25</v>
      </c>
      <c r="J75" s="1129">
        <v>19</v>
      </c>
      <c r="K75" s="1129">
        <v>27</v>
      </c>
      <c r="L75" s="1129">
        <v>25</v>
      </c>
      <c r="M75" s="1129">
        <v>34</v>
      </c>
      <c r="N75" s="1129">
        <v>23</v>
      </c>
      <c r="O75" s="1129">
        <v>16</v>
      </c>
      <c r="P75" s="1502">
        <v>748</v>
      </c>
      <c r="Q75" s="1509"/>
      <c r="R75" s="1492">
        <v>57</v>
      </c>
      <c r="S75" s="1129">
        <v>169</v>
      </c>
      <c r="T75" s="1129">
        <v>17</v>
      </c>
      <c r="U75" s="1129">
        <v>7</v>
      </c>
      <c r="V75" s="1129">
        <v>14</v>
      </c>
      <c r="W75" s="1129">
        <v>17</v>
      </c>
      <c r="X75" s="1129">
        <v>8</v>
      </c>
      <c r="Y75" s="1129">
        <v>25</v>
      </c>
      <c r="Z75" s="1129">
        <v>15</v>
      </c>
      <c r="AA75" s="1129">
        <v>7</v>
      </c>
      <c r="AB75" s="1129">
        <v>12</v>
      </c>
      <c r="AC75" s="1129">
        <v>14</v>
      </c>
      <c r="AD75" s="1129">
        <v>16</v>
      </c>
      <c r="AE75" s="1129">
        <v>8</v>
      </c>
      <c r="AF75" s="1129">
        <v>5</v>
      </c>
      <c r="AG75" s="1502">
        <v>334</v>
      </c>
      <c r="AH75" s="1509"/>
      <c r="AI75" s="1492">
        <v>57</v>
      </c>
      <c r="AJ75" s="1129">
        <v>241</v>
      </c>
      <c r="AK75" s="1129">
        <v>14</v>
      </c>
      <c r="AL75" s="1129">
        <v>10</v>
      </c>
      <c r="AM75" s="1129">
        <v>24</v>
      </c>
      <c r="AN75" s="1129">
        <v>10</v>
      </c>
      <c r="AO75" s="1129">
        <v>7</v>
      </c>
      <c r="AP75" s="1129">
        <v>16</v>
      </c>
      <c r="AQ75" s="1129">
        <v>10</v>
      </c>
      <c r="AR75" s="1129">
        <v>12</v>
      </c>
      <c r="AS75" s="1129">
        <v>15</v>
      </c>
      <c r="AT75" s="1129">
        <v>11</v>
      </c>
      <c r="AU75" s="1129">
        <v>18</v>
      </c>
      <c r="AV75" s="1129">
        <v>15</v>
      </c>
      <c r="AW75" s="1129">
        <v>11</v>
      </c>
      <c r="AX75" s="1502">
        <v>414</v>
      </c>
    </row>
    <row r="76" spans="1:50">
      <c r="A76" s="1492">
        <v>58</v>
      </c>
      <c r="B76" s="1129">
        <v>399</v>
      </c>
      <c r="C76" s="1129">
        <v>22</v>
      </c>
      <c r="D76" s="1129">
        <v>19</v>
      </c>
      <c r="E76" s="1129">
        <v>45</v>
      </c>
      <c r="F76" s="1129">
        <v>10</v>
      </c>
      <c r="G76" s="1129">
        <v>6</v>
      </c>
      <c r="H76" s="1129">
        <v>27</v>
      </c>
      <c r="I76" s="1129">
        <v>26</v>
      </c>
      <c r="J76" s="1129">
        <v>20</v>
      </c>
      <c r="K76" s="1129">
        <v>23</v>
      </c>
      <c r="L76" s="1129">
        <v>13</v>
      </c>
      <c r="M76" s="1129">
        <v>29</v>
      </c>
      <c r="N76" s="1129">
        <v>27</v>
      </c>
      <c r="O76" s="1129">
        <v>14</v>
      </c>
      <c r="P76" s="1502">
        <v>680</v>
      </c>
      <c r="Q76" s="1509"/>
      <c r="R76" s="1492">
        <v>58</v>
      </c>
      <c r="S76" s="1129">
        <v>168</v>
      </c>
      <c r="T76" s="1129">
        <v>12</v>
      </c>
      <c r="U76" s="1129">
        <v>7</v>
      </c>
      <c r="V76" s="1129">
        <v>15</v>
      </c>
      <c r="W76" s="1129">
        <v>4</v>
      </c>
      <c r="X76" s="1129">
        <v>4</v>
      </c>
      <c r="Y76" s="1129">
        <v>12</v>
      </c>
      <c r="Z76" s="1129">
        <v>11</v>
      </c>
      <c r="AA76" s="1129">
        <v>12</v>
      </c>
      <c r="AB76" s="1129">
        <v>9</v>
      </c>
      <c r="AC76" s="1129">
        <v>4</v>
      </c>
      <c r="AD76" s="1129">
        <v>12</v>
      </c>
      <c r="AE76" s="1129">
        <v>14</v>
      </c>
      <c r="AF76" s="1129">
        <v>7</v>
      </c>
      <c r="AG76" s="1502">
        <v>291</v>
      </c>
      <c r="AH76" s="1509"/>
      <c r="AI76" s="1492">
        <v>58</v>
      </c>
      <c r="AJ76" s="1129">
        <v>231</v>
      </c>
      <c r="AK76" s="1129">
        <v>10</v>
      </c>
      <c r="AL76" s="1129">
        <v>12</v>
      </c>
      <c r="AM76" s="1129">
        <v>30</v>
      </c>
      <c r="AN76" s="1129">
        <v>6</v>
      </c>
      <c r="AO76" s="1129">
        <v>2</v>
      </c>
      <c r="AP76" s="1129">
        <v>15</v>
      </c>
      <c r="AQ76" s="1129">
        <v>15</v>
      </c>
      <c r="AR76" s="1129">
        <v>8</v>
      </c>
      <c r="AS76" s="1129">
        <v>14</v>
      </c>
      <c r="AT76" s="1129">
        <v>9</v>
      </c>
      <c r="AU76" s="1129">
        <v>17</v>
      </c>
      <c r="AV76" s="1129">
        <v>13</v>
      </c>
      <c r="AW76" s="1129">
        <v>7</v>
      </c>
      <c r="AX76" s="1502">
        <v>389</v>
      </c>
    </row>
    <row r="77" spans="1:50">
      <c r="A77" s="1492">
        <v>59</v>
      </c>
      <c r="B77" s="1129">
        <v>358</v>
      </c>
      <c r="C77" s="1129">
        <v>33</v>
      </c>
      <c r="D77" s="1129">
        <v>19</v>
      </c>
      <c r="E77" s="1129">
        <v>41</v>
      </c>
      <c r="F77" s="1129">
        <v>16</v>
      </c>
      <c r="G77" s="1129">
        <v>5</v>
      </c>
      <c r="H77" s="1129">
        <v>29</v>
      </c>
      <c r="I77" s="1129">
        <v>14</v>
      </c>
      <c r="J77" s="1129">
        <v>15</v>
      </c>
      <c r="K77" s="1129">
        <v>27</v>
      </c>
      <c r="L77" s="1129">
        <v>16</v>
      </c>
      <c r="M77" s="1129">
        <v>25</v>
      </c>
      <c r="N77" s="1129">
        <v>30</v>
      </c>
      <c r="O77" s="1129">
        <v>20</v>
      </c>
      <c r="P77" s="1502">
        <v>648</v>
      </c>
      <c r="Q77" s="1509"/>
      <c r="R77" s="1492">
        <v>59</v>
      </c>
      <c r="S77" s="1129">
        <v>150</v>
      </c>
      <c r="T77" s="1129">
        <v>21</v>
      </c>
      <c r="U77" s="1129">
        <v>4</v>
      </c>
      <c r="V77" s="1129">
        <v>19</v>
      </c>
      <c r="W77" s="1129">
        <v>7</v>
      </c>
      <c r="X77" s="1129">
        <v>2</v>
      </c>
      <c r="Y77" s="1129">
        <v>12</v>
      </c>
      <c r="Z77" s="1129">
        <v>7</v>
      </c>
      <c r="AA77" s="1129">
        <v>11</v>
      </c>
      <c r="AB77" s="1129">
        <v>12</v>
      </c>
      <c r="AC77" s="1129">
        <v>8</v>
      </c>
      <c r="AD77" s="1129">
        <v>9</v>
      </c>
      <c r="AE77" s="1129">
        <v>13</v>
      </c>
      <c r="AF77" s="1129">
        <v>9</v>
      </c>
      <c r="AG77" s="1502">
        <v>284</v>
      </c>
      <c r="AH77" s="1509"/>
      <c r="AI77" s="1492">
        <v>59</v>
      </c>
      <c r="AJ77" s="1129">
        <v>208</v>
      </c>
      <c r="AK77" s="1129">
        <v>12</v>
      </c>
      <c r="AL77" s="1129">
        <v>15</v>
      </c>
      <c r="AM77" s="1129">
        <v>22</v>
      </c>
      <c r="AN77" s="1129">
        <v>9</v>
      </c>
      <c r="AO77" s="1129">
        <v>3</v>
      </c>
      <c r="AP77" s="1129">
        <v>17</v>
      </c>
      <c r="AQ77" s="1129">
        <v>7</v>
      </c>
      <c r="AR77" s="1129">
        <v>4</v>
      </c>
      <c r="AS77" s="1129">
        <v>15</v>
      </c>
      <c r="AT77" s="1129">
        <v>8</v>
      </c>
      <c r="AU77" s="1129">
        <v>16</v>
      </c>
      <c r="AV77" s="1129">
        <v>17</v>
      </c>
      <c r="AW77" s="1129">
        <v>11</v>
      </c>
      <c r="AX77" s="1502">
        <v>364</v>
      </c>
    </row>
    <row r="78" spans="1:50" s="1504" customFormat="1">
      <c r="A78" s="1503" t="s">
        <v>475</v>
      </c>
      <c r="B78" s="1132">
        <v>1996</v>
      </c>
      <c r="C78" s="1132">
        <v>134</v>
      </c>
      <c r="D78" s="1132">
        <v>98</v>
      </c>
      <c r="E78" s="1132">
        <v>217</v>
      </c>
      <c r="F78" s="1132">
        <v>100</v>
      </c>
      <c r="G78" s="1132">
        <v>47</v>
      </c>
      <c r="H78" s="1132">
        <v>159</v>
      </c>
      <c r="I78" s="1132">
        <v>112</v>
      </c>
      <c r="J78" s="1132">
        <v>97</v>
      </c>
      <c r="K78" s="1132">
        <v>125</v>
      </c>
      <c r="L78" s="1132">
        <v>93</v>
      </c>
      <c r="M78" s="1132">
        <v>146</v>
      </c>
      <c r="N78" s="1132">
        <v>132</v>
      </c>
      <c r="O78" s="1132">
        <v>81</v>
      </c>
      <c r="P78" s="1132">
        <v>3537</v>
      </c>
      <c r="Q78" s="1510"/>
      <c r="R78" s="1503" t="s">
        <v>475</v>
      </c>
      <c r="S78" s="1132">
        <v>844</v>
      </c>
      <c r="T78" s="1132">
        <v>78</v>
      </c>
      <c r="U78" s="1132">
        <v>46</v>
      </c>
      <c r="V78" s="1132">
        <v>89</v>
      </c>
      <c r="W78" s="1132">
        <v>52</v>
      </c>
      <c r="X78" s="1132">
        <v>24</v>
      </c>
      <c r="Y78" s="1132">
        <v>79</v>
      </c>
      <c r="Z78" s="1132">
        <v>60</v>
      </c>
      <c r="AA78" s="1132">
        <v>55</v>
      </c>
      <c r="AB78" s="1132">
        <v>50</v>
      </c>
      <c r="AC78" s="1132">
        <v>44</v>
      </c>
      <c r="AD78" s="1132">
        <v>60</v>
      </c>
      <c r="AE78" s="1132">
        <v>58</v>
      </c>
      <c r="AF78" s="1132">
        <v>35</v>
      </c>
      <c r="AG78" s="1132">
        <v>1574</v>
      </c>
      <c r="AH78" s="1510"/>
      <c r="AI78" s="1503" t="s">
        <v>475</v>
      </c>
      <c r="AJ78" s="1132">
        <v>1152</v>
      </c>
      <c r="AK78" s="1132">
        <v>56</v>
      </c>
      <c r="AL78" s="1132">
        <v>52</v>
      </c>
      <c r="AM78" s="1132">
        <v>128</v>
      </c>
      <c r="AN78" s="1132">
        <v>48</v>
      </c>
      <c r="AO78" s="1132">
        <v>23</v>
      </c>
      <c r="AP78" s="1132">
        <v>80</v>
      </c>
      <c r="AQ78" s="1132">
        <v>52</v>
      </c>
      <c r="AR78" s="1132">
        <v>42</v>
      </c>
      <c r="AS78" s="1132">
        <v>75</v>
      </c>
      <c r="AT78" s="1132">
        <v>49</v>
      </c>
      <c r="AU78" s="1132">
        <v>86</v>
      </c>
      <c r="AV78" s="1132">
        <v>74</v>
      </c>
      <c r="AW78" s="1132">
        <v>46</v>
      </c>
      <c r="AX78" s="1132">
        <v>1963</v>
      </c>
    </row>
    <row r="79" spans="1:50">
      <c r="A79" s="1492">
        <v>60</v>
      </c>
      <c r="B79" s="1129">
        <v>323</v>
      </c>
      <c r="C79" s="1129">
        <v>23</v>
      </c>
      <c r="D79" s="1129">
        <v>24</v>
      </c>
      <c r="E79" s="1129">
        <v>36</v>
      </c>
      <c r="F79" s="1129">
        <v>16</v>
      </c>
      <c r="G79" s="1129">
        <v>9</v>
      </c>
      <c r="H79" s="1129">
        <v>19</v>
      </c>
      <c r="I79" s="1129">
        <v>13</v>
      </c>
      <c r="J79" s="1129">
        <v>21</v>
      </c>
      <c r="K79" s="1129">
        <v>17</v>
      </c>
      <c r="L79" s="1129">
        <v>9</v>
      </c>
      <c r="M79" s="1129">
        <v>27</v>
      </c>
      <c r="N79" s="1129">
        <v>19</v>
      </c>
      <c r="O79" s="1129">
        <v>16</v>
      </c>
      <c r="P79" s="1502">
        <v>572</v>
      </c>
      <c r="Q79" s="1509"/>
      <c r="R79" s="1492">
        <v>60</v>
      </c>
      <c r="S79" s="1129">
        <v>152</v>
      </c>
      <c r="T79" s="1129">
        <v>12</v>
      </c>
      <c r="U79" s="1129">
        <v>14</v>
      </c>
      <c r="V79" s="1129">
        <v>16</v>
      </c>
      <c r="W79" s="1129">
        <v>5</v>
      </c>
      <c r="X79" s="1129">
        <v>7</v>
      </c>
      <c r="Y79" s="1129">
        <v>5</v>
      </c>
      <c r="Z79" s="1129">
        <v>8</v>
      </c>
      <c r="AA79" s="1129">
        <v>10</v>
      </c>
      <c r="AB79" s="1129">
        <v>8</v>
      </c>
      <c r="AC79" s="1129">
        <v>3</v>
      </c>
      <c r="AD79" s="1129">
        <v>13</v>
      </c>
      <c r="AE79" s="1129">
        <v>14</v>
      </c>
      <c r="AF79" s="1129">
        <v>8</v>
      </c>
      <c r="AG79" s="1502">
        <v>275</v>
      </c>
      <c r="AH79" s="1509"/>
      <c r="AI79" s="1492">
        <v>60</v>
      </c>
      <c r="AJ79" s="1129">
        <v>171</v>
      </c>
      <c r="AK79" s="1129">
        <v>11</v>
      </c>
      <c r="AL79" s="1129">
        <v>10</v>
      </c>
      <c r="AM79" s="1129">
        <v>20</v>
      </c>
      <c r="AN79" s="1129">
        <v>11</v>
      </c>
      <c r="AO79" s="1129">
        <v>2</v>
      </c>
      <c r="AP79" s="1129">
        <v>14</v>
      </c>
      <c r="AQ79" s="1129">
        <v>5</v>
      </c>
      <c r="AR79" s="1129">
        <v>11</v>
      </c>
      <c r="AS79" s="1129">
        <v>9</v>
      </c>
      <c r="AT79" s="1129">
        <v>6</v>
      </c>
      <c r="AU79" s="1129">
        <v>14</v>
      </c>
      <c r="AV79" s="1129">
        <v>5</v>
      </c>
      <c r="AW79" s="1129">
        <v>8</v>
      </c>
      <c r="AX79" s="1502">
        <v>297</v>
      </c>
    </row>
    <row r="80" spans="1:50">
      <c r="A80" s="1492">
        <v>61</v>
      </c>
      <c r="B80" s="1129">
        <v>352</v>
      </c>
      <c r="C80" s="1129">
        <v>29</v>
      </c>
      <c r="D80" s="1129">
        <v>23</v>
      </c>
      <c r="E80" s="1129">
        <v>27</v>
      </c>
      <c r="F80" s="1129">
        <v>16</v>
      </c>
      <c r="G80" s="1129">
        <v>7</v>
      </c>
      <c r="H80" s="1129">
        <v>26</v>
      </c>
      <c r="I80" s="1129">
        <v>18</v>
      </c>
      <c r="J80" s="1129">
        <v>11</v>
      </c>
      <c r="K80" s="1129">
        <v>17</v>
      </c>
      <c r="L80" s="1129">
        <v>7</v>
      </c>
      <c r="M80" s="1129">
        <v>30</v>
      </c>
      <c r="N80" s="1129">
        <v>15</v>
      </c>
      <c r="O80" s="1129">
        <v>13</v>
      </c>
      <c r="P80" s="1502">
        <v>591</v>
      </c>
      <c r="Q80" s="1509"/>
      <c r="R80" s="1492">
        <v>61</v>
      </c>
      <c r="S80" s="1129">
        <v>174</v>
      </c>
      <c r="T80" s="1129">
        <v>12</v>
      </c>
      <c r="U80" s="1129">
        <v>13</v>
      </c>
      <c r="V80" s="1129">
        <v>7</v>
      </c>
      <c r="W80" s="1129">
        <v>10</v>
      </c>
      <c r="X80" s="1129">
        <v>2</v>
      </c>
      <c r="Y80" s="1129">
        <v>11</v>
      </c>
      <c r="Z80" s="1129">
        <v>6</v>
      </c>
      <c r="AA80" s="1129">
        <v>4</v>
      </c>
      <c r="AB80" s="1129">
        <v>7</v>
      </c>
      <c r="AC80" s="1129">
        <v>3</v>
      </c>
      <c r="AD80" s="1129">
        <v>14</v>
      </c>
      <c r="AE80" s="1129">
        <v>6</v>
      </c>
      <c r="AF80" s="1129">
        <v>5</v>
      </c>
      <c r="AG80" s="1502">
        <v>274</v>
      </c>
      <c r="AH80" s="1509"/>
      <c r="AI80" s="1492">
        <v>61</v>
      </c>
      <c r="AJ80" s="1129">
        <v>178</v>
      </c>
      <c r="AK80" s="1129">
        <v>17</v>
      </c>
      <c r="AL80" s="1129">
        <v>10</v>
      </c>
      <c r="AM80" s="1129">
        <v>20</v>
      </c>
      <c r="AN80" s="1129">
        <v>6</v>
      </c>
      <c r="AO80" s="1129">
        <v>5</v>
      </c>
      <c r="AP80" s="1129">
        <v>15</v>
      </c>
      <c r="AQ80" s="1129">
        <v>12</v>
      </c>
      <c r="AR80" s="1129">
        <v>7</v>
      </c>
      <c r="AS80" s="1129">
        <v>10</v>
      </c>
      <c r="AT80" s="1129">
        <v>4</v>
      </c>
      <c r="AU80" s="1129">
        <v>16</v>
      </c>
      <c r="AV80" s="1129">
        <v>9</v>
      </c>
      <c r="AW80" s="1129">
        <v>8</v>
      </c>
      <c r="AX80" s="1502">
        <v>317</v>
      </c>
    </row>
    <row r="81" spans="1:50">
      <c r="A81" s="1492">
        <v>62</v>
      </c>
      <c r="B81" s="1129">
        <v>280</v>
      </c>
      <c r="C81" s="1129">
        <v>17</v>
      </c>
      <c r="D81" s="1129">
        <v>15</v>
      </c>
      <c r="E81" s="1129">
        <v>39</v>
      </c>
      <c r="F81" s="1129">
        <v>9</v>
      </c>
      <c r="G81" s="1129">
        <v>7</v>
      </c>
      <c r="H81" s="1129">
        <v>21</v>
      </c>
      <c r="I81" s="1129">
        <v>7</v>
      </c>
      <c r="J81" s="1129">
        <v>15</v>
      </c>
      <c r="K81" s="1129">
        <v>12</v>
      </c>
      <c r="L81" s="1129">
        <v>9</v>
      </c>
      <c r="M81" s="1129">
        <v>16</v>
      </c>
      <c r="N81" s="1129">
        <v>12</v>
      </c>
      <c r="O81" s="1129">
        <v>12</v>
      </c>
      <c r="P81" s="1502">
        <v>471</v>
      </c>
      <c r="Q81" s="1509"/>
      <c r="R81" s="1492">
        <v>62</v>
      </c>
      <c r="S81" s="1129">
        <v>115</v>
      </c>
      <c r="T81" s="1129">
        <v>9</v>
      </c>
      <c r="U81" s="1129">
        <v>12</v>
      </c>
      <c r="V81" s="1129">
        <v>20</v>
      </c>
      <c r="W81" s="1129">
        <v>2</v>
      </c>
      <c r="X81" s="1129">
        <v>1</v>
      </c>
      <c r="Y81" s="1129">
        <v>12</v>
      </c>
      <c r="Z81" s="1129">
        <v>2</v>
      </c>
      <c r="AA81" s="1129">
        <v>5</v>
      </c>
      <c r="AB81" s="1129">
        <v>5</v>
      </c>
      <c r="AC81" s="1129">
        <v>5</v>
      </c>
      <c r="AD81" s="1129">
        <v>8</v>
      </c>
      <c r="AE81" s="1129">
        <v>6</v>
      </c>
      <c r="AF81" s="1129">
        <v>7</v>
      </c>
      <c r="AG81" s="1502">
        <v>209</v>
      </c>
      <c r="AH81" s="1509"/>
      <c r="AI81" s="1492">
        <v>62</v>
      </c>
      <c r="AJ81" s="1129">
        <v>165</v>
      </c>
      <c r="AK81" s="1129">
        <v>8</v>
      </c>
      <c r="AL81" s="1129">
        <v>3</v>
      </c>
      <c r="AM81" s="1129">
        <v>19</v>
      </c>
      <c r="AN81" s="1129">
        <v>7</v>
      </c>
      <c r="AO81" s="1129">
        <v>6</v>
      </c>
      <c r="AP81" s="1129">
        <v>9</v>
      </c>
      <c r="AQ81" s="1129">
        <v>5</v>
      </c>
      <c r="AR81" s="1129">
        <v>10</v>
      </c>
      <c r="AS81" s="1129">
        <v>7</v>
      </c>
      <c r="AT81" s="1129">
        <v>4</v>
      </c>
      <c r="AU81" s="1129">
        <v>8</v>
      </c>
      <c r="AV81" s="1129">
        <v>6</v>
      </c>
      <c r="AW81" s="1129">
        <v>5</v>
      </c>
      <c r="AX81" s="1502">
        <v>262</v>
      </c>
    </row>
    <row r="82" spans="1:50">
      <c r="A82" s="1492">
        <v>63</v>
      </c>
      <c r="B82" s="1129">
        <v>206</v>
      </c>
      <c r="C82" s="1129">
        <v>22</v>
      </c>
      <c r="D82" s="1129">
        <v>14</v>
      </c>
      <c r="E82" s="1129">
        <v>29</v>
      </c>
      <c r="F82" s="1129">
        <v>12</v>
      </c>
      <c r="G82" s="1129">
        <v>7</v>
      </c>
      <c r="H82" s="1129">
        <v>23</v>
      </c>
      <c r="I82" s="1129">
        <v>9</v>
      </c>
      <c r="J82" s="1129">
        <v>7</v>
      </c>
      <c r="K82" s="1129">
        <v>13</v>
      </c>
      <c r="L82" s="1129">
        <v>8</v>
      </c>
      <c r="M82" s="1129">
        <v>14</v>
      </c>
      <c r="N82" s="1129">
        <v>10</v>
      </c>
      <c r="O82" s="1129">
        <v>5</v>
      </c>
      <c r="P82" s="1502">
        <v>379</v>
      </c>
      <c r="Q82" s="1509"/>
      <c r="R82" s="1492">
        <v>63</v>
      </c>
      <c r="S82" s="1129">
        <v>85</v>
      </c>
      <c r="T82" s="1129">
        <v>10</v>
      </c>
      <c r="U82" s="1129">
        <v>5</v>
      </c>
      <c r="V82" s="1129">
        <v>14</v>
      </c>
      <c r="W82" s="1129">
        <v>5</v>
      </c>
      <c r="X82" s="1129">
        <v>1</v>
      </c>
      <c r="Y82" s="1129">
        <v>8</v>
      </c>
      <c r="Z82" s="1129">
        <v>4</v>
      </c>
      <c r="AA82" s="1129">
        <v>3</v>
      </c>
      <c r="AB82" s="1129">
        <v>7</v>
      </c>
      <c r="AC82" s="1129">
        <v>2</v>
      </c>
      <c r="AD82" s="1129">
        <v>9</v>
      </c>
      <c r="AE82" s="1129">
        <v>4</v>
      </c>
      <c r="AF82" s="1129">
        <v>1</v>
      </c>
      <c r="AG82" s="1502">
        <v>158</v>
      </c>
      <c r="AH82" s="1509"/>
      <c r="AI82" s="1492">
        <v>63</v>
      </c>
      <c r="AJ82" s="1129">
        <v>121</v>
      </c>
      <c r="AK82" s="1129">
        <v>12</v>
      </c>
      <c r="AL82" s="1129">
        <v>9</v>
      </c>
      <c r="AM82" s="1129">
        <v>15</v>
      </c>
      <c r="AN82" s="1129">
        <v>7</v>
      </c>
      <c r="AO82" s="1129">
        <v>6</v>
      </c>
      <c r="AP82" s="1129">
        <v>15</v>
      </c>
      <c r="AQ82" s="1129">
        <v>5</v>
      </c>
      <c r="AR82" s="1129">
        <v>4</v>
      </c>
      <c r="AS82" s="1129">
        <v>6</v>
      </c>
      <c r="AT82" s="1129">
        <v>6</v>
      </c>
      <c r="AU82" s="1129">
        <v>5</v>
      </c>
      <c r="AV82" s="1129">
        <v>6</v>
      </c>
      <c r="AW82" s="1129">
        <v>4</v>
      </c>
      <c r="AX82" s="1502">
        <v>221</v>
      </c>
    </row>
    <row r="83" spans="1:50">
      <c r="A83" s="1492">
        <v>64</v>
      </c>
      <c r="B83" s="1129">
        <v>215</v>
      </c>
      <c r="C83" s="1129">
        <v>15</v>
      </c>
      <c r="D83" s="1129">
        <v>10</v>
      </c>
      <c r="E83" s="1129">
        <v>22</v>
      </c>
      <c r="F83" s="1129">
        <v>9</v>
      </c>
      <c r="G83" s="1129">
        <v>4</v>
      </c>
      <c r="H83" s="1129">
        <v>10</v>
      </c>
      <c r="I83" s="1129">
        <v>9</v>
      </c>
      <c r="J83" s="1129">
        <v>6</v>
      </c>
      <c r="K83" s="1129">
        <v>12</v>
      </c>
      <c r="L83" s="1129">
        <v>14</v>
      </c>
      <c r="M83" s="1129">
        <v>21</v>
      </c>
      <c r="N83" s="1129">
        <v>10</v>
      </c>
      <c r="O83" s="1129">
        <v>5</v>
      </c>
      <c r="P83" s="1502">
        <v>362</v>
      </c>
      <c r="Q83" s="1509"/>
      <c r="R83" s="1492">
        <v>64</v>
      </c>
      <c r="S83" s="1129">
        <v>87</v>
      </c>
      <c r="T83" s="1129">
        <v>7</v>
      </c>
      <c r="U83" s="1129">
        <v>4</v>
      </c>
      <c r="V83" s="1129">
        <v>11</v>
      </c>
      <c r="W83" s="1129">
        <v>4</v>
      </c>
      <c r="X83" s="1129">
        <v>1</v>
      </c>
      <c r="Y83" s="1129">
        <v>7</v>
      </c>
      <c r="Z83" s="1129">
        <v>4</v>
      </c>
      <c r="AA83" s="1129">
        <v>3</v>
      </c>
      <c r="AB83" s="1129">
        <v>6</v>
      </c>
      <c r="AC83" s="1129">
        <v>9</v>
      </c>
      <c r="AD83" s="1129">
        <v>10</v>
      </c>
      <c r="AE83" s="1129">
        <v>6</v>
      </c>
      <c r="AF83" s="1129">
        <v>3</v>
      </c>
      <c r="AG83" s="1502">
        <v>162</v>
      </c>
      <c r="AH83" s="1509"/>
      <c r="AI83" s="1492">
        <v>64</v>
      </c>
      <c r="AJ83" s="1129">
        <v>128</v>
      </c>
      <c r="AK83" s="1129">
        <v>8</v>
      </c>
      <c r="AL83" s="1129">
        <v>6</v>
      </c>
      <c r="AM83" s="1129">
        <v>11</v>
      </c>
      <c r="AN83" s="1129">
        <v>5</v>
      </c>
      <c r="AO83" s="1129">
        <v>3</v>
      </c>
      <c r="AP83" s="1129">
        <v>3</v>
      </c>
      <c r="AQ83" s="1129">
        <v>5</v>
      </c>
      <c r="AR83" s="1129">
        <v>3</v>
      </c>
      <c r="AS83" s="1129">
        <v>6</v>
      </c>
      <c r="AT83" s="1129">
        <v>5</v>
      </c>
      <c r="AU83" s="1129">
        <v>11</v>
      </c>
      <c r="AV83" s="1129">
        <v>4</v>
      </c>
      <c r="AW83" s="1129">
        <v>2</v>
      </c>
      <c r="AX83" s="1502">
        <v>200</v>
      </c>
    </row>
    <row r="84" spans="1:50" s="1504" customFormat="1">
      <c r="A84" s="1503" t="s">
        <v>476</v>
      </c>
      <c r="B84" s="1132">
        <v>1376</v>
      </c>
      <c r="C84" s="1132">
        <v>106</v>
      </c>
      <c r="D84" s="1132">
        <v>86</v>
      </c>
      <c r="E84" s="1132">
        <v>153</v>
      </c>
      <c r="F84" s="1132">
        <v>62</v>
      </c>
      <c r="G84" s="1132">
        <v>34</v>
      </c>
      <c r="H84" s="1132">
        <v>99</v>
      </c>
      <c r="I84" s="1132">
        <v>56</v>
      </c>
      <c r="J84" s="1132">
        <v>60</v>
      </c>
      <c r="K84" s="1132">
        <v>71</v>
      </c>
      <c r="L84" s="1132">
        <v>47</v>
      </c>
      <c r="M84" s="1132">
        <v>108</v>
      </c>
      <c r="N84" s="1132">
        <v>66</v>
      </c>
      <c r="O84" s="1132">
        <v>51</v>
      </c>
      <c r="P84" s="1132">
        <v>2375</v>
      </c>
      <c r="Q84" s="1510"/>
      <c r="R84" s="1503" t="s">
        <v>476</v>
      </c>
      <c r="S84" s="1132">
        <v>613</v>
      </c>
      <c r="T84" s="1132">
        <v>50</v>
      </c>
      <c r="U84" s="1132">
        <v>48</v>
      </c>
      <c r="V84" s="1132">
        <v>68</v>
      </c>
      <c r="W84" s="1132">
        <v>26</v>
      </c>
      <c r="X84" s="1132">
        <v>12</v>
      </c>
      <c r="Y84" s="1132">
        <v>43</v>
      </c>
      <c r="Z84" s="1132">
        <v>24</v>
      </c>
      <c r="AA84" s="1132">
        <v>25</v>
      </c>
      <c r="AB84" s="1132">
        <v>33</v>
      </c>
      <c r="AC84" s="1132">
        <v>22</v>
      </c>
      <c r="AD84" s="1132">
        <v>54</v>
      </c>
      <c r="AE84" s="1132">
        <v>36</v>
      </c>
      <c r="AF84" s="1132">
        <v>24</v>
      </c>
      <c r="AG84" s="1132">
        <v>1078</v>
      </c>
      <c r="AH84" s="1510"/>
      <c r="AI84" s="1503" t="s">
        <v>476</v>
      </c>
      <c r="AJ84" s="1132">
        <v>763</v>
      </c>
      <c r="AK84" s="1132">
        <v>56</v>
      </c>
      <c r="AL84" s="1132">
        <v>38</v>
      </c>
      <c r="AM84" s="1132">
        <v>85</v>
      </c>
      <c r="AN84" s="1132">
        <v>36</v>
      </c>
      <c r="AO84" s="1132">
        <v>22</v>
      </c>
      <c r="AP84" s="1132">
        <v>56</v>
      </c>
      <c r="AQ84" s="1132">
        <v>32</v>
      </c>
      <c r="AR84" s="1132">
        <v>35</v>
      </c>
      <c r="AS84" s="1132">
        <v>38</v>
      </c>
      <c r="AT84" s="1132">
        <v>25</v>
      </c>
      <c r="AU84" s="1132">
        <v>54</v>
      </c>
      <c r="AV84" s="1132">
        <v>30</v>
      </c>
      <c r="AW84" s="1132">
        <v>27</v>
      </c>
      <c r="AX84" s="1132">
        <v>1297</v>
      </c>
    </row>
    <row r="85" spans="1:50">
      <c r="A85" s="1492">
        <v>65</v>
      </c>
      <c r="B85" s="1129">
        <v>200</v>
      </c>
      <c r="C85" s="1129">
        <v>12</v>
      </c>
      <c r="D85" s="1129">
        <v>10</v>
      </c>
      <c r="E85" s="1129">
        <v>32</v>
      </c>
      <c r="F85" s="1129">
        <v>9</v>
      </c>
      <c r="G85" s="1129">
        <v>4</v>
      </c>
      <c r="H85" s="1129">
        <v>16</v>
      </c>
      <c r="I85" s="1129">
        <v>6</v>
      </c>
      <c r="J85" s="1129">
        <v>9</v>
      </c>
      <c r="K85" s="1129">
        <v>13</v>
      </c>
      <c r="L85" s="1129">
        <v>8</v>
      </c>
      <c r="M85" s="1129">
        <v>12</v>
      </c>
      <c r="N85" s="1129">
        <v>11</v>
      </c>
      <c r="O85" s="1129">
        <v>5</v>
      </c>
      <c r="P85" s="1502">
        <v>347</v>
      </c>
      <c r="Q85" s="1509"/>
      <c r="R85" s="1492">
        <v>65</v>
      </c>
      <c r="S85" s="1129">
        <v>82</v>
      </c>
      <c r="T85" s="1129">
        <v>6</v>
      </c>
      <c r="U85" s="1129">
        <v>2</v>
      </c>
      <c r="V85" s="1129">
        <v>13</v>
      </c>
      <c r="W85" s="1129">
        <v>5</v>
      </c>
      <c r="X85" s="1129">
        <v>2</v>
      </c>
      <c r="Y85" s="1129">
        <v>4</v>
      </c>
      <c r="Z85" s="1129">
        <v>4</v>
      </c>
      <c r="AA85" s="1129">
        <v>3</v>
      </c>
      <c r="AB85" s="1129">
        <v>3</v>
      </c>
      <c r="AC85" s="1129">
        <v>4</v>
      </c>
      <c r="AD85" s="1129">
        <v>5</v>
      </c>
      <c r="AE85" s="1129">
        <v>3</v>
      </c>
      <c r="AF85" s="1129">
        <v>2</v>
      </c>
      <c r="AG85" s="1502">
        <v>138</v>
      </c>
      <c r="AH85" s="1509"/>
      <c r="AI85" s="1492">
        <v>65</v>
      </c>
      <c r="AJ85" s="1129">
        <v>118</v>
      </c>
      <c r="AK85" s="1129">
        <v>6</v>
      </c>
      <c r="AL85" s="1129">
        <v>8</v>
      </c>
      <c r="AM85" s="1129">
        <v>19</v>
      </c>
      <c r="AN85" s="1129">
        <v>4</v>
      </c>
      <c r="AO85" s="1129">
        <v>2</v>
      </c>
      <c r="AP85" s="1129">
        <v>12</v>
      </c>
      <c r="AQ85" s="1129">
        <v>2</v>
      </c>
      <c r="AR85" s="1129">
        <v>6</v>
      </c>
      <c r="AS85" s="1129">
        <v>10</v>
      </c>
      <c r="AT85" s="1129">
        <v>4</v>
      </c>
      <c r="AU85" s="1129">
        <v>7</v>
      </c>
      <c r="AV85" s="1129">
        <v>8</v>
      </c>
      <c r="AW85" s="1129">
        <v>3</v>
      </c>
      <c r="AX85" s="1502">
        <v>209</v>
      </c>
    </row>
    <row r="86" spans="1:50">
      <c r="A86" s="1492">
        <v>66</v>
      </c>
      <c r="B86" s="1129">
        <v>143</v>
      </c>
      <c r="C86" s="1129">
        <v>10</v>
      </c>
      <c r="D86" s="1129">
        <v>7</v>
      </c>
      <c r="E86" s="1129">
        <v>15</v>
      </c>
      <c r="F86" s="1129">
        <v>4</v>
      </c>
      <c r="G86" s="1129">
        <v>5</v>
      </c>
      <c r="H86" s="1129">
        <v>9</v>
      </c>
      <c r="I86" s="1129">
        <v>10</v>
      </c>
      <c r="J86" s="1129">
        <v>8</v>
      </c>
      <c r="K86" s="1129">
        <v>9</v>
      </c>
      <c r="L86" s="1129">
        <v>11</v>
      </c>
      <c r="M86" s="1129">
        <v>9</v>
      </c>
      <c r="N86" s="1129">
        <v>11</v>
      </c>
      <c r="O86" s="1129">
        <v>4</v>
      </c>
      <c r="P86" s="1502">
        <v>255</v>
      </c>
      <c r="Q86" s="1509"/>
      <c r="R86" s="1492">
        <v>66</v>
      </c>
      <c r="S86" s="1129">
        <v>60</v>
      </c>
      <c r="T86" s="1129">
        <v>4</v>
      </c>
      <c r="U86" s="1129">
        <v>3</v>
      </c>
      <c r="V86" s="1129">
        <v>7</v>
      </c>
      <c r="W86" s="1129">
        <v>4</v>
      </c>
      <c r="X86" s="1129">
        <v>2</v>
      </c>
      <c r="Y86" s="1129">
        <v>4</v>
      </c>
      <c r="Z86" s="1129">
        <v>4</v>
      </c>
      <c r="AA86" s="1129">
        <v>6</v>
      </c>
      <c r="AB86" s="1129">
        <v>7</v>
      </c>
      <c r="AC86" s="1129">
        <v>5</v>
      </c>
      <c r="AD86" s="1129">
        <v>6</v>
      </c>
      <c r="AE86" s="1129">
        <v>5</v>
      </c>
      <c r="AF86" s="1129">
        <v>4</v>
      </c>
      <c r="AG86" s="1502">
        <v>121</v>
      </c>
      <c r="AH86" s="1509"/>
      <c r="AI86" s="1492">
        <v>66</v>
      </c>
      <c r="AJ86" s="1129">
        <v>83</v>
      </c>
      <c r="AK86" s="1129">
        <v>6</v>
      </c>
      <c r="AL86" s="1129">
        <v>4</v>
      </c>
      <c r="AM86" s="1129">
        <v>8</v>
      </c>
      <c r="AN86" s="1129">
        <v>0</v>
      </c>
      <c r="AO86" s="1129">
        <v>3</v>
      </c>
      <c r="AP86" s="1129">
        <v>5</v>
      </c>
      <c r="AQ86" s="1129">
        <v>6</v>
      </c>
      <c r="AR86" s="1129">
        <v>2</v>
      </c>
      <c r="AS86" s="1129">
        <v>2</v>
      </c>
      <c r="AT86" s="1129">
        <v>6</v>
      </c>
      <c r="AU86" s="1129">
        <v>3</v>
      </c>
      <c r="AV86" s="1129">
        <v>6</v>
      </c>
      <c r="AW86" s="1129">
        <v>0</v>
      </c>
      <c r="AX86" s="1502">
        <v>134</v>
      </c>
    </row>
    <row r="87" spans="1:50">
      <c r="A87" s="1492">
        <v>67</v>
      </c>
      <c r="B87" s="1129">
        <v>174</v>
      </c>
      <c r="C87" s="1129">
        <v>9</v>
      </c>
      <c r="D87" s="1129">
        <v>10</v>
      </c>
      <c r="E87" s="1129">
        <v>14</v>
      </c>
      <c r="F87" s="1129">
        <v>3</v>
      </c>
      <c r="G87" s="1129">
        <v>9</v>
      </c>
      <c r="H87" s="1129">
        <v>6</v>
      </c>
      <c r="I87" s="1129">
        <v>3</v>
      </c>
      <c r="J87" s="1129">
        <v>4</v>
      </c>
      <c r="K87" s="1129">
        <v>9</v>
      </c>
      <c r="L87" s="1129">
        <v>3</v>
      </c>
      <c r="M87" s="1129">
        <v>9</v>
      </c>
      <c r="N87" s="1129">
        <v>8</v>
      </c>
      <c r="O87" s="1129">
        <v>9</v>
      </c>
      <c r="P87" s="1502">
        <v>270</v>
      </c>
      <c r="Q87" s="1509"/>
      <c r="R87" s="1492">
        <v>67</v>
      </c>
      <c r="S87" s="1129">
        <v>63</v>
      </c>
      <c r="T87" s="1129">
        <v>4</v>
      </c>
      <c r="U87" s="1129">
        <v>5</v>
      </c>
      <c r="V87" s="1129">
        <v>7</v>
      </c>
      <c r="W87" s="1129">
        <v>2</v>
      </c>
      <c r="X87" s="1129">
        <v>6</v>
      </c>
      <c r="Y87" s="1129">
        <v>3</v>
      </c>
      <c r="Z87" s="1129">
        <v>2</v>
      </c>
      <c r="AA87" s="1129">
        <v>1</v>
      </c>
      <c r="AB87" s="1129">
        <v>2</v>
      </c>
      <c r="AC87" s="1129">
        <v>1</v>
      </c>
      <c r="AD87" s="1129">
        <v>4</v>
      </c>
      <c r="AE87" s="1129">
        <v>1</v>
      </c>
      <c r="AF87" s="1129">
        <v>6</v>
      </c>
      <c r="AG87" s="1502">
        <v>107</v>
      </c>
      <c r="AH87" s="1509"/>
      <c r="AI87" s="1492">
        <v>67</v>
      </c>
      <c r="AJ87" s="1129">
        <v>111</v>
      </c>
      <c r="AK87" s="1129">
        <v>5</v>
      </c>
      <c r="AL87" s="1129">
        <v>5</v>
      </c>
      <c r="AM87" s="1129">
        <v>7</v>
      </c>
      <c r="AN87" s="1129">
        <v>1</v>
      </c>
      <c r="AO87" s="1129">
        <v>3</v>
      </c>
      <c r="AP87" s="1129">
        <v>3</v>
      </c>
      <c r="AQ87" s="1129">
        <v>1</v>
      </c>
      <c r="AR87" s="1129">
        <v>3</v>
      </c>
      <c r="AS87" s="1129">
        <v>7</v>
      </c>
      <c r="AT87" s="1129">
        <v>2</v>
      </c>
      <c r="AU87" s="1129">
        <v>5</v>
      </c>
      <c r="AV87" s="1129">
        <v>7</v>
      </c>
      <c r="AW87" s="1129">
        <v>3</v>
      </c>
      <c r="AX87" s="1502">
        <v>163</v>
      </c>
    </row>
    <row r="88" spans="1:50">
      <c r="A88" s="1492">
        <v>68</v>
      </c>
      <c r="B88" s="1129">
        <v>111</v>
      </c>
      <c r="C88" s="1129">
        <v>16</v>
      </c>
      <c r="D88" s="1129">
        <v>10</v>
      </c>
      <c r="E88" s="1129">
        <v>17</v>
      </c>
      <c r="F88" s="1129">
        <v>6</v>
      </c>
      <c r="G88" s="1129">
        <v>2</v>
      </c>
      <c r="H88" s="1129">
        <v>14</v>
      </c>
      <c r="I88" s="1129">
        <v>1</v>
      </c>
      <c r="J88" s="1129">
        <v>3</v>
      </c>
      <c r="K88" s="1129">
        <v>6</v>
      </c>
      <c r="L88" s="1129">
        <v>5</v>
      </c>
      <c r="M88" s="1129">
        <v>9</v>
      </c>
      <c r="N88" s="1129">
        <v>6</v>
      </c>
      <c r="O88" s="1129">
        <v>1</v>
      </c>
      <c r="P88" s="1502">
        <v>207</v>
      </c>
      <c r="Q88" s="1509"/>
      <c r="R88" s="1492">
        <v>68</v>
      </c>
      <c r="S88" s="1129">
        <v>44</v>
      </c>
      <c r="T88" s="1129">
        <v>6</v>
      </c>
      <c r="U88" s="1129">
        <v>5</v>
      </c>
      <c r="V88" s="1129">
        <v>7</v>
      </c>
      <c r="W88" s="1129">
        <v>5</v>
      </c>
      <c r="X88" s="1129">
        <v>1</v>
      </c>
      <c r="Y88" s="1129">
        <v>7</v>
      </c>
      <c r="Z88" s="1129">
        <v>0</v>
      </c>
      <c r="AA88" s="1129">
        <v>1</v>
      </c>
      <c r="AB88" s="1129">
        <v>2</v>
      </c>
      <c r="AC88" s="1129">
        <v>2</v>
      </c>
      <c r="AD88" s="1129">
        <v>3</v>
      </c>
      <c r="AE88" s="1129">
        <v>2</v>
      </c>
      <c r="AF88" s="1129">
        <v>1</v>
      </c>
      <c r="AG88" s="1502">
        <v>86</v>
      </c>
      <c r="AH88" s="1509"/>
      <c r="AI88" s="1492">
        <v>68</v>
      </c>
      <c r="AJ88" s="1129">
        <v>67</v>
      </c>
      <c r="AK88" s="1129">
        <v>10</v>
      </c>
      <c r="AL88" s="1129">
        <v>5</v>
      </c>
      <c r="AM88" s="1129">
        <v>10</v>
      </c>
      <c r="AN88" s="1129">
        <v>1</v>
      </c>
      <c r="AO88" s="1129">
        <v>1</v>
      </c>
      <c r="AP88" s="1129">
        <v>7</v>
      </c>
      <c r="AQ88" s="1129">
        <v>1</v>
      </c>
      <c r="AR88" s="1129">
        <v>2</v>
      </c>
      <c r="AS88" s="1129">
        <v>4</v>
      </c>
      <c r="AT88" s="1129">
        <v>3</v>
      </c>
      <c r="AU88" s="1129">
        <v>6</v>
      </c>
      <c r="AV88" s="1129">
        <v>4</v>
      </c>
      <c r="AW88" s="1129">
        <v>0</v>
      </c>
      <c r="AX88" s="1502">
        <v>121</v>
      </c>
    </row>
    <row r="89" spans="1:50">
      <c r="A89" s="1492">
        <v>69</v>
      </c>
      <c r="B89" s="1129">
        <v>129</v>
      </c>
      <c r="C89" s="1129">
        <v>12</v>
      </c>
      <c r="D89" s="1129">
        <v>4</v>
      </c>
      <c r="E89" s="1129">
        <v>8</v>
      </c>
      <c r="F89" s="1129">
        <v>10</v>
      </c>
      <c r="G89" s="1129">
        <v>5</v>
      </c>
      <c r="H89" s="1129">
        <v>3</v>
      </c>
      <c r="I89" s="1129">
        <v>2</v>
      </c>
      <c r="J89" s="1129">
        <v>4</v>
      </c>
      <c r="K89" s="1129">
        <v>4</v>
      </c>
      <c r="L89" s="1129">
        <v>5</v>
      </c>
      <c r="M89" s="1129">
        <v>3</v>
      </c>
      <c r="N89" s="1129">
        <v>10</v>
      </c>
      <c r="O89" s="1129">
        <v>5</v>
      </c>
      <c r="P89" s="1502">
        <v>204</v>
      </c>
      <c r="Q89" s="1509"/>
      <c r="R89" s="1492">
        <v>69</v>
      </c>
      <c r="S89" s="1129">
        <v>60</v>
      </c>
      <c r="T89" s="1129">
        <v>5</v>
      </c>
      <c r="U89" s="1129">
        <v>4</v>
      </c>
      <c r="V89" s="1129">
        <v>4</v>
      </c>
      <c r="W89" s="1129">
        <v>5</v>
      </c>
      <c r="X89" s="1129">
        <v>4</v>
      </c>
      <c r="Y89" s="1129">
        <v>2</v>
      </c>
      <c r="Z89" s="1129">
        <v>1</v>
      </c>
      <c r="AA89" s="1129">
        <v>3</v>
      </c>
      <c r="AB89" s="1129">
        <v>2</v>
      </c>
      <c r="AC89" s="1129">
        <v>3</v>
      </c>
      <c r="AD89" s="1129">
        <v>3</v>
      </c>
      <c r="AE89" s="1129">
        <v>6</v>
      </c>
      <c r="AF89" s="1129">
        <v>2</v>
      </c>
      <c r="AG89" s="1502">
        <v>104</v>
      </c>
      <c r="AH89" s="1509"/>
      <c r="AI89" s="1492">
        <v>69</v>
      </c>
      <c r="AJ89" s="1129">
        <v>69</v>
      </c>
      <c r="AK89" s="1129">
        <v>7</v>
      </c>
      <c r="AL89" s="1129">
        <v>0</v>
      </c>
      <c r="AM89" s="1129">
        <v>4</v>
      </c>
      <c r="AN89" s="1129">
        <v>5</v>
      </c>
      <c r="AO89" s="1129">
        <v>1</v>
      </c>
      <c r="AP89" s="1129">
        <v>1</v>
      </c>
      <c r="AQ89" s="1129">
        <v>1</v>
      </c>
      <c r="AR89" s="1129">
        <v>1</v>
      </c>
      <c r="AS89" s="1129">
        <v>2</v>
      </c>
      <c r="AT89" s="1129">
        <v>2</v>
      </c>
      <c r="AU89" s="1129">
        <v>0</v>
      </c>
      <c r="AV89" s="1129">
        <v>4</v>
      </c>
      <c r="AW89" s="1129">
        <v>3</v>
      </c>
      <c r="AX89" s="1502">
        <v>100</v>
      </c>
    </row>
    <row r="90" spans="1:50" s="1504" customFormat="1">
      <c r="A90" s="1503" t="s">
        <v>477</v>
      </c>
      <c r="B90" s="1132">
        <v>757</v>
      </c>
      <c r="C90" s="1132">
        <v>59</v>
      </c>
      <c r="D90" s="1132">
        <v>41</v>
      </c>
      <c r="E90" s="1132">
        <v>86</v>
      </c>
      <c r="F90" s="1132">
        <v>32</v>
      </c>
      <c r="G90" s="1132">
        <v>25</v>
      </c>
      <c r="H90" s="1132">
        <v>48</v>
      </c>
      <c r="I90" s="1132">
        <v>22</v>
      </c>
      <c r="J90" s="1132">
        <v>28</v>
      </c>
      <c r="K90" s="1132">
        <v>41</v>
      </c>
      <c r="L90" s="1132">
        <v>32</v>
      </c>
      <c r="M90" s="1132">
        <v>42</v>
      </c>
      <c r="N90" s="1132">
        <v>46</v>
      </c>
      <c r="O90" s="1132">
        <v>24</v>
      </c>
      <c r="P90" s="1132">
        <v>1283</v>
      </c>
      <c r="Q90" s="1510"/>
      <c r="R90" s="1503" t="s">
        <v>477</v>
      </c>
      <c r="S90" s="1132">
        <v>309</v>
      </c>
      <c r="T90" s="1132">
        <v>25</v>
      </c>
      <c r="U90" s="1132">
        <v>19</v>
      </c>
      <c r="V90" s="1132">
        <v>38</v>
      </c>
      <c r="W90" s="1132">
        <v>21</v>
      </c>
      <c r="X90" s="1132">
        <v>15</v>
      </c>
      <c r="Y90" s="1132">
        <v>20</v>
      </c>
      <c r="Z90" s="1132">
        <v>11</v>
      </c>
      <c r="AA90" s="1132">
        <v>14</v>
      </c>
      <c r="AB90" s="1132">
        <v>16</v>
      </c>
      <c r="AC90" s="1132">
        <v>15</v>
      </c>
      <c r="AD90" s="1132">
        <v>21</v>
      </c>
      <c r="AE90" s="1132">
        <v>17</v>
      </c>
      <c r="AF90" s="1132">
        <v>15</v>
      </c>
      <c r="AG90" s="1132">
        <v>556</v>
      </c>
      <c r="AH90" s="1510"/>
      <c r="AI90" s="1503" t="s">
        <v>477</v>
      </c>
      <c r="AJ90" s="1132">
        <v>448</v>
      </c>
      <c r="AK90" s="1132">
        <v>34</v>
      </c>
      <c r="AL90" s="1132">
        <v>22</v>
      </c>
      <c r="AM90" s="1132">
        <v>48</v>
      </c>
      <c r="AN90" s="1132">
        <v>11</v>
      </c>
      <c r="AO90" s="1132">
        <v>10</v>
      </c>
      <c r="AP90" s="1132">
        <v>28</v>
      </c>
      <c r="AQ90" s="1132">
        <v>11</v>
      </c>
      <c r="AR90" s="1132">
        <v>14</v>
      </c>
      <c r="AS90" s="1132">
        <v>25</v>
      </c>
      <c r="AT90" s="1132">
        <v>17</v>
      </c>
      <c r="AU90" s="1132">
        <v>21</v>
      </c>
      <c r="AV90" s="1132">
        <v>29</v>
      </c>
      <c r="AW90" s="1132">
        <v>9</v>
      </c>
      <c r="AX90" s="1132">
        <v>727</v>
      </c>
    </row>
    <row r="91" spans="1:50">
      <c r="A91" s="1492">
        <v>70</v>
      </c>
      <c r="B91" s="1129">
        <v>112</v>
      </c>
      <c r="C91" s="1129">
        <v>6</v>
      </c>
      <c r="D91" s="1129">
        <v>3</v>
      </c>
      <c r="E91" s="1129">
        <v>6</v>
      </c>
      <c r="F91" s="1129">
        <v>3</v>
      </c>
      <c r="G91" s="1129">
        <v>3</v>
      </c>
      <c r="H91" s="1129">
        <v>7</v>
      </c>
      <c r="I91" s="1129">
        <v>3</v>
      </c>
      <c r="J91" s="1129">
        <v>2</v>
      </c>
      <c r="K91" s="1129">
        <v>5</v>
      </c>
      <c r="L91" s="1129">
        <v>1</v>
      </c>
      <c r="M91" s="1129">
        <v>2</v>
      </c>
      <c r="N91" s="1129">
        <v>2</v>
      </c>
      <c r="O91" s="1129">
        <v>2</v>
      </c>
      <c r="P91" s="1502">
        <v>157</v>
      </c>
      <c r="Q91" s="1509"/>
      <c r="R91" s="1492">
        <v>70</v>
      </c>
      <c r="S91" s="1129">
        <v>46</v>
      </c>
      <c r="T91" s="1129">
        <v>4</v>
      </c>
      <c r="U91" s="1129">
        <v>1</v>
      </c>
      <c r="V91" s="1129">
        <v>2</v>
      </c>
      <c r="W91" s="1129">
        <v>1</v>
      </c>
      <c r="X91" s="1129">
        <v>2</v>
      </c>
      <c r="Y91" s="1129">
        <v>2</v>
      </c>
      <c r="Z91" s="1129">
        <v>1</v>
      </c>
      <c r="AA91" s="1129">
        <v>2</v>
      </c>
      <c r="AB91" s="1129">
        <v>3</v>
      </c>
      <c r="AC91" s="1129">
        <v>0</v>
      </c>
      <c r="AD91" s="1129">
        <v>1</v>
      </c>
      <c r="AE91" s="1129">
        <v>1</v>
      </c>
      <c r="AF91" s="1129">
        <v>1</v>
      </c>
      <c r="AG91" s="1502">
        <v>67</v>
      </c>
      <c r="AH91" s="1509"/>
      <c r="AI91" s="1492">
        <v>70</v>
      </c>
      <c r="AJ91" s="1129">
        <v>66</v>
      </c>
      <c r="AK91" s="1129">
        <v>2</v>
      </c>
      <c r="AL91" s="1129">
        <v>2</v>
      </c>
      <c r="AM91" s="1129">
        <v>4</v>
      </c>
      <c r="AN91" s="1129">
        <v>2</v>
      </c>
      <c r="AO91" s="1129">
        <v>1</v>
      </c>
      <c r="AP91" s="1129">
        <v>5</v>
      </c>
      <c r="AQ91" s="1129">
        <v>2</v>
      </c>
      <c r="AR91" s="1129">
        <v>0</v>
      </c>
      <c r="AS91" s="1129">
        <v>2</v>
      </c>
      <c r="AT91" s="1129">
        <v>1</v>
      </c>
      <c r="AU91" s="1129">
        <v>1</v>
      </c>
      <c r="AV91" s="1129">
        <v>1</v>
      </c>
      <c r="AW91" s="1129">
        <v>1</v>
      </c>
      <c r="AX91" s="1502">
        <v>90</v>
      </c>
    </row>
    <row r="92" spans="1:50">
      <c r="A92" s="1492">
        <v>71</v>
      </c>
      <c r="B92" s="1129">
        <v>79</v>
      </c>
      <c r="C92" s="1129">
        <v>5</v>
      </c>
      <c r="D92" s="1129">
        <v>12</v>
      </c>
      <c r="E92" s="1129">
        <v>14</v>
      </c>
      <c r="F92" s="1129">
        <v>3</v>
      </c>
      <c r="G92" s="1129">
        <v>2</v>
      </c>
      <c r="H92" s="1129">
        <v>7</v>
      </c>
      <c r="I92" s="1129">
        <v>0</v>
      </c>
      <c r="J92" s="1129">
        <v>1</v>
      </c>
      <c r="K92" s="1129">
        <v>5</v>
      </c>
      <c r="L92" s="1129">
        <v>3</v>
      </c>
      <c r="M92" s="1129">
        <v>8</v>
      </c>
      <c r="N92" s="1129">
        <v>10</v>
      </c>
      <c r="O92" s="1129">
        <v>6</v>
      </c>
      <c r="P92" s="1502">
        <v>155</v>
      </c>
      <c r="Q92" s="1509"/>
      <c r="R92" s="1492">
        <v>71</v>
      </c>
      <c r="S92" s="1129">
        <v>38</v>
      </c>
      <c r="T92" s="1129">
        <v>2</v>
      </c>
      <c r="U92" s="1129">
        <v>8</v>
      </c>
      <c r="V92" s="1129">
        <v>3</v>
      </c>
      <c r="W92" s="1129">
        <v>1</v>
      </c>
      <c r="X92" s="1129">
        <v>1</v>
      </c>
      <c r="Y92" s="1129">
        <v>2</v>
      </c>
      <c r="Z92" s="1129">
        <v>0</v>
      </c>
      <c r="AA92" s="1129">
        <v>1</v>
      </c>
      <c r="AB92" s="1129">
        <v>3</v>
      </c>
      <c r="AC92" s="1129">
        <v>2</v>
      </c>
      <c r="AD92" s="1129">
        <v>0</v>
      </c>
      <c r="AE92" s="1129">
        <v>5</v>
      </c>
      <c r="AF92" s="1129">
        <v>1</v>
      </c>
      <c r="AG92" s="1502">
        <v>67</v>
      </c>
      <c r="AH92" s="1509"/>
      <c r="AI92" s="1492">
        <v>71</v>
      </c>
      <c r="AJ92" s="1129">
        <v>41</v>
      </c>
      <c r="AK92" s="1129">
        <v>3</v>
      </c>
      <c r="AL92" s="1129">
        <v>4</v>
      </c>
      <c r="AM92" s="1129">
        <v>11</v>
      </c>
      <c r="AN92" s="1129">
        <v>2</v>
      </c>
      <c r="AO92" s="1129">
        <v>1</v>
      </c>
      <c r="AP92" s="1129">
        <v>5</v>
      </c>
      <c r="AQ92" s="1129">
        <v>0</v>
      </c>
      <c r="AR92" s="1129">
        <v>0</v>
      </c>
      <c r="AS92" s="1129">
        <v>2</v>
      </c>
      <c r="AT92" s="1129">
        <v>1</v>
      </c>
      <c r="AU92" s="1129">
        <v>8</v>
      </c>
      <c r="AV92" s="1129">
        <v>5</v>
      </c>
      <c r="AW92" s="1129">
        <v>5</v>
      </c>
      <c r="AX92" s="1502">
        <v>88</v>
      </c>
    </row>
    <row r="93" spans="1:50">
      <c r="A93" s="1492">
        <v>72</v>
      </c>
      <c r="B93" s="1129">
        <v>85</v>
      </c>
      <c r="C93" s="1129">
        <v>4</v>
      </c>
      <c r="D93" s="1129">
        <v>4</v>
      </c>
      <c r="E93" s="1129">
        <v>9</v>
      </c>
      <c r="F93" s="1129">
        <v>6</v>
      </c>
      <c r="G93" s="1129">
        <v>2</v>
      </c>
      <c r="H93" s="1129">
        <v>2</v>
      </c>
      <c r="I93" s="1129">
        <v>4</v>
      </c>
      <c r="J93" s="1129">
        <v>3</v>
      </c>
      <c r="K93" s="1129">
        <v>3</v>
      </c>
      <c r="L93" s="1129">
        <v>2</v>
      </c>
      <c r="M93" s="1129">
        <v>2</v>
      </c>
      <c r="N93" s="1129">
        <v>4</v>
      </c>
      <c r="O93" s="1129">
        <v>6</v>
      </c>
      <c r="P93" s="1502">
        <v>136</v>
      </c>
      <c r="Q93" s="1509"/>
      <c r="R93" s="1492">
        <v>72</v>
      </c>
      <c r="S93" s="1129">
        <v>32</v>
      </c>
      <c r="T93" s="1129">
        <v>2</v>
      </c>
      <c r="U93" s="1129">
        <v>2</v>
      </c>
      <c r="V93" s="1129">
        <v>3</v>
      </c>
      <c r="W93" s="1129">
        <v>2</v>
      </c>
      <c r="X93" s="1129">
        <v>1</v>
      </c>
      <c r="Y93" s="1129">
        <v>0</v>
      </c>
      <c r="Z93" s="1129">
        <v>1</v>
      </c>
      <c r="AA93" s="1129">
        <v>0</v>
      </c>
      <c r="AB93" s="1129">
        <v>1</v>
      </c>
      <c r="AC93" s="1129">
        <v>1</v>
      </c>
      <c r="AD93" s="1129">
        <v>1</v>
      </c>
      <c r="AE93" s="1129">
        <v>2</v>
      </c>
      <c r="AF93" s="1129">
        <v>1</v>
      </c>
      <c r="AG93" s="1502">
        <v>49</v>
      </c>
      <c r="AH93" s="1509"/>
      <c r="AI93" s="1492">
        <v>72</v>
      </c>
      <c r="AJ93" s="1129">
        <v>53</v>
      </c>
      <c r="AK93" s="1129">
        <v>2</v>
      </c>
      <c r="AL93" s="1129">
        <v>2</v>
      </c>
      <c r="AM93" s="1129">
        <v>6</v>
      </c>
      <c r="AN93" s="1129">
        <v>4</v>
      </c>
      <c r="AO93" s="1129">
        <v>1</v>
      </c>
      <c r="AP93" s="1129">
        <v>2</v>
      </c>
      <c r="AQ93" s="1129">
        <v>3</v>
      </c>
      <c r="AR93" s="1129">
        <v>3</v>
      </c>
      <c r="AS93" s="1129">
        <v>2</v>
      </c>
      <c r="AT93" s="1129">
        <v>1</v>
      </c>
      <c r="AU93" s="1129">
        <v>1</v>
      </c>
      <c r="AV93" s="1129">
        <v>2</v>
      </c>
      <c r="AW93" s="1129">
        <v>5</v>
      </c>
      <c r="AX93" s="1502">
        <v>87</v>
      </c>
    </row>
    <row r="94" spans="1:50">
      <c r="A94" s="1492">
        <v>73</v>
      </c>
      <c r="B94" s="1129">
        <v>86</v>
      </c>
      <c r="C94" s="1129">
        <v>2</v>
      </c>
      <c r="D94" s="1129">
        <v>4</v>
      </c>
      <c r="E94" s="1129">
        <v>6</v>
      </c>
      <c r="F94" s="1129">
        <v>6</v>
      </c>
      <c r="G94" s="1129">
        <v>2</v>
      </c>
      <c r="H94" s="1129">
        <v>6</v>
      </c>
      <c r="I94" s="1129">
        <v>3</v>
      </c>
      <c r="J94" s="1129">
        <v>1</v>
      </c>
      <c r="K94" s="1129">
        <v>2</v>
      </c>
      <c r="L94" s="1129">
        <v>4</v>
      </c>
      <c r="M94" s="1129">
        <v>11</v>
      </c>
      <c r="N94" s="1129">
        <v>2</v>
      </c>
      <c r="O94" s="1129">
        <v>1</v>
      </c>
      <c r="P94" s="1502">
        <v>136</v>
      </c>
      <c r="Q94" s="1509"/>
      <c r="R94" s="1492">
        <v>73</v>
      </c>
      <c r="S94" s="1129">
        <v>35</v>
      </c>
      <c r="T94" s="1129">
        <v>0</v>
      </c>
      <c r="U94" s="1129">
        <v>1</v>
      </c>
      <c r="V94" s="1129">
        <v>2</v>
      </c>
      <c r="W94" s="1129">
        <v>0</v>
      </c>
      <c r="X94" s="1129">
        <v>1</v>
      </c>
      <c r="Y94" s="1129">
        <v>2</v>
      </c>
      <c r="Z94" s="1129">
        <v>1</v>
      </c>
      <c r="AA94" s="1129">
        <v>1</v>
      </c>
      <c r="AB94" s="1129">
        <v>1</v>
      </c>
      <c r="AC94" s="1129">
        <v>1</v>
      </c>
      <c r="AD94" s="1129">
        <v>4</v>
      </c>
      <c r="AE94" s="1129">
        <v>1</v>
      </c>
      <c r="AF94" s="1129">
        <v>0</v>
      </c>
      <c r="AG94" s="1502">
        <v>50</v>
      </c>
      <c r="AH94" s="1509"/>
      <c r="AI94" s="1492">
        <v>73</v>
      </c>
      <c r="AJ94" s="1129">
        <v>51</v>
      </c>
      <c r="AK94" s="1129">
        <v>2</v>
      </c>
      <c r="AL94" s="1129">
        <v>3</v>
      </c>
      <c r="AM94" s="1129">
        <v>4</v>
      </c>
      <c r="AN94" s="1129">
        <v>6</v>
      </c>
      <c r="AO94" s="1129">
        <v>1</v>
      </c>
      <c r="AP94" s="1129">
        <v>4</v>
      </c>
      <c r="AQ94" s="1129">
        <v>2</v>
      </c>
      <c r="AR94" s="1129">
        <v>0</v>
      </c>
      <c r="AS94" s="1129">
        <v>1</v>
      </c>
      <c r="AT94" s="1129">
        <v>3</v>
      </c>
      <c r="AU94" s="1129">
        <v>7</v>
      </c>
      <c r="AV94" s="1129">
        <v>1</v>
      </c>
      <c r="AW94" s="1129">
        <v>1</v>
      </c>
      <c r="AX94" s="1502">
        <v>86</v>
      </c>
    </row>
    <row r="95" spans="1:50">
      <c r="A95" s="1492">
        <v>74</v>
      </c>
      <c r="B95" s="1129">
        <v>78</v>
      </c>
      <c r="C95" s="1129">
        <v>4</v>
      </c>
      <c r="D95" s="1129">
        <v>7</v>
      </c>
      <c r="E95" s="1129">
        <v>12</v>
      </c>
      <c r="F95" s="1129">
        <v>4</v>
      </c>
      <c r="G95" s="1129">
        <v>4</v>
      </c>
      <c r="H95" s="1129">
        <v>3</v>
      </c>
      <c r="I95" s="1129">
        <v>1</v>
      </c>
      <c r="J95" s="1129">
        <v>3</v>
      </c>
      <c r="K95" s="1129">
        <v>2</v>
      </c>
      <c r="L95" s="1129">
        <v>0</v>
      </c>
      <c r="M95" s="1129">
        <v>5</v>
      </c>
      <c r="N95" s="1129">
        <v>6</v>
      </c>
      <c r="O95" s="1129">
        <v>4</v>
      </c>
      <c r="P95" s="1502">
        <v>133</v>
      </c>
      <c r="Q95" s="1509"/>
      <c r="R95" s="1492">
        <v>74</v>
      </c>
      <c r="S95" s="1129">
        <v>31</v>
      </c>
      <c r="T95" s="1129">
        <v>1</v>
      </c>
      <c r="U95" s="1129">
        <v>3</v>
      </c>
      <c r="V95" s="1129">
        <v>8</v>
      </c>
      <c r="W95" s="1129">
        <v>3</v>
      </c>
      <c r="X95" s="1129">
        <v>2</v>
      </c>
      <c r="Y95" s="1129">
        <v>1</v>
      </c>
      <c r="Z95" s="1129">
        <v>1</v>
      </c>
      <c r="AA95" s="1129">
        <v>1</v>
      </c>
      <c r="AB95" s="1129">
        <v>1</v>
      </c>
      <c r="AC95" s="1129">
        <v>0</v>
      </c>
      <c r="AD95" s="1129">
        <v>1</v>
      </c>
      <c r="AE95" s="1129">
        <v>3</v>
      </c>
      <c r="AF95" s="1129">
        <v>3</v>
      </c>
      <c r="AG95" s="1502">
        <v>59</v>
      </c>
      <c r="AH95" s="1509"/>
      <c r="AI95" s="1492">
        <v>74</v>
      </c>
      <c r="AJ95" s="1129">
        <v>47</v>
      </c>
      <c r="AK95" s="1129">
        <v>3</v>
      </c>
      <c r="AL95" s="1129">
        <v>4</v>
      </c>
      <c r="AM95" s="1129">
        <v>4</v>
      </c>
      <c r="AN95" s="1129">
        <v>1</v>
      </c>
      <c r="AO95" s="1129">
        <v>2</v>
      </c>
      <c r="AP95" s="1129">
        <v>2</v>
      </c>
      <c r="AQ95" s="1129">
        <v>0</v>
      </c>
      <c r="AR95" s="1129">
        <v>2</v>
      </c>
      <c r="AS95" s="1129">
        <v>1</v>
      </c>
      <c r="AT95" s="1129">
        <v>0</v>
      </c>
      <c r="AU95" s="1129">
        <v>4</v>
      </c>
      <c r="AV95" s="1129">
        <v>3</v>
      </c>
      <c r="AW95" s="1129">
        <v>1</v>
      </c>
      <c r="AX95" s="1502">
        <v>74</v>
      </c>
    </row>
    <row r="96" spans="1:50" s="1504" customFormat="1">
      <c r="A96" s="1503" t="s">
        <v>478</v>
      </c>
      <c r="B96" s="1132">
        <v>440</v>
      </c>
      <c r="C96" s="1132">
        <v>21</v>
      </c>
      <c r="D96" s="1132">
        <v>30</v>
      </c>
      <c r="E96" s="1132">
        <v>47</v>
      </c>
      <c r="F96" s="1132">
        <v>22</v>
      </c>
      <c r="G96" s="1132">
        <v>13</v>
      </c>
      <c r="H96" s="1132">
        <v>25</v>
      </c>
      <c r="I96" s="1132">
        <v>11</v>
      </c>
      <c r="J96" s="1132">
        <v>10</v>
      </c>
      <c r="K96" s="1132">
        <v>17</v>
      </c>
      <c r="L96" s="1132">
        <v>10</v>
      </c>
      <c r="M96" s="1132">
        <v>28</v>
      </c>
      <c r="N96" s="1132">
        <v>24</v>
      </c>
      <c r="O96" s="1132">
        <v>19</v>
      </c>
      <c r="P96" s="1132">
        <v>717</v>
      </c>
      <c r="Q96" s="1510"/>
      <c r="R96" s="1503" t="s">
        <v>478</v>
      </c>
      <c r="S96" s="1132">
        <v>182</v>
      </c>
      <c r="T96" s="1132">
        <v>9</v>
      </c>
      <c r="U96" s="1132">
        <v>15</v>
      </c>
      <c r="V96" s="1132">
        <v>18</v>
      </c>
      <c r="W96" s="1132">
        <v>7</v>
      </c>
      <c r="X96" s="1132">
        <v>7</v>
      </c>
      <c r="Y96" s="1132">
        <v>7</v>
      </c>
      <c r="Z96" s="1132">
        <v>4</v>
      </c>
      <c r="AA96" s="1132">
        <v>5</v>
      </c>
      <c r="AB96" s="1132">
        <v>9</v>
      </c>
      <c r="AC96" s="1132">
        <v>4</v>
      </c>
      <c r="AD96" s="1132">
        <v>7</v>
      </c>
      <c r="AE96" s="1132">
        <v>12</v>
      </c>
      <c r="AF96" s="1132">
        <v>6</v>
      </c>
      <c r="AG96" s="1132">
        <v>292</v>
      </c>
      <c r="AH96" s="1510"/>
      <c r="AI96" s="1503" t="s">
        <v>478</v>
      </c>
      <c r="AJ96" s="1132">
        <v>258</v>
      </c>
      <c r="AK96" s="1132">
        <v>12</v>
      </c>
      <c r="AL96" s="1132">
        <v>15</v>
      </c>
      <c r="AM96" s="1132">
        <v>29</v>
      </c>
      <c r="AN96" s="1132">
        <v>15</v>
      </c>
      <c r="AO96" s="1132">
        <v>6</v>
      </c>
      <c r="AP96" s="1132">
        <v>18</v>
      </c>
      <c r="AQ96" s="1132">
        <v>7</v>
      </c>
      <c r="AR96" s="1132">
        <v>5</v>
      </c>
      <c r="AS96" s="1132">
        <v>8</v>
      </c>
      <c r="AT96" s="1132">
        <v>6</v>
      </c>
      <c r="AU96" s="1132">
        <v>21</v>
      </c>
      <c r="AV96" s="1132">
        <v>12</v>
      </c>
      <c r="AW96" s="1132">
        <v>13</v>
      </c>
      <c r="AX96" s="1132">
        <v>425</v>
      </c>
    </row>
    <row r="97" spans="1:50">
      <c r="A97" s="1492">
        <v>75</v>
      </c>
      <c r="B97" s="1129">
        <v>105</v>
      </c>
      <c r="C97" s="1129">
        <v>5</v>
      </c>
      <c r="D97" s="1129">
        <v>2</v>
      </c>
      <c r="E97" s="1129">
        <v>9</v>
      </c>
      <c r="F97" s="1129">
        <v>3</v>
      </c>
      <c r="G97" s="1129">
        <v>1</v>
      </c>
      <c r="H97" s="1129">
        <v>7</v>
      </c>
      <c r="I97" s="1129">
        <v>4</v>
      </c>
      <c r="J97" s="1129">
        <v>4</v>
      </c>
      <c r="K97" s="1129">
        <v>4</v>
      </c>
      <c r="L97" s="1129">
        <v>3</v>
      </c>
      <c r="M97" s="1129">
        <v>5</v>
      </c>
      <c r="N97" s="1129">
        <v>3</v>
      </c>
      <c r="O97" s="1129">
        <v>3</v>
      </c>
      <c r="P97" s="1502">
        <v>158</v>
      </c>
      <c r="Q97" s="1509"/>
      <c r="R97" s="1492">
        <v>75</v>
      </c>
      <c r="S97" s="1129">
        <v>37</v>
      </c>
      <c r="T97" s="1129">
        <v>3</v>
      </c>
      <c r="U97" s="1129">
        <v>2</v>
      </c>
      <c r="V97" s="1129">
        <v>6</v>
      </c>
      <c r="W97" s="1129">
        <v>1</v>
      </c>
      <c r="X97" s="1129">
        <v>1</v>
      </c>
      <c r="Y97" s="1129">
        <v>3</v>
      </c>
      <c r="Z97" s="1129">
        <v>2</v>
      </c>
      <c r="AA97" s="1129">
        <v>1</v>
      </c>
      <c r="AB97" s="1129">
        <v>0</v>
      </c>
      <c r="AC97" s="1129">
        <v>0</v>
      </c>
      <c r="AD97" s="1129">
        <v>2</v>
      </c>
      <c r="AE97" s="1129">
        <v>0</v>
      </c>
      <c r="AF97" s="1129">
        <v>1</v>
      </c>
      <c r="AG97" s="1502">
        <v>59</v>
      </c>
      <c r="AH97" s="1509"/>
      <c r="AI97" s="1492">
        <v>75</v>
      </c>
      <c r="AJ97" s="1129">
        <v>68</v>
      </c>
      <c r="AK97" s="1129">
        <v>2</v>
      </c>
      <c r="AL97" s="1129">
        <v>0</v>
      </c>
      <c r="AM97" s="1129">
        <v>3</v>
      </c>
      <c r="AN97" s="1129">
        <v>2</v>
      </c>
      <c r="AO97" s="1129">
        <v>0</v>
      </c>
      <c r="AP97" s="1129">
        <v>4</v>
      </c>
      <c r="AQ97" s="1129">
        <v>2</v>
      </c>
      <c r="AR97" s="1129">
        <v>3</v>
      </c>
      <c r="AS97" s="1129">
        <v>4</v>
      </c>
      <c r="AT97" s="1129">
        <v>3</v>
      </c>
      <c r="AU97" s="1129">
        <v>3</v>
      </c>
      <c r="AV97" s="1129">
        <v>3</v>
      </c>
      <c r="AW97" s="1129">
        <v>2</v>
      </c>
      <c r="AX97" s="1502">
        <v>99</v>
      </c>
    </row>
    <row r="98" spans="1:50">
      <c r="A98" s="1492">
        <v>76</v>
      </c>
      <c r="B98" s="1129">
        <v>72</v>
      </c>
      <c r="C98" s="1129">
        <v>2</v>
      </c>
      <c r="D98" s="1129">
        <v>4</v>
      </c>
      <c r="E98" s="1129">
        <v>5</v>
      </c>
      <c r="F98" s="1129">
        <v>3</v>
      </c>
      <c r="G98" s="1129">
        <v>0</v>
      </c>
      <c r="H98" s="1129">
        <v>4</v>
      </c>
      <c r="I98" s="1129">
        <v>5</v>
      </c>
      <c r="J98" s="1129">
        <v>1</v>
      </c>
      <c r="K98" s="1129">
        <v>2</v>
      </c>
      <c r="L98" s="1129">
        <v>2</v>
      </c>
      <c r="M98" s="1129">
        <v>6</v>
      </c>
      <c r="N98" s="1129">
        <v>3</v>
      </c>
      <c r="O98" s="1129">
        <v>4</v>
      </c>
      <c r="P98" s="1502">
        <v>113</v>
      </c>
      <c r="Q98" s="1509"/>
      <c r="R98" s="1492">
        <v>76</v>
      </c>
      <c r="S98" s="1129">
        <v>26</v>
      </c>
      <c r="T98" s="1129">
        <v>0</v>
      </c>
      <c r="U98" s="1129">
        <v>2</v>
      </c>
      <c r="V98" s="1129">
        <v>3</v>
      </c>
      <c r="W98" s="1129">
        <v>2</v>
      </c>
      <c r="X98" s="1129">
        <v>0</v>
      </c>
      <c r="Y98" s="1129">
        <v>3</v>
      </c>
      <c r="Z98" s="1129">
        <v>1</v>
      </c>
      <c r="AA98" s="1129">
        <v>0</v>
      </c>
      <c r="AB98" s="1129">
        <v>0</v>
      </c>
      <c r="AC98" s="1129">
        <v>0</v>
      </c>
      <c r="AD98" s="1129">
        <v>3</v>
      </c>
      <c r="AE98" s="1129">
        <v>3</v>
      </c>
      <c r="AF98" s="1129">
        <v>1</v>
      </c>
      <c r="AG98" s="1502">
        <v>44</v>
      </c>
      <c r="AH98" s="1509"/>
      <c r="AI98" s="1492">
        <v>76</v>
      </c>
      <c r="AJ98" s="1129">
        <v>46</v>
      </c>
      <c r="AK98" s="1129">
        <v>2</v>
      </c>
      <c r="AL98" s="1129">
        <v>2</v>
      </c>
      <c r="AM98" s="1129">
        <v>2</v>
      </c>
      <c r="AN98" s="1129">
        <v>1</v>
      </c>
      <c r="AO98" s="1129">
        <v>0</v>
      </c>
      <c r="AP98" s="1129">
        <v>1</v>
      </c>
      <c r="AQ98" s="1129">
        <v>4</v>
      </c>
      <c r="AR98" s="1129">
        <v>1</v>
      </c>
      <c r="AS98" s="1129">
        <v>2</v>
      </c>
      <c r="AT98" s="1129">
        <v>2</v>
      </c>
      <c r="AU98" s="1129">
        <v>3</v>
      </c>
      <c r="AV98" s="1129">
        <v>0</v>
      </c>
      <c r="AW98" s="1129">
        <v>3</v>
      </c>
      <c r="AX98" s="1502">
        <v>69</v>
      </c>
    </row>
    <row r="99" spans="1:50">
      <c r="A99" s="1492">
        <v>77</v>
      </c>
      <c r="B99" s="1129">
        <v>90</v>
      </c>
      <c r="C99" s="1129">
        <v>5</v>
      </c>
      <c r="D99" s="1129">
        <v>9</v>
      </c>
      <c r="E99" s="1129">
        <v>5</v>
      </c>
      <c r="F99" s="1129">
        <v>1</v>
      </c>
      <c r="G99" s="1129">
        <v>2</v>
      </c>
      <c r="H99" s="1129">
        <v>5</v>
      </c>
      <c r="I99" s="1129">
        <v>4</v>
      </c>
      <c r="J99" s="1129">
        <v>4</v>
      </c>
      <c r="K99" s="1129">
        <v>2</v>
      </c>
      <c r="L99" s="1129">
        <v>1</v>
      </c>
      <c r="M99" s="1129">
        <v>7</v>
      </c>
      <c r="N99" s="1129">
        <v>4</v>
      </c>
      <c r="O99" s="1129">
        <v>1</v>
      </c>
      <c r="P99" s="1502">
        <v>140</v>
      </c>
      <c r="Q99" s="1509"/>
      <c r="R99" s="1492">
        <v>77</v>
      </c>
      <c r="S99" s="1129">
        <v>34</v>
      </c>
      <c r="T99" s="1129">
        <v>4</v>
      </c>
      <c r="U99" s="1129">
        <v>3</v>
      </c>
      <c r="V99" s="1129">
        <v>1</v>
      </c>
      <c r="W99" s="1129">
        <v>0</v>
      </c>
      <c r="X99" s="1129">
        <v>0</v>
      </c>
      <c r="Y99" s="1129">
        <v>3</v>
      </c>
      <c r="Z99" s="1129">
        <v>2</v>
      </c>
      <c r="AA99" s="1129">
        <v>2</v>
      </c>
      <c r="AB99" s="1129">
        <v>1</v>
      </c>
      <c r="AC99" s="1129">
        <v>1</v>
      </c>
      <c r="AD99" s="1129">
        <v>3</v>
      </c>
      <c r="AE99" s="1129">
        <v>0</v>
      </c>
      <c r="AF99" s="1129">
        <v>1</v>
      </c>
      <c r="AG99" s="1502">
        <v>55</v>
      </c>
      <c r="AH99" s="1509"/>
      <c r="AI99" s="1492">
        <v>77</v>
      </c>
      <c r="AJ99" s="1129">
        <v>56</v>
      </c>
      <c r="AK99" s="1129">
        <v>1</v>
      </c>
      <c r="AL99" s="1129">
        <v>6</v>
      </c>
      <c r="AM99" s="1129">
        <v>4</v>
      </c>
      <c r="AN99" s="1129">
        <v>1</v>
      </c>
      <c r="AO99" s="1129">
        <v>2</v>
      </c>
      <c r="AP99" s="1129">
        <v>2</v>
      </c>
      <c r="AQ99" s="1129">
        <v>2</v>
      </c>
      <c r="AR99" s="1129">
        <v>2</v>
      </c>
      <c r="AS99" s="1129">
        <v>1</v>
      </c>
      <c r="AT99" s="1129">
        <v>0</v>
      </c>
      <c r="AU99" s="1129">
        <v>4</v>
      </c>
      <c r="AV99" s="1129">
        <v>4</v>
      </c>
      <c r="AW99" s="1129">
        <v>0</v>
      </c>
      <c r="AX99" s="1502">
        <v>85</v>
      </c>
    </row>
    <row r="100" spans="1:50">
      <c r="A100" s="1492">
        <v>78</v>
      </c>
      <c r="B100" s="1129">
        <v>48</v>
      </c>
      <c r="C100" s="1129">
        <v>2</v>
      </c>
      <c r="D100" s="1129">
        <v>0</v>
      </c>
      <c r="E100" s="1129">
        <v>8</v>
      </c>
      <c r="F100" s="1129">
        <v>2</v>
      </c>
      <c r="G100" s="1129">
        <v>0</v>
      </c>
      <c r="H100" s="1129">
        <v>4</v>
      </c>
      <c r="I100" s="1129">
        <v>0</v>
      </c>
      <c r="J100" s="1129">
        <v>4</v>
      </c>
      <c r="K100" s="1129">
        <v>2</v>
      </c>
      <c r="L100" s="1129">
        <v>3</v>
      </c>
      <c r="M100" s="1129">
        <v>0</v>
      </c>
      <c r="N100" s="1129">
        <v>7</v>
      </c>
      <c r="O100" s="1129">
        <v>2</v>
      </c>
      <c r="P100" s="1502">
        <v>82</v>
      </c>
      <c r="Q100" s="1509"/>
      <c r="R100" s="1492">
        <v>78</v>
      </c>
      <c r="S100" s="1129">
        <v>22</v>
      </c>
      <c r="T100" s="1129">
        <v>0</v>
      </c>
      <c r="U100" s="1129">
        <v>0</v>
      </c>
      <c r="V100" s="1129">
        <v>4</v>
      </c>
      <c r="W100" s="1129">
        <v>0</v>
      </c>
      <c r="X100" s="1129">
        <v>0</v>
      </c>
      <c r="Y100" s="1129">
        <v>2</v>
      </c>
      <c r="Z100" s="1129">
        <v>0</v>
      </c>
      <c r="AA100" s="1129">
        <v>1</v>
      </c>
      <c r="AB100" s="1129">
        <v>1</v>
      </c>
      <c r="AC100" s="1129">
        <v>1</v>
      </c>
      <c r="AD100" s="1129">
        <v>0</v>
      </c>
      <c r="AE100" s="1129">
        <v>3</v>
      </c>
      <c r="AF100" s="1129">
        <v>1</v>
      </c>
      <c r="AG100" s="1502">
        <v>35</v>
      </c>
      <c r="AH100" s="1509"/>
      <c r="AI100" s="1492">
        <v>78</v>
      </c>
      <c r="AJ100" s="1129">
        <v>26</v>
      </c>
      <c r="AK100" s="1129">
        <v>2</v>
      </c>
      <c r="AL100" s="1129">
        <v>0</v>
      </c>
      <c r="AM100" s="1129">
        <v>4</v>
      </c>
      <c r="AN100" s="1129">
        <v>2</v>
      </c>
      <c r="AO100" s="1129">
        <v>0</v>
      </c>
      <c r="AP100" s="1129">
        <v>2</v>
      </c>
      <c r="AQ100" s="1129">
        <v>0</v>
      </c>
      <c r="AR100" s="1129">
        <v>3</v>
      </c>
      <c r="AS100" s="1129">
        <v>1</v>
      </c>
      <c r="AT100" s="1129">
        <v>2</v>
      </c>
      <c r="AU100" s="1129">
        <v>0</v>
      </c>
      <c r="AV100" s="1129">
        <v>4</v>
      </c>
      <c r="AW100" s="1129">
        <v>1</v>
      </c>
      <c r="AX100" s="1502">
        <v>47</v>
      </c>
    </row>
    <row r="101" spans="1:50">
      <c r="A101" s="1492">
        <v>79</v>
      </c>
      <c r="B101" s="1129">
        <v>47</v>
      </c>
      <c r="C101" s="1129">
        <v>6</v>
      </c>
      <c r="D101" s="1129">
        <v>0</v>
      </c>
      <c r="E101" s="1129">
        <v>7</v>
      </c>
      <c r="F101" s="1129">
        <v>2</v>
      </c>
      <c r="G101" s="1129">
        <v>1</v>
      </c>
      <c r="H101" s="1129">
        <v>3</v>
      </c>
      <c r="I101" s="1129">
        <v>0</v>
      </c>
      <c r="J101" s="1129">
        <v>2</v>
      </c>
      <c r="K101" s="1129">
        <v>0</v>
      </c>
      <c r="L101" s="1129">
        <v>2</v>
      </c>
      <c r="M101" s="1129">
        <v>4</v>
      </c>
      <c r="N101" s="1129">
        <v>1</v>
      </c>
      <c r="O101" s="1129">
        <v>1</v>
      </c>
      <c r="P101" s="1502">
        <v>76</v>
      </c>
      <c r="Q101" s="1509"/>
      <c r="R101" s="1492">
        <v>79</v>
      </c>
      <c r="S101" s="1129">
        <v>22</v>
      </c>
      <c r="T101" s="1129">
        <v>3</v>
      </c>
      <c r="U101" s="1129">
        <v>0</v>
      </c>
      <c r="V101" s="1129">
        <v>5</v>
      </c>
      <c r="W101" s="1129">
        <v>1</v>
      </c>
      <c r="X101" s="1129">
        <v>0</v>
      </c>
      <c r="Y101" s="1129">
        <v>0</v>
      </c>
      <c r="Z101" s="1129">
        <v>0</v>
      </c>
      <c r="AA101" s="1129">
        <v>0</v>
      </c>
      <c r="AB101" s="1129">
        <v>0</v>
      </c>
      <c r="AC101" s="1129">
        <v>0</v>
      </c>
      <c r="AD101" s="1129">
        <v>1</v>
      </c>
      <c r="AE101" s="1129">
        <v>1</v>
      </c>
      <c r="AF101" s="1129">
        <v>1</v>
      </c>
      <c r="AG101" s="1502">
        <v>34</v>
      </c>
      <c r="AH101" s="1509"/>
      <c r="AI101" s="1492">
        <v>79</v>
      </c>
      <c r="AJ101" s="1129">
        <v>25</v>
      </c>
      <c r="AK101" s="1129">
        <v>3</v>
      </c>
      <c r="AL101" s="1129">
        <v>0</v>
      </c>
      <c r="AM101" s="1129">
        <v>2</v>
      </c>
      <c r="AN101" s="1129">
        <v>1</v>
      </c>
      <c r="AO101" s="1129">
        <v>1</v>
      </c>
      <c r="AP101" s="1129">
        <v>3</v>
      </c>
      <c r="AQ101" s="1129">
        <v>0</v>
      </c>
      <c r="AR101" s="1129">
        <v>2</v>
      </c>
      <c r="AS101" s="1129">
        <v>0</v>
      </c>
      <c r="AT101" s="1129">
        <v>2</v>
      </c>
      <c r="AU101" s="1129">
        <v>3</v>
      </c>
      <c r="AV101" s="1129">
        <v>0</v>
      </c>
      <c r="AW101" s="1129">
        <v>0</v>
      </c>
      <c r="AX101" s="1502">
        <v>42</v>
      </c>
    </row>
    <row r="102" spans="1:50" s="1504" customFormat="1">
      <c r="A102" s="1503" t="s">
        <v>479</v>
      </c>
      <c r="B102" s="1132">
        <v>362</v>
      </c>
      <c r="C102" s="1132">
        <v>20</v>
      </c>
      <c r="D102" s="1132">
        <v>15</v>
      </c>
      <c r="E102" s="1132">
        <v>34</v>
      </c>
      <c r="F102" s="1132">
        <v>11</v>
      </c>
      <c r="G102" s="1132">
        <v>4</v>
      </c>
      <c r="H102" s="1132">
        <v>23</v>
      </c>
      <c r="I102" s="1132">
        <v>13</v>
      </c>
      <c r="J102" s="1132">
        <v>15</v>
      </c>
      <c r="K102" s="1132">
        <v>10</v>
      </c>
      <c r="L102" s="1132">
        <v>11</v>
      </c>
      <c r="M102" s="1132">
        <v>22</v>
      </c>
      <c r="N102" s="1132">
        <v>18</v>
      </c>
      <c r="O102" s="1132">
        <v>11</v>
      </c>
      <c r="P102" s="1132">
        <v>569</v>
      </c>
      <c r="Q102" s="1510"/>
      <c r="R102" s="1503" t="s">
        <v>479</v>
      </c>
      <c r="S102" s="1132">
        <v>141</v>
      </c>
      <c r="T102" s="1132">
        <v>10</v>
      </c>
      <c r="U102" s="1132">
        <v>7</v>
      </c>
      <c r="V102" s="1132">
        <v>19</v>
      </c>
      <c r="W102" s="1132">
        <v>4</v>
      </c>
      <c r="X102" s="1132">
        <v>1</v>
      </c>
      <c r="Y102" s="1132">
        <v>11</v>
      </c>
      <c r="Z102" s="1132">
        <v>5</v>
      </c>
      <c r="AA102" s="1132">
        <v>4</v>
      </c>
      <c r="AB102" s="1132">
        <v>2</v>
      </c>
      <c r="AC102" s="1132">
        <v>2</v>
      </c>
      <c r="AD102" s="1132">
        <v>9</v>
      </c>
      <c r="AE102" s="1132">
        <v>7</v>
      </c>
      <c r="AF102" s="1132">
        <v>5</v>
      </c>
      <c r="AG102" s="1132">
        <v>227</v>
      </c>
      <c r="AH102" s="1510"/>
      <c r="AI102" s="1503" t="s">
        <v>479</v>
      </c>
      <c r="AJ102" s="1132">
        <v>221</v>
      </c>
      <c r="AK102" s="1132">
        <v>10</v>
      </c>
      <c r="AL102" s="1132">
        <v>8</v>
      </c>
      <c r="AM102" s="1132">
        <v>15</v>
      </c>
      <c r="AN102" s="1132">
        <v>7</v>
      </c>
      <c r="AO102" s="1132">
        <v>3</v>
      </c>
      <c r="AP102" s="1132">
        <v>12</v>
      </c>
      <c r="AQ102" s="1132">
        <v>8</v>
      </c>
      <c r="AR102" s="1132">
        <v>11</v>
      </c>
      <c r="AS102" s="1132">
        <v>8</v>
      </c>
      <c r="AT102" s="1132">
        <v>9</v>
      </c>
      <c r="AU102" s="1132">
        <v>13</v>
      </c>
      <c r="AV102" s="1132">
        <v>11</v>
      </c>
      <c r="AW102" s="1132">
        <v>6</v>
      </c>
      <c r="AX102" s="1132">
        <v>342</v>
      </c>
    </row>
    <row r="103" spans="1:50">
      <c r="A103" s="1492">
        <v>80</v>
      </c>
      <c r="B103" s="1129">
        <v>52</v>
      </c>
      <c r="C103" s="1129">
        <v>3</v>
      </c>
      <c r="D103" s="1129">
        <v>2</v>
      </c>
      <c r="E103" s="1129">
        <v>2</v>
      </c>
      <c r="F103" s="1129">
        <v>1</v>
      </c>
      <c r="G103" s="1129">
        <v>0</v>
      </c>
      <c r="H103" s="1129">
        <v>6</v>
      </c>
      <c r="I103" s="1129">
        <v>1</v>
      </c>
      <c r="J103" s="1129">
        <v>1</v>
      </c>
      <c r="K103" s="1129">
        <v>1</v>
      </c>
      <c r="L103" s="1129">
        <v>1</v>
      </c>
      <c r="M103" s="1129">
        <v>0</v>
      </c>
      <c r="N103" s="1129">
        <v>1</v>
      </c>
      <c r="O103" s="1129">
        <v>2</v>
      </c>
      <c r="P103" s="1502">
        <v>73</v>
      </c>
      <c r="Q103" s="1509"/>
      <c r="R103" s="1492">
        <v>80</v>
      </c>
      <c r="S103" s="1129">
        <v>14</v>
      </c>
      <c r="T103" s="1129">
        <v>0</v>
      </c>
      <c r="U103" s="1129">
        <v>0</v>
      </c>
      <c r="V103" s="1129">
        <v>0</v>
      </c>
      <c r="W103" s="1129">
        <v>1</v>
      </c>
      <c r="X103" s="1129">
        <v>0</v>
      </c>
      <c r="Y103" s="1129">
        <v>2</v>
      </c>
      <c r="Z103" s="1129">
        <v>0</v>
      </c>
      <c r="AA103" s="1129">
        <v>0</v>
      </c>
      <c r="AB103" s="1129">
        <v>1</v>
      </c>
      <c r="AC103" s="1129">
        <v>1</v>
      </c>
      <c r="AD103" s="1129">
        <v>0</v>
      </c>
      <c r="AE103" s="1129">
        <v>0</v>
      </c>
      <c r="AF103" s="1129">
        <v>0</v>
      </c>
      <c r="AG103" s="1502">
        <v>19</v>
      </c>
      <c r="AH103" s="1509"/>
      <c r="AI103" s="1492">
        <v>80</v>
      </c>
      <c r="AJ103" s="1129">
        <v>38</v>
      </c>
      <c r="AK103" s="1129">
        <v>3</v>
      </c>
      <c r="AL103" s="1129">
        <v>2</v>
      </c>
      <c r="AM103" s="1129">
        <v>2</v>
      </c>
      <c r="AN103" s="1129">
        <v>0</v>
      </c>
      <c r="AO103" s="1129">
        <v>0</v>
      </c>
      <c r="AP103" s="1129">
        <v>4</v>
      </c>
      <c r="AQ103" s="1129">
        <v>1</v>
      </c>
      <c r="AR103" s="1129">
        <v>1</v>
      </c>
      <c r="AS103" s="1129">
        <v>0</v>
      </c>
      <c r="AT103" s="1129">
        <v>0</v>
      </c>
      <c r="AU103" s="1129">
        <v>0</v>
      </c>
      <c r="AV103" s="1129">
        <v>1</v>
      </c>
      <c r="AW103" s="1129">
        <v>2</v>
      </c>
      <c r="AX103" s="1502">
        <v>54</v>
      </c>
    </row>
    <row r="104" spans="1:50">
      <c r="A104" s="1492">
        <v>81</v>
      </c>
      <c r="B104" s="1129">
        <v>32</v>
      </c>
      <c r="C104" s="1129">
        <v>3</v>
      </c>
      <c r="D104" s="1129">
        <v>3</v>
      </c>
      <c r="E104" s="1129">
        <v>4</v>
      </c>
      <c r="F104" s="1129">
        <v>2</v>
      </c>
      <c r="G104" s="1129">
        <v>1</v>
      </c>
      <c r="H104" s="1129">
        <v>0</v>
      </c>
      <c r="I104" s="1129">
        <v>1</v>
      </c>
      <c r="J104" s="1129">
        <v>2</v>
      </c>
      <c r="K104" s="1129">
        <v>1</v>
      </c>
      <c r="L104" s="1129">
        <v>2</v>
      </c>
      <c r="M104" s="1129">
        <v>3</v>
      </c>
      <c r="N104" s="1129">
        <v>4</v>
      </c>
      <c r="O104" s="1129">
        <v>2</v>
      </c>
      <c r="P104" s="1502">
        <v>60</v>
      </c>
      <c r="Q104" s="1509"/>
      <c r="R104" s="1492">
        <v>81</v>
      </c>
      <c r="S104" s="1129">
        <v>10</v>
      </c>
      <c r="T104" s="1129">
        <v>1</v>
      </c>
      <c r="U104" s="1129">
        <v>1</v>
      </c>
      <c r="V104" s="1129">
        <v>2</v>
      </c>
      <c r="W104" s="1129">
        <v>1</v>
      </c>
      <c r="X104" s="1129">
        <v>1</v>
      </c>
      <c r="Y104" s="1129">
        <v>0</v>
      </c>
      <c r="Z104" s="1129">
        <v>0</v>
      </c>
      <c r="AA104" s="1129">
        <v>1</v>
      </c>
      <c r="AB104" s="1129">
        <v>0</v>
      </c>
      <c r="AC104" s="1129">
        <v>1</v>
      </c>
      <c r="AD104" s="1129">
        <v>1</v>
      </c>
      <c r="AE104" s="1129">
        <v>0</v>
      </c>
      <c r="AF104" s="1129">
        <v>1</v>
      </c>
      <c r="AG104" s="1502">
        <v>20</v>
      </c>
      <c r="AH104" s="1509"/>
      <c r="AI104" s="1492">
        <v>81</v>
      </c>
      <c r="AJ104" s="1129">
        <v>22</v>
      </c>
      <c r="AK104" s="1129">
        <v>2</v>
      </c>
      <c r="AL104" s="1129">
        <v>2</v>
      </c>
      <c r="AM104" s="1129">
        <v>2</v>
      </c>
      <c r="AN104" s="1129">
        <v>1</v>
      </c>
      <c r="AO104" s="1129">
        <v>0</v>
      </c>
      <c r="AP104" s="1129">
        <v>0</v>
      </c>
      <c r="AQ104" s="1129">
        <v>1</v>
      </c>
      <c r="AR104" s="1129">
        <v>1</v>
      </c>
      <c r="AS104" s="1129">
        <v>1</v>
      </c>
      <c r="AT104" s="1129">
        <v>1</v>
      </c>
      <c r="AU104" s="1129">
        <v>2</v>
      </c>
      <c r="AV104" s="1129">
        <v>4</v>
      </c>
      <c r="AW104" s="1129">
        <v>1</v>
      </c>
      <c r="AX104" s="1502">
        <v>40</v>
      </c>
    </row>
    <row r="105" spans="1:50">
      <c r="A105" s="1492">
        <v>82</v>
      </c>
      <c r="B105" s="1129">
        <v>38</v>
      </c>
      <c r="C105" s="1129">
        <v>0</v>
      </c>
      <c r="D105" s="1129">
        <v>0</v>
      </c>
      <c r="E105" s="1129">
        <v>9</v>
      </c>
      <c r="F105" s="1129">
        <v>0</v>
      </c>
      <c r="G105" s="1129">
        <v>3</v>
      </c>
      <c r="H105" s="1129">
        <v>3</v>
      </c>
      <c r="I105" s="1129">
        <v>0</v>
      </c>
      <c r="J105" s="1129">
        <v>1</v>
      </c>
      <c r="K105" s="1129">
        <v>1</v>
      </c>
      <c r="L105" s="1129">
        <v>2</v>
      </c>
      <c r="M105" s="1129">
        <v>3</v>
      </c>
      <c r="N105" s="1129">
        <v>4</v>
      </c>
      <c r="O105" s="1129">
        <v>3</v>
      </c>
      <c r="P105" s="1502">
        <v>67</v>
      </c>
      <c r="Q105" s="1509"/>
      <c r="R105" s="1492">
        <v>82</v>
      </c>
      <c r="S105" s="1129">
        <v>10</v>
      </c>
      <c r="T105" s="1129">
        <v>0</v>
      </c>
      <c r="U105" s="1129">
        <v>0</v>
      </c>
      <c r="V105" s="1129">
        <v>3</v>
      </c>
      <c r="W105" s="1129">
        <v>0</v>
      </c>
      <c r="X105" s="1129">
        <v>0</v>
      </c>
      <c r="Y105" s="1129">
        <v>1</v>
      </c>
      <c r="Z105" s="1129">
        <v>0</v>
      </c>
      <c r="AA105" s="1129">
        <v>0</v>
      </c>
      <c r="AB105" s="1129">
        <v>0</v>
      </c>
      <c r="AC105" s="1129">
        <v>1</v>
      </c>
      <c r="AD105" s="1129">
        <v>1</v>
      </c>
      <c r="AE105" s="1129">
        <v>2</v>
      </c>
      <c r="AF105" s="1129">
        <v>1</v>
      </c>
      <c r="AG105" s="1502">
        <v>19</v>
      </c>
      <c r="AH105" s="1509"/>
      <c r="AI105" s="1492">
        <v>82</v>
      </c>
      <c r="AJ105" s="1129">
        <v>28</v>
      </c>
      <c r="AK105" s="1129">
        <v>0</v>
      </c>
      <c r="AL105" s="1129">
        <v>0</v>
      </c>
      <c r="AM105" s="1129">
        <v>6</v>
      </c>
      <c r="AN105" s="1129">
        <v>0</v>
      </c>
      <c r="AO105" s="1129">
        <v>3</v>
      </c>
      <c r="AP105" s="1129">
        <v>2</v>
      </c>
      <c r="AQ105" s="1129">
        <v>0</v>
      </c>
      <c r="AR105" s="1129">
        <v>1</v>
      </c>
      <c r="AS105" s="1129">
        <v>1</v>
      </c>
      <c r="AT105" s="1129">
        <v>1</v>
      </c>
      <c r="AU105" s="1129">
        <v>2</v>
      </c>
      <c r="AV105" s="1129">
        <v>2</v>
      </c>
      <c r="AW105" s="1129">
        <v>2</v>
      </c>
      <c r="AX105" s="1502">
        <v>48</v>
      </c>
    </row>
    <row r="106" spans="1:50">
      <c r="A106" s="1492">
        <v>83</v>
      </c>
      <c r="B106" s="1129">
        <v>38</v>
      </c>
      <c r="C106" s="1129">
        <v>2</v>
      </c>
      <c r="D106" s="1129">
        <v>6</v>
      </c>
      <c r="E106" s="1129">
        <v>5</v>
      </c>
      <c r="F106" s="1129">
        <v>2</v>
      </c>
      <c r="G106" s="1129">
        <v>2</v>
      </c>
      <c r="H106" s="1129">
        <v>4</v>
      </c>
      <c r="I106" s="1129">
        <v>1</v>
      </c>
      <c r="J106" s="1129">
        <v>1</v>
      </c>
      <c r="K106" s="1129">
        <v>0</v>
      </c>
      <c r="L106" s="1129">
        <v>0</v>
      </c>
      <c r="M106" s="1129">
        <v>1</v>
      </c>
      <c r="N106" s="1129">
        <v>1</v>
      </c>
      <c r="O106" s="1129">
        <v>4</v>
      </c>
      <c r="P106" s="1502">
        <v>67</v>
      </c>
      <c r="Q106" s="1509"/>
      <c r="R106" s="1492">
        <v>83</v>
      </c>
      <c r="S106" s="1129">
        <v>12</v>
      </c>
      <c r="T106" s="1129">
        <v>2</v>
      </c>
      <c r="U106" s="1129">
        <v>1</v>
      </c>
      <c r="V106" s="1129">
        <v>1</v>
      </c>
      <c r="W106" s="1129">
        <v>0</v>
      </c>
      <c r="X106" s="1129">
        <v>0</v>
      </c>
      <c r="Y106" s="1129">
        <v>2</v>
      </c>
      <c r="Z106" s="1129">
        <v>0</v>
      </c>
      <c r="AA106" s="1129">
        <v>1</v>
      </c>
      <c r="AB106" s="1129">
        <v>0</v>
      </c>
      <c r="AC106" s="1129">
        <v>0</v>
      </c>
      <c r="AD106" s="1129">
        <v>0</v>
      </c>
      <c r="AE106" s="1129">
        <v>0</v>
      </c>
      <c r="AF106" s="1129">
        <v>1</v>
      </c>
      <c r="AG106" s="1502">
        <v>20</v>
      </c>
      <c r="AH106" s="1509"/>
      <c r="AI106" s="1492">
        <v>83</v>
      </c>
      <c r="AJ106" s="1129">
        <v>26</v>
      </c>
      <c r="AK106" s="1129">
        <v>0</v>
      </c>
      <c r="AL106" s="1129">
        <v>5</v>
      </c>
      <c r="AM106" s="1129">
        <v>4</v>
      </c>
      <c r="AN106" s="1129">
        <v>2</v>
      </c>
      <c r="AO106" s="1129">
        <v>2</v>
      </c>
      <c r="AP106" s="1129">
        <v>2</v>
      </c>
      <c r="AQ106" s="1129">
        <v>1</v>
      </c>
      <c r="AR106" s="1129">
        <v>0</v>
      </c>
      <c r="AS106" s="1129">
        <v>0</v>
      </c>
      <c r="AT106" s="1129">
        <v>0</v>
      </c>
      <c r="AU106" s="1129">
        <v>1</v>
      </c>
      <c r="AV106" s="1129">
        <v>1</v>
      </c>
      <c r="AW106" s="1129">
        <v>3</v>
      </c>
      <c r="AX106" s="1502">
        <v>47</v>
      </c>
    </row>
    <row r="107" spans="1:50">
      <c r="A107" s="1492">
        <v>84</v>
      </c>
      <c r="B107" s="1129">
        <v>37</v>
      </c>
      <c r="C107" s="1129">
        <v>3</v>
      </c>
      <c r="D107" s="1129">
        <v>2</v>
      </c>
      <c r="E107" s="1129">
        <v>4</v>
      </c>
      <c r="F107" s="1129">
        <v>0</v>
      </c>
      <c r="G107" s="1129">
        <v>0</v>
      </c>
      <c r="H107" s="1129">
        <v>2</v>
      </c>
      <c r="I107" s="1129">
        <v>3</v>
      </c>
      <c r="J107" s="1129">
        <v>1</v>
      </c>
      <c r="K107" s="1129">
        <v>1</v>
      </c>
      <c r="L107" s="1129">
        <v>2</v>
      </c>
      <c r="M107" s="1129">
        <v>0</v>
      </c>
      <c r="N107" s="1129">
        <v>4</v>
      </c>
      <c r="O107" s="1129">
        <v>0</v>
      </c>
      <c r="P107" s="1502">
        <v>59</v>
      </c>
      <c r="Q107" s="1509"/>
      <c r="R107" s="1492">
        <v>84</v>
      </c>
      <c r="S107" s="1129">
        <v>6</v>
      </c>
      <c r="T107" s="1129">
        <v>1</v>
      </c>
      <c r="U107" s="1129">
        <v>2</v>
      </c>
      <c r="V107" s="1129">
        <v>0</v>
      </c>
      <c r="W107" s="1129">
        <v>0</v>
      </c>
      <c r="X107" s="1129">
        <v>0</v>
      </c>
      <c r="Y107" s="1129">
        <v>1</v>
      </c>
      <c r="Z107" s="1129">
        <v>1</v>
      </c>
      <c r="AA107" s="1129">
        <v>1</v>
      </c>
      <c r="AB107" s="1129">
        <v>0</v>
      </c>
      <c r="AC107" s="1129">
        <v>2</v>
      </c>
      <c r="AD107" s="1129">
        <v>0</v>
      </c>
      <c r="AE107" s="1129">
        <v>1</v>
      </c>
      <c r="AF107" s="1129">
        <v>0</v>
      </c>
      <c r="AG107" s="1502">
        <v>15</v>
      </c>
      <c r="AH107" s="1509"/>
      <c r="AI107" s="1492">
        <v>84</v>
      </c>
      <c r="AJ107" s="1129">
        <v>31</v>
      </c>
      <c r="AK107" s="1129">
        <v>2</v>
      </c>
      <c r="AL107" s="1129">
        <v>0</v>
      </c>
      <c r="AM107" s="1129">
        <v>4</v>
      </c>
      <c r="AN107" s="1129">
        <v>0</v>
      </c>
      <c r="AO107" s="1129">
        <v>0</v>
      </c>
      <c r="AP107" s="1129">
        <v>1</v>
      </c>
      <c r="AQ107" s="1129">
        <v>2</v>
      </c>
      <c r="AR107" s="1129">
        <v>0</v>
      </c>
      <c r="AS107" s="1129">
        <v>1</v>
      </c>
      <c r="AT107" s="1129">
        <v>0</v>
      </c>
      <c r="AU107" s="1129">
        <v>0</v>
      </c>
      <c r="AV107" s="1129">
        <v>3</v>
      </c>
      <c r="AW107" s="1129">
        <v>0</v>
      </c>
      <c r="AX107" s="1502">
        <v>44</v>
      </c>
    </row>
    <row r="108" spans="1:50" s="1504" customFormat="1">
      <c r="A108" s="1503" t="s">
        <v>480</v>
      </c>
      <c r="B108" s="1132">
        <v>197</v>
      </c>
      <c r="C108" s="1132">
        <v>11</v>
      </c>
      <c r="D108" s="1132">
        <v>13</v>
      </c>
      <c r="E108" s="1132">
        <v>24</v>
      </c>
      <c r="F108" s="1132">
        <v>5</v>
      </c>
      <c r="G108" s="1132">
        <v>6</v>
      </c>
      <c r="H108" s="1132">
        <v>15</v>
      </c>
      <c r="I108" s="1132">
        <v>6</v>
      </c>
      <c r="J108" s="1132">
        <v>6</v>
      </c>
      <c r="K108" s="1132">
        <v>4</v>
      </c>
      <c r="L108" s="1132">
        <v>7</v>
      </c>
      <c r="M108" s="1132">
        <v>7</v>
      </c>
      <c r="N108" s="1132">
        <v>14</v>
      </c>
      <c r="O108" s="1132">
        <v>11</v>
      </c>
      <c r="P108" s="1132">
        <v>326</v>
      </c>
      <c r="Q108" s="1510"/>
      <c r="R108" s="1503" t="s">
        <v>480</v>
      </c>
      <c r="S108" s="1132">
        <v>52</v>
      </c>
      <c r="T108" s="1132">
        <v>4</v>
      </c>
      <c r="U108" s="1132">
        <v>4</v>
      </c>
      <c r="V108" s="1132">
        <v>6</v>
      </c>
      <c r="W108" s="1132">
        <v>2</v>
      </c>
      <c r="X108" s="1132">
        <v>1</v>
      </c>
      <c r="Y108" s="1132">
        <v>6</v>
      </c>
      <c r="Z108" s="1132">
        <v>1</v>
      </c>
      <c r="AA108" s="1132">
        <v>3</v>
      </c>
      <c r="AB108" s="1132">
        <v>1</v>
      </c>
      <c r="AC108" s="1132">
        <v>5</v>
      </c>
      <c r="AD108" s="1132">
        <v>2</v>
      </c>
      <c r="AE108" s="1132">
        <v>3</v>
      </c>
      <c r="AF108" s="1132">
        <v>3</v>
      </c>
      <c r="AG108" s="1132">
        <v>93</v>
      </c>
      <c r="AH108" s="1510"/>
      <c r="AI108" s="1503" t="s">
        <v>480</v>
      </c>
      <c r="AJ108" s="1132">
        <v>145</v>
      </c>
      <c r="AK108" s="1132">
        <v>7</v>
      </c>
      <c r="AL108" s="1132">
        <v>9</v>
      </c>
      <c r="AM108" s="1132">
        <v>18</v>
      </c>
      <c r="AN108" s="1132">
        <v>3</v>
      </c>
      <c r="AO108" s="1132">
        <v>5</v>
      </c>
      <c r="AP108" s="1132">
        <v>9</v>
      </c>
      <c r="AQ108" s="1132">
        <v>5</v>
      </c>
      <c r="AR108" s="1132">
        <v>3</v>
      </c>
      <c r="AS108" s="1132">
        <v>3</v>
      </c>
      <c r="AT108" s="1132">
        <v>2</v>
      </c>
      <c r="AU108" s="1132">
        <v>5</v>
      </c>
      <c r="AV108" s="1132">
        <v>11</v>
      </c>
      <c r="AW108" s="1132">
        <v>8</v>
      </c>
      <c r="AX108" s="1132">
        <v>233</v>
      </c>
    </row>
    <row r="109" spans="1:50">
      <c r="A109" s="1492">
        <v>85</v>
      </c>
      <c r="B109" s="1129">
        <v>25</v>
      </c>
      <c r="C109" s="1129">
        <v>1</v>
      </c>
      <c r="D109" s="1129">
        <v>1</v>
      </c>
      <c r="E109" s="1129">
        <v>3</v>
      </c>
      <c r="F109" s="1129">
        <v>0</v>
      </c>
      <c r="G109" s="1129">
        <v>1</v>
      </c>
      <c r="H109" s="1129">
        <v>1</v>
      </c>
      <c r="I109" s="1129">
        <v>1</v>
      </c>
      <c r="J109" s="1129">
        <v>2</v>
      </c>
      <c r="K109" s="1129">
        <v>2</v>
      </c>
      <c r="L109" s="1129">
        <v>0</v>
      </c>
      <c r="M109" s="1129">
        <v>4</v>
      </c>
      <c r="N109" s="1129">
        <v>4</v>
      </c>
      <c r="O109" s="1129">
        <v>0</v>
      </c>
      <c r="P109" s="1502">
        <v>45</v>
      </c>
      <c r="Q109" s="1509"/>
      <c r="R109" s="1492">
        <v>85</v>
      </c>
      <c r="S109" s="1129">
        <v>5</v>
      </c>
      <c r="T109" s="1129">
        <v>0</v>
      </c>
      <c r="U109" s="1129">
        <v>0</v>
      </c>
      <c r="V109" s="1129">
        <v>0</v>
      </c>
      <c r="W109" s="1129">
        <v>0</v>
      </c>
      <c r="X109" s="1129">
        <v>0</v>
      </c>
      <c r="Y109" s="1129">
        <v>0</v>
      </c>
      <c r="Z109" s="1129">
        <v>0</v>
      </c>
      <c r="AA109" s="1129">
        <v>1</v>
      </c>
      <c r="AB109" s="1129">
        <v>1</v>
      </c>
      <c r="AC109" s="1129">
        <v>0</v>
      </c>
      <c r="AD109" s="1129">
        <v>0</v>
      </c>
      <c r="AE109" s="1129">
        <v>0</v>
      </c>
      <c r="AF109" s="1129">
        <v>0</v>
      </c>
      <c r="AG109" s="1502">
        <v>7</v>
      </c>
      <c r="AH109" s="1509"/>
      <c r="AI109" s="1492">
        <v>85</v>
      </c>
      <c r="AJ109" s="1129">
        <v>20</v>
      </c>
      <c r="AK109" s="1129">
        <v>1</v>
      </c>
      <c r="AL109" s="1129">
        <v>1</v>
      </c>
      <c r="AM109" s="1129">
        <v>3</v>
      </c>
      <c r="AN109" s="1129">
        <v>0</v>
      </c>
      <c r="AO109" s="1129">
        <v>1</v>
      </c>
      <c r="AP109" s="1129">
        <v>1</v>
      </c>
      <c r="AQ109" s="1129">
        <v>1</v>
      </c>
      <c r="AR109" s="1129">
        <v>1</v>
      </c>
      <c r="AS109" s="1129">
        <v>1</v>
      </c>
      <c r="AT109" s="1129">
        <v>0</v>
      </c>
      <c r="AU109" s="1129">
        <v>4</v>
      </c>
      <c r="AV109" s="1129">
        <v>4</v>
      </c>
      <c r="AW109" s="1129">
        <v>0</v>
      </c>
      <c r="AX109" s="1502">
        <v>38</v>
      </c>
    </row>
    <row r="110" spans="1:50">
      <c r="A110" s="1492">
        <v>86</v>
      </c>
      <c r="B110" s="1129">
        <v>24</v>
      </c>
      <c r="C110" s="1129">
        <v>0</v>
      </c>
      <c r="D110" s="1129">
        <v>3</v>
      </c>
      <c r="E110" s="1129">
        <v>2</v>
      </c>
      <c r="F110" s="1129">
        <v>0</v>
      </c>
      <c r="G110" s="1129">
        <v>1</v>
      </c>
      <c r="H110" s="1129">
        <v>1</v>
      </c>
      <c r="I110" s="1129">
        <v>0</v>
      </c>
      <c r="J110" s="1129">
        <v>0</v>
      </c>
      <c r="K110" s="1129">
        <v>3</v>
      </c>
      <c r="L110" s="1129">
        <v>0</v>
      </c>
      <c r="M110" s="1129">
        <v>2</v>
      </c>
      <c r="N110" s="1129">
        <v>0</v>
      </c>
      <c r="O110" s="1129">
        <v>0</v>
      </c>
      <c r="P110" s="1502">
        <v>36</v>
      </c>
      <c r="Q110" s="1509"/>
      <c r="R110" s="1492">
        <v>86</v>
      </c>
      <c r="S110" s="1129">
        <v>6</v>
      </c>
      <c r="T110" s="1129">
        <v>0</v>
      </c>
      <c r="U110" s="1129">
        <v>0</v>
      </c>
      <c r="V110" s="1129">
        <v>0</v>
      </c>
      <c r="W110" s="1129">
        <v>0</v>
      </c>
      <c r="X110" s="1129">
        <v>0</v>
      </c>
      <c r="Y110" s="1129">
        <v>0</v>
      </c>
      <c r="Z110" s="1129">
        <v>0</v>
      </c>
      <c r="AA110" s="1129">
        <v>0</v>
      </c>
      <c r="AB110" s="1129">
        <v>1</v>
      </c>
      <c r="AC110" s="1129">
        <v>0</v>
      </c>
      <c r="AD110" s="1129">
        <v>1</v>
      </c>
      <c r="AE110" s="1129">
        <v>0</v>
      </c>
      <c r="AF110" s="1129">
        <v>0</v>
      </c>
      <c r="AG110" s="1502">
        <v>8</v>
      </c>
      <c r="AH110" s="1509"/>
      <c r="AI110" s="1492">
        <v>86</v>
      </c>
      <c r="AJ110" s="1129">
        <v>18</v>
      </c>
      <c r="AK110" s="1129">
        <v>0</v>
      </c>
      <c r="AL110" s="1129">
        <v>3</v>
      </c>
      <c r="AM110" s="1129">
        <v>2</v>
      </c>
      <c r="AN110" s="1129">
        <v>0</v>
      </c>
      <c r="AO110" s="1129">
        <v>1</v>
      </c>
      <c r="AP110" s="1129">
        <v>1</v>
      </c>
      <c r="AQ110" s="1129">
        <v>0</v>
      </c>
      <c r="AR110" s="1129">
        <v>0</v>
      </c>
      <c r="AS110" s="1129">
        <v>2</v>
      </c>
      <c r="AT110" s="1129">
        <v>0</v>
      </c>
      <c r="AU110" s="1129">
        <v>1</v>
      </c>
      <c r="AV110" s="1129">
        <v>0</v>
      </c>
      <c r="AW110" s="1129">
        <v>0</v>
      </c>
      <c r="AX110" s="1502">
        <v>28</v>
      </c>
    </row>
    <row r="111" spans="1:50">
      <c r="A111" s="1492">
        <v>87</v>
      </c>
      <c r="B111" s="1129">
        <v>16</v>
      </c>
      <c r="C111" s="1129">
        <v>1</v>
      </c>
      <c r="D111" s="1129">
        <v>2</v>
      </c>
      <c r="E111" s="1129">
        <v>1</v>
      </c>
      <c r="F111" s="1129">
        <v>0</v>
      </c>
      <c r="G111" s="1129">
        <v>1</v>
      </c>
      <c r="H111" s="1129">
        <v>2</v>
      </c>
      <c r="I111" s="1129">
        <v>1</v>
      </c>
      <c r="J111" s="1129">
        <v>0</v>
      </c>
      <c r="K111" s="1129">
        <v>1</v>
      </c>
      <c r="L111" s="1129">
        <v>0</v>
      </c>
      <c r="M111" s="1129">
        <v>0</v>
      </c>
      <c r="N111" s="1129">
        <v>1</v>
      </c>
      <c r="O111" s="1129">
        <v>0</v>
      </c>
      <c r="P111" s="1502">
        <v>26</v>
      </c>
      <c r="Q111" s="1509"/>
      <c r="R111" s="1492">
        <v>87</v>
      </c>
      <c r="S111" s="1129">
        <v>3</v>
      </c>
      <c r="T111" s="1129">
        <v>0</v>
      </c>
      <c r="U111" s="1129">
        <v>0</v>
      </c>
      <c r="V111" s="1129">
        <v>0</v>
      </c>
      <c r="W111" s="1129">
        <v>0</v>
      </c>
      <c r="X111" s="1129">
        <v>0</v>
      </c>
      <c r="Y111" s="1129">
        <v>1</v>
      </c>
      <c r="Z111" s="1129">
        <v>1</v>
      </c>
      <c r="AA111" s="1129">
        <v>0</v>
      </c>
      <c r="AB111" s="1129">
        <v>0</v>
      </c>
      <c r="AC111" s="1129">
        <v>0</v>
      </c>
      <c r="AD111" s="1129">
        <v>0</v>
      </c>
      <c r="AE111" s="1129">
        <v>0</v>
      </c>
      <c r="AF111" s="1129">
        <v>0</v>
      </c>
      <c r="AG111" s="1502">
        <v>5</v>
      </c>
      <c r="AH111" s="1509"/>
      <c r="AI111" s="1492">
        <v>87</v>
      </c>
      <c r="AJ111" s="1129">
        <v>13</v>
      </c>
      <c r="AK111" s="1129">
        <v>1</v>
      </c>
      <c r="AL111" s="1129">
        <v>2</v>
      </c>
      <c r="AM111" s="1129">
        <v>1</v>
      </c>
      <c r="AN111" s="1129">
        <v>0</v>
      </c>
      <c r="AO111" s="1129">
        <v>1</v>
      </c>
      <c r="AP111" s="1129">
        <v>1</v>
      </c>
      <c r="AQ111" s="1129">
        <v>0</v>
      </c>
      <c r="AR111" s="1129">
        <v>0</v>
      </c>
      <c r="AS111" s="1129">
        <v>1</v>
      </c>
      <c r="AT111" s="1129">
        <v>0</v>
      </c>
      <c r="AU111" s="1129">
        <v>0</v>
      </c>
      <c r="AV111" s="1129">
        <v>1</v>
      </c>
      <c r="AW111" s="1129">
        <v>0</v>
      </c>
      <c r="AX111" s="1502">
        <v>21</v>
      </c>
    </row>
    <row r="112" spans="1:50">
      <c r="A112" s="1492">
        <v>88</v>
      </c>
      <c r="B112" s="1129">
        <v>11</v>
      </c>
      <c r="C112" s="1129">
        <v>1</v>
      </c>
      <c r="D112" s="1129">
        <v>0</v>
      </c>
      <c r="E112" s="1129">
        <v>3</v>
      </c>
      <c r="F112" s="1129">
        <v>1</v>
      </c>
      <c r="G112" s="1129">
        <v>0</v>
      </c>
      <c r="H112" s="1129">
        <v>0</v>
      </c>
      <c r="I112" s="1129">
        <v>2</v>
      </c>
      <c r="J112" s="1129">
        <v>0</v>
      </c>
      <c r="K112" s="1129">
        <v>0</v>
      </c>
      <c r="L112" s="1129">
        <v>0</v>
      </c>
      <c r="M112" s="1129">
        <v>1</v>
      </c>
      <c r="N112" s="1129">
        <v>0</v>
      </c>
      <c r="O112" s="1129">
        <v>0</v>
      </c>
      <c r="P112" s="1502">
        <v>19</v>
      </c>
      <c r="Q112" s="1509"/>
      <c r="R112" s="1492">
        <v>88</v>
      </c>
      <c r="S112" s="1129">
        <v>3</v>
      </c>
      <c r="T112" s="1129">
        <v>0</v>
      </c>
      <c r="U112" s="1129">
        <v>0</v>
      </c>
      <c r="V112" s="1129">
        <v>1</v>
      </c>
      <c r="W112" s="1129">
        <v>0</v>
      </c>
      <c r="X112" s="1129">
        <v>0</v>
      </c>
      <c r="Y112" s="1129">
        <v>0</v>
      </c>
      <c r="Z112" s="1129">
        <v>0</v>
      </c>
      <c r="AA112" s="1129">
        <v>0</v>
      </c>
      <c r="AB112" s="1129">
        <v>0</v>
      </c>
      <c r="AC112" s="1129">
        <v>0</v>
      </c>
      <c r="AD112" s="1129">
        <v>0</v>
      </c>
      <c r="AE112" s="1129">
        <v>0</v>
      </c>
      <c r="AF112" s="1129">
        <v>0</v>
      </c>
      <c r="AG112" s="1502">
        <v>4</v>
      </c>
      <c r="AH112" s="1509"/>
      <c r="AI112" s="1492">
        <v>88</v>
      </c>
      <c r="AJ112" s="1129">
        <v>8</v>
      </c>
      <c r="AK112" s="1129">
        <v>1</v>
      </c>
      <c r="AL112" s="1129">
        <v>0</v>
      </c>
      <c r="AM112" s="1129">
        <v>2</v>
      </c>
      <c r="AN112" s="1129">
        <v>1</v>
      </c>
      <c r="AO112" s="1129">
        <v>0</v>
      </c>
      <c r="AP112" s="1129">
        <v>0</v>
      </c>
      <c r="AQ112" s="1129">
        <v>2</v>
      </c>
      <c r="AR112" s="1129">
        <v>0</v>
      </c>
      <c r="AS112" s="1129">
        <v>0</v>
      </c>
      <c r="AT112" s="1129">
        <v>0</v>
      </c>
      <c r="AU112" s="1129">
        <v>1</v>
      </c>
      <c r="AV112" s="1129">
        <v>0</v>
      </c>
      <c r="AW112" s="1129">
        <v>0</v>
      </c>
      <c r="AX112" s="1502">
        <v>15</v>
      </c>
    </row>
    <row r="113" spans="1:50">
      <c r="A113" s="1492">
        <v>89</v>
      </c>
      <c r="B113" s="1129">
        <v>13</v>
      </c>
      <c r="C113" s="1129">
        <v>0</v>
      </c>
      <c r="D113" s="1129">
        <v>0</v>
      </c>
      <c r="E113" s="1129">
        <v>1</v>
      </c>
      <c r="F113" s="1129">
        <v>0</v>
      </c>
      <c r="G113" s="1129">
        <v>0</v>
      </c>
      <c r="H113" s="1129">
        <v>0</v>
      </c>
      <c r="I113" s="1129">
        <v>0</v>
      </c>
      <c r="J113" s="1129">
        <v>1</v>
      </c>
      <c r="K113" s="1129">
        <v>0</v>
      </c>
      <c r="L113" s="1129">
        <v>0</v>
      </c>
      <c r="M113" s="1129">
        <v>0</v>
      </c>
      <c r="N113" s="1129">
        <v>1</v>
      </c>
      <c r="O113" s="1129">
        <v>0</v>
      </c>
      <c r="P113" s="1502">
        <v>16</v>
      </c>
      <c r="Q113" s="1509"/>
      <c r="R113" s="1492">
        <v>89</v>
      </c>
      <c r="S113" s="1129">
        <v>2</v>
      </c>
      <c r="T113" s="1129">
        <v>0</v>
      </c>
      <c r="U113" s="1129">
        <v>0</v>
      </c>
      <c r="V113" s="1129">
        <v>0</v>
      </c>
      <c r="W113" s="1129">
        <v>0</v>
      </c>
      <c r="X113" s="1129">
        <v>0</v>
      </c>
      <c r="Y113" s="1129">
        <v>0</v>
      </c>
      <c r="Z113" s="1129">
        <v>0</v>
      </c>
      <c r="AA113" s="1129">
        <v>1</v>
      </c>
      <c r="AB113" s="1129">
        <v>0</v>
      </c>
      <c r="AC113" s="1129">
        <v>0</v>
      </c>
      <c r="AD113" s="1129">
        <v>0</v>
      </c>
      <c r="AE113" s="1129">
        <v>0</v>
      </c>
      <c r="AF113" s="1129">
        <v>0</v>
      </c>
      <c r="AG113" s="1502">
        <v>3</v>
      </c>
      <c r="AH113" s="1509"/>
      <c r="AI113" s="1492">
        <v>89</v>
      </c>
      <c r="AJ113" s="1129">
        <v>11</v>
      </c>
      <c r="AK113" s="1129">
        <v>0</v>
      </c>
      <c r="AL113" s="1129">
        <v>0</v>
      </c>
      <c r="AM113" s="1129">
        <v>1</v>
      </c>
      <c r="AN113" s="1129">
        <v>0</v>
      </c>
      <c r="AO113" s="1129">
        <v>0</v>
      </c>
      <c r="AP113" s="1129">
        <v>0</v>
      </c>
      <c r="AQ113" s="1129">
        <v>0</v>
      </c>
      <c r="AR113" s="1129">
        <v>0</v>
      </c>
      <c r="AS113" s="1129">
        <v>0</v>
      </c>
      <c r="AT113" s="1129">
        <v>0</v>
      </c>
      <c r="AU113" s="1129">
        <v>0</v>
      </c>
      <c r="AV113" s="1129">
        <v>1</v>
      </c>
      <c r="AW113" s="1129">
        <v>0</v>
      </c>
      <c r="AX113" s="1502">
        <v>13</v>
      </c>
    </row>
    <row r="114" spans="1:50" s="1504" customFormat="1">
      <c r="A114" s="1503" t="s">
        <v>481</v>
      </c>
      <c r="B114" s="1132">
        <v>89</v>
      </c>
      <c r="C114" s="1132">
        <v>3</v>
      </c>
      <c r="D114" s="1132">
        <v>6</v>
      </c>
      <c r="E114" s="1132">
        <v>10</v>
      </c>
      <c r="F114" s="1132">
        <v>1</v>
      </c>
      <c r="G114" s="1132">
        <v>3</v>
      </c>
      <c r="H114" s="1132">
        <v>4</v>
      </c>
      <c r="I114" s="1132">
        <v>4</v>
      </c>
      <c r="J114" s="1132">
        <v>3</v>
      </c>
      <c r="K114" s="1132">
        <v>6</v>
      </c>
      <c r="L114" s="1132">
        <v>0</v>
      </c>
      <c r="M114" s="1132">
        <v>7</v>
      </c>
      <c r="N114" s="1132">
        <v>6</v>
      </c>
      <c r="O114" s="1132">
        <v>0</v>
      </c>
      <c r="P114" s="1132">
        <v>142</v>
      </c>
      <c r="Q114" s="1510"/>
      <c r="R114" s="1503" t="s">
        <v>481</v>
      </c>
      <c r="S114" s="1132">
        <v>19</v>
      </c>
      <c r="T114" s="1132">
        <v>0</v>
      </c>
      <c r="U114" s="1132">
        <v>0</v>
      </c>
      <c r="V114" s="1132">
        <v>1</v>
      </c>
      <c r="W114" s="1132">
        <v>0</v>
      </c>
      <c r="X114" s="1132">
        <v>0</v>
      </c>
      <c r="Y114" s="1132">
        <v>1</v>
      </c>
      <c r="Z114" s="1132">
        <v>1</v>
      </c>
      <c r="AA114" s="1132">
        <v>2</v>
      </c>
      <c r="AB114" s="1132">
        <v>2</v>
      </c>
      <c r="AC114" s="1132">
        <v>0</v>
      </c>
      <c r="AD114" s="1132">
        <v>1</v>
      </c>
      <c r="AE114" s="1132">
        <v>0</v>
      </c>
      <c r="AF114" s="1132">
        <v>0</v>
      </c>
      <c r="AG114" s="1132">
        <v>27</v>
      </c>
      <c r="AH114" s="1510"/>
      <c r="AI114" s="1503" t="s">
        <v>481</v>
      </c>
      <c r="AJ114" s="1132">
        <v>70</v>
      </c>
      <c r="AK114" s="1132">
        <v>3</v>
      </c>
      <c r="AL114" s="1132">
        <v>6</v>
      </c>
      <c r="AM114" s="1132">
        <v>9</v>
      </c>
      <c r="AN114" s="1132">
        <v>1</v>
      </c>
      <c r="AO114" s="1132">
        <v>3</v>
      </c>
      <c r="AP114" s="1132">
        <v>3</v>
      </c>
      <c r="AQ114" s="1132">
        <v>3</v>
      </c>
      <c r="AR114" s="1132">
        <v>1</v>
      </c>
      <c r="AS114" s="1132">
        <v>4</v>
      </c>
      <c r="AT114" s="1132">
        <v>0</v>
      </c>
      <c r="AU114" s="1132">
        <v>6</v>
      </c>
      <c r="AV114" s="1132">
        <v>6</v>
      </c>
      <c r="AW114" s="1132">
        <v>0</v>
      </c>
      <c r="AX114" s="1132">
        <v>115</v>
      </c>
    </row>
    <row r="115" spans="1:50" ht="12" customHeight="1">
      <c r="A115" s="1492">
        <v>90</v>
      </c>
      <c r="B115" s="1129">
        <v>6</v>
      </c>
      <c r="C115" s="1129">
        <v>0</v>
      </c>
      <c r="D115" s="1129">
        <v>0</v>
      </c>
      <c r="E115" s="1129">
        <v>1</v>
      </c>
      <c r="F115" s="1129">
        <v>0</v>
      </c>
      <c r="G115" s="1129">
        <v>0</v>
      </c>
      <c r="H115" s="1129">
        <v>2</v>
      </c>
      <c r="I115" s="1129">
        <v>0</v>
      </c>
      <c r="J115" s="1129">
        <v>0</v>
      </c>
      <c r="K115" s="1129">
        <v>0</v>
      </c>
      <c r="L115" s="1129">
        <v>0</v>
      </c>
      <c r="M115" s="1129">
        <v>0</v>
      </c>
      <c r="N115" s="1129">
        <v>0</v>
      </c>
      <c r="O115" s="1129">
        <v>0</v>
      </c>
      <c r="P115" s="1502">
        <v>9</v>
      </c>
      <c r="Q115" s="1509"/>
      <c r="R115" s="1492">
        <v>90</v>
      </c>
      <c r="S115" s="1129">
        <v>0</v>
      </c>
      <c r="T115" s="1129">
        <v>0</v>
      </c>
      <c r="U115" s="1129">
        <v>0</v>
      </c>
      <c r="V115" s="1129">
        <v>0</v>
      </c>
      <c r="W115" s="1129">
        <v>0</v>
      </c>
      <c r="X115" s="1129">
        <v>0</v>
      </c>
      <c r="Y115" s="1129">
        <v>1</v>
      </c>
      <c r="Z115" s="1129">
        <v>0</v>
      </c>
      <c r="AA115" s="1129">
        <v>0</v>
      </c>
      <c r="AB115" s="1129">
        <v>0</v>
      </c>
      <c r="AC115" s="1129">
        <v>0</v>
      </c>
      <c r="AD115" s="1129">
        <v>0</v>
      </c>
      <c r="AE115" s="1129">
        <v>0</v>
      </c>
      <c r="AF115" s="1129">
        <v>0</v>
      </c>
      <c r="AG115" s="1502">
        <v>1</v>
      </c>
      <c r="AH115" s="1509"/>
      <c r="AI115" s="1492">
        <v>90</v>
      </c>
      <c r="AJ115" s="1129">
        <v>6</v>
      </c>
      <c r="AK115" s="1129">
        <v>0</v>
      </c>
      <c r="AL115" s="1129">
        <v>0</v>
      </c>
      <c r="AM115" s="1129">
        <v>1</v>
      </c>
      <c r="AN115" s="1129">
        <v>0</v>
      </c>
      <c r="AO115" s="1129">
        <v>0</v>
      </c>
      <c r="AP115" s="1129">
        <v>1</v>
      </c>
      <c r="AQ115" s="1129">
        <v>0</v>
      </c>
      <c r="AR115" s="1129">
        <v>0</v>
      </c>
      <c r="AS115" s="1129">
        <v>0</v>
      </c>
      <c r="AT115" s="1129">
        <v>0</v>
      </c>
      <c r="AU115" s="1129">
        <v>0</v>
      </c>
      <c r="AV115" s="1129">
        <v>0</v>
      </c>
      <c r="AW115" s="1129">
        <v>0</v>
      </c>
      <c r="AX115" s="1502">
        <v>8</v>
      </c>
    </row>
    <row r="116" spans="1:50" ht="12" customHeight="1">
      <c r="A116" s="1492">
        <v>91</v>
      </c>
      <c r="B116" s="1129">
        <v>9</v>
      </c>
      <c r="C116" s="1129">
        <v>1</v>
      </c>
      <c r="D116" s="1129">
        <v>1</v>
      </c>
      <c r="E116" s="1129">
        <v>0</v>
      </c>
      <c r="F116" s="1129">
        <v>0</v>
      </c>
      <c r="G116" s="1129">
        <v>0</v>
      </c>
      <c r="H116" s="1129">
        <v>0</v>
      </c>
      <c r="I116" s="1129">
        <v>0</v>
      </c>
      <c r="J116" s="1129">
        <v>0</v>
      </c>
      <c r="K116" s="1129">
        <v>0</v>
      </c>
      <c r="L116" s="1129">
        <v>0</v>
      </c>
      <c r="M116" s="1129">
        <v>1</v>
      </c>
      <c r="N116" s="1129">
        <v>0</v>
      </c>
      <c r="O116" s="1129">
        <v>1</v>
      </c>
      <c r="P116" s="1502">
        <v>13</v>
      </c>
      <c r="Q116" s="1509"/>
      <c r="R116" s="1492">
        <v>91</v>
      </c>
      <c r="S116" s="1129">
        <v>0</v>
      </c>
      <c r="T116" s="1129">
        <v>0</v>
      </c>
      <c r="U116" s="1129">
        <v>0</v>
      </c>
      <c r="V116" s="1129">
        <v>0</v>
      </c>
      <c r="W116" s="1129">
        <v>0</v>
      </c>
      <c r="X116" s="1129">
        <v>0</v>
      </c>
      <c r="Y116" s="1129">
        <v>0</v>
      </c>
      <c r="Z116" s="1129">
        <v>0</v>
      </c>
      <c r="AA116" s="1129">
        <v>0</v>
      </c>
      <c r="AB116" s="1129">
        <v>0</v>
      </c>
      <c r="AC116" s="1129">
        <v>0</v>
      </c>
      <c r="AD116" s="1129">
        <v>0</v>
      </c>
      <c r="AE116" s="1129">
        <v>0</v>
      </c>
      <c r="AF116" s="1129">
        <v>0</v>
      </c>
      <c r="AG116" s="1502">
        <v>0</v>
      </c>
      <c r="AH116" s="1509"/>
      <c r="AI116" s="1492">
        <v>91</v>
      </c>
      <c r="AJ116" s="1129">
        <v>9</v>
      </c>
      <c r="AK116" s="1129">
        <v>1</v>
      </c>
      <c r="AL116" s="1129">
        <v>1</v>
      </c>
      <c r="AM116" s="1129">
        <v>0</v>
      </c>
      <c r="AN116" s="1129">
        <v>0</v>
      </c>
      <c r="AO116" s="1129">
        <v>0</v>
      </c>
      <c r="AP116" s="1129">
        <v>0</v>
      </c>
      <c r="AQ116" s="1129">
        <v>0</v>
      </c>
      <c r="AR116" s="1129">
        <v>0</v>
      </c>
      <c r="AS116" s="1129">
        <v>0</v>
      </c>
      <c r="AT116" s="1129">
        <v>0</v>
      </c>
      <c r="AU116" s="1129">
        <v>1</v>
      </c>
      <c r="AV116" s="1129">
        <v>0</v>
      </c>
      <c r="AW116" s="1129">
        <v>1</v>
      </c>
      <c r="AX116" s="1502">
        <v>13</v>
      </c>
    </row>
    <row r="117" spans="1:50" ht="12" customHeight="1">
      <c r="A117" s="1492">
        <v>92</v>
      </c>
      <c r="B117" s="1129">
        <v>8</v>
      </c>
      <c r="C117" s="1129">
        <v>0</v>
      </c>
      <c r="D117" s="1129">
        <v>0</v>
      </c>
      <c r="E117" s="1129">
        <v>0</v>
      </c>
      <c r="F117" s="1129">
        <v>0</v>
      </c>
      <c r="G117" s="1129">
        <v>0</v>
      </c>
      <c r="H117" s="1129">
        <v>0</v>
      </c>
      <c r="I117" s="1129">
        <v>0</v>
      </c>
      <c r="J117" s="1129">
        <v>0</v>
      </c>
      <c r="K117" s="1129">
        <v>0</v>
      </c>
      <c r="L117" s="1129">
        <v>0</v>
      </c>
      <c r="M117" s="1129">
        <v>0</v>
      </c>
      <c r="N117" s="1129">
        <v>0</v>
      </c>
      <c r="O117" s="1129">
        <v>0</v>
      </c>
      <c r="P117" s="1502">
        <v>8</v>
      </c>
      <c r="Q117" s="1509"/>
      <c r="R117" s="1492">
        <v>92</v>
      </c>
      <c r="S117" s="1129">
        <v>0</v>
      </c>
      <c r="T117" s="1129">
        <v>0</v>
      </c>
      <c r="U117" s="1129">
        <v>0</v>
      </c>
      <c r="V117" s="1129">
        <v>0</v>
      </c>
      <c r="W117" s="1129">
        <v>0</v>
      </c>
      <c r="X117" s="1129">
        <v>0</v>
      </c>
      <c r="Y117" s="1129">
        <v>0</v>
      </c>
      <c r="Z117" s="1129">
        <v>0</v>
      </c>
      <c r="AA117" s="1129">
        <v>0</v>
      </c>
      <c r="AB117" s="1129">
        <v>0</v>
      </c>
      <c r="AC117" s="1129">
        <v>0</v>
      </c>
      <c r="AD117" s="1129">
        <v>0</v>
      </c>
      <c r="AE117" s="1129">
        <v>0</v>
      </c>
      <c r="AF117" s="1129">
        <v>0</v>
      </c>
      <c r="AG117" s="1502">
        <v>0</v>
      </c>
      <c r="AH117" s="1509"/>
      <c r="AI117" s="1492">
        <v>92</v>
      </c>
      <c r="AJ117" s="1129">
        <v>8</v>
      </c>
      <c r="AK117" s="1129">
        <v>0</v>
      </c>
      <c r="AL117" s="1129">
        <v>0</v>
      </c>
      <c r="AM117" s="1129">
        <v>0</v>
      </c>
      <c r="AN117" s="1129">
        <v>0</v>
      </c>
      <c r="AO117" s="1129">
        <v>0</v>
      </c>
      <c r="AP117" s="1129">
        <v>0</v>
      </c>
      <c r="AQ117" s="1129">
        <v>0</v>
      </c>
      <c r="AR117" s="1129">
        <v>0</v>
      </c>
      <c r="AS117" s="1129">
        <v>0</v>
      </c>
      <c r="AT117" s="1129">
        <v>0</v>
      </c>
      <c r="AU117" s="1129">
        <v>0</v>
      </c>
      <c r="AV117" s="1129">
        <v>0</v>
      </c>
      <c r="AW117" s="1129">
        <v>0</v>
      </c>
      <c r="AX117" s="1502">
        <v>8</v>
      </c>
    </row>
    <row r="118" spans="1:50" ht="12" customHeight="1">
      <c r="A118" s="1492">
        <v>93</v>
      </c>
      <c r="B118" s="1129">
        <v>3</v>
      </c>
      <c r="C118" s="1129">
        <v>0</v>
      </c>
      <c r="D118" s="1129">
        <v>0</v>
      </c>
      <c r="E118" s="1129">
        <v>0</v>
      </c>
      <c r="F118" s="1129">
        <v>1</v>
      </c>
      <c r="G118" s="1129">
        <v>0</v>
      </c>
      <c r="H118" s="1129">
        <v>1</v>
      </c>
      <c r="I118" s="1129">
        <v>0</v>
      </c>
      <c r="J118" s="1129">
        <v>0</v>
      </c>
      <c r="K118" s="1129">
        <v>0</v>
      </c>
      <c r="L118" s="1129">
        <v>1</v>
      </c>
      <c r="M118" s="1129">
        <v>0</v>
      </c>
      <c r="N118" s="1129">
        <v>0</v>
      </c>
      <c r="O118" s="1129">
        <v>0</v>
      </c>
      <c r="P118" s="1502">
        <v>6</v>
      </c>
      <c r="Q118" s="1509"/>
      <c r="R118" s="1492">
        <v>93</v>
      </c>
      <c r="S118" s="1129">
        <v>1</v>
      </c>
      <c r="T118" s="1129">
        <v>0</v>
      </c>
      <c r="U118" s="1129">
        <v>0</v>
      </c>
      <c r="V118" s="1129">
        <v>0</v>
      </c>
      <c r="W118" s="1129">
        <v>1</v>
      </c>
      <c r="X118" s="1129">
        <v>0</v>
      </c>
      <c r="Y118" s="1129">
        <v>0</v>
      </c>
      <c r="Z118" s="1129">
        <v>0</v>
      </c>
      <c r="AA118" s="1129">
        <v>0</v>
      </c>
      <c r="AB118" s="1129">
        <v>0</v>
      </c>
      <c r="AC118" s="1129">
        <v>0</v>
      </c>
      <c r="AD118" s="1129">
        <v>0</v>
      </c>
      <c r="AE118" s="1129">
        <v>0</v>
      </c>
      <c r="AF118" s="1129">
        <v>0</v>
      </c>
      <c r="AG118" s="1502">
        <v>2</v>
      </c>
      <c r="AH118" s="1509"/>
      <c r="AI118" s="1492">
        <v>93</v>
      </c>
      <c r="AJ118" s="1129">
        <v>2</v>
      </c>
      <c r="AK118" s="1129">
        <v>0</v>
      </c>
      <c r="AL118" s="1129">
        <v>0</v>
      </c>
      <c r="AM118" s="1129">
        <v>0</v>
      </c>
      <c r="AN118" s="1129">
        <v>0</v>
      </c>
      <c r="AO118" s="1129">
        <v>0</v>
      </c>
      <c r="AP118" s="1129">
        <v>1</v>
      </c>
      <c r="AQ118" s="1129">
        <v>0</v>
      </c>
      <c r="AR118" s="1129">
        <v>0</v>
      </c>
      <c r="AS118" s="1129">
        <v>0</v>
      </c>
      <c r="AT118" s="1129">
        <v>1</v>
      </c>
      <c r="AU118" s="1129">
        <v>0</v>
      </c>
      <c r="AV118" s="1129">
        <v>0</v>
      </c>
      <c r="AW118" s="1129">
        <v>0</v>
      </c>
      <c r="AX118" s="1502">
        <v>4</v>
      </c>
    </row>
    <row r="119" spans="1:50" ht="12" customHeight="1">
      <c r="A119" s="1492">
        <v>94</v>
      </c>
      <c r="B119" s="1129">
        <v>3</v>
      </c>
      <c r="C119" s="1129">
        <v>0</v>
      </c>
      <c r="D119" s="1129">
        <v>0</v>
      </c>
      <c r="E119" s="1129">
        <v>0</v>
      </c>
      <c r="F119" s="1129">
        <v>0</v>
      </c>
      <c r="G119" s="1129">
        <v>0</v>
      </c>
      <c r="H119" s="1129">
        <v>0</v>
      </c>
      <c r="I119" s="1129">
        <v>0</v>
      </c>
      <c r="J119" s="1129">
        <v>0</v>
      </c>
      <c r="K119" s="1129">
        <v>0</v>
      </c>
      <c r="L119" s="1129">
        <v>0</v>
      </c>
      <c r="M119" s="1129">
        <v>0</v>
      </c>
      <c r="N119" s="1129">
        <v>0</v>
      </c>
      <c r="O119" s="1129">
        <v>0</v>
      </c>
      <c r="P119" s="1502">
        <v>3</v>
      </c>
      <c r="Q119" s="1509"/>
      <c r="R119" s="1492">
        <v>94</v>
      </c>
      <c r="S119" s="1129">
        <v>0</v>
      </c>
      <c r="T119" s="1129">
        <v>0</v>
      </c>
      <c r="U119" s="1129">
        <v>0</v>
      </c>
      <c r="V119" s="1129">
        <v>0</v>
      </c>
      <c r="W119" s="1129">
        <v>0</v>
      </c>
      <c r="X119" s="1129">
        <v>0</v>
      </c>
      <c r="Y119" s="1129">
        <v>0</v>
      </c>
      <c r="Z119" s="1129">
        <v>0</v>
      </c>
      <c r="AA119" s="1129">
        <v>0</v>
      </c>
      <c r="AB119" s="1129">
        <v>0</v>
      </c>
      <c r="AC119" s="1129">
        <v>0</v>
      </c>
      <c r="AD119" s="1129">
        <v>0</v>
      </c>
      <c r="AE119" s="1129">
        <v>0</v>
      </c>
      <c r="AF119" s="1129">
        <v>0</v>
      </c>
      <c r="AG119" s="1502">
        <v>0</v>
      </c>
      <c r="AH119" s="1509"/>
      <c r="AI119" s="1492">
        <v>94</v>
      </c>
      <c r="AJ119" s="1129">
        <v>3</v>
      </c>
      <c r="AK119" s="1129">
        <v>0</v>
      </c>
      <c r="AL119" s="1129">
        <v>0</v>
      </c>
      <c r="AM119" s="1129">
        <v>0</v>
      </c>
      <c r="AN119" s="1129">
        <v>0</v>
      </c>
      <c r="AO119" s="1129">
        <v>0</v>
      </c>
      <c r="AP119" s="1129">
        <v>0</v>
      </c>
      <c r="AQ119" s="1129">
        <v>0</v>
      </c>
      <c r="AR119" s="1129">
        <v>0</v>
      </c>
      <c r="AS119" s="1129">
        <v>0</v>
      </c>
      <c r="AT119" s="1129">
        <v>0</v>
      </c>
      <c r="AU119" s="1129">
        <v>0</v>
      </c>
      <c r="AV119" s="1129">
        <v>0</v>
      </c>
      <c r="AW119" s="1129">
        <v>0</v>
      </c>
      <c r="AX119" s="1502">
        <v>3</v>
      </c>
    </row>
    <row r="120" spans="1:50" s="1504" customFormat="1" ht="12" customHeight="1">
      <c r="A120" s="1503" t="s">
        <v>482</v>
      </c>
      <c r="B120" s="1132">
        <v>29</v>
      </c>
      <c r="C120" s="1132">
        <v>1</v>
      </c>
      <c r="D120" s="1132">
        <v>1</v>
      </c>
      <c r="E120" s="1132">
        <v>1</v>
      </c>
      <c r="F120" s="1132">
        <v>1</v>
      </c>
      <c r="G120" s="1132">
        <v>0</v>
      </c>
      <c r="H120" s="1132">
        <v>3</v>
      </c>
      <c r="I120" s="1132">
        <v>0</v>
      </c>
      <c r="J120" s="1132">
        <v>0</v>
      </c>
      <c r="K120" s="1132">
        <v>0</v>
      </c>
      <c r="L120" s="1132">
        <v>1</v>
      </c>
      <c r="M120" s="1132">
        <v>1</v>
      </c>
      <c r="N120" s="1132">
        <v>0</v>
      </c>
      <c r="O120" s="1132">
        <v>1</v>
      </c>
      <c r="P120" s="1132">
        <v>39</v>
      </c>
      <c r="Q120" s="1510"/>
      <c r="R120" s="1503" t="s">
        <v>482</v>
      </c>
      <c r="S120" s="1132">
        <v>1</v>
      </c>
      <c r="T120" s="1132">
        <v>0</v>
      </c>
      <c r="U120" s="1132">
        <v>0</v>
      </c>
      <c r="V120" s="1132">
        <v>0</v>
      </c>
      <c r="W120" s="1132">
        <v>1</v>
      </c>
      <c r="X120" s="1132">
        <v>0</v>
      </c>
      <c r="Y120" s="1132">
        <v>1</v>
      </c>
      <c r="Z120" s="1132">
        <v>0</v>
      </c>
      <c r="AA120" s="1132">
        <v>0</v>
      </c>
      <c r="AB120" s="1132">
        <v>0</v>
      </c>
      <c r="AC120" s="1132">
        <v>0</v>
      </c>
      <c r="AD120" s="1132">
        <v>0</v>
      </c>
      <c r="AE120" s="1132">
        <v>0</v>
      </c>
      <c r="AF120" s="1132">
        <v>0</v>
      </c>
      <c r="AG120" s="1132">
        <v>3</v>
      </c>
      <c r="AH120" s="1510"/>
      <c r="AI120" s="1503" t="s">
        <v>482</v>
      </c>
      <c r="AJ120" s="1132">
        <v>28</v>
      </c>
      <c r="AK120" s="1132">
        <v>1</v>
      </c>
      <c r="AL120" s="1132">
        <v>1</v>
      </c>
      <c r="AM120" s="1132">
        <v>1</v>
      </c>
      <c r="AN120" s="1132">
        <v>0</v>
      </c>
      <c r="AO120" s="1132">
        <v>0</v>
      </c>
      <c r="AP120" s="1132">
        <v>2</v>
      </c>
      <c r="AQ120" s="1132">
        <v>0</v>
      </c>
      <c r="AR120" s="1132">
        <v>0</v>
      </c>
      <c r="AS120" s="1132">
        <v>0</v>
      </c>
      <c r="AT120" s="1132">
        <v>1</v>
      </c>
      <c r="AU120" s="1132">
        <v>1</v>
      </c>
      <c r="AV120" s="1132">
        <v>0</v>
      </c>
      <c r="AW120" s="1132">
        <v>1</v>
      </c>
      <c r="AX120" s="1132">
        <v>36</v>
      </c>
    </row>
    <row r="121" spans="1:50" ht="12" customHeight="1">
      <c r="A121" s="1492">
        <v>95</v>
      </c>
      <c r="B121" s="1129">
        <v>1</v>
      </c>
      <c r="C121" s="1129">
        <v>0</v>
      </c>
      <c r="D121" s="1129">
        <v>0</v>
      </c>
      <c r="E121" s="1129">
        <v>0</v>
      </c>
      <c r="F121" s="1129">
        <v>0</v>
      </c>
      <c r="G121" s="1129">
        <v>0</v>
      </c>
      <c r="H121" s="1129">
        <v>0</v>
      </c>
      <c r="I121" s="1129">
        <v>0</v>
      </c>
      <c r="J121" s="1129">
        <v>0</v>
      </c>
      <c r="K121" s="1129">
        <v>0</v>
      </c>
      <c r="L121" s="1129">
        <v>0</v>
      </c>
      <c r="M121" s="1129">
        <v>0</v>
      </c>
      <c r="N121" s="1129">
        <v>0</v>
      </c>
      <c r="O121" s="1129">
        <v>1</v>
      </c>
      <c r="P121" s="1502">
        <v>2</v>
      </c>
      <c r="Q121" s="1509"/>
      <c r="R121" s="1492">
        <v>95</v>
      </c>
      <c r="S121" s="1129">
        <v>0</v>
      </c>
      <c r="T121" s="1129">
        <v>0</v>
      </c>
      <c r="U121" s="1129">
        <v>0</v>
      </c>
      <c r="V121" s="1129">
        <v>0</v>
      </c>
      <c r="W121" s="1129">
        <v>0</v>
      </c>
      <c r="X121" s="1129">
        <v>0</v>
      </c>
      <c r="Y121" s="1129">
        <v>0</v>
      </c>
      <c r="Z121" s="1129">
        <v>0</v>
      </c>
      <c r="AA121" s="1129">
        <v>0</v>
      </c>
      <c r="AB121" s="1129">
        <v>0</v>
      </c>
      <c r="AC121" s="1129">
        <v>0</v>
      </c>
      <c r="AD121" s="1129">
        <v>0</v>
      </c>
      <c r="AE121" s="1129">
        <v>0</v>
      </c>
      <c r="AF121" s="1129">
        <v>0</v>
      </c>
      <c r="AG121" s="1502">
        <v>0</v>
      </c>
      <c r="AH121" s="1509"/>
      <c r="AI121" s="1492">
        <v>95</v>
      </c>
      <c r="AJ121" s="1129">
        <v>1</v>
      </c>
      <c r="AK121" s="1129">
        <v>0</v>
      </c>
      <c r="AL121" s="1129">
        <v>0</v>
      </c>
      <c r="AM121" s="1129">
        <v>0</v>
      </c>
      <c r="AN121" s="1129">
        <v>0</v>
      </c>
      <c r="AO121" s="1129">
        <v>0</v>
      </c>
      <c r="AP121" s="1129">
        <v>0</v>
      </c>
      <c r="AQ121" s="1129">
        <v>0</v>
      </c>
      <c r="AR121" s="1129">
        <v>0</v>
      </c>
      <c r="AS121" s="1129">
        <v>0</v>
      </c>
      <c r="AT121" s="1129">
        <v>0</v>
      </c>
      <c r="AU121" s="1129">
        <v>0</v>
      </c>
      <c r="AV121" s="1129">
        <v>0</v>
      </c>
      <c r="AW121" s="1129">
        <v>1</v>
      </c>
      <c r="AX121" s="1502">
        <v>2</v>
      </c>
    </row>
    <row r="122" spans="1:50" ht="12" customHeight="1">
      <c r="A122" s="1492">
        <v>96</v>
      </c>
      <c r="B122" s="1129">
        <v>2</v>
      </c>
      <c r="C122" s="1129">
        <v>0</v>
      </c>
      <c r="D122" s="1129">
        <v>0</v>
      </c>
      <c r="E122" s="1129">
        <v>1</v>
      </c>
      <c r="F122" s="1129">
        <v>0</v>
      </c>
      <c r="G122" s="1129">
        <v>0</v>
      </c>
      <c r="H122" s="1129">
        <v>0</v>
      </c>
      <c r="I122" s="1129">
        <v>0</v>
      </c>
      <c r="J122" s="1129">
        <v>0</v>
      </c>
      <c r="K122" s="1129">
        <v>0</v>
      </c>
      <c r="L122" s="1129">
        <v>0</v>
      </c>
      <c r="M122" s="1129">
        <v>0</v>
      </c>
      <c r="N122" s="1129">
        <v>0</v>
      </c>
      <c r="O122" s="1129">
        <v>0</v>
      </c>
      <c r="P122" s="1502">
        <v>3</v>
      </c>
      <c r="Q122" s="1509"/>
      <c r="R122" s="1492">
        <v>96</v>
      </c>
      <c r="S122" s="1129">
        <v>0</v>
      </c>
      <c r="T122" s="1129">
        <v>0</v>
      </c>
      <c r="U122" s="1129">
        <v>0</v>
      </c>
      <c r="V122" s="1129">
        <v>0</v>
      </c>
      <c r="W122" s="1129">
        <v>0</v>
      </c>
      <c r="X122" s="1129">
        <v>0</v>
      </c>
      <c r="Y122" s="1129">
        <v>0</v>
      </c>
      <c r="Z122" s="1129">
        <v>0</v>
      </c>
      <c r="AA122" s="1129">
        <v>0</v>
      </c>
      <c r="AB122" s="1129">
        <v>0</v>
      </c>
      <c r="AC122" s="1129">
        <v>0</v>
      </c>
      <c r="AD122" s="1129">
        <v>0</v>
      </c>
      <c r="AE122" s="1129">
        <v>0</v>
      </c>
      <c r="AF122" s="1129">
        <v>0</v>
      </c>
      <c r="AG122" s="1502">
        <v>0</v>
      </c>
      <c r="AH122" s="1509"/>
      <c r="AI122" s="1492">
        <v>96</v>
      </c>
      <c r="AJ122" s="1129">
        <v>2</v>
      </c>
      <c r="AK122" s="1129">
        <v>0</v>
      </c>
      <c r="AL122" s="1129">
        <v>0</v>
      </c>
      <c r="AM122" s="1129">
        <v>1</v>
      </c>
      <c r="AN122" s="1129">
        <v>0</v>
      </c>
      <c r="AO122" s="1129">
        <v>0</v>
      </c>
      <c r="AP122" s="1129">
        <v>0</v>
      </c>
      <c r="AQ122" s="1129">
        <v>0</v>
      </c>
      <c r="AR122" s="1129">
        <v>0</v>
      </c>
      <c r="AS122" s="1129">
        <v>0</v>
      </c>
      <c r="AT122" s="1129">
        <v>0</v>
      </c>
      <c r="AU122" s="1129">
        <v>0</v>
      </c>
      <c r="AV122" s="1129">
        <v>0</v>
      </c>
      <c r="AW122" s="1129">
        <v>0</v>
      </c>
      <c r="AX122" s="1502">
        <v>3</v>
      </c>
    </row>
    <row r="123" spans="1:50" ht="12" customHeight="1">
      <c r="A123" s="1492">
        <v>97</v>
      </c>
      <c r="B123" s="1129">
        <v>2</v>
      </c>
      <c r="C123" s="1129">
        <v>0</v>
      </c>
      <c r="D123" s="1129">
        <v>0</v>
      </c>
      <c r="E123" s="1129">
        <v>0</v>
      </c>
      <c r="F123" s="1129">
        <v>0</v>
      </c>
      <c r="G123" s="1129">
        <v>0</v>
      </c>
      <c r="H123" s="1129">
        <v>0</v>
      </c>
      <c r="I123" s="1129">
        <v>0</v>
      </c>
      <c r="J123" s="1129">
        <v>0</v>
      </c>
      <c r="K123" s="1129">
        <v>0</v>
      </c>
      <c r="L123" s="1129">
        <v>0</v>
      </c>
      <c r="M123" s="1129">
        <v>0</v>
      </c>
      <c r="N123" s="1129">
        <v>0</v>
      </c>
      <c r="O123" s="1129">
        <v>0</v>
      </c>
      <c r="P123" s="1502">
        <v>2</v>
      </c>
      <c r="Q123" s="1509"/>
      <c r="R123" s="1492">
        <v>97</v>
      </c>
      <c r="S123" s="1129">
        <v>0</v>
      </c>
      <c r="T123" s="1129">
        <v>0</v>
      </c>
      <c r="U123" s="1129">
        <v>0</v>
      </c>
      <c r="V123" s="1129">
        <v>0</v>
      </c>
      <c r="W123" s="1129">
        <v>0</v>
      </c>
      <c r="X123" s="1129">
        <v>0</v>
      </c>
      <c r="Y123" s="1129">
        <v>0</v>
      </c>
      <c r="Z123" s="1129">
        <v>0</v>
      </c>
      <c r="AA123" s="1129">
        <v>0</v>
      </c>
      <c r="AB123" s="1129">
        <v>0</v>
      </c>
      <c r="AC123" s="1129">
        <v>0</v>
      </c>
      <c r="AD123" s="1129">
        <v>0</v>
      </c>
      <c r="AE123" s="1129">
        <v>0</v>
      </c>
      <c r="AF123" s="1129">
        <v>0</v>
      </c>
      <c r="AG123" s="1502">
        <v>0</v>
      </c>
      <c r="AH123" s="1509"/>
      <c r="AI123" s="1492">
        <v>97</v>
      </c>
      <c r="AJ123" s="1129">
        <v>2</v>
      </c>
      <c r="AK123" s="1129">
        <v>0</v>
      </c>
      <c r="AL123" s="1129">
        <v>0</v>
      </c>
      <c r="AM123" s="1129">
        <v>0</v>
      </c>
      <c r="AN123" s="1129">
        <v>0</v>
      </c>
      <c r="AO123" s="1129">
        <v>0</v>
      </c>
      <c r="AP123" s="1129">
        <v>0</v>
      </c>
      <c r="AQ123" s="1129">
        <v>0</v>
      </c>
      <c r="AR123" s="1129">
        <v>0</v>
      </c>
      <c r="AS123" s="1129">
        <v>0</v>
      </c>
      <c r="AT123" s="1129">
        <v>0</v>
      </c>
      <c r="AU123" s="1129">
        <v>0</v>
      </c>
      <c r="AV123" s="1129">
        <v>0</v>
      </c>
      <c r="AW123" s="1129">
        <v>0</v>
      </c>
      <c r="AX123" s="1502">
        <v>2</v>
      </c>
    </row>
    <row r="124" spans="1:50" ht="12" customHeight="1">
      <c r="A124" s="1492">
        <v>98</v>
      </c>
      <c r="B124" s="1129">
        <v>0</v>
      </c>
      <c r="C124" s="1129">
        <v>0</v>
      </c>
      <c r="D124" s="1129">
        <v>0</v>
      </c>
      <c r="E124" s="1129">
        <v>0</v>
      </c>
      <c r="F124" s="1129">
        <v>0</v>
      </c>
      <c r="G124" s="1129">
        <v>0</v>
      </c>
      <c r="H124" s="1129">
        <v>0</v>
      </c>
      <c r="I124" s="1129">
        <v>0</v>
      </c>
      <c r="J124" s="1129">
        <v>0</v>
      </c>
      <c r="K124" s="1129">
        <v>0</v>
      </c>
      <c r="L124" s="1129">
        <v>0</v>
      </c>
      <c r="M124" s="1129">
        <v>0</v>
      </c>
      <c r="N124" s="1129">
        <v>0</v>
      </c>
      <c r="O124" s="1129">
        <v>0</v>
      </c>
      <c r="P124" s="1502">
        <v>0</v>
      </c>
      <c r="Q124" s="1509"/>
      <c r="R124" s="1492">
        <v>98</v>
      </c>
      <c r="S124" s="1129">
        <v>0</v>
      </c>
      <c r="T124" s="1129">
        <v>0</v>
      </c>
      <c r="U124" s="1129">
        <v>0</v>
      </c>
      <c r="V124" s="1129">
        <v>0</v>
      </c>
      <c r="W124" s="1129">
        <v>0</v>
      </c>
      <c r="X124" s="1129">
        <v>0</v>
      </c>
      <c r="Y124" s="1129">
        <v>0</v>
      </c>
      <c r="Z124" s="1129">
        <v>0</v>
      </c>
      <c r="AA124" s="1129">
        <v>0</v>
      </c>
      <c r="AB124" s="1129">
        <v>0</v>
      </c>
      <c r="AC124" s="1129">
        <v>0</v>
      </c>
      <c r="AD124" s="1129">
        <v>0</v>
      </c>
      <c r="AE124" s="1129">
        <v>0</v>
      </c>
      <c r="AF124" s="1129">
        <v>0</v>
      </c>
      <c r="AG124" s="1502">
        <v>0</v>
      </c>
      <c r="AH124" s="1509"/>
      <c r="AI124" s="1492">
        <v>98</v>
      </c>
      <c r="AJ124" s="1129">
        <v>0</v>
      </c>
      <c r="AK124" s="1129">
        <v>0</v>
      </c>
      <c r="AL124" s="1129">
        <v>0</v>
      </c>
      <c r="AM124" s="1129">
        <v>0</v>
      </c>
      <c r="AN124" s="1129">
        <v>0</v>
      </c>
      <c r="AO124" s="1129">
        <v>0</v>
      </c>
      <c r="AP124" s="1129">
        <v>0</v>
      </c>
      <c r="AQ124" s="1129">
        <v>0</v>
      </c>
      <c r="AR124" s="1129">
        <v>0</v>
      </c>
      <c r="AS124" s="1129">
        <v>0</v>
      </c>
      <c r="AT124" s="1129">
        <v>0</v>
      </c>
      <c r="AU124" s="1129">
        <v>0</v>
      </c>
      <c r="AV124" s="1129">
        <v>0</v>
      </c>
      <c r="AW124" s="1129">
        <v>0</v>
      </c>
      <c r="AX124" s="1502">
        <v>0</v>
      </c>
    </row>
    <row r="125" spans="1:50" ht="12" customHeight="1">
      <c r="A125" s="1492">
        <v>99</v>
      </c>
      <c r="B125" s="1129">
        <v>1</v>
      </c>
      <c r="C125" s="1129">
        <v>0</v>
      </c>
      <c r="D125" s="1129">
        <v>0</v>
      </c>
      <c r="E125" s="1129">
        <v>0</v>
      </c>
      <c r="F125" s="1129">
        <v>0</v>
      </c>
      <c r="G125" s="1129">
        <v>0</v>
      </c>
      <c r="H125" s="1129">
        <v>0</v>
      </c>
      <c r="I125" s="1129">
        <v>0</v>
      </c>
      <c r="J125" s="1129">
        <v>0</v>
      </c>
      <c r="K125" s="1129">
        <v>0</v>
      </c>
      <c r="L125" s="1129">
        <v>0</v>
      </c>
      <c r="M125" s="1129">
        <v>0</v>
      </c>
      <c r="N125" s="1129">
        <v>0</v>
      </c>
      <c r="O125" s="1129">
        <v>0</v>
      </c>
      <c r="P125" s="1502">
        <v>1</v>
      </c>
      <c r="Q125" s="1509"/>
      <c r="R125" s="1492">
        <v>99</v>
      </c>
      <c r="S125" s="1129">
        <v>0</v>
      </c>
      <c r="T125" s="1129">
        <v>0</v>
      </c>
      <c r="U125" s="1129">
        <v>0</v>
      </c>
      <c r="V125" s="1129">
        <v>0</v>
      </c>
      <c r="W125" s="1129">
        <v>0</v>
      </c>
      <c r="X125" s="1129">
        <v>0</v>
      </c>
      <c r="Y125" s="1129">
        <v>0</v>
      </c>
      <c r="Z125" s="1129">
        <v>0</v>
      </c>
      <c r="AA125" s="1129">
        <v>0</v>
      </c>
      <c r="AB125" s="1129">
        <v>0</v>
      </c>
      <c r="AC125" s="1129">
        <v>0</v>
      </c>
      <c r="AD125" s="1129">
        <v>0</v>
      </c>
      <c r="AE125" s="1129">
        <v>0</v>
      </c>
      <c r="AF125" s="1129">
        <v>0</v>
      </c>
      <c r="AG125" s="1502">
        <v>0</v>
      </c>
      <c r="AH125" s="1509"/>
      <c r="AI125" s="1492">
        <v>99</v>
      </c>
      <c r="AJ125" s="1129">
        <v>1</v>
      </c>
      <c r="AK125" s="1129">
        <v>0</v>
      </c>
      <c r="AL125" s="1129">
        <v>0</v>
      </c>
      <c r="AM125" s="1129">
        <v>0</v>
      </c>
      <c r="AN125" s="1129">
        <v>0</v>
      </c>
      <c r="AO125" s="1129">
        <v>0</v>
      </c>
      <c r="AP125" s="1129">
        <v>0</v>
      </c>
      <c r="AQ125" s="1129">
        <v>0</v>
      </c>
      <c r="AR125" s="1129">
        <v>0</v>
      </c>
      <c r="AS125" s="1129">
        <v>0</v>
      </c>
      <c r="AT125" s="1129">
        <v>0</v>
      </c>
      <c r="AU125" s="1129">
        <v>0</v>
      </c>
      <c r="AV125" s="1129">
        <v>0</v>
      </c>
      <c r="AW125" s="1129">
        <v>0</v>
      </c>
      <c r="AX125" s="1502">
        <v>1</v>
      </c>
    </row>
    <row r="126" spans="1:50" s="1504" customFormat="1" ht="12" customHeight="1">
      <c r="A126" s="1503" t="s">
        <v>483</v>
      </c>
      <c r="B126" s="1132">
        <v>6</v>
      </c>
      <c r="C126" s="1132">
        <v>0</v>
      </c>
      <c r="D126" s="1132">
        <v>0</v>
      </c>
      <c r="E126" s="1132">
        <v>1</v>
      </c>
      <c r="F126" s="1132">
        <v>0</v>
      </c>
      <c r="G126" s="1132">
        <v>0</v>
      </c>
      <c r="H126" s="1132">
        <v>0</v>
      </c>
      <c r="I126" s="1132">
        <v>0</v>
      </c>
      <c r="J126" s="1132">
        <v>0</v>
      </c>
      <c r="K126" s="1132">
        <v>0</v>
      </c>
      <c r="L126" s="1132">
        <v>0</v>
      </c>
      <c r="M126" s="1132">
        <v>0</v>
      </c>
      <c r="N126" s="1132">
        <v>0</v>
      </c>
      <c r="O126" s="1132">
        <v>1</v>
      </c>
      <c r="P126" s="1132">
        <v>8</v>
      </c>
      <c r="Q126" s="1510"/>
      <c r="R126" s="1503" t="s">
        <v>483</v>
      </c>
      <c r="S126" s="1132">
        <v>0</v>
      </c>
      <c r="T126" s="1132">
        <v>0</v>
      </c>
      <c r="U126" s="1132">
        <v>0</v>
      </c>
      <c r="V126" s="1132">
        <v>0</v>
      </c>
      <c r="W126" s="1132">
        <v>0</v>
      </c>
      <c r="X126" s="1132">
        <v>0</v>
      </c>
      <c r="Y126" s="1132">
        <v>0</v>
      </c>
      <c r="Z126" s="1132">
        <v>0</v>
      </c>
      <c r="AA126" s="1132">
        <v>0</v>
      </c>
      <c r="AB126" s="1132">
        <v>0</v>
      </c>
      <c r="AC126" s="1132">
        <v>0</v>
      </c>
      <c r="AD126" s="1132">
        <v>0</v>
      </c>
      <c r="AE126" s="1132">
        <v>0</v>
      </c>
      <c r="AF126" s="1132">
        <v>0</v>
      </c>
      <c r="AG126" s="1132">
        <v>0</v>
      </c>
      <c r="AH126" s="1510"/>
      <c r="AI126" s="1503" t="s">
        <v>483</v>
      </c>
      <c r="AJ126" s="1132">
        <v>6</v>
      </c>
      <c r="AK126" s="1132">
        <v>0</v>
      </c>
      <c r="AL126" s="1132">
        <v>0</v>
      </c>
      <c r="AM126" s="1132">
        <v>1</v>
      </c>
      <c r="AN126" s="1132">
        <v>0</v>
      </c>
      <c r="AO126" s="1132">
        <v>0</v>
      </c>
      <c r="AP126" s="1132">
        <v>0</v>
      </c>
      <c r="AQ126" s="1132">
        <v>0</v>
      </c>
      <c r="AR126" s="1132">
        <v>0</v>
      </c>
      <c r="AS126" s="1132">
        <v>0</v>
      </c>
      <c r="AT126" s="1132">
        <v>0</v>
      </c>
      <c r="AU126" s="1132">
        <v>0</v>
      </c>
      <c r="AV126" s="1132">
        <v>0</v>
      </c>
      <c r="AW126" s="1132">
        <v>1</v>
      </c>
      <c r="AX126" s="1132">
        <v>8</v>
      </c>
    </row>
    <row r="127" spans="1:50" ht="12" customHeight="1">
      <c r="A127" s="1492" t="s">
        <v>1818</v>
      </c>
      <c r="B127" s="1129">
        <v>1</v>
      </c>
      <c r="C127" s="1129">
        <v>0</v>
      </c>
      <c r="D127" s="1129">
        <v>0</v>
      </c>
      <c r="E127" s="1129">
        <v>0</v>
      </c>
      <c r="F127" s="1129">
        <v>0</v>
      </c>
      <c r="G127" s="1129">
        <v>0</v>
      </c>
      <c r="H127" s="1129">
        <v>0</v>
      </c>
      <c r="I127" s="1129">
        <v>0</v>
      </c>
      <c r="J127" s="1129">
        <v>0</v>
      </c>
      <c r="K127" s="1129">
        <v>0</v>
      </c>
      <c r="L127" s="1129">
        <v>0</v>
      </c>
      <c r="M127" s="1129">
        <v>0</v>
      </c>
      <c r="N127" s="1129">
        <v>0</v>
      </c>
      <c r="O127" s="1129">
        <v>0</v>
      </c>
      <c r="P127" s="1502">
        <v>1</v>
      </c>
      <c r="Q127" s="1509"/>
      <c r="R127" s="1492" t="s">
        <v>1818</v>
      </c>
      <c r="S127" s="1129">
        <v>0</v>
      </c>
      <c r="T127" s="1129">
        <v>0</v>
      </c>
      <c r="U127" s="1129">
        <v>0</v>
      </c>
      <c r="V127" s="1129">
        <v>0</v>
      </c>
      <c r="W127" s="1129">
        <v>0</v>
      </c>
      <c r="X127" s="1129">
        <v>0</v>
      </c>
      <c r="Y127" s="1129">
        <v>0</v>
      </c>
      <c r="Z127" s="1129">
        <v>0</v>
      </c>
      <c r="AA127" s="1129">
        <v>0</v>
      </c>
      <c r="AB127" s="1129">
        <v>0</v>
      </c>
      <c r="AC127" s="1129">
        <v>0</v>
      </c>
      <c r="AD127" s="1129">
        <v>0</v>
      </c>
      <c r="AE127" s="1129">
        <v>0</v>
      </c>
      <c r="AF127" s="1129">
        <v>0</v>
      </c>
      <c r="AG127" s="1502">
        <v>0</v>
      </c>
      <c r="AH127" s="1509"/>
      <c r="AI127" s="1492" t="s">
        <v>1818</v>
      </c>
      <c r="AJ127" s="1129">
        <v>1</v>
      </c>
      <c r="AK127" s="1129">
        <v>0</v>
      </c>
      <c r="AL127" s="1129">
        <v>0</v>
      </c>
      <c r="AM127" s="1129">
        <v>0</v>
      </c>
      <c r="AN127" s="1129">
        <v>0</v>
      </c>
      <c r="AO127" s="1129">
        <v>0</v>
      </c>
      <c r="AP127" s="1129">
        <v>0</v>
      </c>
      <c r="AQ127" s="1129">
        <v>0</v>
      </c>
      <c r="AR127" s="1129">
        <v>0</v>
      </c>
      <c r="AS127" s="1129">
        <v>0</v>
      </c>
      <c r="AT127" s="1129">
        <v>0</v>
      </c>
      <c r="AU127" s="1129">
        <v>0</v>
      </c>
      <c r="AV127" s="1129">
        <v>0</v>
      </c>
      <c r="AW127" s="1129">
        <v>0</v>
      </c>
      <c r="AX127" s="1502">
        <v>1</v>
      </c>
    </row>
    <row r="128" spans="1:50">
      <c r="A128" s="1629">
        <v>13</v>
      </c>
      <c r="B128" s="1629"/>
      <c r="C128" s="1629"/>
      <c r="D128" s="1629"/>
      <c r="E128" s="1629"/>
      <c r="F128" s="1629"/>
      <c r="G128" s="1629"/>
      <c r="H128" s="1629"/>
      <c r="I128" s="1629"/>
      <c r="J128" s="1629"/>
      <c r="K128" s="1629"/>
      <c r="L128" s="1629"/>
      <c r="M128" s="1629"/>
      <c r="N128" s="1629"/>
      <c r="O128" s="1629"/>
      <c r="P128" s="1629"/>
      <c r="R128" s="1629">
        <v>15</v>
      </c>
      <c r="S128" s="1629"/>
      <c r="T128" s="1629"/>
      <c r="U128" s="1629"/>
      <c r="V128" s="1629"/>
      <c r="W128" s="1629"/>
      <c r="X128" s="1629"/>
      <c r="Y128" s="1629"/>
      <c r="Z128" s="1629"/>
      <c r="AA128" s="1629"/>
      <c r="AB128" s="1629"/>
      <c r="AC128" s="1629"/>
      <c r="AD128" s="1629"/>
      <c r="AE128" s="1629"/>
      <c r="AF128" s="1629"/>
      <c r="AG128" s="1629"/>
      <c r="AI128" s="1629">
        <v>17</v>
      </c>
      <c r="AJ128" s="1629"/>
      <c r="AK128" s="1629"/>
      <c r="AL128" s="1629"/>
      <c r="AM128" s="1629"/>
      <c r="AN128" s="1629"/>
      <c r="AO128" s="1629"/>
      <c r="AP128" s="1629"/>
      <c r="AQ128" s="1629"/>
      <c r="AR128" s="1629"/>
      <c r="AS128" s="1629"/>
      <c r="AT128" s="1629"/>
      <c r="AU128" s="1629"/>
      <c r="AV128" s="1629"/>
      <c r="AW128" s="1629"/>
      <c r="AX128" s="1629"/>
    </row>
    <row r="129" spans="2:50">
      <c r="B129" s="646"/>
      <c r="C129" s="646"/>
      <c r="D129" s="646"/>
      <c r="E129" s="646"/>
      <c r="F129" s="646"/>
      <c r="G129" s="646"/>
      <c r="H129" s="646"/>
      <c r="I129" s="646"/>
      <c r="J129" s="646"/>
      <c r="K129" s="646"/>
      <c r="L129" s="646"/>
      <c r="M129" s="646"/>
      <c r="N129" s="646"/>
      <c r="O129" s="646"/>
      <c r="P129" s="646"/>
      <c r="S129" s="646"/>
      <c r="T129" s="646"/>
      <c r="U129" s="646"/>
      <c r="V129" s="646"/>
      <c r="W129" s="646"/>
      <c r="X129" s="646"/>
      <c r="Y129" s="646"/>
      <c r="Z129" s="646"/>
      <c r="AA129" s="646"/>
      <c r="AB129" s="646"/>
      <c r="AC129" s="646"/>
      <c r="AD129" s="646"/>
      <c r="AE129" s="646"/>
      <c r="AF129" s="646"/>
      <c r="AG129" s="646"/>
      <c r="AJ129" s="646"/>
      <c r="AK129" s="646"/>
      <c r="AL129" s="646"/>
      <c r="AM129" s="646"/>
      <c r="AN129" s="646"/>
      <c r="AO129" s="646"/>
      <c r="AP129" s="646"/>
      <c r="AQ129" s="646"/>
      <c r="AR129" s="646"/>
      <c r="AS129" s="646"/>
      <c r="AT129" s="646"/>
      <c r="AU129" s="646"/>
      <c r="AV129" s="646"/>
      <c r="AW129" s="646"/>
      <c r="AX129" s="646"/>
    </row>
    <row r="130" spans="2:50">
      <c r="B130" s="646"/>
      <c r="C130" s="646"/>
      <c r="D130" s="646"/>
      <c r="E130" s="646"/>
      <c r="F130" s="646"/>
      <c r="G130" s="646"/>
      <c r="H130" s="646"/>
      <c r="I130" s="646"/>
      <c r="J130" s="646"/>
      <c r="K130" s="646"/>
      <c r="L130" s="646"/>
      <c r="M130" s="646"/>
      <c r="N130" s="646"/>
      <c r="O130" s="646"/>
      <c r="P130" s="646"/>
      <c r="S130" s="646"/>
      <c r="T130" s="646"/>
      <c r="U130" s="646"/>
      <c r="V130" s="646"/>
      <c r="W130" s="646"/>
      <c r="X130" s="646"/>
      <c r="Y130" s="646"/>
      <c r="Z130" s="646"/>
      <c r="AA130" s="646"/>
      <c r="AB130" s="646"/>
      <c r="AC130" s="646"/>
      <c r="AD130" s="646"/>
      <c r="AE130" s="646"/>
      <c r="AF130" s="646"/>
      <c r="AG130" s="646"/>
      <c r="AJ130" s="646"/>
      <c r="AK130" s="646"/>
      <c r="AL130" s="646"/>
      <c r="AM130" s="646"/>
      <c r="AN130" s="646"/>
      <c r="AO130" s="646"/>
      <c r="AP130" s="646"/>
      <c r="AQ130" s="646"/>
      <c r="AR130" s="646"/>
      <c r="AS130" s="646"/>
      <c r="AT130" s="646"/>
      <c r="AU130" s="646"/>
      <c r="AV130" s="646"/>
      <c r="AW130" s="646"/>
      <c r="AX130" s="646"/>
    </row>
    <row r="131" spans="2:50">
      <c r="B131" s="646"/>
      <c r="C131" s="646"/>
      <c r="D131" s="646"/>
      <c r="E131" s="646"/>
      <c r="F131" s="646"/>
      <c r="G131" s="646"/>
      <c r="H131" s="646"/>
      <c r="I131" s="646"/>
      <c r="J131" s="646"/>
      <c r="K131" s="646"/>
      <c r="L131" s="646"/>
      <c r="M131" s="646"/>
      <c r="N131" s="646"/>
      <c r="O131" s="646"/>
      <c r="P131" s="646"/>
      <c r="S131" s="646"/>
      <c r="T131" s="646"/>
      <c r="U131" s="646"/>
      <c r="V131" s="646"/>
      <c r="W131" s="646"/>
      <c r="X131" s="646"/>
      <c r="Y131" s="646"/>
      <c r="Z131" s="646"/>
      <c r="AA131" s="646"/>
      <c r="AB131" s="646"/>
      <c r="AC131" s="646"/>
      <c r="AD131" s="646"/>
      <c r="AE131" s="646"/>
      <c r="AF131" s="646"/>
      <c r="AG131" s="646"/>
      <c r="AJ131" s="646"/>
      <c r="AK131" s="646"/>
      <c r="AL131" s="646"/>
      <c r="AM131" s="646"/>
      <c r="AN131" s="646"/>
      <c r="AO131" s="646"/>
      <c r="AP131" s="646"/>
      <c r="AQ131" s="646"/>
      <c r="AR131" s="646"/>
      <c r="AS131" s="646"/>
      <c r="AT131" s="646"/>
      <c r="AU131" s="646"/>
      <c r="AV131" s="646"/>
      <c r="AW131" s="646"/>
      <c r="AX131" s="646"/>
    </row>
    <row r="132" spans="2:50">
      <c r="B132" s="646"/>
      <c r="C132" s="646"/>
      <c r="D132" s="646"/>
      <c r="E132" s="646"/>
      <c r="F132" s="646"/>
      <c r="G132" s="646"/>
      <c r="H132" s="646"/>
      <c r="I132" s="646"/>
      <c r="J132" s="646"/>
      <c r="K132" s="646"/>
      <c r="L132" s="646"/>
      <c r="M132" s="646"/>
      <c r="N132" s="646"/>
      <c r="O132" s="646"/>
      <c r="P132" s="646"/>
      <c r="S132" s="646"/>
      <c r="T132" s="646"/>
      <c r="U132" s="646"/>
      <c r="V132" s="646"/>
      <c r="W132" s="646"/>
      <c r="X132" s="646"/>
      <c r="Y132" s="646"/>
      <c r="Z132" s="646"/>
      <c r="AA132" s="646"/>
      <c r="AB132" s="646"/>
      <c r="AC132" s="646"/>
      <c r="AD132" s="646"/>
      <c r="AE132" s="646"/>
      <c r="AF132" s="646"/>
      <c r="AG132" s="646"/>
      <c r="AJ132" s="646"/>
      <c r="AK132" s="646"/>
      <c r="AL132" s="646"/>
      <c r="AM132" s="646"/>
      <c r="AN132" s="646"/>
      <c r="AO132" s="646"/>
      <c r="AP132" s="646"/>
      <c r="AQ132" s="646"/>
      <c r="AR132" s="646"/>
      <c r="AS132" s="646"/>
      <c r="AT132" s="646"/>
      <c r="AU132" s="646"/>
      <c r="AV132" s="646"/>
      <c r="AW132" s="646"/>
      <c r="AX132" s="646"/>
    </row>
    <row r="133" spans="2:50">
      <c r="B133" s="646"/>
      <c r="C133" s="646"/>
      <c r="D133" s="646"/>
      <c r="E133" s="646"/>
      <c r="F133" s="646"/>
      <c r="G133" s="646"/>
      <c r="H133" s="646"/>
      <c r="I133" s="646"/>
      <c r="J133" s="646"/>
      <c r="K133" s="646"/>
      <c r="L133" s="646"/>
      <c r="M133" s="646"/>
      <c r="N133" s="646"/>
      <c r="O133" s="646"/>
      <c r="P133" s="646"/>
      <c r="S133" s="646"/>
      <c r="T133" s="646"/>
      <c r="U133" s="646"/>
      <c r="V133" s="646"/>
      <c r="W133" s="646"/>
      <c r="X133" s="646"/>
      <c r="Y133" s="646"/>
      <c r="Z133" s="646"/>
      <c r="AA133" s="646"/>
      <c r="AB133" s="646"/>
      <c r="AC133" s="646"/>
      <c r="AD133" s="646"/>
      <c r="AE133" s="646"/>
      <c r="AF133" s="646"/>
      <c r="AG133" s="646"/>
      <c r="AJ133" s="646"/>
      <c r="AK133" s="646"/>
      <c r="AL133" s="646"/>
      <c r="AM133" s="646"/>
      <c r="AN133" s="646"/>
      <c r="AO133" s="646"/>
      <c r="AP133" s="646"/>
      <c r="AQ133" s="646"/>
      <c r="AR133" s="646"/>
      <c r="AS133" s="646"/>
      <c r="AT133" s="646"/>
      <c r="AU133" s="646"/>
      <c r="AV133" s="646"/>
      <c r="AW133" s="646"/>
      <c r="AX133" s="646"/>
    </row>
    <row r="134" spans="2:50">
      <c r="B134" s="646"/>
      <c r="C134" s="646"/>
      <c r="D134" s="646"/>
      <c r="E134" s="646"/>
      <c r="F134" s="646"/>
      <c r="G134" s="646"/>
      <c r="H134" s="646"/>
      <c r="I134" s="646"/>
      <c r="J134" s="646"/>
      <c r="K134" s="646"/>
      <c r="L134" s="646"/>
      <c r="M134" s="646"/>
      <c r="N134" s="646"/>
      <c r="O134" s="646"/>
      <c r="P134" s="646"/>
      <c r="S134" s="646"/>
      <c r="T134" s="646"/>
      <c r="U134" s="646"/>
      <c r="V134" s="646"/>
      <c r="W134" s="646"/>
      <c r="X134" s="646"/>
      <c r="Y134" s="646"/>
      <c r="Z134" s="646"/>
      <c r="AA134" s="646"/>
      <c r="AB134" s="646"/>
      <c r="AC134" s="646"/>
      <c r="AD134" s="646"/>
      <c r="AE134" s="646"/>
      <c r="AF134" s="646"/>
      <c r="AG134" s="646"/>
      <c r="AJ134" s="646"/>
      <c r="AK134" s="646"/>
      <c r="AL134" s="646"/>
      <c r="AM134" s="646"/>
      <c r="AN134" s="646"/>
      <c r="AO134" s="646"/>
      <c r="AP134" s="646"/>
      <c r="AQ134" s="646"/>
      <c r="AR134" s="646"/>
      <c r="AS134" s="646"/>
      <c r="AT134" s="646"/>
      <c r="AU134" s="646"/>
      <c r="AV134" s="646"/>
      <c r="AW134" s="646"/>
      <c r="AX134" s="646"/>
    </row>
    <row r="135" spans="2:50">
      <c r="B135" s="646"/>
      <c r="C135" s="646"/>
      <c r="D135" s="646"/>
      <c r="E135" s="646"/>
      <c r="F135" s="646"/>
      <c r="G135" s="646"/>
      <c r="H135" s="646"/>
      <c r="I135" s="646"/>
      <c r="J135" s="646"/>
      <c r="K135" s="646"/>
      <c r="L135" s="646"/>
      <c r="M135" s="646"/>
      <c r="N135" s="646"/>
      <c r="O135" s="646"/>
      <c r="P135" s="646"/>
      <c r="S135" s="646"/>
      <c r="T135" s="646"/>
      <c r="U135" s="646"/>
      <c r="V135" s="646"/>
      <c r="W135" s="646"/>
      <c r="X135" s="646"/>
      <c r="Y135" s="646"/>
      <c r="Z135" s="646"/>
      <c r="AA135" s="646"/>
      <c r="AB135" s="646"/>
      <c r="AC135" s="646"/>
      <c r="AD135" s="646"/>
      <c r="AE135" s="646"/>
      <c r="AF135" s="646"/>
      <c r="AG135" s="646"/>
      <c r="AJ135" s="646"/>
      <c r="AK135" s="646"/>
      <c r="AL135" s="646"/>
      <c r="AM135" s="646"/>
      <c r="AN135" s="646"/>
      <c r="AO135" s="646"/>
      <c r="AP135" s="646"/>
      <c r="AQ135" s="646"/>
      <c r="AR135" s="646"/>
      <c r="AS135" s="646"/>
      <c r="AT135" s="646"/>
      <c r="AU135" s="646"/>
      <c r="AV135" s="646"/>
      <c r="AW135" s="646"/>
      <c r="AX135" s="646"/>
    </row>
    <row r="136" spans="2:50">
      <c r="B136" s="646"/>
      <c r="C136" s="646"/>
      <c r="D136" s="646"/>
      <c r="E136" s="646"/>
      <c r="F136" s="646"/>
      <c r="G136" s="646"/>
      <c r="H136" s="646"/>
      <c r="I136" s="646"/>
      <c r="J136" s="646"/>
      <c r="K136" s="646"/>
      <c r="L136" s="646"/>
      <c r="M136" s="646"/>
      <c r="N136" s="646"/>
      <c r="O136" s="646"/>
      <c r="P136" s="646"/>
      <c r="S136" s="646"/>
      <c r="T136" s="646"/>
      <c r="U136" s="646"/>
      <c r="V136" s="646"/>
      <c r="W136" s="646"/>
      <c r="X136" s="646"/>
      <c r="Y136" s="646"/>
      <c r="Z136" s="646"/>
      <c r="AA136" s="646"/>
      <c r="AB136" s="646"/>
      <c r="AC136" s="646"/>
      <c r="AD136" s="646"/>
      <c r="AE136" s="646"/>
      <c r="AF136" s="646"/>
      <c r="AG136" s="646"/>
      <c r="AJ136" s="646"/>
      <c r="AK136" s="646"/>
      <c r="AL136" s="646"/>
      <c r="AM136" s="646"/>
      <c r="AN136" s="646"/>
      <c r="AO136" s="646"/>
      <c r="AP136" s="646"/>
      <c r="AQ136" s="646"/>
      <c r="AR136" s="646"/>
      <c r="AS136" s="646"/>
      <c r="AT136" s="646"/>
      <c r="AU136" s="646"/>
      <c r="AV136" s="646"/>
      <c r="AW136" s="646"/>
      <c r="AX136" s="646"/>
    </row>
    <row r="137" spans="2:50">
      <c r="B137" s="646"/>
      <c r="C137" s="646"/>
      <c r="D137" s="646"/>
      <c r="E137" s="646"/>
      <c r="F137" s="646"/>
      <c r="G137" s="646"/>
      <c r="H137" s="646"/>
      <c r="I137" s="646"/>
      <c r="J137" s="646"/>
      <c r="K137" s="646"/>
      <c r="L137" s="646"/>
      <c r="M137" s="646"/>
      <c r="N137" s="646"/>
      <c r="O137" s="646"/>
      <c r="P137" s="646"/>
      <c r="S137" s="646"/>
      <c r="T137" s="646"/>
      <c r="U137" s="646"/>
      <c r="V137" s="646"/>
      <c r="W137" s="646"/>
      <c r="X137" s="646"/>
      <c r="Y137" s="646"/>
      <c r="Z137" s="646"/>
      <c r="AA137" s="646"/>
      <c r="AB137" s="646"/>
      <c r="AC137" s="646"/>
      <c r="AD137" s="646"/>
      <c r="AE137" s="646"/>
      <c r="AF137" s="646"/>
      <c r="AG137" s="646"/>
      <c r="AJ137" s="646"/>
      <c r="AK137" s="646"/>
      <c r="AL137" s="646"/>
      <c r="AM137" s="646"/>
      <c r="AN137" s="646"/>
      <c r="AO137" s="646"/>
      <c r="AP137" s="646"/>
      <c r="AQ137" s="646"/>
      <c r="AR137" s="646"/>
      <c r="AS137" s="646"/>
      <c r="AT137" s="646"/>
      <c r="AU137" s="646"/>
      <c r="AV137" s="646"/>
      <c r="AW137" s="646"/>
      <c r="AX137" s="646"/>
    </row>
    <row r="138" spans="2:50">
      <c r="B138" s="646"/>
      <c r="C138" s="646"/>
      <c r="D138" s="646"/>
      <c r="E138" s="646"/>
      <c r="F138" s="646"/>
      <c r="G138" s="646"/>
      <c r="H138" s="646"/>
      <c r="I138" s="646"/>
      <c r="J138" s="646"/>
      <c r="K138" s="646"/>
      <c r="L138" s="646"/>
      <c r="M138" s="646"/>
      <c r="N138" s="646"/>
      <c r="O138" s="646"/>
      <c r="P138" s="646"/>
      <c r="S138" s="646"/>
      <c r="T138" s="646"/>
      <c r="U138" s="646"/>
      <c r="V138" s="646"/>
      <c r="W138" s="646"/>
      <c r="X138" s="646"/>
      <c r="Y138" s="646"/>
      <c r="Z138" s="646"/>
      <c r="AA138" s="646"/>
      <c r="AB138" s="646"/>
      <c r="AC138" s="646"/>
      <c r="AD138" s="646"/>
      <c r="AE138" s="646"/>
      <c r="AF138" s="646"/>
      <c r="AG138" s="646"/>
      <c r="AJ138" s="646"/>
      <c r="AK138" s="646"/>
      <c r="AL138" s="646"/>
      <c r="AM138" s="646"/>
      <c r="AN138" s="646"/>
      <c r="AO138" s="646"/>
      <c r="AP138" s="646"/>
      <c r="AQ138" s="646"/>
      <c r="AR138" s="646"/>
      <c r="AS138" s="646"/>
      <c r="AT138" s="646"/>
      <c r="AU138" s="646"/>
      <c r="AV138" s="646"/>
      <c r="AW138" s="646"/>
      <c r="AX138" s="646"/>
    </row>
    <row r="139" spans="2:50">
      <c r="B139" s="646"/>
      <c r="C139" s="646"/>
      <c r="D139" s="646"/>
      <c r="E139" s="646"/>
      <c r="F139" s="646"/>
      <c r="G139" s="646"/>
      <c r="H139" s="646"/>
      <c r="I139" s="646"/>
      <c r="J139" s="646"/>
      <c r="K139" s="646"/>
      <c r="L139" s="646"/>
      <c r="M139" s="646"/>
      <c r="N139" s="646"/>
      <c r="O139" s="646"/>
      <c r="P139" s="646"/>
      <c r="S139" s="646"/>
      <c r="T139" s="646"/>
      <c r="U139" s="646"/>
      <c r="V139" s="646"/>
      <c r="W139" s="646"/>
      <c r="X139" s="646"/>
      <c r="Y139" s="646"/>
      <c r="Z139" s="646"/>
      <c r="AA139" s="646"/>
      <c r="AB139" s="646"/>
      <c r="AC139" s="646"/>
      <c r="AD139" s="646"/>
      <c r="AE139" s="646"/>
      <c r="AF139" s="646"/>
      <c r="AG139" s="646"/>
      <c r="AJ139" s="646"/>
      <c r="AK139" s="646"/>
      <c r="AL139" s="646"/>
      <c r="AM139" s="646"/>
      <c r="AN139" s="646"/>
      <c r="AO139" s="646"/>
      <c r="AP139" s="646"/>
      <c r="AQ139" s="646"/>
      <c r="AR139" s="646"/>
      <c r="AS139" s="646"/>
      <c r="AT139" s="646"/>
      <c r="AU139" s="646"/>
      <c r="AV139" s="646"/>
      <c r="AW139" s="646"/>
      <c r="AX139" s="646"/>
    </row>
    <row r="140" spans="2:50">
      <c r="B140" s="646"/>
      <c r="C140" s="646"/>
      <c r="D140" s="646"/>
      <c r="E140" s="646"/>
      <c r="F140" s="646"/>
      <c r="G140" s="646"/>
      <c r="H140" s="646"/>
      <c r="I140" s="646"/>
      <c r="J140" s="646"/>
      <c r="K140" s="646"/>
      <c r="L140" s="646"/>
      <c r="M140" s="646"/>
      <c r="N140" s="646"/>
      <c r="O140" s="646"/>
      <c r="P140" s="646"/>
      <c r="S140" s="646"/>
      <c r="T140" s="646"/>
      <c r="U140" s="646"/>
      <c r="V140" s="646"/>
      <c r="W140" s="646"/>
      <c r="X140" s="646"/>
      <c r="Y140" s="646"/>
      <c r="Z140" s="646"/>
      <c r="AA140" s="646"/>
      <c r="AB140" s="646"/>
      <c r="AC140" s="646"/>
      <c r="AD140" s="646"/>
      <c r="AE140" s="646"/>
      <c r="AF140" s="646"/>
      <c r="AG140" s="646"/>
      <c r="AJ140" s="646"/>
      <c r="AK140" s="646"/>
      <c r="AL140" s="646"/>
      <c r="AM140" s="646"/>
      <c r="AN140" s="646"/>
      <c r="AO140" s="646"/>
      <c r="AP140" s="646"/>
      <c r="AQ140" s="646"/>
      <c r="AR140" s="646"/>
      <c r="AS140" s="646"/>
      <c r="AT140" s="646"/>
      <c r="AU140" s="646"/>
      <c r="AV140" s="646"/>
      <c r="AW140" s="646"/>
      <c r="AX140" s="646"/>
    </row>
    <row r="141" spans="2:50">
      <c r="B141" s="646"/>
      <c r="C141" s="646"/>
      <c r="D141" s="646"/>
      <c r="E141" s="646"/>
      <c r="F141" s="646"/>
      <c r="G141" s="646"/>
      <c r="H141" s="646"/>
      <c r="I141" s="646"/>
      <c r="J141" s="646"/>
      <c r="K141" s="646"/>
      <c r="L141" s="646"/>
      <c r="M141" s="646"/>
      <c r="N141" s="646"/>
      <c r="O141" s="646"/>
      <c r="P141" s="646"/>
      <c r="S141" s="646"/>
      <c r="T141" s="646"/>
      <c r="U141" s="646"/>
      <c r="V141" s="646"/>
      <c r="W141" s="646"/>
      <c r="X141" s="646"/>
      <c r="Y141" s="646"/>
      <c r="Z141" s="646"/>
      <c r="AA141" s="646"/>
      <c r="AB141" s="646"/>
      <c r="AC141" s="646"/>
      <c r="AD141" s="646"/>
      <c r="AE141" s="646"/>
      <c r="AF141" s="646"/>
      <c r="AG141" s="646"/>
      <c r="AJ141" s="646"/>
      <c r="AK141" s="646"/>
      <c r="AL141" s="646"/>
      <c r="AM141" s="646"/>
      <c r="AN141" s="646"/>
      <c r="AO141" s="646"/>
      <c r="AP141" s="646"/>
      <c r="AQ141" s="646"/>
      <c r="AR141" s="646"/>
      <c r="AS141" s="646"/>
      <c r="AT141" s="646"/>
      <c r="AU141" s="646"/>
      <c r="AV141" s="646"/>
      <c r="AW141" s="646"/>
      <c r="AX141" s="646"/>
    </row>
    <row r="142" spans="2:50">
      <c r="B142" s="646"/>
      <c r="C142" s="646"/>
      <c r="D142" s="646"/>
      <c r="E142" s="646"/>
      <c r="F142" s="646"/>
      <c r="G142" s="646"/>
      <c r="H142" s="646"/>
      <c r="I142" s="646"/>
      <c r="J142" s="646"/>
      <c r="K142" s="646"/>
      <c r="L142" s="646"/>
      <c r="M142" s="646"/>
      <c r="N142" s="646"/>
      <c r="O142" s="646"/>
      <c r="P142" s="646"/>
      <c r="S142" s="646"/>
      <c r="T142" s="646"/>
      <c r="U142" s="646"/>
      <c r="V142" s="646"/>
      <c r="W142" s="646"/>
      <c r="X142" s="646"/>
      <c r="Y142" s="646"/>
      <c r="Z142" s="646"/>
      <c r="AA142" s="646"/>
      <c r="AB142" s="646"/>
      <c r="AC142" s="646"/>
      <c r="AD142" s="646"/>
      <c r="AE142" s="646"/>
      <c r="AF142" s="646"/>
      <c r="AG142" s="646"/>
      <c r="AJ142" s="646"/>
      <c r="AK142" s="646"/>
      <c r="AL142" s="646"/>
      <c r="AM142" s="646"/>
      <c r="AN142" s="646"/>
      <c r="AO142" s="646"/>
      <c r="AP142" s="646"/>
      <c r="AQ142" s="646"/>
      <c r="AR142" s="646"/>
      <c r="AS142" s="646"/>
      <c r="AT142" s="646"/>
      <c r="AU142" s="646"/>
      <c r="AV142" s="646"/>
      <c r="AW142" s="646"/>
      <c r="AX142" s="646"/>
    </row>
    <row r="143" spans="2:50">
      <c r="B143" s="646"/>
      <c r="C143" s="646"/>
      <c r="D143" s="646"/>
      <c r="E143" s="646"/>
      <c r="F143" s="646"/>
      <c r="G143" s="646"/>
      <c r="H143" s="646"/>
      <c r="I143" s="646"/>
      <c r="J143" s="646"/>
      <c r="K143" s="646"/>
      <c r="L143" s="646"/>
      <c r="M143" s="646"/>
      <c r="N143" s="646"/>
      <c r="O143" s="646"/>
      <c r="P143" s="646"/>
      <c r="S143" s="646"/>
      <c r="T143" s="646"/>
      <c r="U143" s="646"/>
      <c r="V143" s="646"/>
      <c r="W143" s="646"/>
      <c r="X143" s="646"/>
      <c r="Y143" s="646"/>
      <c r="Z143" s="646"/>
      <c r="AA143" s="646"/>
      <c r="AB143" s="646"/>
      <c r="AC143" s="646"/>
      <c r="AD143" s="646"/>
      <c r="AE143" s="646"/>
      <c r="AF143" s="646"/>
      <c r="AG143" s="646"/>
      <c r="AJ143" s="646"/>
      <c r="AK143" s="646"/>
      <c r="AL143" s="646"/>
      <c r="AM143" s="646"/>
      <c r="AN143" s="646"/>
      <c r="AO143" s="646"/>
      <c r="AP143" s="646"/>
      <c r="AQ143" s="646"/>
      <c r="AR143" s="646"/>
      <c r="AS143" s="646"/>
      <c r="AT143" s="646"/>
      <c r="AU143" s="646"/>
      <c r="AV143" s="646"/>
      <c r="AW143" s="646"/>
      <c r="AX143" s="646"/>
    </row>
    <row r="144" spans="2:50">
      <c r="B144" s="646"/>
      <c r="C144" s="646"/>
      <c r="D144" s="646"/>
      <c r="E144" s="646"/>
      <c r="F144" s="646"/>
      <c r="G144" s="646"/>
      <c r="H144" s="646"/>
      <c r="I144" s="646"/>
      <c r="J144" s="646"/>
      <c r="K144" s="646"/>
      <c r="L144" s="646"/>
      <c r="M144" s="646"/>
      <c r="N144" s="646"/>
      <c r="O144" s="646"/>
      <c r="P144" s="646"/>
      <c r="S144" s="646"/>
      <c r="T144" s="646"/>
      <c r="U144" s="646"/>
      <c r="V144" s="646"/>
      <c r="W144" s="646"/>
      <c r="X144" s="646"/>
      <c r="Y144" s="646"/>
      <c r="Z144" s="646"/>
      <c r="AA144" s="646"/>
      <c r="AB144" s="646"/>
      <c r="AC144" s="646"/>
      <c r="AD144" s="646"/>
      <c r="AE144" s="646"/>
      <c r="AF144" s="646"/>
      <c r="AG144" s="646"/>
      <c r="AJ144" s="646"/>
      <c r="AK144" s="646"/>
      <c r="AL144" s="646"/>
      <c r="AM144" s="646"/>
      <c r="AN144" s="646"/>
      <c r="AO144" s="646"/>
      <c r="AP144" s="646"/>
      <c r="AQ144" s="646"/>
      <c r="AR144" s="646"/>
      <c r="AS144" s="646"/>
      <c r="AT144" s="646"/>
      <c r="AU144" s="646"/>
      <c r="AV144" s="646"/>
      <c r="AW144" s="646"/>
      <c r="AX144" s="646"/>
    </row>
    <row r="145" spans="2:50">
      <c r="B145" s="646"/>
      <c r="C145" s="646"/>
      <c r="D145" s="646"/>
      <c r="E145" s="646"/>
      <c r="F145" s="646"/>
      <c r="G145" s="646"/>
      <c r="H145" s="646"/>
      <c r="I145" s="646"/>
      <c r="J145" s="646"/>
      <c r="K145" s="646"/>
      <c r="L145" s="646"/>
      <c r="M145" s="646"/>
      <c r="N145" s="646"/>
      <c r="O145" s="646"/>
      <c r="P145" s="646"/>
      <c r="S145" s="646"/>
      <c r="T145" s="646"/>
      <c r="U145" s="646"/>
      <c r="V145" s="646"/>
      <c r="W145" s="646"/>
      <c r="X145" s="646"/>
      <c r="Y145" s="646"/>
      <c r="Z145" s="646"/>
      <c r="AA145" s="646"/>
      <c r="AB145" s="646"/>
      <c r="AC145" s="646"/>
      <c r="AD145" s="646"/>
      <c r="AE145" s="646"/>
      <c r="AF145" s="646"/>
      <c r="AG145" s="646"/>
      <c r="AJ145" s="646"/>
      <c r="AK145" s="646"/>
      <c r="AL145" s="646"/>
      <c r="AM145" s="646"/>
      <c r="AN145" s="646"/>
      <c r="AO145" s="646"/>
      <c r="AP145" s="646"/>
      <c r="AQ145" s="646"/>
      <c r="AR145" s="646"/>
      <c r="AS145" s="646"/>
      <c r="AT145" s="646"/>
      <c r="AU145" s="646"/>
      <c r="AV145" s="646"/>
      <c r="AW145" s="646"/>
      <c r="AX145" s="646"/>
    </row>
    <row r="146" spans="2:50">
      <c r="B146" s="646"/>
      <c r="C146" s="646"/>
      <c r="D146" s="646"/>
      <c r="E146" s="646"/>
      <c r="F146" s="646"/>
      <c r="G146" s="646"/>
      <c r="H146" s="646"/>
      <c r="I146" s="646"/>
      <c r="J146" s="646"/>
      <c r="K146" s="646"/>
      <c r="L146" s="646"/>
      <c r="M146" s="646"/>
      <c r="N146" s="646"/>
      <c r="O146" s="646"/>
      <c r="P146" s="646"/>
      <c r="S146" s="646"/>
      <c r="T146" s="646"/>
      <c r="U146" s="646"/>
      <c r="V146" s="646"/>
      <c r="W146" s="646"/>
      <c r="X146" s="646"/>
      <c r="Y146" s="646"/>
      <c r="Z146" s="646"/>
      <c r="AA146" s="646"/>
      <c r="AB146" s="646"/>
      <c r="AC146" s="646"/>
      <c r="AD146" s="646"/>
      <c r="AE146" s="646"/>
      <c r="AF146" s="646"/>
      <c r="AG146" s="646"/>
      <c r="AJ146" s="646"/>
      <c r="AK146" s="646"/>
      <c r="AL146" s="646"/>
      <c r="AM146" s="646"/>
      <c r="AN146" s="646"/>
      <c r="AO146" s="646"/>
      <c r="AP146" s="646"/>
      <c r="AQ146" s="646"/>
      <c r="AR146" s="646"/>
      <c r="AS146" s="646"/>
      <c r="AT146" s="646"/>
      <c r="AU146" s="646"/>
      <c r="AV146" s="646"/>
      <c r="AW146" s="646"/>
      <c r="AX146" s="646"/>
    </row>
    <row r="147" spans="2:50">
      <c r="B147" s="646"/>
      <c r="C147" s="646"/>
      <c r="D147" s="646"/>
      <c r="E147" s="646"/>
      <c r="F147" s="646"/>
      <c r="G147" s="646"/>
      <c r="H147" s="646"/>
      <c r="I147" s="646"/>
      <c r="J147" s="646"/>
      <c r="K147" s="646"/>
      <c r="L147" s="646"/>
      <c r="M147" s="646"/>
      <c r="N147" s="646"/>
      <c r="O147" s="646"/>
      <c r="P147" s="646"/>
      <c r="S147" s="646"/>
      <c r="T147" s="646"/>
      <c r="U147" s="646"/>
      <c r="V147" s="646"/>
      <c r="W147" s="646"/>
      <c r="X147" s="646"/>
      <c r="Y147" s="646"/>
      <c r="Z147" s="646"/>
      <c r="AA147" s="646"/>
      <c r="AB147" s="646"/>
      <c r="AC147" s="646"/>
      <c r="AD147" s="646"/>
      <c r="AE147" s="646"/>
      <c r="AF147" s="646"/>
      <c r="AG147" s="646"/>
      <c r="AJ147" s="646"/>
      <c r="AK147" s="646"/>
      <c r="AL147" s="646"/>
      <c r="AM147" s="646"/>
      <c r="AN147" s="646"/>
      <c r="AO147" s="646"/>
      <c r="AP147" s="646"/>
      <c r="AQ147" s="646"/>
      <c r="AR147" s="646"/>
      <c r="AS147" s="646"/>
      <c r="AT147" s="646"/>
      <c r="AU147" s="646"/>
      <c r="AV147" s="646"/>
      <c r="AW147" s="646"/>
      <c r="AX147" s="646"/>
    </row>
    <row r="148" spans="2:50">
      <c r="B148" s="646"/>
      <c r="C148" s="646"/>
      <c r="D148" s="646"/>
      <c r="E148" s="646"/>
      <c r="F148" s="646"/>
      <c r="G148" s="646"/>
      <c r="H148" s="646"/>
      <c r="I148" s="646"/>
      <c r="J148" s="646"/>
      <c r="K148" s="646"/>
      <c r="L148" s="646"/>
      <c r="M148" s="646"/>
      <c r="N148" s="646"/>
      <c r="O148" s="646"/>
      <c r="P148" s="646"/>
      <c r="S148" s="646"/>
      <c r="T148" s="646"/>
      <c r="U148" s="646"/>
      <c r="V148" s="646"/>
      <c r="W148" s="646"/>
      <c r="X148" s="646"/>
      <c r="Y148" s="646"/>
      <c r="Z148" s="646"/>
      <c r="AA148" s="646"/>
      <c r="AB148" s="646"/>
      <c r="AC148" s="646"/>
      <c r="AD148" s="646"/>
      <c r="AE148" s="646"/>
      <c r="AF148" s="646"/>
      <c r="AG148" s="646"/>
      <c r="AJ148" s="646"/>
      <c r="AK148" s="646"/>
      <c r="AL148" s="646"/>
      <c r="AM148" s="646"/>
      <c r="AN148" s="646"/>
      <c r="AO148" s="646"/>
      <c r="AP148" s="646"/>
      <c r="AQ148" s="646"/>
      <c r="AR148" s="646"/>
      <c r="AS148" s="646"/>
      <c r="AT148" s="646"/>
      <c r="AU148" s="646"/>
      <c r="AV148" s="646"/>
      <c r="AW148" s="646"/>
      <c r="AX148" s="646"/>
    </row>
    <row r="149" spans="2:50">
      <c r="B149" s="646"/>
      <c r="C149" s="646"/>
      <c r="D149" s="646"/>
      <c r="E149" s="646"/>
      <c r="F149" s="646"/>
      <c r="G149" s="646"/>
      <c r="H149" s="646"/>
      <c r="I149" s="646"/>
      <c r="J149" s="646"/>
      <c r="K149" s="646"/>
      <c r="L149" s="646"/>
      <c r="M149" s="646"/>
      <c r="N149" s="646"/>
      <c r="O149" s="646"/>
      <c r="P149" s="646"/>
      <c r="S149" s="646"/>
      <c r="T149" s="646"/>
      <c r="U149" s="646"/>
      <c r="V149" s="646"/>
      <c r="W149" s="646"/>
      <c r="X149" s="646"/>
      <c r="Y149" s="646"/>
      <c r="Z149" s="646"/>
      <c r="AA149" s="646"/>
      <c r="AB149" s="646"/>
      <c r="AC149" s="646"/>
      <c r="AD149" s="646"/>
      <c r="AE149" s="646"/>
      <c r="AF149" s="646"/>
      <c r="AG149" s="646"/>
      <c r="AJ149" s="646"/>
      <c r="AK149" s="646"/>
      <c r="AL149" s="646"/>
      <c r="AM149" s="646"/>
      <c r="AN149" s="646"/>
      <c r="AO149" s="646"/>
      <c r="AP149" s="646"/>
      <c r="AQ149" s="646"/>
      <c r="AR149" s="646"/>
      <c r="AS149" s="646"/>
      <c r="AT149" s="646"/>
      <c r="AU149" s="646"/>
      <c r="AV149" s="646"/>
      <c r="AW149" s="646"/>
      <c r="AX149" s="646"/>
    </row>
    <row r="150" spans="2:50">
      <c r="B150" s="646"/>
      <c r="C150" s="646"/>
      <c r="D150" s="646"/>
      <c r="E150" s="646"/>
      <c r="F150" s="646"/>
      <c r="G150" s="646"/>
      <c r="H150" s="646"/>
      <c r="I150" s="646"/>
      <c r="J150" s="646"/>
      <c r="K150" s="646"/>
      <c r="L150" s="646"/>
      <c r="M150" s="646"/>
      <c r="N150" s="646"/>
      <c r="O150" s="646"/>
      <c r="P150" s="646"/>
      <c r="S150" s="646"/>
      <c r="T150" s="646"/>
      <c r="U150" s="646"/>
      <c r="V150" s="646"/>
      <c r="W150" s="646"/>
      <c r="X150" s="646"/>
      <c r="Y150" s="646"/>
      <c r="Z150" s="646"/>
      <c r="AA150" s="646"/>
      <c r="AB150" s="646"/>
      <c r="AC150" s="646"/>
      <c r="AD150" s="646"/>
      <c r="AE150" s="646"/>
      <c r="AF150" s="646"/>
      <c r="AG150" s="646"/>
      <c r="AJ150" s="646"/>
      <c r="AK150" s="646"/>
      <c r="AL150" s="646"/>
      <c r="AM150" s="646"/>
      <c r="AN150" s="646"/>
      <c r="AO150" s="646"/>
      <c r="AP150" s="646"/>
      <c r="AQ150" s="646"/>
      <c r="AR150" s="646"/>
      <c r="AS150" s="646"/>
      <c r="AT150" s="646"/>
      <c r="AU150" s="646"/>
      <c r="AV150" s="646"/>
      <c r="AW150" s="646"/>
      <c r="AX150" s="646"/>
    </row>
    <row r="151" spans="2:50">
      <c r="B151" s="646"/>
      <c r="C151" s="646"/>
      <c r="D151" s="646"/>
      <c r="E151" s="646"/>
      <c r="F151" s="646"/>
      <c r="G151" s="646"/>
      <c r="H151" s="646"/>
      <c r="I151" s="646"/>
      <c r="J151" s="646"/>
      <c r="K151" s="646"/>
      <c r="L151" s="646"/>
      <c r="M151" s="646"/>
      <c r="N151" s="646"/>
      <c r="O151" s="646"/>
      <c r="P151" s="646"/>
      <c r="S151" s="646"/>
      <c r="T151" s="646"/>
      <c r="U151" s="646"/>
      <c r="V151" s="646"/>
      <c r="W151" s="646"/>
      <c r="X151" s="646"/>
      <c r="Y151" s="646"/>
      <c r="Z151" s="646"/>
      <c r="AA151" s="646"/>
      <c r="AB151" s="646"/>
      <c r="AC151" s="646"/>
      <c r="AD151" s="646"/>
      <c r="AE151" s="646"/>
      <c r="AF151" s="646"/>
      <c r="AG151" s="646"/>
      <c r="AJ151" s="646"/>
      <c r="AK151" s="646"/>
      <c r="AL151" s="646"/>
      <c r="AM151" s="646"/>
      <c r="AN151" s="646"/>
      <c r="AO151" s="646"/>
      <c r="AP151" s="646"/>
      <c r="AQ151" s="646"/>
      <c r="AR151" s="646"/>
      <c r="AS151" s="646"/>
      <c r="AT151" s="646"/>
      <c r="AU151" s="646"/>
      <c r="AV151" s="646"/>
      <c r="AW151" s="646"/>
      <c r="AX151" s="646"/>
    </row>
    <row r="152" spans="2:50">
      <c r="B152" s="646"/>
      <c r="C152" s="646"/>
      <c r="D152" s="646"/>
      <c r="E152" s="646"/>
      <c r="F152" s="646"/>
      <c r="G152" s="646"/>
      <c r="H152" s="646"/>
      <c r="I152" s="646"/>
      <c r="J152" s="646"/>
      <c r="K152" s="646"/>
      <c r="L152" s="646"/>
      <c r="M152" s="646"/>
      <c r="N152" s="646"/>
      <c r="O152" s="646"/>
      <c r="P152" s="646"/>
      <c r="S152" s="646"/>
      <c r="T152" s="646"/>
      <c r="U152" s="646"/>
      <c r="V152" s="646"/>
      <c r="W152" s="646"/>
      <c r="X152" s="646"/>
      <c r="Y152" s="646"/>
      <c r="Z152" s="646"/>
      <c r="AA152" s="646"/>
      <c r="AB152" s="646"/>
      <c r="AC152" s="646"/>
      <c r="AD152" s="646"/>
      <c r="AE152" s="646"/>
      <c r="AF152" s="646"/>
      <c r="AG152" s="646"/>
      <c r="AJ152" s="646"/>
      <c r="AK152" s="646"/>
      <c r="AL152" s="646"/>
      <c r="AM152" s="646"/>
      <c r="AN152" s="646"/>
      <c r="AO152" s="646"/>
      <c r="AP152" s="646"/>
      <c r="AQ152" s="646"/>
      <c r="AR152" s="646"/>
      <c r="AS152" s="646"/>
      <c r="AT152" s="646"/>
      <c r="AU152" s="646"/>
      <c r="AV152" s="646"/>
      <c r="AW152" s="646"/>
      <c r="AX152" s="646"/>
    </row>
    <row r="153" spans="2:50">
      <c r="B153" s="646"/>
      <c r="C153" s="646"/>
      <c r="D153" s="646"/>
      <c r="E153" s="646"/>
      <c r="F153" s="646"/>
      <c r="G153" s="646"/>
      <c r="H153" s="646"/>
      <c r="I153" s="646"/>
      <c r="J153" s="646"/>
      <c r="K153" s="646"/>
      <c r="L153" s="646"/>
      <c r="M153" s="646"/>
      <c r="N153" s="646"/>
      <c r="O153" s="646"/>
      <c r="P153" s="646"/>
      <c r="S153" s="646"/>
      <c r="T153" s="646"/>
      <c r="U153" s="646"/>
      <c r="V153" s="646"/>
      <c r="W153" s="646"/>
      <c r="X153" s="646"/>
      <c r="Y153" s="646"/>
      <c r="Z153" s="646"/>
      <c r="AA153" s="646"/>
      <c r="AB153" s="646"/>
      <c r="AC153" s="646"/>
      <c r="AD153" s="646"/>
      <c r="AE153" s="646"/>
      <c r="AF153" s="646"/>
      <c r="AG153" s="646"/>
      <c r="AJ153" s="646"/>
      <c r="AK153" s="646"/>
      <c r="AL153" s="646"/>
      <c r="AM153" s="646"/>
      <c r="AN153" s="646"/>
      <c r="AO153" s="646"/>
      <c r="AP153" s="646"/>
      <c r="AQ153" s="646"/>
      <c r="AR153" s="646"/>
      <c r="AS153" s="646"/>
      <c r="AT153" s="646"/>
      <c r="AU153" s="646"/>
      <c r="AV153" s="646"/>
      <c r="AW153" s="646"/>
      <c r="AX153" s="646"/>
    </row>
    <row r="154" spans="2:50">
      <c r="B154" s="646"/>
      <c r="C154" s="646"/>
      <c r="D154" s="646"/>
      <c r="E154" s="646"/>
      <c r="F154" s="646"/>
      <c r="G154" s="646"/>
      <c r="H154" s="646"/>
      <c r="I154" s="646"/>
      <c r="J154" s="646"/>
      <c r="K154" s="646"/>
      <c r="L154" s="646"/>
      <c r="M154" s="646"/>
      <c r="N154" s="646"/>
      <c r="O154" s="646"/>
      <c r="P154" s="646"/>
      <c r="S154" s="646"/>
      <c r="T154" s="646"/>
      <c r="U154" s="646"/>
      <c r="V154" s="646"/>
      <c r="W154" s="646"/>
      <c r="X154" s="646"/>
      <c r="Y154" s="646"/>
      <c r="Z154" s="646"/>
      <c r="AA154" s="646"/>
      <c r="AB154" s="646"/>
      <c r="AC154" s="646"/>
      <c r="AD154" s="646"/>
      <c r="AE154" s="646"/>
      <c r="AF154" s="646"/>
      <c r="AG154" s="646"/>
      <c r="AJ154" s="646"/>
      <c r="AK154" s="646"/>
      <c r="AL154" s="646"/>
      <c r="AM154" s="646"/>
      <c r="AN154" s="646"/>
      <c r="AO154" s="646"/>
      <c r="AP154" s="646"/>
      <c r="AQ154" s="646"/>
      <c r="AR154" s="646"/>
      <c r="AS154" s="646"/>
      <c r="AT154" s="646"/>
      <c r="AU154" s="646"/>
      <c r="AV154" s="646"/>
      <c r="AW154" s="646"/>
      <c r="AX154" s="646"/>
    </row>
    <row r="155" spans="2:50">
      <c r="B155" s="646"/>
      <c r="C155" s="646"/>
      <c r="D155" s="646"/>
      <c r="E155" s="646"/>
      <c r="F155" s="646"/>
      <c r="G155" s="646"/>
      <c r="H155" s="646"/>
      <c r="I155" s="646"/>
      <c r="J155" s="646"/>
      <c r="K155" s="646"/>
      <c r="L155" s="646"/>
      <c r="M155" s="646"/>
      <c r="N155" s="646"/>
      <c r="O155" s="646"/>
      <c r="P155" s="646"/>
      <c r="S155" s="646"/>
      <c r="T155" s="646"/>
      <c r="U155" s="646"/>
      <c r="V155" s="646"/>
      <c r="W155" s="646"/>
      <c r="X155" s="646"/>
      <c r="Y155" s="646"/>
      <c r="Z155" s="646"/>
      <c r="AA155" s="646"/>
      <c r="AB155" s="646"/>
      <c r="AC155" s="646"/>
      <c r="AD155" s="646"/>
      <c r="AE155" s="646"/>
      <c r="AF155" s="646"/>
      <c r="AG155" s="646"/>
      <c r="AJ155" s="646"/>
      <c r="AK155" s="646"/>
      <c r="AL155" s="646"/>
      <c r="AM155" s="646"/>
      <c r="AN155" s="646"/>
      <c r="AO155" s="646"/>
      <c r="AP155" s="646"/>
      <c r="AQ155" s="646"/>
      <c r="AR155" s="646"/>
      <c r="AS155" s="646"/>
      <c r="AT155" s="646"/>
      <c r="AU155" s="646"/>
      <c r="AV155" s="646"/>
      <c r="AW155" s="646"/>
      <c r="AX155" s="646"/>
    </row>
    <row r="156" spans="2:50">
      <c r="B156" s="646"/>
      <c r="C156" s="646"/>
      <c r="D156" s="646"/>
      <c r="E156" s="646"/>
      <c r="F156" s="646"/>
      <c r="G156" s="646"/>
      <c r="H156" s="646"/>
      <c r="I156" s="646"/>
      <c r="J156" s="646"/>
      <c r="K156" s="646"/>
      <c r="L156" s="646"/>
      <c r="M156" s="646"/>
      <c r="N156" s="646"/>
      <c r="O156" s="646"/>
      <c r="P156" s="646"/>
      <c r="S156" s="646"/>
      <c r="T156" s="646"/>
      <c r="U156" s="646"/>
      <c r="V156" s="646"/>
      <c r="W156" s="646"/>
      <c r="X156" s="646"/>
      <c r="Y156" s="646"/>
      <c r="Z156" s="646"/>
      <c r="AA156" s="646"/>
      <c r="AB156" s="646"/>
      <c r="AC156" s="646"/>
      <c r="AD156" s="646"/>
      <c r="AE156" s="646"/>
      <c r="AF156" s="646"/>
      <c r="AG156" s="646"/>
      <c r="AJ156" s="646"/>
      <c r="AK156" s="646"/>
      <c r="AL156" s="646"/>
      <c r="AM156" s="646"/>
      <c r="AN156" s="646"/>
      <c r="AO156" s="646"/>
      <c r="AP156" s="646"/>
      <c r="AQ156" s="646"/>
      <c r="AR156" s="646"/>
      <c r="AS156" s="646"/>
      <c r="AT156" s="646"/>
      <c r="AU156" s="646"/>
      <c r="AV156" s="646"/>
      <c r="AW156" s="646"/>
      <c r="AX156" s="646"/>
    </row>
    <row r="157" spans="2:50">
      <c r="B157" s="646"/>
      <c r="C157" s="646"/>
      <c r="D157" s="646"/>
      <c r="E157" s="646"/>
      <c r="F157" s="646"/>
      <c r="G157" s="646"/>
      <c r="H157" s="646"/>
      <c r="I157" s="646"/>
      <c r="J157" s="646"/>
      <c r="K157" s="646"/>
      <c r="L157" s="646"/>
      <c r="M157" s="646"/>
      <c r="N157" s="646"/>
      <c r="O157" s="646"/>
      <c r="P157" s="646"/>
      <c r="S157" s="646"/>
      <c r="T157" s="646"/>
      <c r="U157" s="646"/>
      <c r="V157" s="646"/>
      <c r="W157" s="646"/>
      <c r="X157" s="646"/>
      <c r="Y157" s="646"/>
      <c r="Z157" s="646"/>
      <c r="AA157" s="646"/>
      <c r="AB157" s="646"/>
      <c r="AC157" s="646"/>
      <c r="AD157" s="646"/>
      <c r="AE157" s="646"/>
      <c r="AF157" s="646"/>
      <c r="AG157" s="646"/>
      <c r="AJ157" s="646"/>
      <c r="AK157" s="646"/>
      <c r="AL157" s="646"/>
      <c r="AM157" s="646"/>
      <c r="AN157" s="646"/>
      <c r="AO157" s="646"/>
      <c r="AP157" s="646"/>
      <c r="AQ157" s="646"/>
      <c r="AR157" s="646"/>
      <c r="AS157" s="646"/>
      <c r="AT157" s="646"/>
      <c r="AU157" s="646"/>
      <c r="AV157" s="646"/>
      <c r="AW157" s="646"/>
      <c r="AX157" s="646"/>
    </row>
    <row r="158" spans="2:50">
      <c r="B158" s="646"/>
      <c r="C158" s="646"/>
      <c r="D158" s="646"/>
      <c r="E158" s="646"/>
      <c r="F158" s="646"/>
      <c r="G158" s="646"/>
      <c r="H158" s="646"/>
      <c r="I158" s="646"/>
      <c r="J158" s="646"/>
      <c r="K158" s="646"/>
      <c r="L158" s="646"/>
      <c r="M158" s="646"/>
      <c r="N158" s="646"/>
      <c r="O158" s="646"/>
      <c r="P158" s="646"/>
      <c r="S158" s="646"/>
      <c r="T158" s="646"/>
      <c r="U158" s="646"/>
      <c r="V158" s="646"/>
      <c r="W158" s="646"/>
      <c r="X158" s="646"/>
      <c r="Y158" s="646"/>
      <c r="Z158" s="646"/>
      <c r="AA158" s="646"/>
      <c r="AB158" s="646"/>
      <c r="AC158" s="646"/>
      <c r="AD158" s="646"/>
      <c r="AE158" s="646"/>
      <c r="AF158" s="646"/>
      <c r="AG158" s="646"/>
      <c r="AJ158" s="646"/>
      <c r="AK158" s="646"/>
      <c r="AL158" s="646"/>
      <c r="AM158" s="646"/>
      <c r="AN158" s="646"/>
      <c r="AO158" s="646"/>
      <c r="AP158" s="646"/>
      <c r="AQ158" s="646"/>
      <c r="AR158" s="646"/>
      <c r="AS158" s="646"/>
      <c r="AT158" s="646"/>
      <c r="AU158" s="646"/>
      <c r="AV158" s="646"/>
      <c r="AW158" s="646"/>
      <c r="AX158" s="646"/>
    </row>
    <row r="159" spans="2:50">
      <c r="B159" s="646"/>
      <c r="C159" s="646"/>
      <c r="D159" s="646"/>
      <c r="E159" s="646"/>
      <c r="F159" s="646"/>
      <c r="G159" s="646"/>
      <c r="H159" s="646"/>
      <c r="I159" s="646"/>
      <c r="J159" s="646"/>
      <c r="K159" s="646"/>
      <c r="L159" s="646"/>
      <c r="M159" s="646"/>
      <c r="N159" s="646"/>
      <c r="O159" s="646"/>
      <c r="P159" s="646"/>
      <c r="S159" s="646"/>
      <c r="T159" s="646"/>
      <c r="U159" s="646"/>
      <c r="V159" s="646"/>
      <c r="W159" s="646"/>
      <c r="X159" s="646"/>
      <c r="Y159" s="646"/>
      <c r="Z159" s="646"/>
      <c r="AA159" s="646"/>
      <c r="AB159" s="646"/>
      <c r="AC159" s="646"/>
      <c r="AD159" s="646"/>
      <c r="AE159" s="646"/>
      <c r="AF159" s="646"/>
      <c r="AG159" s="646"/>
      <c r="AJ159" s="646"/>
      <c r="AK159" s="646"/>
      <c r="AL159" s="646"/>
      <c r="AM159" s="646"/>
      <c r="AN159" s="646"/>
      <c r="AO159" s="646"/>
      <c r="AP159" s="646"/>
      <c r="AQ159" s="646"/>
      <c r="AR159" s="646"/>
      <c r="AS159" s="646"/>
      <c r="AT159" s="646"/>
      <c r="AU159" s="646"/>
      <c r="AV159" s="646"/>
      <c r="AW159" s="646"/>
      <c r="AX159" s="646"/>
    </row>
    <row r="160" spans="2:50">
      <c r="B160" s="646"/>
      <c r="C160" s="646"/>
      <c r="D160" s="646"/>
      <c r="E160" s="646"/>
      <c r="F160" s="646"/>
      <c r="G160" s="646"/>
      <c r="H160" s="646"/>
      <c r="I160" s="646"/>
      <c r="J160" s="646"/>
      <c r="K160" s="646"/>
      <c r="L160" s="646"/>
      <c r="M160" s="646"/>
      <c r="N160" s="646"/>
      <c r="O160" s="646"/>
      <c r="P160" s="646"/>
      <c r="S160" s="646"/>
      <c r="T160" s="646"/>
      <c r="U160" s="646"/>
      <c r="V160" s="646"/>
      <c r="W160" s="646"/>
      <c r="X160" s="646"/>
      <c r="Y160" s="646"/>
      <c r="Z160" s="646"/>
      <c r="AA160" s="646"/>
      <c r="AB160" s="646"/>
      <c r="AC160" s="646"/>
      <c r="AD160" s="646"/>
      <c r="AE160" s="646"/>
      <c r="AF160" s="646"/>
      <c r="AG160" s="646"/>
      <c r="AJ160" s="646"/>
      <c r="AK160" s="646"/>
      <c r="AL160" s="646"/>
      <c r="AM160" s="646"/>
      <c r="AN160" s="646"/>
      <c r="AO160" s="646"/>
      <c r="AP160" s="646"/>
      <c r="AQ160" s="646"/>
      <c r="AR160" s="646"/>
      <c r="AS160" s="646"/>
      <c r="AT160" s="646"/>
      <c r="AU160" s="646"/>
      <c r="AV160" s="646"/>
      <c r="AW160" s="646"/>
      <c r="AX160" s="646"/>
    </row>
    <row r="161" spans="2:50">
      <c r="B161" s="646"/>
      <c r="C161" s="646"/>
      <c r="D161" s="646"/>
      <c r="E161" s="646"/>
      <c r="F161" s="646"/>
      <c r="G161" s="646"/>
      <c r="H161" s="646"/>
      <c r="I161" s="646"/>
      <c r="J161" s="646"/>
      <c r="K161" s="646"/>
      <c r="L161" s="646"/>
      <c r="M161" s="646"/>
      <c r="N161" s="646"/>
      <c r="O161" s="646"/>
      <c r="P161" s="646"/>
      <c r="S161" s="646"/>
      <c r="T161" s="646"/>
      <c r="U161" s="646"/>
      <c r="V161" s="646"/>
      <c r="W161" s="646"/>
      <c r="X161" s="646"/>
      <c r="Y161" s="646"/>
      <c r="Z161" s="646"/>
      <c r="AA161" s="646"/>
      <c r="AB161" s="646"/>
      <c r="AC161" s="646"/>
      <c r="AD161" s="646"/>
      <c r="AE161" s="646"/>
      <c r="AF161" s="646"/>
      <c r="AG161" s="646"/>
      <c r="AJ161" s="646"/>
      <c r="AK161" s="646"/>
      <c r="AL161" s="646"/>
      <c r="AM161" s="646"/>
      <c r="AN161" s="646"/>
      <c r="AO161" s="646"/>
      <c r="AP161" s="646"/>
      <c r="AQ161" s="646"/>
      <c r="AR161" s="646"/>
      <c r="AS161" s="646"/>
      <c r="AT161" s="646"/>
      <c r="AU161" s="646"/>
      <c r="AV161" s="646"/>
      <c r="AW161" s="646"/>
      <c r="AX161" s="646"/>
    </row>
    <row r="162" spans="2:50">
      <c r="B162" s="646"/>
      <c r="C162" s="646"/>
      <c r="D162" s="646"/>
      <c r="E162" s="646"/>
      <c r="F162" s="646"/>
      <c r="G162" s="646"/>
      <c r="H162" s="646"/>
      <c r="I162" s="646"/>
      <c r="J162" s="646"/>
      <c r="K162" s="646"/>
      <c r="L162" s="646"/>
      <c r="M162" s="646"/>
      <c r="N162" s="646"/>
      <c r="O162" s="646"/>
      <c r="P162" s="646"/>
      <c r="S162" s="646"/>
      <c r="T162" s="646"/>
      <c r="U162" s="646"/>
      <c r="V162" s="646"/>
      <c r="W162" s="646"/>
      <c r="X162" s="646"/>
      <c r="Y162" s="646"/>
      <c r="Z162" s="646"/>
      <c r="AA162" s="646"/>
      <c r="AB162" s="646"/>
      <c r="AC162" s="646"/>
      <c r="AD162" s="646"/>
      <c r="AE162" s="646"/>
      <c r="AF162" s="646"/>
      <c r="AG162" s="646"/>
      <c r="AJ162" s="646"/>
      <c r="AK162" s="646"/>
      <c r="AL162" s="646"/>
      <c r="AM162" s="646"/>
      <c r="AN162" s="646"/>
      <c r="AO162" s="646"/>
      <c r="AP162" s="646"/>
      <c r="AQ162" s="646"/>
      <c r="AR162" s="646"/>
      <c r="AS162" s="646"/>
      <c r="AT162" s="646"/>
      <c r="AU162" s="646"/>
      <c r="AV162" s="646"/>
      <c r="AW162" s="646"/>
      <c r="AX162" s="646"/>
    </row>
    <row r="163" spans="2:50">
      <c r="B163" s="646"/>
      <c r="C163" s="646"/>
      <c r="D163" s="646"/>
      <c r="E163" s="646"/>
      <c r="F163" s="646"/>
      <c r="G163" s="646"/>
      <c r="H163" s="646"/>
      <c r="I163" s="646"/>
      <c r="J163" s="646"/>
      <c r="K163" s="646"/>
      <c r="L163" s="646"/>
      <c r="M163" s="646"/>
      <c r="N163" s="646"/>
      <c r="O163" s="646"/>
      <c r="P163" s="646"/>
      <c r="S163" s="646"/>
      <c r="T163" s="646"/>
      <c r="U163" s="646"/>
      <c r="V163" s="646"/>
      <c r="W163" s="646"/>
      <c r="X163" s="646"/>
      <c r="Y163" s="646"/>
      <c r="Z163" s="646"/>
      <c r="AA163" s="646"/>
      <c r="AB163" s="646"/>
      <c r="AC163" s="646"/>
      <c r="AD163" s="646"/>
      <c r="AE163" s="646"/>
      <c r="AF163" s="646"/>
      <c r="AG163" s="646"/>
      <c r="AJ163" s="646"/>
      <c r="AK163" s="646"/>
      <c r="AL163" s="646"/>
      <c r="AM163" s="646"/>
      <c r="AN163" s="646"/>
      <c r="AO163" s="646"/>
      <c r="AP163" s="646"/>
      <c r="AQ163" s="646"/>
      <c r="AR163" s="646"/>
      <c r="AS163" s="646"/>
      <c r="AT163" s="646"/>
      <c r="AU163" s="646"/>
      <c r="AV163" s="646"/>
      <c r="AW163" s="646"/>
      <c r="AX163" s="646"/>
    </row>
    <row r="164" spans="2:50">
      <c r="B164" s="646"/>
      <c r="C164" s="646"/>
      <c r="D164" s="646"/>
      <c r="E164" s="646"/>
      <c r="F164" s="646"/>
      <c r="G164" s="646"/>
      <c r="H164" s="646"/>
      <c r="I164" s="646"/>
      <c r="J164" s="646"/>
      <c r="K164" s="646"/>
      <c r="L164" s="646"/>
      <c r="M164" s="646"/>
      <c r="N164" s="646"/>
      <c r="O164" s="646"/>
      <c r="P164" s="646"/>
      <c r="S164" s="646"/>
      <c r="T164" s="646"/>
      <c r="U164" s="646"/>
      <c r="V164" s="646"/>
      <c r="W164" s="646"/>
      <c r="X164" s="646"/>
      <c r="Y164" s="646"/>
      <c r="Z164" s="646"/>
      <c r="AA164" s="646"/>
      <c r="AB164" s="646"/>
      <c r="AC164" s="646"/>
      <c r="AD164" s="646"/>
      <c r="AE164" s="646"/>
      <c r="AF164" s="646"/>
      <c r="AG164" s="646"/>
      <c r="AJ164" s="646"/>
      <c r="AK164" s="646"/>
      <c r="AL164" s="646"/>
      <c r="AM164" s="646"/>
      <c r="AN164" s="646"/>
      <c r="AO164" s="646"/>
      <c r="AP164" s="646"/>
      <c r="AQ164" s="646"/>
      <c r="AR164" s="646"/>
      <c r="AS164" s="646"/>
      <c r="AT164" s="646"/>
      <c r="AU164" s="646"/>
      <c r="AV164" s="646"/>
      <c r="AW164" s="646"/>
      <c r="AX164" s="646"/>
    </row>
    <row r="165" spans="2:50">
      <c r="B165" s="646"/>
      <c r="C165" s="646"/>
      <c r="D165" s="646"/>
      <c r="E165" s="646"/>
      <c r="F165" s="646"/>
      <c r="G165" s="646"/>
      <c r="H165" s="646"/>
      <c r="I165" s="646"/>
      <c r="J165" s="646"/>
      <c r="K165" s="646"/>
      <c r="L165" s="646"/>
      <c r="M165" s="646"/>
      <c r="N165" s="646"/>
      <c r="O165" s="646"/>
      <c r="P165" s="646"/>
      <c r="S165" s="646"/>
      <c r="T165" s="646"/>
      <c r="U165" s="646"/>
      <c r="V165" s="646"/>
      <c r="W165" s="646"/>
      <c r="X165" s="646"/>
      <c r="Y165" s="646"/>
      <c r="Z165" s="646"/>
      <c r="AA165" s="646"/>
      <c r="AB165" s="646"/>
      <c r="AC165" s="646"/>
      <c r="AD165" s="646"/>
      <c r="AE165" s="646"/>
      <c r="AF165" s="646"/>
      <c r="AG165" s="646"/>
      <c r="AJ165" s="646"/>
      <c r="AK165" s="646"/>
      <c r="AL165" s="646"/>
      <c r="AM165" s="646"/>
      <c r="AN165" s="646"/>
      <c r="AO165" s="646"/>
      <c r="AP165" s="646"/>
      <c r="AQ165" s="646"/>
      <c r="AR165" s="646"/>
      <c r="AS165" s="646"/>
      <c r="AT165" s="646"/>
      <c r="AU165" s="646"/>
      <c r="AV165" s="646"/>
      <c r="AW165" s="646"/>
      <c r="AX165" s="646"/>
    </row>
    <row r="166" spans="2:50">
      <c r="B166" s="646"/>
      <c r="C166" s="646"/>
      <c r="D166" s="646"/>
      <c r="E166" s="646"/>
      <c r="F166" s="646"/>
      <c r="G166" s="646"/>
      <c r="H166" s="646"/>
      <c r="I166" s="646"/>
      <c r="J166" s="646"/>
      <c r="K166" s="646"/>
      <c r="L166" s="646"/>
      <c r="M166" s="646"/>
      <c r="N166" s="646"/>
      <c r="O166" s="646"/>
      <c r="P166" s="646"/>
      <c r="S166" s="646"/>
      <c r="T166" s="646"/>
      <c r="U166" s="646"/>
      <c r="V166" s="646"/>
      <c r="W166" s="646"/>
      <c r="X166" s="646"/>
      <c r="Y166" s="646"/>
      <c r="Z166" s="646"/>
      <c r="AA166" s="646"/>
      <c r="AB166" s="646"/>
      <c r="AC166" s="646"/>
      <c r="AD166" s="646"/>
      <c r="AE166" s="646"/>
      <c r="AF166" s="646"/>
      <c r="AG166" s="646"/>
      <c r="AJ166" s="646"/>
      <c r="AK166" s="646"/>
      <c r="AL166" s="646"/>
      <c r="AM166" s="646"/>
      <c r="AN166" s="646"/>
      <c r="AO166" s="646"/>
      <c r="AP166" s="646"/>
      <c r="AQ166" s="646"/>
      <c r="AR166" s="646"/>
      <c r="AS166" s="646"/>
      <c r="AT166" s="646"/>
      <c r="AU166" s="646"/>
      <c r="AV166" s="646"/>
      <c r="AW166" s="646"/>
      <c r="AX166" s="646"/>
    </row>
    <row r="167" spans="2:50">
      <c r="B167" s="646"/>
      <c r="C167" s="646"/>
      <c r="D167" s="646"/>
      <c r="E167" s="646"/>
      <c r="F167" s="646"/>
      <c r="G167" s="646"/>
      <c r="H167" s="646"/>
      <c r="I167" s="646"/>
      <c r="J167" s="646"/>
      <c r="K167" s="646"/>
      <c r="L167" s="646"/>
      <c r="M167" s="646"/>
      <c r="N167" s="646"/>
      <c r="O167" s="646"/>
      <c r="P167" s="646"/>
      <c r="S167" s="646"/>
      <c r="T167" s="646"/>
      <c r="U167" s="646"/>
      <c r="V167" s="646"/>
      <c r="W167" s="646"/>
      <c r="X167" s="646"/>
      <c r="Y167" s="646"/>
      <c r="Z167" s="646"/>
      <c r="AA167" s="646"/>
      <c r="AB167" s="646"/>
      <c r="AC167" s="646"/>
      <c r="AD167" s="646"/>
      <c r="AE167" s="646"/>
      <c r="AF167" s="646"/>
      <c r="AG167" s="646"/>
      <c r="AJ167" s="646"/>
      <c r="AK167" s="646"/>
      <c r="AL167" s="646"/>
      <c r="AM167" s="646"/>
      <c r="AN167" s="646"/>
      <c r="AO167" s="646"/>
      <c r="AP167" s="646"/>
      <c r="AQ167" s="646"/>
      <c r="AR167" s="646"/>
      <c r="AS167" s="646"/>
      <c r="AT167" s="646"/>
      <c r="AU167" s="646"/>
      <c r="AV167" s="646"/>
      <c r="AW167" s="646"/>
      <c r="AX167" s="646"/>
    </row>
    <row r="168" spans="2:50">
      <c r="B168" s="646"/>
      <c r="C168" s="646"/>
      <c r="D168" s="646"/>
      <c r="E168" s="646"/>
      <c r="F168" s="646"/>
      <c r="G168" s="646"/>
      <c r="H168" s="646"/>
      <c r="I168" s="646"/>
      <c r="J168" s="646"/>
      <c r="K168" s="646"/>
      <c r="L168" s="646"/>
      <c r="M168" s="646"/>
      <c r="N168" s="646"/>
      <c r="O168" s="646"/>
      <c r="P168" s="646"/>
      <c r="S168" s="646"/>
      <c r="T168" s="646"/>
      <c r="U168" s="646"/>
      <c r="V168" s="646"/>
      <c r="W168" s="646"/>
      <c r="X168" s="646"/>
      <c r="Y168" s="646"/>
      <c r="Z168" s="646"/>
      <c r="AA168" s="646"/>
      <c r="AB168" s="646"/>
      <c r="AC168" s="646"/>
      <c r="AD168" s="646"/>
      <c r="AE168" s="646"/>
      <c r="AF168" s="646"/>
      <c r="AG168" s="646"/>
      <c r="AJ168" s="646"/>
      <c r="AK168" s="646"/>
      <c r="AL168" s="646"/>
      <c r="AM168" s="646"/>
      <c r="AN168" s="646"/>
      <c r="AO168" s="646"/>
      <c r="AP168" s="646"/>
      <c r="AQ168" s="646"/>
      <c r="AR168" s="646"/>
      <c r="AS168" s="646"/>
      <c r="AT168" s="646"/>
      <c r="AU168" s="646"/>
      <c r="AV168" s="646"/>
      <c r="AW168" s="646"/>
      <c r="AX168" s="646"/>
    </row>
    <row r="169" spans="2:50">
      <c r="B169" s="646"/>
      <c r="C169" s="646"/>
      <c r="D169" s="646"/>
      <c r="E169" s="646"/>
      <c r="F169" s="646"/>
      <c r="G169" s="646"/>
      <c r="H169" s="646"/>
      <c r="I169" s="646"/>
      <c r="J169" s="646"/>
      <c r="K169" s="646"/>
      <c r="L169" s="646"/>
      <c r="M169" s="646"/>
      <c r="N169" s="646"/>
      <c r="O169" s="646"/>
      <c r="P169" s="646"/>
      <c r="S169" s="646"/>
      <c r="T169" s="646"/>
      <c r="U169" s="646"/>
      <c r="V169" s="646"/>
      <c r="W169" s="646"/>
      <c r="X169" s="646"/>
      <c r="Y169" s="646"/>
      <c r="Z169" s="646"/>
      <c r="AA169" s="646"/>
      <c r="AB169" s="646"/>
      <c r="AC169" s="646"/>
      <c r="AD169" s="646"/>
      <c r="AE169" s="646"/>
      <c r="AF169" s="646"/>
      <c r="AG169" s="646"/>
      <c r="AJ169" s="646"/>
      <c r="AK169" s="646"/>
      <c r="AL169" s="646"/>
      <c r="AM169" s="646"/>
      <c r="AN169" s="646"/>
      <c r="AO169" s="646"/>
      <c r="AP169" s="646"/>
      <c r="AQ169" s="646"/>
      <c r="AR169" s="646"/>
      <c r="AS169" s="646"/>
      <c r="AT169" s="646"/>
      <c r="AU169" s="646"/>
      <c r="AV169" s="646"/>
      <c r="AW169" s="646"/>
      <c r="AX169" s="646"/>
    </row>
    <row r="170" spans="2:50">
      <c r="B170" s="646"/>
      <c r="C170" s="646"/>
      <c r="D170" s="646"/>
      <c r="E170" s="646"/>
      <c r="F170" s="646"/>
      <c r="G170" s="646"/>
      <c r="H170" s="646"/>
      <c r="I170" s="646"/>
      <c r="J170" s="646"/>
      <c r="K170" s="646"/>
      <c r="L170" s="646"/>
      <c r="M170" s="646"/>
      <c r="N170" s="646"/>
      <c r="O170" s="646"/>
      <c r="P170" s="646"/>
      <c r="S170" s="646"/>
      <c r="T170" s="646"/>
      <c r="U170" s="646"/>
      <c r="V170" s="646"/>
      <c r="W170" s="646"/>
      <c r="X170" s="646"/>
      <c r="Y170" s="646"/>
      <c r="Z170" s="646"/>
      <c r="AA170" s="646"/>
      <c r="AB170" s="646"/>
      <c r="AC170" s="646"/>
      <c r="AD170" s="646"/>
      <c r="AE170" s="646"/>
      <c r="AF170" s="646"/>
      <c r="AG170" s="646"/>
      <c r="AJ170" s="646"/>
      <c r="AK170" s="646"/>
      <c r="AL170" s="646"/>
      <c r="AM170" s="646"/>
      <c r="AN170" s="646"/>
      <c r="AO170" s="646"/>
      <c r="AP170" s="646"/>
      <c r="AQ170" s="646"/>
      <c r="AR170" s="646"/>
      <c r="AS170" s="646"/>
      <c r="AT170" s="646"/>
      <c r="AU170" s="646"/>
      <c r="AV170" s="646"/>
      <c r="AW170" s="646"/>
      <c r="AX170" s="646"/>
    </row>
    <row r="171" spans="2:50">
      <c r="B171" s="646"/>
      <c r="C171" s="646"/>
      <c r="D171" s="646"/>
      <c r="E171" s="646"/>
      <c r="F171" s="646"/>
      <c r="G171" s="646"/>
      <c r="H171" s="646"/>
      <c r="I171" s="646"/>
      <c r="J171" s="646"/>
      <c r="K171" s="646"/>
      <c r="L171" s="646"/>
      <c r="M171" s="646"/>
      <c r="N171" s="646"/>
      <c r="O171" s="646"/>
      <c r="P171" s="646"/>
      <c r="S171" s="646"/>
      <c r="T171" s="646"/>
      <c r="U171" s="646"/>
      <c r="V171" s="646"/>
      <c r="W171" s="646"/>
      <c r="X171" s="646"/>
      <c r="Y171" s="646"/>
      <c r="Z171" s="646"/>
      <c r="AA171" s="646"/>
      <c r="AB171" s="646"/>
      <c r="AC171" s="646"/>
      <c r="AD171" s="646"/>
      <c r="AE171" s="646"/>
      <c r="AF171" s="646"/>
      <c r="AG171" s="646"/>
      <c r="AJ171" s="646"/>
      <c r="AK171" s="646"/>
      <c r="AL171" s="646"/>
      <c r="AM171" s="646"/>
      <c r="AN171" s="646"/>
      <c r="AO171" s="646"/>
      <c r="AP171" s="646"/>
      <c r="AQ171" s="646"/>
      <c r="AR171" s="646"/>
      <c r="AS171" s="646"/>
      <c r="AT171" s="646"/>
      <c r="AU171" s="646"/>
      <c r="AV171" s="646"/>
      <c r="AW171" s="646"/>
      <c r="AX171" s="646"/>
    </row>
    <row r="172" spans="2:50">
      <c r="B172" s="646"/>
      <c r="C172" s="646"/>
      <c r="D172" s="646"/>
      <c r="E172" s="646"/>
      <c r="F172" s="646"/>
      <c r="G172" s="646"/>
      <c r="H172" s="646"/>
      <c r="I172" s="646"/>
      <c r="J172" s="646"/>
      <c r="K172" s="646"/>
      <c r="L172" s="646"/>
      <c r="M172" s="646"/>
      <c r="N172" s="646"/>
      <c r="O172" s="646"/>
      <c r="P172" s="646"/>
      <c r="S172" s="646"/>
      <c r="T172" s="646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6"/>
      <c r="AF172" s="646"/>
      <c r="AG172" s="646"/>
      <c r="AJ172" s="646"/>
      <c r="AK172" s="646"/>
      <c r="AL172" s="646"/>
      <c r="AM172" s="646"/>
      <c r="AN172" s="646"/>
      <c r="AO172" s="646"/>
      <c r="AP172" s="646"/>
      <c r="AQ172" s="646"/>
      <c r="AR172" s="646"/>
      <c r="AS172" s="646"/>
      <c r="AT172" s="646"/>
      <c r="AU172" s="646"/>
      <c r="AV172" s="646"/>
      <c r="AW172" s="646"/>
      <c r="AX172" s="646"/>
    </row>
    <row r="173" spans="2:50">
      <c r="B173" s="646"/>
      <c r="C173" s="646"/>
      <c r="D173" s="646"/>
      <c r="E173" s="646"/>
      <c r="F173" s="646"/>
      <c r="G173" s="646"/>
      <c r="H173" s="646"/>
      <c r="I173" s="646"/>
      <c r="J173" s="646"/>
      <c r="K173" s="646"/>
      <c r="L173" s="646"/>
      <c r="M173" s="646"/>
      <c r="N173" s="646"/>
      <c r="O173" s="646"/>
      <c r="P173" s="646"/>
      <c r="S173" s="646"/>
      <c r="T173" s="646"/>
      <c r="U173" s="646"/>
      <c r="V173" s="646"/>
      <c r="W173" s="646"/>
      <c r="X173" s="646"/>
      <c r="Y173" s="646"/>
      <c r="Z173" s="646"/>
      <c r="AA173" s="646"/>
      <c r="AB173" s="646"/>
      <c r="AC173" s="646"/>
      <c r="AD173" s="646"/>
      <c r="AE173" s="646"/>
      <c r="AF173" s="646"/>
      <c r="AG173" s="646"/>
      <c r="AJ173" s="646"/>
      <c r="AK173" s="646"/>
      <c r="AL173" s="646"/>
      <c r="AM173" s="646"/>
      <c r="AN173" s="646"/>
      <c r="AO173" s="646"/>
      <c r="AP173" s="646"/>
      <c r="AQ173" s="646"/>
      <c r="AR173" s="646"/>
      <c r="AS173" s="646"/>
      <c r="AT173" s="646"/>
      <c r="AU173" s="646"/>
      <c r="AV173" s="646"/>
      <c r="AW173" s="646"/>
      <c r="AX173" s="646"/>
    </row>
    <row r="174" spans="2:50">
      <c r="B174" s="646"/>
      <c r="C174" s="646"/>
      <c r="D174" s="646"/>
      <c r="E174" s="646"/>
      <c r="F174" s="646"/>
      <c r="G174" s="646"/>
      <c r="H174" s="646"/>
      <c r="I174" s="646"/>
      <c r="J174" s="646"/>
      <c r="K174" s="646"/>
      <c r="L174" s="646"/>
      <c r="M174" s="646"/>
      <c r="N174" s="646"/>
      <c r="O174" s="646"/>
      <c r="P174" s="646"/>
      <c r="S174" s="646"/>
      <c r="T174" s="646"/>
      <c r="U174" s="646"/>
      <c r="V174" s="646"/>
      <c r="W174" s="646"/>
      <c r="X174" s="646"/>
      <c r="Y174" s="646"/>
      <c r="Z174" s="646"/>
      <c r="AA174" s="646"/>
      <c r="AB174" s="646"/>
      <c r="AC174" s="646"/>
      <c r="AD174" s="646"/>
      <c r="AE174" s="646"/>
      <c r="AF174" s="646"/>
      <c r="AG174" s="646"/>
      <c r="AJ174" s="646"/>
      <c r="AK174" s="646"/>
      <c r="AL174" s="646"/>
      <c r="AM174" s="646"/>
      <c r="AN174" s="646"/>
      <c r="AO174" s="646"/>
      <c r="AP174" s="646"/>
      <c r="AQ174" s="646"/>
      <c r="AR174" s="646"/>
      <c r="AS174" s="646"/>
      <c r="AT174" s="646"/>
      <c r="AU174" s="646"/>
      <c r="AV174" s="646"/>
      <c r="AW174" s="646"/>
      <c r="AX174" s="646"/>
    </row>
    <row r="175" spans="2:50">
      <c r="B175" s="646"/>
      <c r="C175" s="646"/>
      <c r="D175" s="646"/>
      <c r="E175" s="646"/>
      <c r="F175" s="646"/>
      <c r="G175" s="646"/>
      <c r="H175" s="646"/>
      <c r="I175" s="646"/>
      <c r="J175" s="646"/>
      <c r="K175" s="646"/>
      <c r="L175" s="646"/>
      <c r="M175" s="646"/>
      <c r="N175" s="646"/>
      <c r="O175" s="646"/>
      <c r="P175" s="646"/>
      <c r="S175" s="646"/>
      <c r="T175" s="646"/>
      <c r="U175" s="646"/>
      <c r="V175" s="646"/>
      <c r="W175" s="646"/>
      <c r="X175" s="646"/>
      <c r="Y175" s="646"/>
      <c r="Z175" s="646"/>
      <c r="AA175" s="646"/>
      <c r="AB175" s="646"/>
      <c r="AC175" s="646"/>
      <c r="AD175" s="646"/>
      <c r="AE175" s="646"/>
      <c r="AF175" s="646"/>
      <c r="AG175" s="646"/>
      <c r="AJ175" s="646"/>
      <c r="AK175" s="646"/>
      <c r="AL175" s="646"/>
      <c r="AM175" s="646"/>
      <c r="AN175" s="646"/>
      <c r="AO175" s="646"/>
      <c r="AP175" s="646"/>
      <c r="AQ175" s="646"/>
      <c r="AR175" s="646"/>
      <c r="AS175" s="646"/>
      <c r="AT175" s="646"/>
      <c r="AU175" s="646"/>
      <c r="AV175" s="646"/>
      <c r="AW175" s="646"/>
      <c r="AX175" s="646"/>
    </row>
    <row r="176" spans="2:50">
      <c r="B176" s="646"/>
      <c r="C176" s="646"/>
      <c r="D176" s="646"/>
      <c r="E176" s="646"/>
      <c r="F176" s="646"/>
      <c r="G176" s="646"/>
      <c r="H176" s="646"/>
      <c r="I176" s="646"/>
      <c r="J176" s="646"/>
      <c r="K176" s="646"/>
      <c r="L176" s="646"/>
      <c r="M176" s="646"/>
      <c r="N176" s="646"/>
      <c r="O176" s="646"/>
      <c r="P176" s="646"/>
      <c r="S176" s="646"/>
      <c r="T176" s="646"/>
      <c r="U176" s="646"/>
      <c r="V176" s="646"/>
      <c r="W176" s="646"/>
      <c r="X176" s="646"/>
      <c r="Y176" s="646"/>
      <c r="Z176" s="646"/>
      <c r="AA176" s="646"/>
      <c r="AB176" s="646"/>
      <c r="AC176" s="646"/>
      <c r="AD176" s="646"/>
      <c r="AE176" s="646"/>
      <c r="AF176" s="646"/>
      <c r="AG176" s="646"/>
      <c r="AJ176" s="646"/>
      <c r="AK176" s="646"/>
      <c r="AL176" s="646"/>
      <c r="AM176" s="646"/>
      <c r="AN176" s="646"/>
      <c r="AO176" s="646"/>
      <c r="AP176" s="646"/>
      <c r="AQ176" s="646"/>
      <c r="AR176" s="646"/>
      <c r="AS176" s="646"/>
      <c r="AT176" s="646"/>
      <c r="AU176" s="646"/>
      <c r="AV176" s="646"/>
      <c r="AW176" s="646"/>
      <c r="AX176" s="646"/>
    </row>
    <row r="177" spans="2:50">
      <c r="B177" s="646"/>
      <c r="C177" s="646"/>
      <c r="D177" s="646"/>
      <c r="E177" s="646"/>
      <c r="F177" s="646"/>
      <c r="G177" s="646"/>
      <c r="H177" s="646"/>
      <c r="I177" s="646"/>
      <c r="J177" s="646"/>
      <c r="K177" s="646"/>
      <c r="L177" s="646"/>
      <c r="M177" s="646"/>
      <c r="N177" s="646"/>
      <c r="O177" s="646"/>
      <c r="P177" s="646"/>
      <c r="S177" s="646"/>
      <c r="T177" s="646"/>
      <c r="U177" s="646"/>
      <c r="V177" s="646"/>
      <c r="W177" s="646"/>
      <c r="X177" s="646"/>
      <c r="Y177" s="646"/>
      <c r="Z177" s="646"/>
      <c r="AA177" s="646"/>
      <c r="AB177" s="646"/>
      <c r="AC177" s="646"/>
      <c r="AD177" s="646"/>
      <c r="AE177" s="646"/>
      <c r="AF177" s="646"/>
      <c r="AG177" s="646"/>
      <c r="AJ177" s="646"/>
      <c r="AK177" s="646"/>
      <c r="AL177" s="646"/>
      <c r="AM177" s="646"/>
      <c r="AN177" s="646"/>
      <c r="AO177" s="646"/>
      <c r="AP177" s="646"/>
      <c r="AQ177" s="646"/>
      <c r="AR177" s="646"/>
      <c r="AS177" s="646"/>
      <c r="AT177" s="646"/>
      <c r="AU177" s="646"/>
      <c r="AV177" s="646"/>
      <c r="AW177" s="646"/>
      <c r="AX177" s="646"/>
    </row>
    <row r="178" spans="2:50">
      <c r="B178" s="646"/>
      <c r="C178" s="646"/>
      <c r="D178" s="646"/>
      <c r="E178" s="646"/>
      <c r="F178" s="646"/>
      <c r="G178" s="646"/>
      <c r="H178" s="646"/>
      <c r="I178" s="646"/>
      <c r="J178" s="646"/>
      <c r="K178" s="646"/>
      <c r="L178" s="646"/>
      <c r="M178" s="646"/>
      <c r="N178" s="646"/>
      <c r="O178" s="646"/>
      <c r="P178" s="646"/>
      <c r="S178" s="646"/>
      <c r="T178" s="646"/>
      <c r="U178" s="646"/>
      <c r="V178" s="646"/>
      <c r="W178" s="646"/>
      <c r="X178" s="646"/>
      <c r="Y178" s="646"/>
      <c r="Z178" s="646"/>
      <c r="AA178" s="646"/>
      <c r="AB178" s="646"/>
      <c r="AC178" s="646"/>
      <c r="AD178" s="646"/>
      <c r="AE178" s="646"/>
      <c r="AF178" s="646"/>
      <c r="AG178" s="646"/>
      <c r="AJ178" s="646"/>
      <c r="AK178" s="646"/>
      <c r="AL178" s="646"/>
      <c r="AM178" s="646"/>
      <c r="AN178" s="646"/>
      <c r="AO178" s="646"/>
      <c r="AP178" s="646"/>
      <c r="AQ178" s="646"/>
      <c r="AR178" s="646"/>
      <c r="AS178" s="646"/>
      <c r="AT178" s="646"/>
      <c r="AU178" s="646"/>
      <c r="AV178" s="646"/>
      <c r="AW178" s="646"/>
      <c r="AX178" s="646"/>
    </row>
    <row r="179" spans="2:50">
      <c r="B179" s="646"/>
      <c r="C179" s="646"/>
      <c r="D179" s="646"/>
      <c r="E179" s="646"/>
      <c r="F179" s="646"/>
      <c r="G179" s="646"/>
      <c r="H179" s="646"/>
      <c r="I179" s="646"/>
      <c r="J179" s="646"/>
      <c r="K179" s="646"/>
      <c r="L179" s="646"/>
      <c r="M179" s="646"/>
      <c r="N179" s="646"/>
      <c r="O179" s="646"/>
      <c r="P179" s="646"/>
      <c r="S179" s="646"/>
      <c r="T179" s="646"/>
      <c r="U179" s="646"/>
      <c r="V179" s="646"/>
      <c r="W179" s="646"/>
      <c r="X179" s="646"/>
      <c r="Y179" s="646"/>
      <c r="Z179" s="646"/>
      <c r="AA179" s="646"/>
      <c r="AB179" s="646"/>
      <c r="AC179" s="646"/>
      <c r="AD179" s="646"/>
      <c r="AE179" s="646"/>
      <c r="AF179" s="646"/>
      <c r="AG179" s="646"/>
      <c r="AJ179" s="646"/>
      <c r="AK179" s="646"/>
      <c r="AL179" s="646"/>
      <c r="AM179" s="646"/>
      <c r="AN179" s="646"/>
      <c r="AO179" s="646"/>
      <c r="AP179" s="646"/>
      <c r="AQ179" s="646"/>
      <c r="AR179" s="646"/>
      <c r="AS179" s="646"/>
      <c r="AT179" s="646"/>
      <c r="AU179" s="646"/>
      <c r="AV179" s="646"/>
      <c r="AW179" s="646"/>
      <c r="AX179" s="646"/>
    </row>
    <row r="180" spans="2:50">
      <c r="B180" s="646"/>
      <c r="C180" s="646"/>
      <c r="D180" s="646"/>
      <c r="E180" s="646"/>
      <c r="F180" s="646"/>
      <c r="G180" s="646"/>
      <c r="H180" s="646"/>
      <c r="I180" s="646"/>
      <c r="J180" s="646"/>
      <c r="K180" s="646"/>
      <c r="L180" s="646"/>
      <c r="M180" s="646"/>
      <c r="N180" s="646"/>
      <c r="O180" s="646"/>
      <c r="P180" s="646"/>
      <c r="S180" s="646"/>
      <c r="T180" s="646"/>
      <c r="U180" s="646"/>
      <c r="V180" s="646"/>
      <c r="W180" s="646"/>
      <c r="X180" s="646"/>
      <c r="Y180" s="646"/>
      <c r="Z180" s="646"/>
      <c r="AA180" s="646"/>
      <c r="AB180" s="646"/>
      <c r="AC180" s="646"/>
      <c r="AD180" s="646"/>
      <c r="AE180" s="646"/>
      <c r="AF180" s="646"/>
      <c r="AG180" s="646"/>
      <c r="AJ180" s="646"/>
      <c r="AK180" s="646"/>
      <c r="AL180" s="646"/>
      <c r="AM180" s="646"/>
      <c r="AN180" s="646"/>
      <c r="AO180" s="646"/>
      <c r="AP180" s="646"/>
      <c r="AQ180" s="646"/>
      <c r="AR180" s="646"/>
      <c r="AS180" s="646"/>
      <c r="AT180" s="646"/>
      <c r="AU180" s="646"/>
      <c r="AV180" s="646"/>
      <c r="AW180" s="646"/>
      <c r="AX180" s="646"/>
    </row>
    <row r="181" spans="2:50">
      <c r="B181" s="646"/>
      <c r="C181" s="646"/>
      <c r="D181" s="646"/>
      <c r="E181" s="646"/>
      <c r="F181" s="646"/>
      <c r="G181" s="646"/>
      <c r="H181" s="646"/>
      <c r="I181" s="646"/>
      <c r="J181" s="646"/>
      <c r="K181" s="646"/>
      <c r="L181" s="646"/>
      <c r="M181" s="646"/>
      <c r="N181" s="646"/>
      <c r="O181" s="646"/>
      <c r="P181" s="646"/>
      <c r="S181" s="646"/>
      <c r="T181" s="646"/>
      <c r="U181" s="646"/>
      <c r="V181" s="646"/>
      <c r="W181" s="646"/>
      <c r="X181" s="646"/>
      <c r="Y181" s="646"/>
      <c r="Z181" s="646"/>
      <c r="AA181" s="646"/>
      <c r="AB181" s="646"/>
      <c r="AC181" s="646"/>
      <c r="AD181" s="646"/>
      <c r="AE181" s="646"/>
      <c r="AF181" s="646"/>
      <c r="AG181" s="646"/>
      <c r="AJ181" s="646"/>
      <c r="AK181" s="646"/>
      <c r="AL181" s="646"/>
      <c r="AM181" s="646"/>
      <c r="AN181" s="646"/>
      <c r="AO181" s="646"/>
      <c r="AP181" s="646"/>
      <c r="AQ181" s="646"/>
      <c r="AR181" s="646"/>
      <c r="AS181" s="646"/>
      <c r="AT181" s="646"/>
      <c r="AU181" s="646"/>
      <c r="AV181" s="646"/>
      <c r="AW181" s="646"/>
      <c r="AX181" s="646"/>
    </row>
    <row r="182" spans="2:50">
      <c r="B182" s="646"/>
      <c r="C182" s="646"/>
      <c r="D182" s="646"/>
      <c r="E182" s="646"/>
      <c r="F182" s="646"/>
      <c r="G182" s="646"/>
      <c r="H182" s="646"/>
      <c r="I182" s="646"/>
      <c r="J182" s="646"/>
      <c r="K182" s="646"/>
      <c r="L182" s="646"/>
      <c r="M182" s="646"/>
      <c r="N182" s="646"/>
      <c r="O182" s="646"/>
      <c r="P182" s="646"/>
      <c r="S182" s="646"/>
      <c r="T182" s="646"/>
      <c r="U182" s="646"/>
      <c r="V182" s="646"/>
      <c r="W182" s="646"/>
      <c r="X182" s="646"/>
      <c r="Y182" s="646"/>
      <c r="Z182" s="646"/>
      <c r="AA182" s="646"/>
      <c r="AB182" s="646"/>
      <c r="AC182" s="646"/>
      <c r="AD182" s="646"/>
      <c r="AE182" s="646"/>
      <c r="AF182" s="646"/>
      <c r="AG182" s="646"/>
      <c r="AJ182" s="646"/>
      <c r="AK182" s="646"/>
      <c r="AL182" s="646"/>
      <c r="AM182" s="646"/>
      <c r="AN182" s="646"/>
      <c r="AO182" s="646"/>
      <c r="AP182" s="646"/>
      <c r="AQ182" s="646"/>
      <c r="AR182" s="646"/>
      <c r="AS182" s="646"/>
      <c r="AT182" s="646"/>
      <c r="AU182" s="646"/>
      <c r="AV182" s="646"/>
      <c r="AW182" s="646"/>
      <c r="AX182" s="646"/>
    </row>
    <row r="183" spans="2:50">
      <c r="B183" s="646"/>
      <c r="C183" s="646"/>
      <c r="D183" s="646"/>
      <c r="E183" s="646"/>
      <c r="F183" s="646"/>
      <c r="G183" s="646"/>
      <c r="H183" s="646"/>
      <c r="I183" s="646"/>
      <c r="J183" s="646"/>
      <c r="K183" s="646"/>
      <c r="L183" s="646"/>
      <c r="M183" s="646"/>
      <c r="N183" s="646"/>
      <c r="O183" s="646"/>
      <c r="P183" s="646"/>
      <c r="S183" s="646"/>
      <c r="T183" s="646"/>
      <c r="U183" s="646"/>
      <c r="V183" s="646"/>
      <c r="W183" s="646"/>
      <c r="X183" s="646"/>
      <c r="Y183" s="646"/>
      <c r="Z183" s="646"/>
      <c r="AA183" s="646"/>
      <c r="AB183" s="646"/>
      <c r="AC183" s="646"/>
      <c r="AD183" s="646"/>
      <c r="AE183" s="646"/>
      <c r="AF183" s="646"/>
      <c r="AG183" s="646"/>
      <c r="AJ183" s="646"/>
      <c r="AK183" s="646"/>
      <c r="AL183" s="646"/>
      <c r="AM183" s="646"/>
      <c r="AN183" s="646"/>
      <c r="AO183" s="646"/>
      <c r="AP183" s="646"/>
      <c r="AQ183" s="646"/>
      <c r="AR183" s="646"/>
      <c r="AS183" s="646"/>
      <c r="AT183" s="646"/>
      <c r="AU183" s="646"/>
      <c r="AV183" s="646"/>
      <c r="AW183" s="646"/>
      <c r="AX183" s="646"/>
    </row>
    <row r="184" spans="2:50">
      <c r="B184" s="646"/>
      <c r="C184" s="646"/>
      <c r="D184" s="646"/>
      <c r="E184" s="646"/>
      <c r="F184" s="646"/>
      <c r="G184" s="646"/>
      <c r="H184" s="646"/>
      <c r="I184" s="646"/>
      <c r="J184" s="646"/>
      <c r="K184" s="646"/>
      <c r="L184" s="646"/>
      <c r="M184" s="646"/>
      <c r="N184" s="646"/>
      <c r="O184" s="646"/>
      <c r="P184" s="646"/>
      <c r="S184" s="646"/>
      <c r="T184" s="646"/>
      <c r="U184" s="646"/>
      <c r="V184" s="646"/>
      <c r="W184" s="646"/>
      <c r="X184" s="646"/>
      <c r="Y184" s="646"/>
      <c r="Z184" s="646"/>
      <c r="AA184" s="646"/>
      <c r="AB184" s="646"/>
      <c r="AC184" s="646"/>
      <c r="AD184" s="646"/>
      <c r="AE184" s="646"/>
      <c r="AF184" s="646"/>
      <c r="AG184" s="646"/>
      <c r="AJ184" s="646"/>
      <c r="AK184" s="646"/>
      <c r="AL184" s="646"/>
      <c r="AM184" s="646"/>
      <c r="AN184" s="646"/>
      <c r="AO184" s="646"/>
      <c r="AP184" s="646"/>
      <c r="AQ184" s="646"/>
      <c r="AR184" s="646"/>
      <c r="AS184" s="646"/>
      <c r="AT184" s="646"/>
      <c r="AU184" s="646"/>
      <c r="AV184" s="646"/>
      <c r="AW184" s="646"/>
      <c r="AX184" s="646"/>
    </row>
    <row r="185" spans="2:50">
      <c r="B185" s="646"/>
      <c r="C185" s="646"/>
      <c r="D185" s="646"/>
      <c r="E185" s="646"/>
      <c r="F185" s="646"/>
      <c r="G185" s="646"/>
      <c r="H185" s="646"/>
      <c r="I185" s="646"/>
      <c r="J185" s="646"/>
      <c r="K185" s="646"/>
      <c r="L185" s="646"/>
      <c r="M185" s="646"/>
      <c r="N185" s="646"/>
      <c r="O185" s="646"/>
      <c r="P185" s="646"/>
      <c r="S185" s="646"/>
      <c r="T185" s="646"/>
      <c r="U185" s="646"/>
      <c r="V185" s="646"/>
      <c r="W185" s="646"/>
      <c r="X185" s="646"/>
      <c r="Y185" s="646"/>
      <c r="Z185" s="646"/>
      <c r="AA185" s="646"/>
      <c r="AB185" s="646"/>
      <c r="AC185" s="646"/>
      <c r="AD185" s="646"/>
      <c r="AE185" s="646"/>
      <c r="AF185" s="646"/>
      <c r="AG185" s="646"/>
      <c r="AJ185" s="646"/>
      <c r="AK185" s="646"/>
      <c r="AL185" s="646"/>
      <c r="AM185" s="646"/>
      <c r="AN185" s="646"/>
      <c r="AO185" s="646"/>
      <c r="AP185" s="646"/>
      <c r="AQ185" s="646"/>
      <c r="AR185" s="646"/>
      <c r="AS185" s="646"/>
      <c r="AT185" s="646"/>
      <c r="AU185" s="646"/>
      <c r="AV185" s="646"/>
      <c r="AW185" s="646"/>
      <c r="AX185" s="646"/>
    </row>
    <row r="186" spans="2:50">
      <c r="B186" s="646"/>
      <c r="C186" s="646"/>
      <c r="D186" s="646"/>
      <c r="E186" s="646"/>
      <c r="F186" s="646"/>
      <c r="G186" s="646"/>
      <c r="H186" s="646"/>
      <c r="I186" s="646"/>
      <c r="J186" s="646"/>
      <c r="K186" s="646"/>
      <c r="L186" s="646"/>
      <c r="M186" s="646"/>
      <c r="N186" s="646"/>
      <c r="O186" s="646"/>
      <c r="P186" s="646"/>
      <c r="S186" s="646"/>
      <c r="T186" s="646"/>
      <c r="U186" s="646"/>
      <c r="V186" s="646"/>
      <c r="W186" s="646"/>
      <c r="X186" s="646"/>
      <c r="Y186" s="646"/>
      <c r="Z186" s="646"/>
      <c r="AA186" s="646"/>
      <c r="AB186" s="646"/>
      <c r="AC186" s="646"/>
      <c r="AD186" s="646"/>
      <c r="AE186" s="646"/>
      <c r="AF186" s="646"/>
      <c r="AG186" s="646"/>
      <c r="AJ186" s="646"/>
      <c r="AK186" s="646"/>
      <c r="AL186" s="646"/>
      <c r="AM186" s="646"/>
      <c r="AN186" s="646"/>
      <c r="AO186" s="646"/>
      <c r="AP186" s="646"/>
      <c r="AQ186" s="646"/>
      <c r="AR186" s="646"/>
      <c r="AS186" s="646"/>
      <c r="AT186" s="646"/>
      <c r="AU186" s="646"/>
      <c r="AV186" s="646"/>
      <c r="AW186" s="646"/>
      <c r="AX186" s="646"/>
    </row>
    <row r="187" spans="2:50">
      <c r="B187" s="646"/>
      <c r="C187" s="646"/>
      <c r="D187" s="646"/>
      <c r="E187" s="646"/>
      <c r="F187" s="646"/>
      <c r="G187" s="646"/>
      <c r="H187" s="646"/>
      <c r="I187" s="646"/>
      <c r="J187" s="646"/>
      <c r="K187" s="646"/>
      <c r="L187" s="646"/>
      <c r="M187" s="646"/>
      <c r="N187" s="646"/>
      <c r="O187" s="646"/>
      <c r="P187" s="646"/>
      <c r="S187" s="646"/>
      <c r="T187" s="646"/>
      <c r="U187" s="646"/>
      <c r="V187" s="646"/>
      <c r="W187" s="646"/>
      <c r="X187" s="646"/>
      <c r="Y187" s="646"/>
      <c r="Z187" s="646"/>
      <c r="AA187" s="646"/>
      <c r="AB187" s="646"/>
      <c r="AC187" s="646"/>
      <c r="AD187" s="646"/>
      <c r="AE187" s="646"/>
      <c r="AF187" s="646"/>
      <c r="AG187" s="646"/>
      <c r="AJ187" s="646"/>
      <c r="AK187" s="646"/>
      <c r="AL187" s="646"/>
      <c r="AM187" s="646"/>
      <c r="AN187" s="646"/>
      <c r="AO187" s="646"/>
      <c r="AP187" s="646"/>
      <c r="AQ187" s="646"/>
      <c r="AR187" s="646"/>
      <c r="AS187" s="646"/>
      <c r="AT187" s="646"/>
      <c r="AU187" s="646"/>
      <c r="AV187" s="646"/>
      <c r="AW187" s="646"/>
      <c r="AX187" s="646"/>
    </row>
    <row r="188" spans="2:50">
      <c r="B188" s="646"/>
      <c r="C188" s="646"/>
      <c r="D188" s="646"/>
      <c r="E188" s="646"/>
      <c r="F188" s="646"/>
      <c r="G188" s="646"/>
      <c r="H188" s="646"/>
      <c r="I188" s="646"/>
      <c r="J188" s="646"/>
      <c r="K188" s="646"/>
      <c r="L188" s="646"/>
      <c r="M188" s="646"/>
      <c r="N188" s="646"/>
      <c r="O188" s="646"/>
      <c r="P188" s="646"/>
      <c r="S188" s="646"/>
      <c r="T188" s="646"/>
      <c r="U188" s="646"/>
      <c r="V188" s="646"/>
      <c r="W188" s="646"/>
      <c r="X188" s="646"/>
      <c r="Y188" s="646"/>
      <c r="Z188" s="646"/>
      <c r="AA188" s="646"/>
      <c r="AB188" s="646"/>
      <c r="AC188" s="646"/>
      <c r="AD188" s="646"/>
      <c r="AE188" s="646"/>
      <c r="AF188" s="646"/>
      <c r="AG188" s="646"/>
      <c r="AJ188" s="646"/>
      <c r="AK188" s="646"/>
      <c r="AL188" s="646"/>
      <c r="AM188" s="646"/>
      <c r="AN188" s="646"/>
      <c r="AO188" s="646"/>
      <c r="AP188" s="646"/>
      <c r="AQ188" s="646"/>
      <c r="AR188" s="646"/>
      <c r="AS188" s="646"/>
      <c r="AT188" s="646"/>
      <c r="AU188" s="646"/>
      <c r="AV188" s="646"/>
      <c r="AW188" s="646"/>
      <c r="AX188" s="646"/>
    </row>
    <row r="189" spans="2:50">
      <c r="B189" s="646"/>
      <c r="C189" s="646"/>
      <c r="D189" s="646"/>
      <c r="E189" s="646"/>
      <c r="F189" s="646"/>
      <c r="G189" s="646"/>
      <c r="H189" s="646"/>
      <c r="I189" s="646"/>
      <c r="J189" s="646"/>
      <c r="K189" s="646"/>
      <c r="L189" s="646"/>
      <c r="M189" s="646"/>
      <c r="N189" s="646"/>
      <c r="O189" s="646"/>
      <c r="P189" s="646"/>
      <c r="S189" s="646"/>
      <c r="T189" s="646"/>
      <c r="U189" s="646"/>
      <c r="V189" s="646"/>
      <c r="W189" s="646"/>
      <c r="X189" s="646"/>
      <c r="Y189" s="646"/>
      <c r="Z189" s="646"/>
      <c r="AA189" s="646"/>
      <c r="AB189" s="646"/>
      <c r="AC189" s="646"/>
      <c r="AD189" s="646"/>
      <c r="AE189" s="646"/>
      <c r="AF189" s="646"/>
      <c r="AG189" s="646"/>
      <c r="AJ189" s="646"/>
      <c r="AK189" s="646"/>
      <c r="AL189" s="646"/>
      <c r="AM189" s="646"/>
      <c r="AN189" s="646"/>
      <c r="AO189" s="646"/>
      <c r="AP189" s="646"/>
      <c r="AQ189" s="646"/>
      <c r="AR189" s="646"/>
      <c r="AS189" s="646"/>
      <c r="AT189" s="646"/>
      <c r="AU189" s="646"/>
      <c r="AV189" s="646"/>
      <c r="AW189" s="646"/>
      <c r="AX189" s="646"/>
    </row>
    <row r="190" spans="2:50">
      <c r="B190" s="646"/>
      <c r="C190" s="646"/>
      <c r="D190" s="646"/>
      <c r="E190" s="646"/>
      <c r="F190" s="646"/>
      <c r="G190" s="646"/>
      <c r="H190" s="646"/>
      <c r="I190" s="646"/>
      <c r="J190" s="646"/>
      <c r="K190" s="646"/>
      <c r="L190" s="646"/>
      <c r="M190" s="646"/>
      <c r="N190" s="646"/>
      <c r="O190" s="646"/>
      <c r="P190" s="646"/>
      <c r="S190" s="646"/>
      <c r="T190" s="646"/>
      <c r="U190" s="646"/>
      <c r="V190" s="646"/>
      <c r="W190" s="646"/>
      <c r="X190" s="646"/>
      <c r="Y190" s="646"/>
      <c r="Z190" s="646"/>
      <c r="AA190" s="646"/>
      <c r="AB190" s="646"/>
      <c r="AC190" s="646"/>
      <c r="AD190" s="646"/>
      <c r="AE190" s="646"/>
      <c r="AF190" s="646"/>
      <c r="AG190" s="646"/>
      <c r="AJ190" s="646"/>
      <c r="AK190" s="646"/>
      <c r="AL190" s="646"/>
      <c r="AM190" s="646"/>
      <c r="AN190" s="646"/>
      <c r="AO190" s="646"/>
      <c r="AP190" s="646"/>
      <c r="AQ190" s="646"/>
      <c r="AR190" s="646"/>
      <c r="AS190" s="646"/>
      <c r="AT190" s="646"/>
      <c r="AU190" s="646"/>
      <c r="AV190" s="646"/>
      <c r="AW190" s="646"/>
      <c r="AX190" s="646"/>
    </row>
    <row r="191" spans="2:50">
      <c r="B191" s="646"/>
      <c r="C191" s="646"/>
      <c r="D191" s="646"/>
      <c r="E191" s="646"/>
      <c r="F191" s="646"/>
      <c r="G191" s="646"/>
      <c r="H191" s="646"/>
      <c r="I191" s="646"/>
      <c r="J191" s="646"/>
      <c r="K191" s="646"/>
      <c r="L191" s="646"/>
      <c r="M191" s="646"/>
      <c r="N191" s="646"/>
      <c r="O191" s="646"/>
      <c r="P191" s="646"/>
      <c r="S191" s="646"/>
      <c r="T191" s="646"/>
      <c r="U191" s="646"/>
      <c r="V191" s="646"/>
      <c r="W191" s="646"/>
      <c r="X191" s="646"/>
      <c r="Y191" s="646"/>
      <c r="Z191" s="646"/>
      <c r="AA191" s="646"/>
      <c r="AB191" s="646"/>
      <c r="AC191" s="646"/>
      <c r="AD191" s="646"/>
      <c r="AE191" s="646"/>
      <c r="AF191" s="646"/>
      <c r="AG191" s="646"/>
      <c r="AJ191" s="646"/>
      <c r="AK191" s="646"/>
      <c r="AL191" s="646"/>
      <c r="AM191" s="646"/>
      <c r="AN191" s="646"/>
      <c r="AO191" s="646"/>
      <c r="AP191" s="646"/>
      <c r="AQ191" s="646"/>
      <c r="AR191" s="646"/>
      <c r="AS191" s="646"/>
      <c r="AT191" s="646"/>
      <c r="AU191" s="646"/>
      <c r="AV191" s="646"/>
      <c r="AW191" s="646"/>
      <c r="AX191" s="646"/>
    </row>
    <row r="192" spans="2:50">
      <c r="B192" s="646"/>
      <c r="C192" s="646"/>
      <c r="D192" s="646"/>
      <c r="E192" s="646"/>
      <c r="F192" s="646"/>
      <c r="G192" s="646"/>
      <c r="H192" s="646"/>
      <c r="I192" s="646"/>
      <c r="J192" s="646"/>
      <c r="K192" s="646"/>
      <c r="L192" s="646"/>
      <c r="M192" s="646"/>
      <c r="N192" s="646"/>
      <c r="O192" s="646"/>
      <c r="P192" s="646"/>
      <c r="S192" s="646"/>
      <c r="T192" s="646"/>
      <c r="U192" s="646"/>
      <c r="V192" s="646"/>
      <c r="W192" s="646"/>
      <c r="X192" s="646"/>
      <c r="Y192" s="646"/>
      <c r="Z192" s="646"/>
      <c r="AA192" s="646"/>
      <c r="AB192" s="646"/>
      <c r="AC192" s="646"/>
      <c r="AD192" s="646"/>
      <c r="AE192" s="646"/>
      <c r="AF192" s="646"/>
      <c r="AG192" s="646"/>
      <c r="AJ192" s="646"/>
      <c r="AK192" s="646"/>
      <c r="AL192" s="646"/>
      <c r="AM192" s="646"/>
      <c r="AN192" s="646"/>
      <c r="AO192" s="646"/>
      <c r="AP192" s="646"/>
      <c r="AQ192" s="646"/>
      <c r="AR192" s="646"/>
      <c r="AS192" s="646"/>
      <c r="AT192" s="646"/>
      <c r="AU192" s="646"/>
      <c r="AV192" s="646"/>
      <c r="AW192" s="646"/>
      <c r="AX192" s="646"/>
    </row>
    <row r="193" spans="2:50">
      <c r="B193" s="646"/>
      <c r="C193" s="646"/>
      <c r="D193" s="646"/>
      <c r="E193" s="646"/>
      <c r="F193" s="646"/>
      <c r="G193" s="646"/>
      <c r="H193" s="646"/>
      <c r="I193" s="646"/>
      <c r="J193" s="646"/>
      <c r="K193" s="646"/>
      <c r="L193" s="646"/>
      <c r="M193" s="646"/>
      <c r="N193" s="646"/>
      <c r="O193" s="646"/>
      <c r="P193" s="646"/>
      <c r="S193" s="646"/>
      <c r="T193" s="646"/>
      <c r="U193" s="646"/>
      <c r="V193" s="646"/>
      <c r="W193" s="646"/>
      <c r="X193" s="646"/>
      <c r="Y193" s="646"/>
      <c r="Z193" s="646"/>
      <c r="AA193" s="646"/>
      <c r="AB193" s="646"/>
      <c r="AC193" s="646"/>
      <c r="AD193" s="646"/>
      <c r="AE193" s="646"/>
      <c r="AF193" s="646"/>
      <c r="AG193" s="646"/>
      <c r="AJ193" s="646"/>
      <c r="AK193" s="646"/>
      <c r="AL193" s="646"/>
      <c r="AM193" s="646"/>
      <c r="AN193" s="646"/>
      <c r="AO193" s="646"/>
      <c r="AP193" s="646"/>
      <c r="AQ193" s="646"/>
      <c r="AR193" s="646"/>
      <c r="AS193" s="646"/>
      <c r="AT193" s="646"/>
      <c r="AU193" s="646"/>
      <c r="AV193" s="646"/>
      <c r="AW193" s="646"/>
      <c r="AX193" s="646"/>
    </row>
    <row r="194" spans="2:50">
      <c r="B194" s="646"/>
      <c r="C194" s="646"/>
      <c r="D194" s="646"/>
      <c r="E194" s="646"/>
      <c r="F194" s="646"/>
      <c r="G194" s="646"/>
      <c r="H194" s="646"/>
      <c r="I194" s="646"/>
      <c r="J194" s="646"/>
      <c r="K194" s="646"/>
      <c r="L194" s="646"/>
      <c r="M194" s="646"/>
      <c r="N194" s="646"/>
      <c r="O194" s="646"/>
      <c r="P194" s="646"/>
      <c r="S194" s="646"/>
      <c r="T194" s="646"/>
      <c r="U194" s="646"/>
      <c r="V194" s="646"/>
      <c r="W194" s="646"/>
      <c r="X194" s="646"/>
      <c r="Y194" s="646"/>
      <c r="Z194" s="646"/>
      <c r="AA194" s="646"/>
      <c r="AB194" s="646"/>
      <c r="AC194" s="646"/>
      <c r="AD194" s="646"/>
      <c r="AE194" s="646"/>
      <c r="AF194" s="646"/>
      <c r="AG194" s="646"/>
      <c r="AJ194" s="646"/>
      <c r="AK194" s="646"/>
      <c r="AL194" s="646"/>
      <c r="AM194" s="646"/>
      <c r="AN194" s="646"/>
      <c r="AO194" s="646"/>
      <c r="AP194" s="646"/>
      <c r="AQ194" s="646"/>
      <c r="AR194" s="646"/>
      <c r="AS194" s="646"/>
      <c r="AT194" s="646"/>
      <c r="AU194" s="646"/>
      <c r="AV194" s="646"/>
      <c r="AW194" s="646"/>
      <c r="AX194" s="646"/>
    </row>
    <row r="195" spans="2:50">
      <c r="B195" s="646"/>
      <c r="C195" s="646"/>
      <c r="D195" s="646"/>
      <c r="E195" s="646"/>
      <c r="F195" s="646"/>
      <c r="G195" s="646"/>
      <c r="H195" s="646"/>
      <c r="I195" s="646"/>
      <c r="J195" s="646"/>
      <c r="K195" s="646"/>
      <c r="L195" s="646"/>
      <c r="M195" s="646"/>
      <c r="N195" s="646"/>
      <c r="O195" s="646"/>
      <c r="P195" s="646"/>
      <c r="S195" s="646"/>
      <c r="T195" s="646"/>
      <c r="U195" s="646"/>
      <c r="V195" s="646"/>
      <c r="W195" s="646"/>
      <c r="X195" s="646"/>
      <c r="Y195" s="646"/>
      <c r="Z195" s="646"/>
      <c r="AA195" s="646"/>
      <c r="AB195" s="646"/>
      <c r="AC195" s="646"/>
      <c r="AD195" s="646"/>
      <c r="AE195" s="646"/>
      <c r="AF195" s="646"/>
      <c r="AG195" s="646"/>
      <c r="AJ195" s="646"/>
      <c r="AK195" s="646"/>
      <c r="AL195" s="646"/>
      <c r="AM195" s="646"/>
      <c r="AN195" s="646"/>
      <c r="AO195" s="646"/>
      <c r="AP195" s="646"/>
      <c r="AQ195" s="646"/>
      <c r="AR195" s="646"/>
      <c r="AS195" s="646"/>
      <c r="AT195" s="646"/>
      <c r="AU195" s="646"/>
      <c r="AV195" s="646"/>
      <c r="AW195" s="646"/>
      <c r="AX195" s="646"/>
    </row>
    <row r="196" spans="2:50">
      <c r="B196" s="646"/>
      <c r="C196" s="646"/>
      <c r="D196" s="646"/>
      <c r="E196" s="646"/>
      <c r="F196" s="646"/>
      <c r="G196" s="646"/>
      <c r="H196" s="646"/>
      <c r="I196" s="646"/>
      <c r="J196" s="646"/>
      <c r="K196" s="646"/>
      <c r="L196" s="646"/>
      <c r="M196" s="646"/>
      <c r="N196" s="646"/>
      <c r="O196" s="646"/>
      <c r="P196" s="646"/>
      <c r="S196" s="646"/>
      <c r="T196" s="646"/>
      <c r="U196" s="646"/>
      <c r="V196" s="646"/>
      <c r="W196" s="646"/>
      <c r="X196" s="646"/>
      <c r="Y196" s="646"/>
      <c r="Z196" s="646"/>
      <c r="AA196" s="646"/>
      <c r="AB196" s="646"/>
      <c r="AC196" s="646"/>
      <c r="AD196" s="646"/>
      <c r="AE196" s="646"/>
      <c r="AF196" s="646"/>
      <c r="AG196" s="646"/>
      <c r="AJ196" s="646"/>
      <c r="AK196" s="646"/>
      <c r="AL196" s="646"/>
      <c r="AM196" s="646"/>
      <c r="AN196" s="646"/>
      <c r="AO196" s="646"/>
      <c r="AP196" s="646"/>
      <c r="AQ196" s="646"/>
      <c r="AR196" s="646"/>
      <c r="AS196" s="646"/>
      <c r="AT196" s="646"/>
      <c r="AU196" s="646"/>
      <c r="AV196" s="646"/>
      <c r="AW196" s="646"/>
      <c r="AX196" s="646"/>
    </row>
    <row r="197" spans="2:50">
      <c r="B197" s="646"/>
      <c r="C197" s="646"/>
      <c r="D197" s="646"/>
      <c r="E197" s="646"/>
      <c r="F197" s="646"/>
      <c r="G197" s="646"/>
      <c r="H197" s="646"/>
      <c r="I197" s="646"/>
      <c r="J197" s="646"/>
      <c r="K197" s="646"/>
      <c r="L197" s="646"/>
      <c r="M197" s="646"/>
      <c r="N197" s="646"/>
      <c r="O197" s="646"/>
      <c r="P197" s="646"/>
      <c r="S197" s="646"/>
      <c r="T197" s="646"/>
      <c r="U197" s="646"/>
      <c r="V197" s="646"/>
      <c r="W197" s="646"/>
      <c r="X197" s="646"/>
      <c r="Y197" s="646"/>
      <c r="Z197" s="646"/>
      <c r="AA197" s="646"/>
      <c r="AB197" s="646"/>
      <c r="AC197" s="646"/>
      <c r="AD197" s="646"/>
      <c r="AE197" s="646"/>
      <c r="AF197" s="646"/>
      <c r="AG197" s="646"/>
      <c r="AJ197" s="646"/>
      <c r="AK197" s="646"/>
      <c r="AL197" s="646"/>
      <c r="AM197" s="646"/>
      <c r="AN197" s="646"/>
      <c r="AO197" s="646"/>
      <c r="AP197" s="646"/>
      <c r="AQ197" s="646"/>
      <c r="AR197" s="646"/>
      <c r="AS197" s="646"/>
      <c r="AT197" s="646"/>
      <c r="AU197" s="646"/>
      <c r="AV197" s="646"/>
      <c r="AW197" s="646"/>
      <c r="AX197" s="646"/>
    </row>
    <row r="198" spans="2:50">
      <c r="B198" s="646"/>
      <c r="C198" s="646"/>
      <c r="D198" s="646"/>
      <c r="E198" s="646"/>
      <c r="F198" s="646"/>
      <c r="G198" s="646"/>
      <c r="H198" s="646"/>
      <c r="I198" s="646"/>
      <c r="J198" s="646"/>
      <c r="K198" s="646"/>
      <c r="L198" s="646"/>
      <c r="M198" s="646"/>
      <c r="N198" s="646"/>
      <c r="O198" s="646"/>
      <c r="P198" s="646"/>
      <c r="S198" s="646"/>
      <c r="T198" s="646"/>
      <c r="U198" s="646"/>
      <c r="V198" s="646"/>
      <c r="W198" s="646"/>
      <c r="X198" s="646"/>
      <c r="Y198" s="646"/>
      <c r="Z198" s="646"/>
      <c r="AA198" s="646"/>
      <c r="AB198" s="646"/>
      <c r="AC198" s="646"/>
      <c r="AD198" s="646"/>
      <c r="AE198" s="646"/>
      <c r="AF198" s="646"/>
      <c r="AG198" s="646"/>
      <c r="AJ198" s="646"/>
      <c r="AK198" s="646"/>
      <c r="AL198" s="646"/>
      <c r="AM198" s="646"/>
      <c r="AN198" s="646"/>
      <c r="AO198" s="646"/>
      <c r="AP198" s="646"/>
      <c r="AQ198" s="646"/>
      <c r="AR198" s="646"/>
      <c r="AS198" s="646"/>
      <c r="AT198" s="646"/>
      <c r="AU198" s="646"/>
      <c r="AV198" s="646"/>
      <c r="AW198" s="646"/>
      <c r="AX198" s="646"/>
    </row>
    <row r="199" spans="2:50">
      <c r="B199" s="646"/>
      <c r="C199" s="646"/>
      <c r="D199" s="646"/>
      <c r="E199" s="646"/>
      <c r="F199" s="646"/>
      <c r="G199" s="646"/>
      <c r="H199" s="646"/>
      <c r="I199" s="646"/>
      <c r="J199" s="646"/>
      <c r="K199" s="646"/>
      <c r="L199" s="646"/>
      <c r="M199" s="646"/>
      <c r="N199" s="646"/>
      <c r="O199" s="646"/>
      <c r="P199" s="646"/>
      <c r="S199" s="646"/>
      <c r="T199" s="646"/>
      <c r="U199" s="646"/>
      <c r="V199" s="646"/>
      <c r="W199" s="646"/>
      <c r="X199" s="646"/>
      <c r="Y199" s="646"/>
      <c r="Z199" s="646"/>
      <c r="AA199" s="646"/>
      <c r="AB199" s="646"/>
      <c r="AC199" s="646"/>
      <c r="AD199" s="646"/>
      <c r="AE199" s="646"/>
      <c r="AF199" s="646"/>
      <c r="AG199" s="646"/>
      <c r="AJ199" s="646"/>
      <c r="AK199" s="646"/>
      <c r="AL199" s="646"/>
      <c r="AM199" s="646"/>
      <c r="AN199" s="646"/>
      <c r="AO199" s="646"/>
      <c r="AP199" s="646"/>
      <c r="AQ199" s="646"/>
      <c r="AR199" s="646"/>
      <c r="AS199" s="646"/>
      <c r="AT199" s="646"/>
      <c r="AU199" s="646"/>
      <c r="AV199" s="646"/>
      <c r="AW199" s="646"/>
      <c r="AX199" s="646"/>
    </row>
    <row r="200" spans="2:50">
      <c r="B200" s="646"/>
      <c r="C200" s="646"/>
      <c r="D200" s="646"/>
      <c r="E200" s="646"/>
      <c r="F200" s="646"/>
      <c r="G200" s="646"/>
      <c r="H200" s="646"/>
      <c r="I200" s="646"/>
      <c r="J200" s="646"/>
      <c r="K200" s="646"/>
      <c r="L200" s="646"/>
      <c r="M200" s="646"/>
      <c r="N200" s="646"/>
      <c r="O200" s="646"/>
      <c r="P200" s="646"/>
      <c r="S200" s="646"/>
      <c r="T200" s="646"/>
      <c r="U200" s="646"/>
      <c r="V200" s="646"/>
      <c r="W200" s="646"/>
      <c r="X200" s="646"/>
      <c r="Y200" s="646"/>
      <c r="Z200" s="646"/>
      <c r="AA200" s="646"/>
      <c r="AB200" s="646"/>
      <c r="AC200" s="646"/>
      <c r="AD200" s="646"/>
      <c r="AE200" s="646"/>
      <c r="AF200" s="646"/>
      <c r="AG200" s="646"/>
      <c r="AJ200" s="646"/>
      <c r="AK200" s="646"/>
      <c r="AL200" s="646"/>
      <c r="AM200" s="646"/>
      <c r="AN200" s="646"/>
      <c r="AO200" s="646"/>
      <c r="AP200" s="646"/>
      <c r="AQ200" s="646"/>
      <c r="AR200" s="646"/>
      <c r="AS200" s="646"/>
      <c r="AT200" s="646"/>
      <c r="AU200" s="646"/>
      <c r="AV200" s="646"/>
      <c r="AW200" s="646"/>
      <c r="AX200" s="646"/>
    </row>
    <row r="201" spans="2:50">
      <c r="B201" s="646"/>
      <c r="C201" s="646"/>
      <c r="D201" s="646"/>
      <c r="E201" s="646"/>
      <c r="F201" s="646"/>
      <c r="G201" s="646"/>
      <c r="H201" s="646"/>
      <c r="I201" s="646"/>
      <c r="J201" s="646"/>
      <c r="K201" s="646"/>
      <c r="L201" s="646"/>
      <c r="M201" s="646"/>
      <c r="N201" s="646"/>
      <c r="O201" s="646"/>
      <c r="P201" s="646"/>
      <c r="S201" s="646"/>
      <c r="T201" s="646"/>
      <c r="U201" s="646"/>
      <c r="V201" s="646"/>
      <c r="W201" s="646"/>
      <c r="X201" s="646"/>
      <c r="Y201" s="646"/>
      <c r="Z201" s="646"/>
      <c r="AA201" s="646"/>
      <c r="AB201" s="646"/>
      <c r="AC201" s="646"/>
      <c r="AD201" s="646"/>
      <c r="AE201" s="646"/>
      <c r="AF201" s="646"/>
      <c r="AG201" s="646"/>
      <c r="AJ201" s="646"/>
      <c r="AK201" s="646"/>
      <c r="AL201" s="646"/>
      <c r="AM201" s="646"/>
      <c r="AN201" s="646"/>
      <c r="AO201" s="646"/>
      <c r="AP201" s="646"/>
      <c r="AQ201" s="646"/>
      <c r="AR201" s="646"/>
      <c r="AS201" s="646"/>
      <c r="AT201" s="646"/>
      <c r="AU201" s="646"/>
      <c r="AV201" s="646"/>
      <c r="AW201" s="646"/>
      <c r="AX201" s="646"/>
    </row>
    <row r="202" spans="2:50">
      <c r="B202" s="646"/>
      <c r="C202" s="646"/>
      <c r="D202" s="646"/>
      <c r="E202" s="646"/>
      <c r="F202" s="646"/>
      <c r="G202" s="646"/>
      <c r="H202" s="646"/>
      <c r="I202" s="646"/>
      <c r="J202" s="646"/>
      <c r="K202" s="646"/>
      <c r="L202" s="646"/>
      <c r="M202" s="646"/>
      <c r="N202" s="646"/>
      <c r="O202" s="646"/>
      <c r="P202" s="646"/>
      <c r="S202" s="646"/>
      <c r="T202" s="646"/>
      <c r="U202" s="646"/>
      <c r="V202" s="646"/>
      <c r="W202" s="646"/>
      <c r="X202" s="646"/>
      <c r="Y202" s="646"/>
      <c r="Z202" s="646"/>
      <c r="AA202" s="646"/>
      <c r="AB202" s="646"/>
      <c r="AC202" s="646"/>
      <c r="AD202" s="646"/>
      <c r="AE202" s="646"/>
      <c r="AF202" s="646"/>
      <c r="AG202" s="646"/>
      <c r="AJ202" s="646"/>
      <c r="AK202" s="646"/>
      <c r="AL202" s="646"/>
      <c r="AM202" s="646"/>
      <c r="AN202" s="646"/>
      <c r="AO202" s="646"/>
      <c r="AP202" s="646"/>
      <c r="AQ202" s="646"/>
      <c r="AR202" s="646"/>
      <c r="AS202" s="646"/>
      <c r="AT202" s="646"/>
      <c r="AU202" s="646"/>
      <c r="AV202" s="646"/>
      <c r="AW202" s="646"/>
      <c r="AX202" s="646"/>
    </row>
    <row r="203" spans="2:50">
      <c r="B203" s="646"/>
      <c r="C203" s="646"/>
      <c r="D203" s="646"/>
      <c r="E203" s="646"/>
      <c r="F203" s="646"/>
      <c r="G203" s="646"/>
      <c r="H203" s="646"/>
      <c r="I203" s="646"/>
      <c r="J203" s="646"/>
      <c r="K203" s="646"/>
      <c r="L203" s="646"/>
      <c r="M203" s="646"/>
      <c r="N203" s="646"/>
      <c r="O203" s="646"/>
      <c r="P203" s="646"/>
      <c r="S203" s="646"/>
      <c r="T203" s="646"/>
      <c r="U203" s="646"/>
      <c r="V203" s="646"/>
      <c r="W203" s="646"/>
      <c r="X203" s="646"/>
      <c r="Y203" s="646"/>
      <c r="Z203" s="646"/>
      <c r="AA203" s="646"/>
      <c r="AB203" s="646"/>
      <c r="AC203" s="646"/>
      <c r="AD203" s="646"/>
      <c r="AE203" s="646"/>
      <c r="AF203" s="646"/>
      <c r="AG203" s="646"/>
      <c r="AJ203" s="646"/>
      <c r="AK203" s="646"/>
      <c r="AL203" s="646"/>
      <c r="AM203" s="646"/>
      <c r="AN203" s="646"/>
      <c r="AO203" s="646"/>
      <c r="AP203" s="646"/>
      <c r="AQ203" s="646"/>
      <c r="AR203" s="646"/>
      <c r="AS203" s="646"/>
      <c r="AT203" s="646"/>
      <c r="AU203" s="646"/>
      <c r="AV203" s="646"/>
      <c r="AW203" s="646"/>
      <c r="AX203" s="646"/>
    </row>
    <row r="204" spans="2:50">
      <c r="B204" s="646"/>
      <c r="C204" s="646"/>
      <c r="D204" s="646"/>
      <c r="E204" s="646"/>
      <c r="F204" s="646"/>
      <c r="G204" s="646"/>
      <c r="H204" s="646"/>
      <c r="I204" s="646"/>
      <c r="J204" s="646"/>
      <c r="K204" s="646"/>
      <c r="L204" s="646"/>
      <c r="M204" s="646"/>
      <c r="N204" s="646"/>
      <c r="O204" s="646"/>
      <c r="P204" s="646"/>
      <c r="S204" s="646"/>
      <c r="T204" s="646"/>
      <c r="U204" s="646"/>
      <c r="V204" s="646"/>
      <c r="W204" s="646"/>
      <c r="X204" s="646"/>
      <c r="Y204" s="646"/>
      <c r="Z204" s="646"/>
      <c r="AA204" s="646"/>
      <c r="AB204" s="646"/>
      <c r="AC204" s="646"/>
      <c r="AD204" s="646"/>
      <c r="AE204" s="646"/>
      <c r="AF204" s="646"/>
      <c r="AG204" s="646"/>
      <c r="AJ204" s="646"/>
      <c r="AK204" s="646"/>
      <c r="AL204" s="646"/>
      <c r="AM204" s="646"/>
      <c r="AN204" s="646"/>
      <c r="AO204" s="646"/>
      <c r="AP204" s="646"/>
      <c r="AQ204" s="646"/>
      <c r="AR204" s="646"/>
      <c r="AS204" s="646"/>
      <c r="AT204" s="646"/>
      <c r="AU204" s="646"/>
      <c r="AV204" s="646"/>
      <c r="AW204" s="646"/>
      <c r="AX204" s="646"/>
    </row>
    <row r="205" spans="2:50">
      <c r="B205" s="646"/>
      <c r="C205" s="646"/>
      <c r="D205" s="646"/>
      <c r="E205" s="646"/>
      <c r="F205" s="646"/>
      <c r="G205" s="646"/>
      <c r="H205" s="646"/>
      <c r="I205" s="646"/>
      <c r="J205" s="646"/>
      <c r="K205" s="646"/>
      <c r="L205" s="646"/>
      <c r="M205" s="646"/>
      <c r="N205" s="646"/>
      <c r="O205" s="646"/>
      <c r="P205" s="646"/>
      <c r="S205" s="646"/>
      <c r="T205" s="646"/>
      <c r="U205" s="646"/>
      <c r="V205" s="646"/>
      <c r="W205" s="646"/>
      <c r="X205" s="646"/>
      <c r="Y205" s="646"/>
      <c r="Z205" s="646"/>
      <c r="AA205" s="646"/>
      <c r="AB205" s="646"/>
      <c r="AC205" s="646"/>
      <c r="AD205" s="646"/>
      <c r="AE205" s="646"/>
      <c r="AF205" s="646"/>
      <c r="AG205" s="646"/>
      <c r="AJ205" s="646"/>
      <c r="AK205" s="646"/>
      <c r="AL205" s="646"/>
      <c r="AM205" s="646"/>
      <c r="AN205" s="646"/>
      <c r="AO205" s="646"/>
      <c r="AP205" s="646"/>
      <c r="AQ205" s="646"/>
      <c r="AR205" s="646"/>
      <c r="AS205" s="646"/>
      <c r="AT205" s="646"/>
      <c r="AU205" s="646"/>
      <c r="AV205" s="646"/>
      <c r="AW205" s="646"/>
      <c r="AX205" s="646"/>
    </row>
    <row r="206" spans="2:50">
      <c r="B206" s="646"/>
      <c r="C206" s="646"/>
      <c r="D206" s="646"/>
      <c r="E206" s="646"/>
      <c r="F206" s="646"/>
      <c r="G206" s="646"/>
      <c r="H206" s="646"/>
      <c r="I206" s="646"/>
      <c r="J206" s="646"/>
      <c r="K206" s="646"/>
      <c r="L206" s="646"/>
      <c r="M206" s="646"/>
      <c r="N206" s="646"/>
      <c r="O206" s="646"/>
      <c r="P206" s="646"/>
      <c r="S206" s="646"/>
      <c r="T206" s="646"/>
      <c r="U206" s="646"/>
      <c r="V206" s="646"/>
      <c r="W206" s="646"/>
      <c r="X206" s="646"/>
      <c r="Y206" s="646"/>
      <c r="Z206" s="646"/>
      <c r="AA206" s="646"/>
      <c r="AB206" s="646"/>
      <c r="AC206" s="646"/>
      <c r="AD206" s="646"/>
      <c r="AE206" s="646"/>
      <c r="AF206" s="646"/>
      <c r="AG206" s="646"/>
      <c r="AJ206" s="646"/>
      <c r="AK206" s="646"/>
      <c r="AL206" s="646"/>
      <c r="AM206" s="646"/>
      <c r="AN206" s="646"/>
      <c r="AO206" s="646"/>
      <c r="AP206" s="646"/>
      <c r="AQ206" s="646"/>
      <c r="AR206" s="646"/>
      <c r="AS206" s="646"/>
      <c r="AT206" s="646"/>
      <c r="AU206" s="646"/>
      <c r="AV206" s="646"/>
      <c r="AW206" s="646"/>
      <c r="AX206" s="646"/>
    </row>
    <row r="207" spans="2:50">
      <c r="B207" s="646"/>
      <c r="C207" s="646"/>
      <c r="D207" s="646"/>
      <c r="E207" s="646"/>
      <c r="F207" s="646"/>
      <c r="G207" s="646"/>
      <c r="H207" s="646"/>
      <c r="I207" s="646"/>
      <c r="J207" s="646"/>
      <c r="K207" s="646"/>
      <c r="L207" s="646"/>
      <c r="M207" s="646"/>
      <c r="N207" s="646"/>
      <c r="O207" s="646"/>
      <c r="P207" s="646"/>
      <c r="S207" s="646"/>
      <c r="T207" s="646"/>
      <c r="U207" s="646"/>
      <c r="V207" s="646"/>
      <c r="W207" s="646"/>
      <c r="X207" s="646"/>
      <c r="Y207" s="646"/>
      <c r="Z207" s="646"/>
      <c r="AA207" s="646"/>
      <c r="AB207" s="646"/>
      <c r="AC207" s="646"/>
      <c r="AD207" s="646"/>
      <c r="AE207" s="646"/>
      <c r="AF207" s="646"/>
      <c r="AG207" s="646"/>
      <c r="AJ207" s="646"/>
      <c r="AK207" s="646"/>
      <c r="AL207" s="646"/>
      <c r="AM207" s="646"/>
      <c r="AN207" s="646"/>
      <c r="AO207" s="646"/>
      <c r="AP207" s="646"/>
      <c r="AQ207" s="646"/>
      <c r="AR207" s="646"/>
      <c r="AS207" s="646"/>
      <c r="AT207" s="646"/>
      <c r="AU207" s="646"/>
      <c r="AV207" s="646"/>
      <c r="AW207" s="646"/>
      <c r="AX207" s="646"/>
    </row>
    <row r="208" spans="2:50">
      <c r="B208" s="646"/>
      <c r="C208" s="646"/>
      <c r="D208" s="646"/>
      <c r="E208" s="646"/>
      <c r="F208" s="646"/>
      <c r="G208" s="646"/>
      <c r="H208" s="646"/>
      <c r="I208" s="646"/>
      <c r="J208" s="646"/>
      <c r="K208" s="646"/>
      <c r="L208" s="646"/>
      <c r="M208" s="646"/>
      <c r="N208" s="646"/>
      <c r="O208" s="646"/>
      <c r="P208" s="646"/>
      <c r="S208" s="646"/>
      <c r="T208" s="646"/>
      <c r="U208" s="646"/>
      <c r="V208" s="646"/>
      <c r="W208" s="646"/>
      <c r="X208" s="646"/>
      <c r="Y208" s="646"/>
      <c r="Z208" s="646"/>
      <c r="AA208" s="646"/>
      <c r="AB208" s="646"/>
      <c r="AC208" s="646"/>
      <c r="AD208" s="646"/>
      <c r="AE208" s="646"/>
      <c r="AF208" s="646"/>
      <c r="AG208" s="646"/>
      <c r="AJ208" s="646"/>
      <c r="AK208" s="646"/>
      <c r="AL208" s="646"/>
      <c r="AM208" s="646"/>
      <c r="AN208" s="646"/>
      <c r="AO208" s="646"/>
      <c r="AP208" s="646"/>
      <c r="AQ208" s="646"/>
      <c r="AR208" s="646"/>
      <c r="AS208" s="646"/>
      <c r="AT208" s="646"/>
      <c r="AU208" s="646"/>
      <c r="AV208" s="646"/>
      <c r="AW208" s="646"/>
      <c r="AX208" s="646"/>
    </row>
    <row r="209" spans="2:50">
      <c r="B209" s="646"/>
      <c r="C209" s="646"/>
      <c r="D209" s="646"/>
      <c r="E209" s="646"/>
      <c r="F209" s="646"/>
      <c r="G209" s="646"/>
      <c r="H209" s="646"/>
      <c r="I209" s="646"/>
      <c r="J209" s="646"/>
      <c r="K209" s="646"/>
      <c r="L209" s="646"/>
      <c r="M209" s="646"/>
      <c r="N209" s="646"/>
      <c r="O209" s="646"/>
      <c r="P209" s="646"/>
      <c r="S209" s="646"/>
      <c r="T209" s="646"/>
      <c r="U209" s="646"/>
      <c r="V209" s="646"/>
      <c r="W209" s="646"/>
      <c r="X209" s="646"/>
      <c r="Y209" s="646"/>
      <c r="Z209" s="646"/>
      <c r="AA209" s="646"/>
      <c r="AB209" s="646"/>
      <c r="AC209" s="646"/>
      <c r="AD209" s="646"/>
      <c r="AE209" s="646"/>
      <c r="AF209" s="646"/>
      <c r="AG209" s="646"/>
      <c r="AJ209" s="646"/>
      <c r="AK209" s="646"/>
      <c r="AL209" s="646"/>
      <c r="AM209" s="646"/>
      <c r="AN209" s="646"/>
      <c r="AO209" s="646"/>
      <c r="AP209" s="646"/>
      <c r="AQ209" s="646"/>
      <c r="AR209" s="646"/>
      <c r="AS209" s="646"/>
      <c r="AT209" s="646"/>
      <c r="AU209" s="646"/>
      <c r="AV209" s="646"/>
      <c r="AW209" s="646"/>
      <c r="AX209" s="646"/>
    </row>
    <row r="210" spans="2:50">
      <c r="B210" s="646"/>
      <c r="C210" s="646"/>
      <c r="D210" s="646"/>
      <c r="E210" s="646"/>
      <c r="F210" s="646"/>
      <c r="G210" s="646"/>
      <c r="H210" s="646"/>
      <c r="I210" s="646"/>
      <c r="J210" s="646"/>
      <c r="K210" s="646"/>
      <c r="L210" s="646"/>
      <c r="M210" s="646"/>
      <c r="N210" s="646"/>
      <c r="O210" s="646"/>
      <c r="P210" s="646"/>
      <c r="S210" s="646"/>
      <c r="T210" s="646"/>
      <c r="U210" s="646"/>
      <c r="V210" s="646"/>
      <c r="W210" s="646"/>
      <c r="X210" s="646"/>
      <c r="Y210" s="646"/>
      <c r="Z210" s="646"/>
      <c r="AA210" s="646"/>
      <c r="AB210" s="646"/>
      <c r="AC210" s="646"/>
      <c r="AD210" s="646"/>
      <c r="AE210" s="646"/>
      <c r="AF210" s="646"/>
      <c r="AG210" s="646"/>
      <c r="AJ210" s="646"/>
      <c r="AK210" s="646"/>
      <c r="AL210" s="646"/>
      <c r="AM210" s="646"/>
      <c r="AN210" s="646"/>
      <c r="AO210" s="646"/>
      <c r="AP210" s="646"/>
      <c r="AQ210" s="646"/>
      <c r="AR210" s="646"/>
      <c r="AS210" s="646"/>
      <c r="AT210" s="646"/>
      <c r="AU210" s="646"/>
      <c r="AV210" s="646"/>
      <c r="AW210" s="646"/>
      <c r="AX210" s="646"/>
    </row>
    <row r="211" spans="2:50">
      <c r="B211" s="646"/>
      <c r="C211" s="646"/>
      <c r="D211" s="646"/>
      <c r="E211" s="646"/>
      <c r="F211" s="646"/>
      <c r="G211" s="646"/>
      <c r="H211" s="646"/>
      <c r="I211" s="646"/>
      <c r="J211" s="646"/>
      <c r="K211" s="646"/>
      <c r="L211" s="646"/>
      <c r="M211" s="646"/>
      <c r="N211" s="646"/>
      <c r="O211" s="646"/>
      <c r="P211" s="646"/>
      <c r="S211" s="646"/>
      <c r="T211" s="646"/>
      <c r="U211" s="646"/>
      <c r="V211" s="646"/>
      <c r="W211" s="646"/>
      <c r="X211" s="646"/>
      <c r="Y211" s="646"/>
      <c r="Z211" s="646"/>
      <c r="AA211" s="646"/>
      <c r="AB211" s="646"/>
      <c r="AC211" s="646"/>
      <c r="AD211" s="646"/>
      <c r="AE211" s="646"/>
      <c r="AF211" s="646"/>
      <c r="AG211" s="646"/>
      <c r="AJ211" s="646"/>
      <c r="AK211" s="646"/>
      <c r="AL211" s="646"/>
      <c r="AM211" s="646"/>
      <c r="AN211" s="646"/>
      <c r="AO211" s="646"/>
      <c r="AP211" s="646"/>
      <c r="AQ211" s="646"/>
      <c r="AR211" s="646"/>
      <c r="AS211" s="646"/>
      <c r="AT211" s="646"/>
      <c r="AU211" s="646"/>
      <c r="AV211" s="646"/>
      <c r="AW211" s="646"/>
      <c r="AX211" s="646"/>
    </row>
    <row r="212" spans="2:50">
      <c r="B212" s="646"/>
      <c r="C212" s="646"/>
      <c r="D212" s="646"/>
      <c r="E212" s="646"/>
      <c r="F212" s="646"/>
      <c r="G212" s="646"/>
      <c r="H212" s="646"/>
      <c r="I212" s="646"/>
      <c r="J212" s="646"/>
      <c r="K212" s="646"/>
      <c r="L212" s="646"/>
      <c r="M212" s="646"/>
      <c r="N212" s="646"/>
      <c r="O212" s="646"/>
      <c r="P212" s="646"/>
      <c r="S212" s="646"/>
      <c r="T212" s="646"/>
      <c r="U212" s="646"/>
      <c r="V212" s="646"/>
      <c r="W212" s="646"/>
      <c r="X212" s="646"/>
      <c r="Y212" s="646"/>
      <c r="Z212" s="646"/>
      <c r="AA212" s="646"/>
      <c r="AB212" s="646"/>
      <c r="AC212" s="646"/>
      <c r="AD212" s="646"/>
      <c r="AE212" s="646"/>
      <c r="AF212" s="646"/>
      <c r="AG212" s="646"/>
      <c r="AJ212" s="646"/>
      <c r="AK212" s="646"/>
      <c r="AL212" s="646"/>
      <c r="AM212" s="646"/>
      <c r="AN212" s="646"/>
      <c r="AO212" s="646"/>
      <c r="AP212" s="646"/>
      <c r="AQ212" s="646"/>
      <c r="AR212" s="646"/>
      <c r="AS212" s="646"/>
      <c r="AT212" s="646"/>
      <c r="AU212" s="646"/>
      <c r="AV212" s="646"/>
      <c r="AW212" s="646"/>
      <c r="AX212" s="646"/>
    </row>
    <row r="213" spans="2:50">
      <c r="B213" s="646"/>
      <c r="C213" s="646"/>
      <c r="D213" s="646"/>
      <c r="E213" s="646"/>
      <c r="F213" s="646"/>
      <c r="G213" s="646"/>
      <c r="H213" s="646"/>
      <c r="I213" s="646"/>
      <c r="J213" s="646"/>
      <c r="K213" s="646"/>
      <c r="L213" s="646"/>
      <c r="M213" s="646"/>
      <c r="N213" s="646"/>
      <c r="O213" s="646"/>
      <c r="P213" s="646"/>
      <c r="S213" s="646"/>
      <c r="T213" s="646"/>
      <c r="U213" s="646"/>
      <c r="V213" s="646"/>
      <c r="W213" s="646"/>
      <c r="X213" s="646"/>
      <c r="Y213" s="646"/>
      <c r="Z213" s="646"/>
      <c r="AA213" s="646"/>
      <c r="AB213" s="646"/>
      <c r="AC213" s="646"/>
      <c r="AD213" s="646"/>
      <c r="AE213" s="646"/>
      <c r="AF213" s="646"/>
      <c r="AG213" s="646"/>
      <c r="AJ213" s="646"/>
      <c r="AK213" s="646"/>
      <c r="AL213" s="646"/>
      <c r="AM213" s="646"/>
      <c r="AN213" s="646"/>
      <c r="AO213" s="646"/>
      <c r="AP213" s="646"/>
      <c r="AQ213" s="646"/>
      <c r="AR213" s="646"/>
      <c r="AS213" s="646"/>
      <c r="AT213" s="646"/>
      <c r="AU213" s="646"/>
      <c r="AV213" s="646"/>
      <c r="AW213" s="646"/>
      <c r="AX213" s="646"/>
    </row>
    <row r="214" spans="2:50">
      <c r="B214" s="646"/>
      <c r="C214" s="646"/>
      <c r="D214" s="646"/>
      <c r="E214" s="646"/>
      <c r="F214" s="646"/>
      <c r="G214" s="646"/>
      <c r="H214" s="646"/>
      <c r="I214" s="646"/>
      <c r="J214" s="646"/>
      <c r="K214" s="646"/>
      <c r="L214" s="646"/>
      <c r="M214" s="646"/>
      <c r="N214" s="646"/>
      <c r="O214" s="646"/>
      <c r="P214" s="646"/>
      <c r="S214" s="646"/>
      <c r="T214" s="646"/>
      <c r="U214" s="646"/>
      <c r="V214" s="646"/>
      <c r="W214" s="646"/>
      <c r="X214" s="646"/>
      <c r="Y214" s="646"/>
      <c r="Z214" s="646"/>
      <c r="AA214" s="646"/>
      <c r="AB214" s="646"/>
      <c r="AC214" s="646"/>
      <c r="AD214" s="646"/>
      <c r="AE214" s="646"/>
      <c r="AF214" s="646"/>
      <c r="AG214" s="646"/>
      <c r="AJ214" s="646"/>
      <c r="AK214" s="646"/>
      <c r="AL214" s="646"/>
      <c r="AM214" s="646"/>
      <c r="AN214" s="646"/>
      <c r="AO214" s="646"/>
      <c r="AP214" s="646"/>
      <c r="AQ214" s="646"/>
      <c r="AR214" s="646"/>
      <c r="AS214" s="646"/>
      <c r="AT214" s="646"/>
      <c r="AU214" s="646"/>
      <c r="AV214" s="646"/>
      <c r="AW214" s="646"/>
      <c r="AX214" s="646"/>
    </row>
    <row r="215" spans="2:50">
      <c r="B215" s="646"/>
      <c r="C215" s="646"/>
      <c r="D215" s="646"/>
      <c r="E215" s="646"/>
      <c r="F215" s="646"/>
      <c r="G215" s="646"/>
      <c r="H215" s="646"/>
      <c r="I215" s="646"/>
      <c r="J215" s="646"/>
      <c r="K215" s="646"/>
      <c r="L215" s="646"/>
      <c r="M215" s="646"/>
      <c r="N215" s="646"/>
      <c r="O215" s="646"/>
      <c r="P215" s="646"/>
      <c r="S215" s="646"/>
      <c r="T215" s="646"/>
      <c r="U215" s="646"/>
      <c r="V215" s="646"/>
      <c r="W215" s="646"/>
      <c r="X215" s="646"/>
      <c r="Y215" s="646"/>
      <c r="Z215" s="646"/>
      <c r="AA215" s="646"/>
      <c r="AB215" s="646"/>
      <c r="AC215" s="646"/>
      <c r="AD215" s="646"/>
      <c r="AE215" s="646"/>
      <c r="AF215" s="646"/>
      <c r="AG215" s="646"/>
      <c r="AJ215" s="646"/>
      <c r="AK215" s="646"/>
      <c r="AL215" s="646"/>
      <c r="AM215" s="646"/>
      <c r="AN215" s="646"/>
      <c r="AO215" s="646"/>
      <c r="AP215" s="646"/>
      <c r="AQ215" s="646"/>
      <c r="AR215" s="646"/>
      <c r="AS215" s="646"/>
      <c r="AT215" s="646"/>
      <c r="AU215" s="646"/>
      <c r="AV215" s="646"/>
      <c r="AW215" s="646"/>
      <c r="AX215" s="646"/>
    </row>
    <row r="216" spans="2:50">
      <c r="B216" s="646"/>
      <c r="C216" s="646"/>
      <c r="D216" s="646"/>
      <c r="E216" s="646"/>
      <c r="F216" s="646"/>
      <c r="G216" s="646"/>
      <c r="H216" s="646"/>
      <c r="I216" s="646"/>
      <c r="J216" s="646"/>
      <c r="K216" s="646"/>
      <c r="L216" s="646"/>
      <c r="M216" s="646"/>
      <c r="N216" s="646"/>
      <c r="O216" s="646"/>
      <c r="P216" s="646"/>
      <c r="S216" s="646"/>
      <c r="T216" s="646"/>
      <c r="U216" s="646"/>
      <c r="V216" s="646"/>
      <c r="W216" s="646"/>
      <c r="X216" s="646"/>
      <c r="Y216" s="646"/>
      <c r="Z216" s="646"/>
      <c r="AA216" s="646"/>
      <c r="AB216" s="646"/>
      <c r="AC216" s="646"/>
      <c r="AD216" s="646"/>
      <c r="AE216" s="646"/>
      <c r="AF216" s="646"/>
      <c r="AG216" s="646"/>
      <c r="AJ216" s="646"/>
      <c r="AK216" s="646"/>
      <c r="AL216" s="646"/>
      <c r="AM216" s="646"/>
      <c r="AN216" s="646"/>
      <c r="AO216" s="646"/>
      <c r="AP216" s="646"/>
      <c r="AQ216" s="646"/>
      <c r="AR216" s="646"/>
      <c r="AS216" s="646"/>
      <c r="AT216" s="646"/>
      <c r="AU216" s="646"/>
      <c r="AV216" s="646"/>
      <c r="AW216" s="646"/>
      <c r="AX216" s="646"/>
    </row>
    <row r="217" spans="2:50">
      <c r="B217" s="646"/>
      <c r="C217" s="646"/>
      <c r="D217" s="646"/>
      <c r="E217" s="646"/>
      <c r="F217" s="646"/>
      <c r="G217" s="646"/>
      <c r="H217" s="646"/>
      <c r="I217" s="646"/>
      <c r="J217" s="646"/>
      <c r="K217" s="646"/>
      <c r="L217" s="646"/>
      <c r="M217" s="646"/>
      <c r="N217" s="646"/>
      <c r="O217" s="646"/>
      <c r="P217" s="646"/>
      <c r="S217" s="646"/>
      <c r="T217" s="646"/>
      <c r="U217" s="646"/>
      <c r="V217" s="646"/>
      <c r="W217" s="646"/>
      <c r="X217" s="646"/>
      <c r="Y217" s="646"/>
      <c r="Z217" s="646"/>
      <c r="AA217" s="646"/>
      <c r="AB217" s="646"/>
      <c r="AC217" s="646"/>
      <c r="AD217" s="646"/>
      <c r="AE217" s="646"/>
      <c r="AF217" s="646"/>
      <c r="AG217" s="646"/>
      <c r="AJ217" s="646"/>
      <c r="AK217" s="646"/>
      <c r="AL217" s="646"/>
      <c r="AM217" s="646"/>
      <c r="AN217" s="646"/>
      <c r="AO217" s="646"/>
      <c r="AP217" s="646"/>
      <c r="AQ217" s="646"/>
      <c r="AR217" s="646"/>
      <c r="AS217" s="646"/>
      <c r="AT217" s="646"/>
      <c r="AU217" s="646"/>
      <c r="AV217" s="646"/>
      <c r="AW217" s="646"/>
      <c r="AX217" s="646"/>
    </row>
    <row r="218" spans="2:50">
      <c r="B218" s="646"/>
      <c r="C218" s="646"/>
      <c r="D218" s="646"/>
      <c r="E218" s="646"/>
      <c r="F218" s="646"/>
      <c r="G218" s="646"/>
      <c r="H218" s="646"/>
      <c r="I218" s="646"/>
      <c r="J218" s="646"/>
      <c r="K218" s="646"/>
      <c r="L218" s="646"/>
      <c r="M218" s="646"/>
      <c r="N218" s="646"/>
      <c r="O218" s="646"/>
      <c r="P218" s="646"/>
      <c r="S218" s="646"/>
      <c r="T218" s="646"/>
      <c r="U218" s="646"/>
      <c r="V218" s="646"/>
      <c r="W218" s="646"/>
      <c r="X218" s="646"/>
      <c r="Y218" s="646"/>
      <c r="Z218" s="646"/>
      <c r="AA218" s="646"/>
      <c r="AB218" s="646"/>
      <c r="AC218" s="646"/>
      <c r="AD218" s="646"/>
      <c r="AE218" s="646"/>
      <c r="AF218" s="646"/>
      <c r="AG218" s="646"/>
      <c r="AJ218" s="646"/>
      <c r="AK218" s="646"/>
      <c r="AL218" s="646"/>
      <c r="AM218" s="646"/>
      <c r="AN218" s="646"/>
      <c r="AO218" s="646"/>
      <c r="AP218" s="646"/>
      <c r="AQ218" s="646"/>
      <c r="AR218" s="646"/>
      <c r="AS218" s="646"/>
      <c r="AT218" s="646"/>
      <c r="AU218" s="646"/>
      <c r="AV218" s="646"/>
      <c r="AW218" s="646"/>
      <c r="AX218" s="646"/>
    </row>
    <row r="219" spans="2:50">
      <c r="B219" s="646"/>
      <c r="C219" s="646"/>
      <c r="D219" s="646"/>
      <c r="E219" s="646"/>
      <c r="F219" s="646"/>
      <c r="G219" s="646"/>
      <c r="H219" s="646"/>
      <c r="I219" s="646"/>
      <c r="J219" s="646"/>
      <c r="K219" s="646"/>
      <c r="L219" s="646"/>
      <c r="M219" s="646"/>
      <c r="N219" s="646"/>
      <c r="O219" s="646"/>
      <c r="P219" s="646"/>
      <c r="S219" s="646"/>
      <c r="T219" s="646"/>
      <c r="U219" s="646"/>
      <c r="V219" s="646"/>
      <c r="W219" s="646"/>
      <c r="X219" s="646"/>
      <c r="Y219" s="646"/>
      <c r="Z219" s="646"/>
      <c r="AA219" s="646"/>
      <c r="AB219" s="646"/>
      <c r="AC219" s="646"/>
      <c r="AD219" s="646"/>
      <c r="AE219" s="646"/>
      <c r="AF219" s="646"/>
      <c r="AG219" s="646"/>
      <c r="AJ219" s="646"/>
      <c r="AK219" s="646"/>
      <c r="AL219" s="646"/>
      <c r="AM219" s="646"/>
      <c r="AN219" s="646"/>
      <c r="AO219" s="646"/>
      <c r="AP219" s="646"/>
      <c r="AQ219" s="646"/>
      <c r="AR219" s="646"/>
      <c r="AS219" s="646"/>
      <c r="AT219" s="646"/>
      <c r="AU219" s="646"/>
      <c r="AV219" s="646"/>
      <c r="AW219" s="646"/>
      <c r="AX219" s="646"/>
    </row>
    <row r="220" spans="2:50">
      <c r="B220" s="646"/>
      <c r="C220" s="646"/>
      <c r="D220" s="646"/>
      <c r="E220" s="646"/>
      <c r="F220" s="646"/>
      <c r="G220" s="646"/>
      <c r="H220" s="646"/>
      <c r="I220" s="646"/>
      <c r="J220" s="646"/>
      <c r="K220" s="646"/>
      <c r="L220" s="646"/>
      <c r="M220" s="646"/>
      <c r="N220" s="646"/>
      <c r="O220" s="646"/>
      <c r="P220" s="646"/>
      <c r="S220" s="646"/>
      <c r="T220" s="646"/>
      <c r="U220" s="646"/>
      <c r="V220" s="646"/>
      <c r="W220" s="646"/>
      <c r="X220" s="646"/>
      <c r="Y220" s="646"/>
      <c r="Z220" s="646"/>
      <c r="AA220" s="646"/>
      <c r="AB220" s="646"/>
      <c r="AC220" s="646"/>
      <c r="AD220" s="646"/>
      <c r="AE220" s="646"/>
      <c r="AF220" s="646"/>
      <c r="AG220" s="646"/>
      <c r="AJ220" s="646"/>
      <c r="AK220" s="646"/>
      <c r="AL220" s="646"/>
      <c r="AM220" s="646"/>
      <c r="AN220" s="646"/>
      <c r="AO220" s="646"/>
      <c r="AP220" s="646"/>
      <c r="AQ220" s="646"/>
      <c r="AR220" s="646"/>
      <c r="AS220" s="646"/>
      <c r="AT220" s="646"/>
      <c r="AU220" s="646"/>
      <c r="AV220" s="646"/>
      <c r="AW220" s="646"/>
      <c r="AX220" s="646"/>
    </row>
    <row r="221" spans="2:50">
      <c r="B221" s="646"/>
      <c r="C221" s="646"/>
      <c r="D221" s="646"/>
      <c r="E221" s="646"/>
      <c r="F221" s="646"/>
      <c r="G221" s="646"/>
      <c r="H221" s="646"/>
      <c r="I221" s="646"/>
      <c r="J221" s="646"/>
      <c r="K221" s="646"/>
      <c r="L221" s="646"/>
      <c r="M221" s="646"/>
      <c r="N221" s="646"/>
      <c r="O221" s="646"/>
      <c r="P221" s="646"/>
      <c r="S221" s="646"/>
      <c r="T221" s="646"/>
      <c r="U221" s="646"/>
      <c r="V221" s="646"/>
      <c r="W221" s="646"/>
      <c r="X221" s="646"/>
      <c r="Y221" s="646"/>
      <c r="Z221" s="646"/>
      <c r="AA221" s="646"/>
      <c r="AB221" s="646"/>
      <c r="AC221" s="646"/>
      <c r="AD221" s="646"/>
      <c r="AE221" s="646"/>
      <c r="AF221" s="646"/>
      <c r="AG221" s="646"/>
      <c r="AJ221" s="646"/>
      <c r="AK221" s="646"/>
      <c r="AL221" s="646"/>
      <c r="AM221" s="646"/>
      <c r="AN221" s="646"/>
      <c r="AO221" s="646"/>
      <c r="AP221" s="646"/>
      <c r="AQ221" s="646"/>
      <c r="AR221" s="646"/>
      <c r="AS221" s="646"/>
      <c r="AT221" s="646"/>
      <c r="AU221" s="646"/>
      <c r="AV221" s="646"/>
      <c r="AW221" s="646"/>
      <c r="AX221" s="646"/>
    </row>
    <row r="222" spans="2:50">
      <c r="B222" s="646"/>
      <c r="C222" s="646"/>
      <c r="D222" s="646"/>
      <c r="E222" s="646"/>
      <c r="F222" s="646"/>
      <c r="G222" s="646"/>
      <c r="H222" s="646"/>
      <c r="I222" s="646"/>
      <c r="J222" s="646"/>
      <c r="K222" s="646"/>
      <c r="L222" s="646"/>
      <c r="M222" s="646"/>
      <c r="N222" s="646"/>
      <c r="O222" s="646"/>
      <c r="P222" s="646"/>
      <c r="S222" s="646"/>
      <c r="T222" s="646"/>
      <c r="U222" s="646"/>
      <c r="V222" s="646"/>
      <c r="W222" s="646"/>
      <c r="X222" s="646"/>
      <c r="Y222" s="646"/>
      <c r="Z222" s="646"/>
      <c r="AA222" s="646"/>
      <c r="AB222" s="646"/>
      <c r="AC222" s="646"/>
      <c r="AD222" s="646"/>
      <c r="AE222" s="646"/>
      <c r="AF222" s="646"/>
      <c r="AG222" s="646"/>
      <c r="AJ222" s="646"/>
      <c r="AK222" s="646"/>
      <c r="AL222" s="646"/>
      <c r="AM222" s="646"/>
      <c r="AN222" s="646"/>
      <c r="AO222" s="646"/>
      <c r="AP222" s="646"/>
      <c r="AQ222" s="646"/>
      <c r="AR222" s="646"/>
      <c r="AS222" s="646"/>
      <c r="AT222" s="646"/>
      <c r="AU222" s="646"/>
      <c r="AV222" s="646"/>
      <c r="AW222" s="646"/>
      <c r="AX222" s="646"/>
    </row>
    <row r="223" spans="2:50">
      <c r="B223" s="646"/>
      <c r="C223" s="646"/>
      <c r="D223" s="646"/>
      <c r="E223" s="646"/>
      <c r="F223" s="646"/>
      <c r="G223" s="646"/>
      <c r="H223" s="646"/>
      <c r="I223" s="646"/>
      <c r="J223" s="646"/>
      <c r="K223" s="646"/>
      <c r="L223" s="646"/>
      <c r="M223" s="646"/>
      <c r="N223" s="646"/>
      <c r="O223" s="646"/>
      <c r="P223" s="646"/>
      <c r="S223" s="646"/>
      <c r="T223" s="646"/>
      <c r="U223" s="646"/>
      <c r="V223" s="646"/>
      <c r="W223" s="646"/>
      <c r="X223" s="646"/>
      <c r="Y223" s="646"/>
      <c r="Z223" s="646"/>
      <c r="AA223" s="646"/>
      <c r="AB223" s="646"/>
      <c r="AC223" s="646"/>
      <c r="AD223" s="646"/>
      <c r="AE223" s="646"/>
      <c r="AF223" s="646"/>
      <c r="AG223" s="646"/>
      <c r="AJ223" s="646"/>
      <c r="AK223" s="646"/>
      <c r="AL223" s="646"/>
      <c r="AM223" s="646"/>
      <c r="AN223" s="646"/>
      <c r="AO223" s="646"/>
      <c r="AP223" s="646"/>
      <c r="AQ223" s="646"/>
      <c r="AR223" s="646"/>
      <c r="AS223" s="646"/>
      <c r="AT223" s="646"/>
      <c r="AU223" s="646"/>
      <c r="AV223" s="646"/>
      <c r="AW223" s="646"/>
      <c r="AX223" s="646"/>
    </row>
    <row r="224" spans="2:50">
      <c r="B224" s="646"/>
      <c r="C224" s="646"/>
      <c r="D224" s="646"/>
      <c r="E224" s="646"/>
      <c r="F224" s="646"/>
      <c r="G224" s="646"/>
      <c r="H224" s="646"/>
      <c r="I224" s="646"/>
      <c r="J224" s="646"/>
      <c r="K224" s="646"/>
      <c r="L224" s="646"/>
      <c r="M224" s="646"/>
      <c r="N224" s="646"/>
      <c r="O224" s="646"/>
      <c r="P224" s="646"/>
      <c r="S224" s="646"/>
      <c r="T224" s="646"/>
      <c r="U224" s="646"/>
      <c r="V224" s="646"/>
      <c r="W224" s="646"/>
      <c r="X224" s="646"/>
      <c r="Y224" s="646"/>
      <c r="Z224" s="646"/>
      <c r="AA224" s="646"/>
      <c r="AB224" s="646"/>
      <c r="AC224" s="646"/>
      <c r="AD224" s="646"/>
      <c r="AE224" s="646"/>
      <c r="AF224" s="646"/>
      <c r="AG224" s="646"/>
      <c r="AJ224" s="646"/>
      <c r="AK224" s="646"/>
      <c r="AL224" s="646"/>
      <c r="AM224" s="646"/>
      <c r="AN224" s="646"/>
      <c r="AO224" s="646"/>
      <c r="AP224" s="646"/>
      <c r="AQ224" s="646"/>
      <c r="AR224" s="646"/>
      <c r="AS224" s="646"/>
      <c r="AT224" s="646"/>
      <c r="AU224" s="646"/>
      <c r="AV224" s="646"/>
      <c r="AW224" s="646"/>
      <c r="AX224" s="646"/>
    </row>
    <row r="225" spans="2:50">
      <c r="B225" s="646"/>
      <c r="C225" s="646"/>
      <c r="D225" s="646"/>
      <c r="E225" s="646"/>
      <c r="F225" s="646"/>
      <c r="G225" s="646"/>
      <c r="H225" s="646"/>
      <c r="I225" s="646"/>
      <c r="J225" s="646"/>
      <c r="K225" s="646"/>
      <c r="L225" s="646"/>
      <c r="M225" s="646"/>
      <c r="N225" s="646"/>
      <c r="O225" s="646"/>
      <c r="P225" s="646"/>
      <c r="S225" s="646"/>
      <c r="T225" s="646"/>
      <c r="U225" s="646"/>
      <c r="V225" s="646"/>
      <c r="W225" s="646"/>
      <c r="X225" s="646"/>
      <c r="Y225" s="646"/>
      <c r="Z225" s="646"/>
      <c r="AA225" s="646"/>
      <c r="AB225" s="646"/>
      <c r="AC225" s="646"/>
      <c r="AD225" s="646"/>
      <c r="AE225" s="646"/>
      <c r="AF225" s="646"/>
      <c r="AG225" s="646"/>
      <c r="AJ225" s="646"/>
      <c r="AK225" s="646"/>
      <c r="AL225" s="646"/>
      <c r="AM225" s="646"/>
      <c r="AN225" s="646"/>
      <c r="AO225" s="646"/>
      <c r="AP225" s="646"/>
      <c r="AQ225" s="646"/>
      <c r="AR225" s="646"/>
      <c r="AS225" s="646"/>
      <c r="AT225" s="646"/>
      <c r="AU225" s="646"/>
      <c r="AV225" s="646"/>
      <c r="AW225" s="646"/>
      <c r="AX225" s="646"/>
    </row>
    <row r="226" spans="2:50">
      <c r="B226" s="646"/>
      <c r="C226" s="646"/>
      <c r="D226" s="646"/>
      <c r="E226" s="646"/>
      <c r="F226" s="646"/>
      <c r="G226" s="646"/>
      <c r="H226" s="646"/>
      <c r="I226" s="646"/>
      <c r="J226" s="646"/>
      <c r="K226" s="646"/>
      <c r="L226" s="646"/>
      <c r="M226" s="646"/>
      <c r="N226" s="646"/>
      <c r="O226" s="646"/>
      <c r="P226" s="646"/>
      <c r="S226" s="646"/>
      <c r="T226" s="646"/>
      <c r="U226" s="646"/>
      <c r="V226" s="646"/>
      <c r="W226" s="646"/>
      <c r="X226" s="646"/>
      <c r="Y226" s="646"/>
      <c r="Z226" s="646"/>
      <c r="AA226" s="646"/>
      <c r="AB226" s="646"/>
      <c r="AC226" s="646"/>
      <c r="AD226" s="646"/>
      <c r="AE226" s="646"/>
      <c r="AF226" s="646"/>
      <c r="AG226" s="646"/>
      <c r="AJ226" s="646"/>
      <c r="AK226" s="646"/>
      <c r="AL226" s="646"/>
      <c r="AM226" s="646"/>
      <c r="AN226" s="646"/>
      <c r="AO226" s="646"/>
      <c r="AP226" s="646"/>
      <c r="AQ226" s="646"/>
      <c r="AR226" s="646"/>
      <c r="AS226" s="646"/>
      <c r="AT226" s="646"/>
      <c r="AU226" s="646"/>
      <c r="AV226" s="646"/>
      <c r="AW226" s="646"/>
      <c r="AX226" s="646"/>
    </row>
    <row r="227" spans="2:50">
      <c r="B227" s="646"/>
      <c r="C227" s="646"/>
      <c r="D227" s="646"/>
      <c r="E227" s="646"/>
      <c r="F227" s="646"/>
      <c r="G227" s="646"/>
      <c r="H227" s="646"/>
      <c r="I227" s="646"/>
      <c r="J227" s="646"/>
      <c r="K227" s="646"/>
      <c r="L227" s="646"/>
      <c r="M227" s="646"/>
      <c r="N227" s="646"/>
      <c r="O227" s="646"/>
      <c r="P227" s="646"/>
      <c r="S227" s="646"/>
      <c r="T227" s="646"/>
      <c r="U227" s="646"/>
      <c r="V227" s="646"/>
      <c r="W227" s="646"/>
      <c r="X227" s="646"/>
      <c r="Y227" s="646"/>
      <c r="Z227" s="646"/>
      <c r="AA227" s="646"/>
      <c r="AB227" s="646"/>
      <c r="AC227" s="646"/>
      <c r="AD227" s="646"/>
      <c r="AE227" s="646"/>
      <c r="AF227" s="646"/>
      <c r="AG227" s="646"/>
      <c r="AJ227" s="646"/>
      <c r="AK227" s="646"/>
      <c r="AL227" s="646"/>
      <c r="AM227" s="646"/>
      <c r="AN227" s="646"/>
      <c r="AO227" s="646"/>
      <c r="AP227" s="646"/>
      <c r="AQ227" s="646"/>
      <c r="AR227" s="646"/>
      <c r="AS227" s="646"/>
      <c r="AT227" s="646"/>
      <c r="AU227" s="646"/>
      <c r="AV227" s="646"/>
      <c r="AW227" s="646"/>
      <c r="AX227" s="646"/>
    </row>
    <row r="228" spans="2:50">
      <c r="B228" s="646"/>
      <c r="C228" s="646"/>
      <c r="D228" s="646"/>
      <c r="E228" s="646"/>
      <c r="F228" s="646"/>
      <c r="G228" s="646"/>
      <c r="H228" s="646"/>
      <c r="I228" s="646"/>
      <c r="J228" s="646"/>
      <c r="K228" s="646"/>
      <c r="L228" s="646"/>
      <c r="M228" s="646"/>
      <c r="N228" s="646"/>
      <c r="O228" s="646"/>
      <c r="P228" s="646"/>
      <c r="S228" s="646"/>
      <c r="T228" s="646"/>
      <c r="U228" s="646"/>
      <c r="V228" s="646"/>
      <c r="W228" s="646"/>
      <c r="X228" s="646"/>
      <c r="Y228" s="646"/>
      <c r="Z228" s="646"/>
      <c r="AA228" s="646"/>
      <c r="AB228" s="646"/>
      <c r="AC228" s="646"/>
      <c r="AD228" s="646"/>
      <c r="AE228" s="646"/>
      <c r="AF228" s="646"/>
      <c r="AG228" s="646"/>
      <c r="AJ228" s="646"/>
      <c r="AK228" s="646"/>
      <c r="AL228" s="646"/>
      <c r="AM228" s="646"/>
      <c r="AN228" s="646"/>
      <c r="AO228" s="646"/>
      <c r="AP228" s="646"/>
      <c r="AQ228" s="646"/>
      <c r="AR228" s="646"/>
      <c r="AS228" s="646"/>
      <c r="AT228" s="646"/>
      <c r="AU228" s="646"/>
      <c r="AV228" s="646"/>
      <c r="AW228" s="646"/>
      <c r="AX228" s="646"/>
    </row>
    <row r="229" spans="2:50">
      <c r="B229" s="646"/>
      <c r="C229" s="646"/>
      <c r="D229" s="646"/>
      <c r="E229" s="646"/>
      <c r="F229" s="646"/>
      <c r="G229" s="646"/>
      <c r="H229" s="646"/>
      <c r="I229" s="646"/>
      <c r="J229" s="646"/>
      <c r="K229" s="646"/>
      <c r="L229" s="646"/>
      <c r="M229" s="646"/>
      <c r="N229" s="646"/>
      <c r="O229" s="646"/>
      <c r="P229" s="646"/>
      <c r="S229" s="646"/>
      <c r="T229" s="646"/>
      <c r="U229" s="646"/>
      <c r="V229" s="646"/>
      <c r="W229" s="646"/>
      <c r="X229" s="646"/>
      <c r="Y229" s="646"/>
      <c r="Z229" s="646"/>
      <c r="AA229" s="646"/>
      <c r="AB229" s="646"/>
      <c r="AC229" s="646"/>
      <c r="AD229" s="646"/>
      <c r="AE229" s="646"/>
      <c r="AF229" s="646"/>
      <c r="AG229" s="646"/>
      <c r="AJ229" s="646"/>
      <c r="AK229" s="646"/>
      <c r="AL229" s="646"/>
      <c r="AM229" s="646"/>
      <c r="AN229" s="646"/>
      <c r="AO229" s="646"/>
      <c r="AP229" s="646"/>
      <c r="AQ229" s="646"/>
      <c r="AR229" s="646"/>
      <c r="AS229" s="646"/>
      <c r="AT229" s="646"/>
      <c r="AU229" s="646"/>
      <c r="AV229" s="646"/>
      <c r="AW229" s="646"/>
      <c r="AX229" s="646"/>
    </row>
    <row r="230" spans="2:50">
      <c r="B230" s="646"/>
      <c r="C230" s="646"/>
      <c r="D230" s="646"/>
      <c r="E230" s="646"/>
      <c r="F230" s="646"/>
      <c r="G230" s="646"/>
      <c r="H230" s="646"/>
      <c r="I230" s="646"/>
      <c r="J230" s="646"/>
      <c r="K230" s="646"/>
      <c r="L230" s="646"/>
      <c r="M230" s="646"/>
      <c r="N230" s="646"/>
      <c r="O230" s="646"/>
      <c r="P230" s="646"/>
      <c r="S230" s="646"/>
      <c r="T230" s="646"/>
      <c r="U230" s="646"/>
      <c r="V230" s="646"/>
      <c r="W230" s="646"/>
      <c r="X230" s="646"/>
      <c r="Y230" s="646"/>
      <c r="Z230" s="646"/>
      <c r="AA230" s="646"/>
      <c r="AB230" s="646"/>
      <c r="AC230" s="646"/>
      <c r="AD230" s="646"/>
      <c r="AE230" s="646"/>
      <c r="AF230" s="646"/>
      <c r="AG230" s="646"/>
      <c r="AJ230" s="646"/>
      <c r="AK230" s="646"/>
      <c r="AL230" s="646"/>
      <c r="AM230" s="646"/>
      <c r="AN230" s="646"/>
      <c r="AO230" s="646"/>
      <c r="AP230" s="646"/>
      <c r="AQ230" s="646"/>
      <c r="AR230" s="646"/>
      <c r="AS230" s="646"/>
      <c r="AT230" s="646"/>
      <c r="AU230" s="646"/>
      <c r="AV230" s="646"/>
      <c r="AW230" s="646"/>
      <c r="AX230" s="646"/>
    </row>
    <row r="231" spans="2:50">
      <c r="B231" s="646"/>
      <c r="C231" s="646"/>
      <c r="D231" s="646"/>
      <c r="E231" s="646"/>
      <c r="F231" s="646"/>
      <c r="G231" s="646"/>
      <c r="H231" s="646"/>
      <c r="I231" s="646"/>
      <c r="J231" s="646"/>
      <c r="K231" s="646"/>
      <c r="L231" s="646"/>
      <c r="M231" s="646"/>
      <c r="N231" s="646"/>
      <c r="O231" s="646"/>
      <c r="P231" s="646"/>
      <c r="S231" s="646"/>
      <c r="T231" s="646"/>
      <c r="U231" s="646"/>
      <c r="V231" s="646"/>
      <c r="W231" s="646"/>
      <c r="X231" s="646"/>
      <c r="Y231" s="646"/>
      <c r="Z231" s="646"/>
      <c r="AA231" s="646"/>
      <c r="AB231" s="646"/>
      <c r="AC231" s="646"/>
      <c r="AD231" s="646"/>
      <c r="AE231" s="646"/>
      <c r="AF231" s="646"/>
      <c r="AG231" s="646"/>
      <c r="AJ231" s="646"/>
      <c r="AK231" s="646"/>
      <c r="AL231" s="646"/>
      <c r="AM231" s="646"/>
      <c r="AN231" s="646"/>
      <c r="AO231" s="646"/>
      <c r="AP231" s="646"/>
      <c r="AQ231" s="646"/>
      <c r="AR231" s="646"/>
      <c r="AS231" s="646"/>
      <c r="AT231" s="646"/>
      <c r="AU231" s="646"/>
      <c r="AV231" s="646"/>
      <c r="AW231" s="646"/>
      <c r="AX231" s="646"/>
    </row>
    <row r="232" spans="2:50">
      <c r="B232" s="646"/>
      <c r="C232" s="646"/>
      <c r="D232" s="646"/>
      <c r="E232" s="646"/>
      <c r="F232" s="646"/>
      <c r="G232" s="646"/>
      <c r="H232" s="646"/>
      <c r="I232" s="646"/>
      <c r="J232" s="646"/>
      <c r="K232" s="646"/>
      <c r="L232" s="646"/>
      <c r="M232" s="646"/>
      <c r="N232" s="646"/>
      <c r="O232" s="646"/>
      <c r="P232" s="646"/>
      <c r="S232" s="646"/>
      <c r="T232" s="646"/>
      <c r="U232" s="646"/>
      <c r="V232" s="646"/>
      <c r="W232" s="646"/>
      <c r="X232" s="646"/>
      <c r="Y232" s="646"/>
      <c r="Z232" s="646"/>
      <c r="AA232" s="646"/>
      <c r="AB232" s="646"/>
      <c r="AC232" s="646"/>
      <c r="AD232" s="646"/>
      <c r="AE232" s="646"/>
      <c r="AF232" s="646"/>
      <c r="AG232" s="646"/>
      <c r="AJ232" s="646"/>
      <c r="AK232" s="646"/>
      <c r="AL232" s="646"/>
      <c r="AM232" s="646"/>
      <c r="AN232" s="646"/>
      <c r="AO232" s="646"/>
      <c r="AP232" s="646"/>
      <c r="AQ232" s="646"/>
      <c r="AR232" s="646"/>
      <c r="AS232" s="646"/>
      <c r="AT232" s="646"/>
      <c r="AU232" s="646"/>
      <c r="AV232" s="646"/>
      <c r="AW232" s="646"/>
      <c r="AX232" s="646"/>
    </row>
    <row r="233" spans="2:50">
      <c r="B233" s="646"/>
      <c r="C233" s="646"/>
      <c r="D233" s="646"/>
      <c r="E233" s="646"/>
      <c r="F233" s="646"/>
      <c r="G233" s="646"/>
      <c r="H233" s="646"/>
      <c r="I233" s="646"/>
      <c r="J233" s="646"/>
      <c r="K233" s="646"/>
      <c r="L233" s="646"/>
      <c r="M233" s="646"/>
      <c r="N233" s="646"/>
      <c r="O233" s="646"/>
      <c r="P233" s="646"/>
      <c r="S233" s="646"/>
      <c r="T233" s="646"/>
      <c r="U233" s="646"/>
      <c r="V233" s="646"/>
      <c r="W233" s="646"/>
      <c r="X233" s="646"/>
      <c r="Y233" s="646"/>
      <c r="Z233" s="646"/>
      <c r="AA233" s="646"/>
      <c r="AB233" s="646"/>
      <c r="AC233" s="646"/>
      <c r="AD233" s="646"/>
      <c r="AE233" s="646"/>
      <c r="AF233" s="646"/>
      <c r="AG233" s="646"/>
      <c r="AJ233" s="646"/>
      <c r="AK233" s="646"/>
      <c r="AL233" s="646"/>
      <c r="AM233" s="646"/>
      <c r="AN233" s="646"/>
      <c r="AO233" s="646"/>
      <c r="AP233" s="646"/>
      <c r="AQ233" s="646"/>
      <c r="AR233" s="646"/>
      <c r="AS233" s="646"/>
      <c r="AT233" s="646"/>
      <c r="AU233" s="646"/>
      <c r="AV233" s="646"/>
      <c r="AW233" s="646"/>
      <c r="AX233" s="646"/>
    </row>
    <row r="234" spans="2:50">
      <c r="B234" s="646"/>
      <c r="C234" s="646"/>
      <c r="D234" s="646"/>
      <c r="E234" s="646"/>
      <c r="F234" s="646"/>
      <c r="G234" s="646"/>
      <c r="H234" s="646"/>
      <c r="I234" s="646"/>
      <c r="J234" s="646"/>
      <c r="K234" s="646"/>
      <c r="L234" s="646"/>
      <c r="M234" s="646"/>
      <c r="N234" s="646"/>
      <c r="O234" s="646"/>
      <c r="P234" s="646"/>
      <c r="S234" s="646"/>
      <c r="T234" s="646"/>
      <c r="U234" s="646"/>
      <c r="V234" s="646"/>
      <c r="W234" s="646"/>
      <c r="X234" s="646"/>
      <c r="Y234" s="646"/>
      <c r="Z234" s="646"/>
      <c r="AA234" s="646"/>
      <c r="AB234" s="646"/>
      <c r="AC234" s="646"/>
      <c r="AD234" s="646"/>
      <c r="AE234" s="646"/>
      <c r="AF234" s="646"/>
      <c r="AG234" s="646"/>
      <c r="AJ234" s="646"/>
      <c r="AK234" s="646"/>
      <c r="AL234" s="646"/>
      <c r="AM234" s="646"/>
      <c r="AN234" s="646"/>
      <c r="AO234" s="646"/>
      <c r="AP234" s="646"/>
      <c r="AQ234" s="646"/>
      <c r="AR234" s="646"/>
      <c r="AS234" s="646"/>
      <c r="AT234" s="646"/>
      <c r="AU234" s="646"/>
      <c r="AV234" s="646"/>
      <c r="AW234" s="646"/>
      <c r="AX234" s="646"/>
    </row>
    <row r="235" spans="2:50">
      <c r="B235" s="646"/>
      <c r="C235" s="646"/>
      <c r="D235" s="646"/>
      <c r="E235" s="646"/>
      <c r="F235" s="646"/>
      <c r="G235" s="646"/>
      <c r="H235" s="646"/>
      <c r="I235" s="646"/>
      <c r="J235" s="646"/>
      <c r="K235" s="646"/>
      <c r="L235" s="646"/>
      <c r="M235" s="646"/>
      <c r="N235" s="646"/>
      <c r="O235" s="646"/>
      <c r="P235" s="646"/>
      <c r="S235" s="646"/>
      <c r="T235" s="646"/>
      <c r="U235" s="646"/>
      <c r="V235" s="646"/>
      <c r="W235" s="646"/>
      <c r="X235" s="646"/>
      <c r="Y235" s="646"/>
      <c r="Z235" s="646"/>
      <c r="AA235" s="646"/>
      <c r="AB235" s="646"/>
      <c r="AC235" s="646"/>
      <c r="AD235" s="646"/>
      <c r="AE235" s="646"/>
      <c r="AF235" s="646"/>
      <c r="AG235" s="646"/>
      <c r="AJ235" s="646"/>
      <c r="AK235" s="646"/>
      <c r="AL235" s="646"/>
      <c r="AM235" s="646"/>
      <c r="AN235" s="646"/>
      <c r="AO235" s="646"/>
      <c r="AP235" s="646"/>
      <c r="AQ235" s="646"/>
      <c r="AR235" s="646"/>
      <c r="AS235" s="646"/>
      <c r="AT235" s="646"/>
      <c r="AU235" s="646"/>
      <c r="AV235" s="646"/>
      <c r="AW235" s="646"/>
      <c r="AX235" s="646"/>
    </row>
    <row r="236" spans="2:50">
      <c r="B236" s="646"/>
      <c r="C236" s="646"/>
      <c r="D236" s="646"/>
      <c r="E236" s="646"/>
      <c r="F236" s="646"/>
      <c r="G236" s="646"/>
      <c r="H236" s="646"/>
      <c r="I236" s="646"/>
      <c r="J236" s="646"/>
      <c r="K236" s="646"/>
      <c r="L236" s="646"/>
      <c r="M236" s="646"/>
      <c r="N236" s="646"/>
      <c r="O236" s="646"/>
      <c r="P236" s="646"/>
      <c r="S236" s="646"/>
      <c r="T236" s="646"/>
      <c r="U236" s="646"/>
      <c r="V236" s="646"/>
      <c r="W236" s="646"/>
      <c r="X236" s="646"/>
      <c r="Y236" s="646"/>
      <c r="Z236" s="646"/>
      <c r="AA236" s="646"/>
      <c r="AB236" s="646"/>
      <c r="AC236" s="646"/>
      <c r="AD236" s="646"/>
      <c r="AE236" s="646"/>
      <c r="AF236" s="646"/>
      <c r="AG236" s="646"/>
      <c r="AJ236" s="646"/>
      <c r="AK236" s="646"/>
      <c r="AL236" s="646"/>
      <c r="AM236" s="646"/>
      <c r="AN236" s="646"/>
      <c r="AO236" s="646"/>
      <c r="AP236" s="646"/>
      <c r="AQ236" s="646"/>
      <c r="AR236" s="646"/>
      <c r="AS236" s="646"/>
      <c r="AT236" s="646"/>
      <c r="AU236" s="646"/>
      <c r="AV236" s="646"/>
      <c r="AW236" s="646"/>
      <c r="AX236" s="646"/>
    </row>
    <row r="237" spans="2:50">
      <c r="B237" s="646"/>
      <c r="C237" s="646"/>
      <c r="D237" s="646"/>
      <c r="E237" s="646"/>
      <c r="F237" s="646"/>
      <c r="G237" s="646"/>
      <c r="H237" s="646"/>
      <c r="I237" s="646"/>
      <c r="J237" s="646"/>
      <c r="K237" s="646"/>
      <c r="L237" s="646"/>
      <c r="M237" s="646"/>
      <c r="N237" s="646"/>
      <c r="O237" s="646"/>
      <c r="P237" s="646"/>
      <c r="S237" s="646"/>
      <c r="T237" s="646"/>
      <c r="U237" s="646"/>
      <c r="V237" s="646"/>
      <c r="W237" s="646"/>
      <c r="X237" s="646"/>
      <c r="Y237" s="646"/>
      <c r="Z237" s="646"/>
      <c r="AA237" s="646"/>
      <c r="AB237" s="646"/>
      <c r="AC237" s="646"/>
      <c r="AD237" s="646"/>
      <c r="AE237" s="646"/>
      <c r="AF237" s="646"/>
      <c r="AG237" s="646"/>
      <c r="AJ237" s="646"/>
      <c r="AK237" s="646"/>
      <c r="AL237" s="646"/>
      <c r="AM237" s="646"/>
      <c r="AN237" s="646"/>
      <c r="AO237" s="646"/>
      <c r="AP237" s="646"/>
      <c r="AQ237" s="646"/>
      <c r="AR237" s="646"/>
      <c r="AS237" s="646"/>
      <c r="AT237" s="646"/>
      <c r="AU237" s="646"/>
      <c r="AV237" s="646"/>
      <c r="AW237" s="646"/>
      <c r="AX237" s="646"/>
    </row>
    <row r="238" spans="2:50">
      <c r="B238" s="646"/>
      <c r="C238" s="646"/>
      <c r="D238" s="646"/>
      <c r="E238" s="646"/>
      <c r="F238" s="646"/>
      <c r="G238" s="646"/>
      <c r="H238" s="646"/>
      <c r="I238" s="646"/>
      <c r="J238" s="646"/>
      <c r="K238" s="646"/>
      <c r="L238" s="646"/>
      <c r="M238" s="646"/>
      <c r="N238" s="646"/>
      <c r="O238" s="646"/>
      <c r="P238" s="646"/>
      <c r="S238" s="646"/>
      <c r="T238" s="646"/>
      <c r="U238" s="646"/>
      <c r="V238" s="646"/>
      <c r="W238" s="646"/>
      <c r="X238" s="646"/>
      <c r="Y238" s="646"/>
      <c r="Z238" s="646"/>
      <c r="AA238" s="646"/>
      <c r="AB238" s="646"/>
      <c r="AC238" s="646"/>
      <c r="AD238" s="646"/>
      <c r="AE238" s="646"/>
      <c r="AF238" s="646"/>
      <c r="AG238" s="646"/>
      <c r="AJ238" s="646"/>
      <c r="AK238" s="646"/>
      <c r="AL238" s="646"/>
      <c r="AM238" s="646"/>
      <c r="AN238" s="646"/>
      <c r="AO238" s="646"/>
      <c r="AP238" s="646"/>
      <c r="AQ238" s="646"/>
      <c r="AR238" s="646"/>
      <c r="AS238" s="646"/>
      <c r="AT238" s="646"/>
      <c r="AU238" s="646"/>
      <c r="AV238" s="646"/>
      <c r="AW238" s="646"/>
      <c r="AX238" s="646"/>
    </row>
    <row r="239" spans="2:50">
      <c r="B239" s="646"/>
      <c r="C239" s="646"/>
      <c r="D239" s="646"/>
      <c r="E239" s="646"/>
      <c r="F239" s="646"/>
      <c r="G239" s="646"/>
      <c r="H239" s="646"/>
      <c r="I239" s="646"/>
      <c r="J239" s="646"/>
      <c r="K239" s="646"/>
      <c r="L239" s="646"/>
      <c r="M239" s="646"/>
      <c r="N239" s="646"/>
      <c r="O239" s="646"/>
      <c r="P239" s="646"/>
      <c r="S239" s="646"/>
      <c r="T239" s="646"/>
      <c r="U239" s="646"/>
      <c r="V239" s="646"/>
      <c r="W239" s="646"/>
      <c r="X239" s="646"/>
      <c r="Y239" s="646"/>
      <c r="Z239" s="646"/>
      <c r="AA239" s="646"/>
      <c r="AB239" s="646"/>
      <c r="AC239" s="646"/>
      <c r="AD239" s="646"/>
      <c r="AE239" s="646"/>
      <c r="AF239" s="646"/>
      <c r="AG239" s="646"/>
      <c r="AJ239" s="646"/>
      <c r="AK239" s="646"/>
      <c r="AL239" s="646"/>
      <c r="AM239" s="646"/>
      <c r="AN239" s="646"/>
      <c r="AO239" s="646"/>
      <c r="AP239" s="646"/>
      <c r="AQ239" s="646"/>
      <c r="AR239" s="646"/>
      <c r="AS239" s="646"/>
      <c r="AT239" s="646"/>
      <c r="AU239" s="646"/>
      <c r="AV239" s="646"/>
      <c r="AW239" s="646"/>
      <c r="AX239" s="646"/>
    </row>
    <row r="240" spans="2:50">
      <c r="B240" s="646"/>
      <c r="C240" s="646"/>
      <c r="D240" s="646"/>
      <c r="E240" s="646"/>
      <c r="F240" s="646"/>
      <c r="G240" s="646"/>
      <c r="H240" s="646"/>
      <c r="I240" s="646"/>
      <c r="J240" s="646"/>
      <c r="K240" s="646"/>
      <c r="L240" s="646"/>
      <c r="M240" s="646"/>
      <c r="N240" s="646"/>
      <c r="O240" s="646"/>
      <c r="P240" s="646"/>
      <c r="S240" s="646"/>
      <c r="T240" s="646"/>
      <c r="U240" s="646"/>
      <c r="V240" s="646"/>
      <c r="W240" s="646"/>
      <c r="X240" s="646"/>
      <c r="Y240" s="646"/>
      <c r="Z240" s="646"/>
      <c r="AA240" s="646"/>
      <c r="AB240" s="646"/>
      <c r="AC240" s="646"/>
      <c r="AD240" s="646"/>
      <c r="AE240" s="646"/>
      <c r="AF240" s="646"/>
      <c r="AG240" s="646"/>
      <c r="AJ240" s="646"/>
      <c r="AK240" s="646"/>
      <c r="AL240" s="646"/>
      <c r="AM240" s="646"/>
      <c r="AN240" s="646"/>
      <c r="AO240" s="646"/>
      <c r="AP240" s="646"/>
      <c r="AQ240" s="646"/>
      <c r="AR240" s="646"/>
      <c r="AS240" s="646"/>
      <c r="AT240" s="646"/>
      <c r="AU240" s="646"/>
      <c r="AV240" s="646"/>
      <c r="AW240" s="646"/>
      <c r="AX240" s="646"/>
    </row>
    <row r="241" spans="2:50">
      <c r="B241" s="646"/>
      <c r="C241" s="646"/>
      <c r="D241" s="646"/>
      <c r="E241" s="646"/>
      <c r="F241" s="646"/>
      <c r="G241" s="646"/>
      <c r="H241" s="646"/>
      <c r="I241" s="646"/>
      <c r="J241" s="646"/>
      <c r="K241" s="646"/>
      <c r="L241" s="646"/>
      <c r="M241" s="646"/>
      <c r="N241" s="646"/>
      <c r="O241" s="646"/>
      <c r="P241" s="646"/>
      <c r="S241" s="646"/>
      <c r="T241" s="646"/>
      <c r="U241" s="646"/>
      <c r="V241" s="646"/>
      <c r="W241" s="646"/>
      <c r="X241" s="646"/>
      <c r="Y241" s="646"/>
      <c r="Z241" s="646"/>
      <c r="AA241" s="646"/>
      <c r="AB241" s="646"/>
      <c r="AC241" s="646"/>
      <c r="AD241" s="646"/>
      <c r="AE241" s="646"/>
      <c r="AF241" s="646"/>
      <c r="AG241" s="646"/>
      <c r="AJ241" s="646"/>
      <c r="AK241" s="646"/>
      <c r="AL241" s="646"/>
      <c r="AM241" s="646"/>
      <c r="AN241" s="646"/>
      <c r="AO241" s="646"/>
      <c r="AP241" s="646"/>
      <c r="AQ241" s="646"/>
      <c r="AR241" s="646"/>
      <c r="AS241" s="646"/>
      <c r="AT241" s="646"/>
      <c r="AU241" s="646"/>
      <c r="AV241" s="646"/>
      <c r="AW241" s="646"/>
      <c r="AX241" s="646"/>
    </row>
    <row r="242" spans="2:50">
      <c r="B242" s="646"/>
      <c r="C242" s="646"/>
      <c r="D242" s="646"/>
      <c r="E242" s="646"/>
      <c r="F242" s="646"/>
      <c r="G242" s="646"/>
      <c r="H242" s="646"/>
      <c r="I242" s="646"/>
      <c r="J242" s="646"/>
      <c r="K242" s="646"/>
      <c r="L242" s="646"/>
      <c r="M242" s="646"/>
      <c r="N242" s="646"/>
      <c r="O242" s="646"/>
      <c r="P242" s="646"/>
      <c r="S242" s="646"/>
      <c r="T242" s="646"/>
      <c r="U242" s="646"/>
      <c r="V242" s="646"/>
      <c r="W242" s="646"/>
      <c r="X242" s="646"/>
      <c r="Y242" s="646"/>
      <c r="Z242" s="646"/>
      <c r="AA242" s="646"/>
      <c r="AB242" s="646"/>
      <c r="AC242" s="646"/>
      <c r="AD242" s="646"/>
      <c r="AE242" s="646"/>
      <c r="AF242" s="646"/>
      <c r="AG242" s="646"/>
      <c r="AJ242" s="646"/>
      <c r="AK242" s="646"/>
      <c r="AL242" s="646"/>
      <c r="AM242" s="646"/>
      <c r="AN242" s="646"/>
      <c r="AO242" s="646"/>
      <c r="AP242" s="646"/>
      <c r="AQ242" s="646"/>
      <c r="AR242" s="646"/>
      <c r="AS242" s="646"/>
      <c r="AT242" s="646"/>
      <c r="AU242" s="646"/>
      <c r="AV242" s="646"/>
      <c r="AW242" s="646"/>
      <c r="AX242" s="646"/>
    </row>
    <row r="243" spans="2:50">
      <c r="B243" s="646"/>
      <c r="C243" s="646"/>
      <c r="D243" s="646"/>
      <c r="E243" s="646"/>
      <c r="F243" s="646"/>
      <c r="G243" s="646"/>
      <c r="H243" s="646"/>
      <c r="I243" s="646"/>
      <c r="J243" s="646"/>
      <c r="K243" s="646"/>
      <c r="L243" s="646"/>
      <c r="M243" s="646"/>
      <c r="N243" s="646"/>
      <c r="O243" s="646"/>
      <c r="P243" s="646"/>
      <c r="S243" s="646"/>
      <c r="T243" s="646"/>
      <c r="U243" s="646"/>
      <c r="V243" s="646"/>
      <c r="W243" s="646"/>
      <c r="X243" s="646"/>
      <c r="Y243" s="646"/>
      <c r="Z243" s="646"/>
      <c r="AA243" s="646"/>
      <c r="AB243" s="646"/>
      <c r="AC243" s="646"/>
      <c r="AD243" s="646"/>
      <c r="AE243" s="646"/>
      <c r="AF243" s="646"/>
      <c r="AG243" s="646"/>
      <c r="AJ243" s="646"/>
      <c r="AK243" s="646"/>
      <c r="AL243" s="646"/>
      <c r="AM243" s="646"/>
      <c r="AN243" s="646"/>
      <c r="AO243" s="646"/>
      <c r="AP243" s="646"/>
      <c r="AQ243" s="646"/>
      <c r="AR243" s="646"/>
      <c r="AS243" s="646"/>
      <c r="AT243" s="646"/>
      <c r="AU243" s="646"/>
      <c r="AV243" s="646"/>
      <c r="AW243" s="646"/>
      <c r="AX243" s="646"/>
    </row>
    <row r="244" spans="2:50">
      <c r="B244" s="646"/>
      <c r="C244" s="646"/>
      <c r="D244" s="646"/>
      <c r="E244" s="646"/>
      <c r="F244" s="646"/>
      <c r="G244" s="646"/>
      <c r="H244" s="646"/>
      <c r="I244" s="646"/>
      <c r="J244" s="646"/>
      <c r="K244" s="646"/>
      <c r="L244" s="646"/>
      <c r="M244" s="646"/>
      <c r="N244" s="646"/>
      <c r="O244" s="646"/>
      <c r="P244" s="646"/>
      <c r="S244" s="646"/>
      <c r="T244" s="646"/>
      <c r="U244" s="646"/>
      <c r="V244" s="646"/>
      <c r="W244" s="646"/>
      <c r="X244" s="646"/>
      <c r="Y244" s="646"/>
      <c r="Z244" s="646"/>
      <c r="AA244" s="646"/>
      <c r="AB244" s="646"/>
      <c r="AC244" s="646"/>
      <c r="AD244" s="646"/>
      <c r="AE244" s="646"/>
      <c r="AF244" s="646"/>
      <c r="AG244" s="646"/>
      <c r="AJ244" s="646"/>
      <c r="AK244" s="646"/>
      <c r="AL244" s="646"/>
      <c r="AM244" s="646"/>
      <c r="AN244" s="646"/>
      <c r="AO244" s="646"/>
      <c r="AP244" s="646"/>
      <c r="AQ244" s="646"/>
      <c r="AR244" s="646"/>
      <c r="AS244" s="646"/>
      <c r="AT244" s="646"/>
      <c r="AU244" s="646"/>
      <c r="AV244" s="646"/>
      <c r="AW244" s="646"/>
      <c r="AX244" s="646"/>
    </row>
    <row r="245" spans="2:50">
      <c r="B245" s="646"/>
      <c r="C245" s="646"/>
      <c r="D245" s="646"/>
      <c r="E245" s="646"/>
      <c r="F245" s="646"/>
      <c r="G245" s="646"/>
      <c r="H245" s="646"/>
      <c r="I245" s="646"/>
      <c r="J245" s="646"/>
      <c r="K245" s="646"/>
      <c r="L245" s="646"/>
      <c r="M245" s="646"/>
      <c r="N245" s="646"/>
      <c r="O245" s="646"/>
      <c r="P245" s="646"/>
      <c r="S245" s="646"/>
      <c r="T245" s="646"/>
      <c r="U245" s="646"/>
      <c r="V245" s="646"/>
      <c r="W245" s="646"/>
      <c r="X245" s="646"/>
      <c r="Y245" s="646"/>
      <c r="Z245" s="646"/>
      <c r="AA245" s="646"/>
      <c r="AB245" s="646"/>
      <c r="AC245" s="646"/>
      <c r="AD245" s="646"/>
      <c r="AE245" s="646"/>
      <c r="AF245" s="646"/>
      <c r="AG245" s="646"/>
      <c r="AJ245" s="646"/>
      <c r="AK245" s="646"/>
      <c r="AL245" s="646"/>
      <c r="AM245" s="646"/>
      <c r="AN245" s="646"/>
      <c r="AO245" s="646"/>
      <c r="AP245" s="646"/>
      <c r="AQ245" s="646"/>
      <c r="AR245" s="646"/>
      <c r="AS245" s="646"/>
      <c r="AT245" s="646"/>
      <c r="AU245" s="646"/>
      <c r="AV245" s="646"/>
      <c r="AW245" s="646"/>
      <c r="AX245" s="646"/>
    </row>
    <row r="246" spans="2:50">
      <c r="B246" s="646"/>
      <c r="C246" s="646"/>
      <c r="D246" s="646"/>
      <c r="E246" s="646"/>
      <c r="F246" s="646"/>
      <c r="G246" s="646"/>
      <c r="H246" s="646"/>
      <c r="I246" s="646"/>
      <c r="J246" s="646"/>
      <c r="K246" s="646"/>
      <c r="L246" s="646"/>
      <c r="M246" s="646"/>
      <c r="N246" s="646"/>
      <c r="O246" s="646"/>
      <c r="P246" s="646"/>
      <c r="S246" s="646"/>
      <c r="T246" s="646"/>
      <c r="U246" s="646"/>
      <c r="V246" s="646"/>
      <c r="W246" s="646"/>
      <c r="X246" s="646"/>
      <c r="Y246" s="646"/>
      <c r="Z246" s="646"/>
      <c r="AA246" s="646"/>
      <c r="AB246" s="646"/>
      <c r="AC246" s="646"/>
      <c r="AD246" s="646"/>
      <c r="AE246" s="646"/>
      <c r="AF246" s="646"/>
      <c r="AG246" s="646"/>
      <c r="AJ246" s="646"/>
      <c r="AK246" s="646"/>
      <c r="AL246" s="646"/>
      <c r="AM246" s="646"/>
      <c r="AN246" s="646"/>
      <c r="AO246" s="646"/>
      <c r="AP246" s="646"/>
      <c r="AQ246" s="646"/>
      <c r="AR246" s="646"/>
      <c r="AS246" s="646"/>
      <c r="AT246" s="646"/>
      <c r="AU246" s="646"/>
      <c r="AV246" s="646"/>
      <c r="AW246" s="646"/>
      <c r="AX246" s="646"/>
    </row>
    <row r="247" spans="2:50">
      <c r="B247" s="646"/>
      <c r="C247" s="646"/>
      <c r="D247" s="646"/>
      <c r="E247" s="646"/>
      <c r="F247" s="646"/>
      <c r="G247" s="646"/>
      <c r="H247" s="646"/>
      <c r="I247" s="646"/>
      <c r="J247" s="646"/>
      <c r="K247" s="646"/>
      <c r="L247" s="646"/>
      <c r="M247" s="646"/>
      <c r="N247" s="646"/>
      <c r="O247" s="646"/>
      <c r="P247" s="646"/>
      <c r="S247" s="646"/>
      <c r="T247" s="646"/>
      <c r="U247" s="646"/>
      <c r="V247" s="646"/>
      <c r="W247" s="646"/>
      <c r="X247" s="646"/>
      <c r="Y247" s="646"/>
      <c r="Z247" s="646"/>
      <c r="AA247" s="646"/>
      <c r="AB247" s="646"/>
      <c r="AC247" s="646"/>
      <c r="AD247" s="646"/>
      <c r="AE247" s="646"/>
      <c r="AF247" s="646"/>
      <c r="AG247" s="646"/>
      <c r="AJ247" s="646"/>
      <c r="AK247" s="646"/>
      <c r="AL247" s="646"/>
      <c r="AM247" s="646"/>
      <c r="AN247" s="646"/>
      <c r="AO247" s="646"/>
      <c r="AP247" s="646"/>
      <c r="AQ247" s="646"/>
      <c r="AR247" s="646"/>
      <c r="AS247" s="646"/>
      <c r="AT247" s="646"/>
      <c r="AU247" s="646"/>
      <c r="AV247" s="646"/>
      <c r="AW247" s="646"/>
      <c r="AX247" s="646"/>
    </row>
    <row r="248" spans="2:50">
      <c r="B248" s="646"/>
      <c r="C248" s="646"/>
      <c r="D248" s="646"/>
      <c r="E248" s="646"/>
      <c r="F248" s="646"/>
      <c r="G248" s="646"/>
      <c r="H248" s="646"/>
      <c r="I248" s="646"/>
      <c r="J248" s="646"/>
      <c r="K248" s="646"/>
      <c r="L248" s="646"/>
      <c r="M248" s="646"/>
      <c r="N248" s="646"/>
      <c r="O248" s="646"/>
      <c r="P248" s="646"/>
      <c r="S248" s="646"/>
      <c r="T248" s="646"/>
      <c r="U248" s="646"/>
      <c r="V248" s="646"/>
      <c r="W248" s="646"/>
      <c r="X248" s="646"/>
      <c r="Y248" s="646"/>
      <c r="Z248" s="646"/>
      <c r="AA248" s="646"/>
      <c r="AB248" s="646"/>
      <c r="AC248" s="646"/>
      <c r="AD248" s="646"/>
      <c r="AE248" s="646"/>
      <c r="AF248" s="646"/>
      <c r="AG248" s="646"/>
      <c r="AJ248" s="646"/>
      <c r="AK248" s="646"/>
      <c r="AL248" s="646"/>
      <c r="AM248" s="646"/>
      <c r="AN248" s="646"/>
      <c r="AO248" s="646"/>
      <c r="AP248" s="646"/>
      <c r="AQ248" s="646"/>
      <c r="AR248" s="646"/>
      <c r="AS248" s="646"/>
      <c r="AT248" s="646"/>
      <c r="AU248" s="646"/>
      <c r="AV248" s="646"/>
      <c r="AW248" s="646"/>
      <c r="AX248" s="646"/>
    </row>
    <row r="249" spans="2:50">
      <c r="B249" s="646"/>
      <c r="C249" s="646"/>
      <c r="D249" s="646"/>
      <c r="E249" s="646"/>
      <c r="F249" s="646"/>
      <c r="G249" s="646"/>
      <c r="H249" s="646"/>
      <c r="I249" s="646"/>
      <c r="J249" s="646"/>
      <c r="K249" s="646"/>
      <c r="L249" s="646"/>
      <c r="M249" s="646"/>
      <c r="N249" s="646"/>
      <c r="O249" s="646"/>
      <c r="P249" s="646"/>
      <c r="S249" s="646"/>
      <c r="T249" s="646"/>
      <c r="U249" s="646"/>
      <c r="V249" s="646"/>
      <c r="W249" s="646"/>
      <c r="X249" s="646"/>
      <c r="Y249" s="646"/>
      <c r="Z249" s="646"/>
      <c r="AA249" s="646"/>
      <c r="AB249" s="646"/>
      <c r="AC249" s="646"/>
      <c r="AD249" s="646"/>
      <c r="AE249" s="646"/>
      <c r="AF249" s="646"/>
      <c r="AG249" s="646"/>
      <c r="AJ249" s="646"/>
      <c r="AK249" s="646"/>
      <c r="AL249" s="646"/>
      <c r="AM249" s="646"/>
      <c r="AN249" s="646"/>
      <c r="AO249" s="646"/>
      <c r="AP249" s="646"/>
      <c r="AQ249" s="646"/>
      <c r="AR249" s="646"/>
      <c r="AS249" s="646"/>
      <c r="AT249" s="646"/>
      <c r="AU249" s="646"/>
      <c r="AV249" s="646"/>
      <c r="AW249" s="646"/>
      <c r="AX249" s="646"/>
    </row>
    <row r="250" spans="2:50">
      <c r="B250" s="646"/>
      <c r="C250" s="646"/>
      <c r="D250" s="646"/>
      <c r="E250" s="646"/>
      <c r="F250" s="646"/>
      <c r="G250" s="646"/>
      <c r="H250" s="646"/>
      <c r="I250" s="646"/>
      <c r="J250" s="646"/>
      <c r="K250" s="646"/>
      <c r="L250" s="646"/>
      <c r="M250" s="646"/>
      <c r="N250" s="646"/>
      <c r="O250" s="646"/>
      <c r="P250" s="646"/>
      <c r="S250" s="646"/>
      <c r="T250" s="646"/>
      <c r="U250" s="646"/>
      <c r="V250" s="646"/>
      <c r="W250" s="646"/>
      <c r="X250" s="646"/>
      <c r="Y250" s="646"/>
      <c r="Z250" s="646"/>
      <c r="AA250" s="646"/>
      <c r="AB250" s="646"/>
      <c r="AC250" s="646"/>
      <c r="AD250" s="646"/>
      <c r="AE250" s="646"/>
      <c r="AF250" s="646"/>
      <c r="AG250" s="646"/>
      <c r="AJ250" s="646"/>
      <c r="AK250" s="646"/>
      <c r="AL250" s="646"/>
      <c r="AM250" s="646"/>
      <c r="AN250" s="646"/>
      <c r="AO250" s="646"/>
      <c r="AP250" s="646"/>
      <c r="AQ250" s="646"/>
      <c r="AR250" s="646"/>
      <c r="AS250" s="646"/>
      <c r="AT250" s="646"/>
      <c r="AU250" s="646"/>
      <c r="AV250" s="646"/>
      <c r="AW250" s="646"/>
      <c r="AX250" s="646"/>
    </row>
    <row r="251" spans="2:50">
      <c r="B251" s="646"/>
      <c r="C251" s="646"/>
      <c r="D251" s="646"/>
      <c r="E251" s="646"/>
      <c r="F251" s="646"/>
      <c r="G251" s="646"/>
      <c r="H251" s="646"/>
      <c r="I251" s="646"/>
      <c r="J251" s="646"/>
      <c r="K251" s="646"/>
      <c r="L251" s="646"/>
      <c r="M251" s="646"/>
      <c r="N251" s="646"/>
      <c r="O251" s="646"/>
      <c r="P251" s="646"/>
      <c r="S251" s="646"/>
      <c r="T251" s="646"/>
      <c r="U251" s="646"/>
      <c r="V251" s="646"/>
      <c r="W251" s="646"/>
      <c r="X251" s="646"/>
      <c r="Y251" s="646"/>
      <c r="Z251" s="646"/>
      <c r="AA251" s="646"/>
      <c r="AB251" s="646"/>
      <c r="AC251" s="646"/>
      <c r="AD251" s="646"/>
      <c r="AE251" s="646"/>
      <c r="AF251" s="646"/>
      <c r="AG251" s="646"/>
      <c r="AJ251" s="646"/>
      <c r="AK251" s="646"/>
      <c r="AL251" s="646"/>
      <c r="AM251" s="646"/>
      <c r="AN251" s="646"/>
      <c r="AO251" s="646"/>
      <c r="AP251" s="646"/>
      <c r="AQ251" s="646"/>
      <c r="AR251" s="646"/>
      <c r="AS251" s="646"/>
      <c r="AT251" s="646"/>
      <c r="AU251" s="646"/>
      <c r="AV251" s="646"/>
      <c r="AW251" s="646"/>
      <c r="AX251" s="646"/>
    </row>
    <row r="252" spans="2:50">
      <c r="B252" s="646"/>
      <c r="C252" s="646"/>
      <c r="D252" s="646"/>
      <c r="E252" s="646"/>
      <c r="F252" s="646"/>
      <c r="G252" s="646"/>
      <c r="H252" s="646"/>
      <c r="I252" s="646"/>
      <c r="J252" s="646"/>
      <c r="K252" s="646"/>
      <c r="L252" s="646"/>
      <c r="M252" s="646"/>
      <c r="N252" s="646"/>
      <c r="O252" s="646"/>
      <c r="P252" s="646"/>
      <c r="S252" s="646"/>
      <c r="T252" s="646"/>
      <c r="U252" s="646"/>
      <c r="V252" s="646"/>
      <c r="W252" s="646"/>
      <c r="X252" s="646"/>
      <c r="Y252" s="646"/>
      <c r="Z252" s="646"/>
      <c r="AA252" s="646"/>
      <c r="AB252" s="646"/>
      <c r="AC252" s="646"/>
      <c r="AD252" s="646"/>
      <c r="AE252" s="646"/>
      <c r="AF252" s="646"/>
      <c r="AG252" s="646"/>
      <c r="AJ252" s="646"/>
      <c r="AK252" s="646"/>
      <c r="AL252" s="646"/>
      <c r="AM252" s="646"/>
      <c r="AN252" s="646"/>
      <c r="AO252" s="646"/>
      <c r="AP252" s="646"/>
      <c r="AQ252" s="646"/>
      <c r="AR252" s="646"/>
      <c r="AS252" s="646"/>
      <c r="AT252" s="646"/>
      <c r="AU252" s="646"/>
      <c r="AV252" s="646"/>
      <c r="AW252" s="646"/>
      <c r="AX252" s="646"/>
    </row>
    <row r="253" spans="2:50">
      <c r="B253" s="646"/>
      <c r="C253" s="646"/>
      <c r="D253" s="646"/>
      <c r="E253" s="646"/>
      <c r="F253" s="646"/>
      <c r="G253" s="646"/>
      <c r="H253" s="646"/>
      <c r="I253" s="646"/>
      <c r="J253" s="646"/>
      <c r="K253" s="646"/>
      <c r="L253" s="646"/>
      <c r="M253" s="646"/>
      <c r="N253" s="646"/>
      <c r="O253" s="646"/>
      <c r="P253" s="646"/>
      <c r="S253" s="646"/>
      <c r="T253" s="646"/>
      <c r="U253" s="646"/>
      <c r="V253" s="646"/>
      <c r="W253" s="646"/>
      <c r="X253" s="646"/>
      <c r="Y253" s="646"/>
      <c r="Z253" s="646"/>
      <c r="AA253" s="646"/>
      <c r="AB253" s="646"/>
      <c r="AC253" s="646"/>
      <c r="AD253" s="646"/>
      <c r="AE253" s="646"/>
      <c r="AF253" s="646"/>
      <c r="AG253" s="646"/>
      <c r="AJ253" s="646"/>
      <c r="AK253" s="646"/>
      <c r="AL253" s="646"/>
      <c r="AM253" s="646"/>
      <c r="AN253" s="646"/>
      <c r="AO253" s="646"/>
      <c r="AP253" s="646"/>
      <c r="AQ253" s="646"/>
      <c r="AR253" s="646"/>
      <c r="AS253" s="646"/>
      <c r="AT253" s="646"/>
      <c r="AU253" s="646"/>
      <c r="AV253" s="646"/>
      <c r="AW253" s="646"/>
      <c r="AX253" s="646"/>
    </row>
    <row r="254" spans="2:50">
      <c r="B254" s="646"/>
      <c r="C254" s="646"/>
      <c r="D254" s="646"/>
      <c r="E254" s="646"/>
      <c r="F254" s="646"/>
      <c r="G254" s="646"/>
      <c r="H254" s="646"/>
      <c r="I254" s="646"/>
      <c r="J254" s="646"/>
      <c r="K254" s="646"/>
      <c r="L254" s="646"/>
      <c r="M254" s="646"/>
      <c r="N254" s="646"/>
      <c r="O254" s="646"/>
      <c r="P254" s="646"/>
      <c r="S254" s="646"/>
      <c r="T254" s="646"/>
      <c r="U254" s="646"/>
      <c r="V254" s="646"/>
      <c r="W254" s="646"/>
      <c r="X254" s="646"/>
      <c r="Y254" s="646"/>
      <c r="Z254" s="646"/>
      <c r="AA254" s="646"/>
      <c r="AB254" s="646"/>
      <c r="AC254" s="646"/>
      <c r="AD254" s="646"/>
      <c r="AE254" s="646"/>
      <c r="AF254" s="646"/>
      <c r="AG254" s="646"/>
      <c r="AJ254" s="646"/>
      <c r="AK254" s="646"/>
      <c r="AL254" s="646"/>
      <c r="AM254" s="646"/>
      <c r="AN254" s="646"/>
      <c r="AO254" s="646"/>
      <c r="AP254" s="646"/>
      <c r="AQ254" s="646"/>
      <c r="AR254" s="646"/>
      <c r="AS254" s="646"/>
      <c r="AT254" s="646"/>
      <c r="AU254" s="646"/>
      <c r="AV254" s="646"/>
      <c r="AW254" s="646"/>
      <c r="AX254" s="646"/>
    </row>
    <row r="255" spans="2:50">
      <c r="B255" s="646"/>
      <c r="C255" s="646"/>
      <c r="D255" s="646"/>
      <c r="E255" s="646"/>
      <c r="F255" s="646"/>
      <c r="G255" s="646"/>
      <c r="H255" s="646"/>
      <c r="I255" s="646"/>
      <c r="J255" s="646"/>
      <c r="K255" s="646"/>
      <c r="L255" s="646"/>
      <c r="M255" s="646"/>
      <c r="N255" s="646"/>
      <c r="O255" s="646"/>
      <c r="P255" s="646"/>
      <c r="S255" s="646"/>
      <c r="T255" s="646"/>
      <c r="U255" s="646"/>
      <c r="V255" s="646"/>
      <c r="W255" s="646"/>
      <c r="X255" s="646"/>
      <c r="Y255" s="646"/>
      <c r="Z255" s="646"/>
      <c r="AA255" s="646"/>
      <c r="AB255" s="646"/>
      <c r="AC255" s="646"/>
      <c r="AD255" s="646"/>
      <c r="AE255" s="646"/>
      <c r="AF255" s="646"/>
      <c r="AG255" s="646"/>
      <c r="AJ255" s="646"/>
      <c r="AK255" s="646"/>
      <c r="AL255" s="646"/>
      <c r="AM255" s="646"/>
      <c r="AN255" s="646"/>
      <c r="AO255" s="646"/>
      <c r="AP255" s="646"/>
      <c r="AQ255" s="646"/>
      <c r="AR255" s="646"/>
      <c r="AS255" s="646"/>
      <c r="AT255" s="646"/>
      <c r="AU255" s="646"/>
      <c r="AV255" s="646"/>
      <c r="AW255" s="646"/>
      <c r="AX255" s="646"/>
    </row>
    <row r="256" spans="2:50">
      <c r="B256" s="646"/>
      <c r="C256" s="646"/>
      <c r="D256" s="646"/>
      <c r="E256" s="646"/>
      <c r="F256" s="646"/>
      <c r="G256" s="646"/>
      <c r="H256" s="646"/>
      <c r="I256" s="646"/>
      <c r="J256" s="646"/>
      <c r="K256" s="646"/>
      <c r="L256" s="646"/>
      <c r="M256" s="646"/>
      <c r="N256" s="646"/>
      <c r="O256" s="646"/>
      <c r="P256" s="646"/>
      <c r="S256" s="646"/>
      <c r="T256" s="646"/>
      <c r="U256" s="646"/>
      <c r="V256" s="646"/>
      <c r="W256" s="646"/>
      <c r="X256" s="646"/>
      <c r="Y256" s="646"/>
      <c r="Z256" s="646"/>
      <c r="AA256" s="646"/>
      <c r="AB256" s="646"/>
      <c r="AC256" s="646"/>
      <c r="AD256" s="646"/>
      <c r="AE256" s="646"/>
      <c r="AF256" s="646"/>
      <c r="AG256" s="646"/>
      <c r="AJ256" s="646"/>
      <c r="AK256" s="646"/>
      <c r="AL256" s="646"/>
      <c r="AM256" s="646"/>
      <c r="AN256" s="646"/>
      <c r="AO256" s="646"/>
      <c r="AP256" s="646"/>
      <c r="AQ256" s="646"/>
      <c r="AR256" s="646"/>
      <c r="AS256" s="646"/>
      <c r="AT256" s="646"/>
      <c r="AU256" s="646"/>
      <c r="AV256" s="646"/>
      <c r="AW256" s="646"/>
      <c r="AX256" s="646"/>
    </row>
    <row r="257" spans="2:50">
      <c r="B257" s="646"/>
      <c r="C257" s="646"/>
      <c r="D257" s="646"/>
      <c r="E257" s="646"/>
      <c r="F257" s="646"/>
      <c r="G257" s="646"/>
      <c r="H257" s="646"/>
      <c r="I257" s="646"/>
      <c r="J257" s="646"/>
      <c r="K257" s="646"/>
      <c r="L257" s="646"/>
      <c r="M257" s="646"/>
      <c r="N257" s="646"/>
      <c r="O257" s="646"/>
      <c r="P257" s="646"/>
      <c r="S257" s="646"/>
      <c r="T257" s="646"/>
      <c r="U257" s="646"/>
      <c r="V257" s="646"/>
      <c r="W257" s="646"/>
      <c r="X257" s="646"/>
      <c r="Y257" s="646"/>
      <c r="Z257" s="646"/>
      <c r="AA257" s="646"/>
      <c r="AB257" s="646"/>
      <c r="AC257" s="646"/>
      <c r="AD257" s="646"/>
      <c r="AE257" s="646"/>
      <c r="AF257" s="646"/>
      <c r="AG257" s="646"/>
      <c r="AJ257" s="646"/>
      <c r="AK257" s="646"/>
      <c r="AL257" s="646"/>
      <c r="AM257" s="646"/>
      <c r="AN257" s="646"/>
      <c r="AO257" s="646"/>
      <c r="AP257" s="646"/>
      <c r="AQ257" s="646"/>
      <c r="AR257" s="646"/>
      <c r="AS257" s="646"/>
      <c r="AT257" s="646"/>
      <c r="AU257" s="646"/>
      <c r="AV257" s="646"/>
      <c r="AW257" s="646"/>
      <c r="AX257" s="646"/>
    </row>
    <row r="258" spans="2:50">
      <c r="B258" s="646"/>
      <c r="C258" s="646"/>
      <c r="D258" s="646"/>
      <c r="E258" s="646"/>
      <c r="F258" s="646"/>
      <c r="G258" s="646"/>
      <c r="H258" s="646"/>
      <c r="I258" s="646"/>
      <c r="J258" s="646"/>
      <c r="K258" s="646"/>
      <c r="L258" s="646"/>
      <c r="M258" s="646"/>
      <c r="N258" s="646"/>
      <c r="O258" s="646"/>
      <c r="P258" s="646"/>
      <c r="S258" s="646"/>
      <c r="T258" s="646"/>
      <c r="U258" s="646"/>
      <c r="V258" s="646"/>
      <c r="W258" s="646"/>
      <c r="X258" s="646"/>
      <c r="Y258" s="646"/>
      <c r="Z258" s="646"/>
      <c r="AA258" s="646"/>
      <c r="AB258" s="646"/>
      <c r="AC258" s="646"/>
      <c r="AD258" s="646"/>
      <c r="AE258" s="646"/>
      <c r="AF258" s="646"/>
      <c r="AG258" s="646"/>
      <c r="AJ258" s="646"/>
      <c r="AK258" s="646"/>
      <c r="AL258" s="646"/>
      <c r="AM258" s="646"/>
      <c r="AN258" s="646"/>
      <c r="AO258" s="646"/>
      <c r="AP258" s="646"/>
      <c r="AQ258" s="646"/>
      <c r="AR258" s="646"/>
      <c r="AS258" s="646"/>
      <c r="AT258" s="646"/>
      <c r="AU258" s="646"/>
      <c r="AV258" s="646"/>
      <c r="AW258" s="646"/>
      <c r="AX258" s="646"/>
    </row>
    <row r="259" spans="2:50">
      <c r="B259" s="646"/>
      <c r="C259" s="646"/>
      <c r="D259" s="646"/>
      <c r="E259" s="646"/>
      <c r="F259" s="646"/>
      <c r="G259" s="646"/>
      <c r="H259" s="646"/>
      <c r="I259" s="646"/>
      <c r="J259" s="646"/>
      <c r="K259" s="646"/>
      <c r="L259" s="646"/>
      <c r="M259" s="646"/>
      <c r="N259" s="646"/>
      <c r="O259" s="646"/>
      <c r="P259" s="646"/>
      <c r="S259" s="646"/>
      <c r="T259" s="646"/>
      <c r="U259" s="646"/>
      <c r="V259" s="646"/>
      <c r="W259" s="646"/>
      <c r="X259" s="646"/>
      <c r="Y259" s="646"/>
      <c r="Z259" s="646"/>
      <c r="AA259" s="646"/>
      <c r="AB259" s="646"/>
      <c r="AC259" s="646"/>
      <c r="AD259" s="646"/>
      <c r="AE259" s="646"/>
      <c r="AF259" s="646"/>
      <c r="AG259" s="646"/>
      <c r="AJ259" s="646"/>
      <c r="AK259" s="646"/>
      <c r="AL259" s="646"/>
      <c r="AM259" s="646"/>
      <c r="AN259" s="646"/>
      <c r="AO259" s="646"/>
      <c r="AP259" s="646"/>
      <c r="AQ259" s="646"/>
      <c r="AR259" s="646"/>
      <c r="AS259" s="646"/>
      <c r="AT259" s="646"/>
      <c r="AU259" s="646"/>
      <c r="AV259" s="646"/>
      <c r="AW259" s="646"/>
      <c r="AX259" s="646"/>
    </row>
    <row r="260" spans="2:50">
      <c r="B260" s="646"/>
      <c r="C260" s="646"/>
      <c r="D260" s="646"/>
      <c r="E260" s="646"/>
      <c r="F260" s="646"/>
      <c r="G260" s="646"/>
      <c r="H260" s="646"/>
      <c r="I260" s="646"/>
      <c r="J260" s="646"/>
      <c r="K260" s="646"/>
      <c r="L260" s="646"/>
      <c r="M260" s="646"/>
      <c r="N260" s="646"/>
      <c r="O260" s="646"/>
      <c r="P260" s="646"/>
      <c r="S260" s="646"/>
      <c r="T260" s="646"/>
      <c r="U260" s="646"/>
      <c r="V260" s="646"/>
      <c r="W260" s="646"/>
      <c r="X260" s="646"/>
      <c r="Y260" s="646"/>
      <c r="Z260" s="646"/>
      <c r="AA260" s="646"/>
      <c r="AB260" s="646"/>
      <c r="AC260" s="646"/>
      <c r="AD260" s="646"/>
      <c r="AE260" s="646"/>
      <c r="AF260" s="646"/>
      <c r="AG260" s="646"/>
      <c r="AJ260" s="646"/>
      <c r="AK260" s="646"/>
      <c r="AL260" s="646"/>
      <c r="AM260" s="646"/>
      <c r="AN260" s="646"/>
      <c r="AO260" s="646"/>
      <c r="AP260" s="646"/>
      <c r="AQ260" s="646"/>
      <c r="AR260" s="646"/>
      <c r="AS260" s="646"/>
      <c r="AT260" s="646"/>
      <c r="AU260" s="646"/>
      <c r="AV260" s="646"/>
      <c r="AW260" s="646"/>
      <c r="AX260" s="646"/>
    </row>
  </sheetData>
  <mergeCells count="12">
    <mergeCell ref="A61:P61"/>
    <mergeCell ref="R61:AG61"/>
    <mergeCell ref="AI61:AX61"/>
    <mergeCell ref="A128:P128"/>
    <mergeCell ref="R128:AG128"/>
    <mergeCell ref="AI128:AX128"/>
    <mergeCell ref="A1:P1"/>
    <mergeCell ref="R1:AG1"/>
    <mergeCell ref="AI1:AX1"/>
    <mergeCell ref="O3:P3"/>
    <mergeCell ref="AF3:AG3"/>
    <mergeCell ref="AW3:AX3"/>
  </mergeCells>
  <pageMargins left="0.7" right="0.35" top="0.39" bottom="0.4" header="0.3" footer="0.3"/>
  <pageSetup paperSize="9" scale="9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50"/>
  </sheetPr>
  <dimension ref="A1:L40"/>
  <sheetViews>
    <sheetView workbookViewId="0">
      <selection activeCell="E47" sqref="E47:S47"/>
    </sheetView>
  </sheetViews>
  <sheetFormatPr defaultColWidth="9.140625" defaultRowHeight="12.75"/>
  <cols>
    <col min="1" max="1" width="6.28515625" style="485" customWidth="1"/>
    <col min="2" max="2" width="9.140625" style="485"/>
    <col min="3" max="3" width="8.28515625" style="485" customWidth="1"/>
    <col min="4" max="4" width="9.28515625" style="485" customWidth="1"/>
    <col min="5" max="5" width="9.140625" style="485"/>
    <col min="6" max="6" width="8.7109375" style="485" customWidth="1"/>
    <col min="7" max="7" width="8.42578125" style="485" customWidth="1"/>
    <col min="8" max="8" width="9.140625" style="485"/>
    <col min="9" max="9" width="8.7109375" style="485" customWidth="1"/>
    <col min="10" max="10" width="9.140625" style="485"/>
    <col min="11" max="11" width="8.28515625" style="485" customWidth="1"/>
    <col min="12" max="16384" width="9.140625" style="485"/>
  </cols>
  <sheetData>
    <row r="1" spans="1:12">
      <c r="A1" s="1997" t="s">
        <v>907</v>
      </c>
      <c r="B1" s="1997"/>
      <c r="C1" s="1997"/>
      <c r="D1" s="1997"/>
      <c r="E1" s="1997"/>
      <c r="F1" s="1997"/>
      <c r="G1" s="1997"/>
      <c r="H1" s="1997"/>
      <c r="I1" s="1997"/>
      <c r="J1" s="1997"/>
      <c r="K1" s="1997"/>
      <c r="L1" s="488"/>
    </row>
    <row r="2" spans="1:12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</row>
    <row r="3" spans="1:12">
      <c r="A3" s="2122" t="s">
        <v>1921</v>
      </c>
      <c r="B3" s="2122"/>
      <c r="C3" s="2122"/>
      <c r="H3" s="2003" t="s">
        <v>908</v>
      </c>
      <c r="I3" s="2003"/>
      <c r="J3" s="2003"/>
      <c r="K3" s="2003"/>
    </row>
    <row r="4" spans="1:12" ht="15" customHeight="1">
      <c r="A4" s="1985" t="s">
        <v>194</v>
      </c>
      <c r="B4" s="2123" t="s">
        <v>909</v>
      </c>
      <c r="C4" s="1998" t="s">
        <v>910</v>
      </c>
      <c r="D4" s="2118"/>
      <c r="E4" s="2126"/>
      <c r="F4" s="1998" t="s">
        <v>911</v>
      </c>
      <c r="G4" s="2118"/>
      <c r="H4" s="2118"/>
      <c r="I4" s="2118"/>
      <c r="J4" s="2126"/>
      <c r="K4" s="2123" t="s">
        <v>912</v>
      </c>
    </row>
    <row r="5" spans="1:12">
      <c r="A5" s="2095"/>
      <c r="B5" s="2124"/>
      <c r="C5" s="1050" t="s">
        <v>913</v>
      </c>
      <c r="D5" s="2127" t="s">
        <v>914</v>
      </c>
      <c r="E5" s="1051" t="s">
        <v>915</v>
      </c>
      <c r="F5" s="1052" t="s">
        <v>916</v>
      </c>
      <c r="G5" s="1050" t="s">
        <v>917</v>
      </c>
      <c r="H5" s="1050" t="s">
        <v>918</v>
      </c>
      <c r="I5" s="1050" t="s">
        <v>919</v>
      </c>
      <c r="J5" s="1051" t="s">
        <v>920</v>
      </c>
      <c r="K5" s="2124"/>
    </row>
    <row r="6" spans="1:12">
      <c r="A6" s="2095"/>
      <c r="B6" s="2124"/>
      <c r="C6" s="1053" t="s">
        <v>921</v>
      </c>
      <c r="D6" s="2128"/>
      <c r="E6" s="1054" t="s">
        <v>97</v>
      </c>
      <c r="F6" s="1055" t="s">
        <v>922</v>
      </c>
      <c r="G6" s="1053" t="s">
        <v>923</v>
      </c>
      <c r="H6" s="1053" t="s">
        <v>924</v>
      </c>
      <c r="I6" s="1053" t="s">
        <v>925</v>
      </c>
      <c r="J6" s="1054" t="s">
        <v>97</v>
      </c>
      <c r="K6" s="2124"/>
    </row>
    <row r="7" spans="1:12" ht="27.75" customHeight="1">
      <c r="A7" s="2096"/>
      <c r="B7" s="2125"/>
      <c r="C7" s="1056"/>
      <c r="D7" s="2129"/>
      <c r="E7" s="1057"/>
      <c r="F7" s="1056"/>
      <c r="G7" s="1056"/>
      <c r="H7" s="1056"/>
      <c r="I7" s="1056"/>
      <c r="J7" s="1057"/>
      <c r="K7" s="2125"/>
    </row>
    <row r="8" spans="1:12" ht="19.5" customHeight="1">
      <c r="A8" s="889">
        <v>1987</v>
      </c>
      <c r="B8" s="1058">
        <v>876067</v>
      </c>
      <c r="C8" s="1059">
        <v>291985</v>
      </c>
      <c r="D8" s="1059">
        <v>22100</v>
      </c>
      <c r="E8" s="1058">
        <v>314085</v>
      </c>
      <c r="F8" s="1059">
        <v>17752</v>
      </c>
      <c r="G8" s="1059">
        <v>172576</v>
      </c>
      <c r="H8" s="1059">
        <v>76437</v>
      </c>
      <c r="I8" s="1059">
        <v>35832</v>
      </c>
      <c r="J8" s="1058">
        <v>302597</v>
      </c>
      <c r="K8" s="1059">
        <v>887555</v>
      </c>
    </row>
    <row r="9" spans="1:12" ht="19.5" customHeight="1">
      <c r="A9" s="889">
        <v>1988</v>
      </c>
      <c r="B9" s="1058">
        <v>887555</v>
      </c>
      <c r="C9" s="1059">
        <v>302305</v>
      </c>
      <c r="D9" s="1059">
        <v>23117</v>
      </c>
      <c r="E9" s="1058">
        <v>325422</v>
      </c>
      <c r="F9" s="1059">
        <v>22785</v>
      </c>
      <c r="G9" s="1059">
        <v>178472</v>
      </c>
      <c r="H9" s="1059">
        <v>76960</v>
      </c>
      <c r="I9" s="1059">
        <v>37533</v>
      </c>
      <c r="J9" s="1058">
        <v>315750</v>
      </c>
      <c r="K9" s="1059">
        <v>897227</v>
      </c>
    </row>
    <row r="10" spans="1:12" ht="19.5" customHeight="1">
      <c r="A10" s="889">
        <v>1989</v>
      </c>
      <c r="B10" s="1058">
        <v>897227</v>
      </c>
      <c r="C10" s="1059">
        <v>317998</v>
      </c>
      <c r="D10" s="1059">
        <v>19212</v>
      </c>
      <c r="E10" s="1058">
        <v>337210</v>
      </c>
      <c r="F10" s="1059">
        <v>17169</v>
      </c>
      <c r="G10" s="1059">
        <v>172299</v>
      </c>
      <c r="H10" s="1059">
        <v>76952</v>
      </c>
      <c r="I10" s="1059">
        <v>44327</v>
      </c>
      <c r="J10" s="1058">
        <v>310747</v>
      </c>
      <c r="K10" s="1059">
        <v>923690</v>
      </c>
    </row>
    <row r="11" spans="1:12" ht="19.5" customHeight="1">
      <c r="A11" s="889">
        <v>1990</v>
      </c>
      <c r="B11" s="1058">
        <v>923690</v>
      </c>
      <c r="C11" s="1059">
        <v>313920</v>
      </c>
      <c r="D11" s="1059">
        <v>80372</v>
      </c>
      <c r="E11" s="1058">
        <v>394292</v>
      </c>
      <c r="F11" s="1059">
        <v>85557</v>
      </c>
      <c r="G11" s="1059">
        <v>154417</v>
      </c>
      <c r="H11" s="1059">
        <v>81997</v>
      </c>
      <c r="I11" s="1059">
        <v>59365</v>
      </c>
      <c r="J11" s="1058">
        <v>381336</v>
      </c>
      <c r="K11" s="1059">
        <v>936646</v>
      </c>
    </row>
    <row r="12" spans="1:12" ht="19.5" customHeight="1">
      <c r="A12" s="889">
        <v>1991</v>
      </c>
      <c r="B12" s="1058">
        <v>936646</v>
      </c>
      <c r="C12" s="1059">
        <v>296866</v>
      </c>
      <c r="D12" s="1059">
        <v>308960</v>
      </c>
      <c r="E12" s="1058">
        <v>605826</v>
      </c>
      <c r="F12" s="1059">
        <v>334220</v>
      </c>
      <c r="G12" s="1059">
        <v>159807</v>
      </c>
      <c r="H12" s="1059">
        <v>86970</v>
      </c>
      <c r="I12" s="1059">
        <v>72562</v>
      </c>
      <c r="J12" s="1058">
        <v>653559</v>
      </c>
      <c r="K12" s="1059">
        <v>888913</v>
      </c>
    </row>
    <row r="13" spans="1:12" ht="19.5" customHeight="1">
      <c r="A13" s="889">
        <v>1992</v>
      </c>
      <c r="B13" s="1058">
        <v>888913</v>
      </c>
      <c r="C13" s="1059">
        <v>244962</v>
      </c>
      <c r="D13" s="1059">
        <v>140711</v>
      </c>
      <c r="E13" s="1058">
        <v>385673</v>
      </c>
      <c r="F13" s="1059">
        <v>193097</v>
      </c>
      <c r="G13" s="1059">
        <v>115430</v>
      </c>
      <c r="H13" s="1059">
        <v>119431</v>
      </c>
      <c r="I13" s="1059">
        <v>44501</v>
      </c>
      <c r="J13" s="1058">
        <v>472459</v>
      </c>
      <c r="K13" s="1059">
        <v>802127</v>
      </c>
    </row>
    <row r="14" spans="1:12" ht="19.5" customHeight="1">
      <c r="A14" s="889">
        <v>1993</v>
      </c>
      <c r="B14" s="1058">
        <v>802127</v>
      </c>
      <c r="C14" s="1059">
        <v>210884</v>
      </c>
      <c r="D14" s="1059">
        <v>86954</v>
      </c>
      <c r="E14" s="1058">
        <v>297838</v>
      </c>
      <c r="F14" s="1059">
        <v>165529</v>
      </c>
      <c r="G14" s="1059">
        <v>79884</v>
      </c>
      <c r="H14" s="1059">
        <v>97732</v>
      </c>
      <c r="I14" s="1059">
        <v>44097</v>
      </c>
      <c r="J14" s="1058">
        <v>387242</v>
      </c>
      <c r="K14" s="1059">
        <v>712723</v>
      </c>
    </row>
    <row r="15" spans="1:12" ht="19.5" customHeight="1">
      <c r="A15" s="889">
        <v>1994</v>
      </c>
      <c r="B15" s="1058">
        <v>712723</v>
      </c>
      <c r="C15" s="1059">
        <v>187719</v>
      </c>
      <c r="D15" s="1059">
        <v>72774</v>
      </c>
      <c r="E15" s="1058">
        <v>260493</v>
      </c>
      <c r="F15" s="1059">
        <v>156345</v>
      </c>
      <c r="G15" s="1059">
        <v>30532</v>
      </c>
      <c r="H15" s="1059">
        <v>104724</v>
      </c>
      <c r="I15" s="1059">
        <v>31291</v>
      </c>
      <c r="J15" s="1058">
        <v>322892</v>
      </c>
      <c r="K15" s="1059">
        <v>650324</v>
      </c>
    </row>
    <row r="16" spans="1:12" ht="19.5" customHeight="1">
      <c r="A16" s="889">
        <v>1995</v>
      </c>
      <c r="B16" s="1058">
        <v>650324</v>
      </c>
      <c r="C16" s="1059">
        <v>167143</v>
      </c>
      <c r="D16" s="1059">
        <v>44484</v>
      </c>
      <c r="E16" s="1058">
        <v>211627</v>
      </c>
      <c r="F16" s="1059">
        <v>136406</v>
      </c>
      <c r="G16" s="1059">
        <v>0</v>
      </c>
      <c r="H16" s="1059">
        <v>94199</v>
      </c>
      <c r="I16" s="1059">
        <v>39958</v>
      </c>
      <c r="J16" s="1058">
        <v>270563</v>
      </c>
      <c r="K16" s="1059">
        <v>591388</v>
      </c>
    </row>
    <row r="17" spans="1:11" ht="19.5" customHeight="1">
      <c r="A17" s="889">
        <v>1996</v>
      </c>
      <c r="B17" s="1058">
        <v>591388</v>
      </c>
      <c r="C17" s="1059">
        <v>180709</v>
      </c>
      <c r="D17" s="1059">
        <v>52395</v>
      </c>
      <c r="E17" s="1058">
        <v>233104</v>
      </c>
      <c r="F17" s="1059">
        <v>107248</v>
      </c>
      <c r="G17" s="1059">
        <v>5178</v>
      </c>
      <c r="H17" s="1059">
        <v>97593</v>
      </c>
      <c r="I17" s="1059">
        <v>20303</v>
      </c>
      <c r="J17" s="1058">
        <v>230322</v>
      </c>
      <c r="K17" s="1059">
        <v>594170</v>
      </c>
    </row>
    <row r="18" spans="1:11" ht="19.5" customHeight="1">
      <c r="A18" s="889">
        <v>1997</v>
      </c>
      <c r="B18" s="1058">
        <v>594170</v>
      </c>
      <c r="C18" s="1059">
        <v>207589</v>
      </c>
      <c r="D18" s="1059">
        <v>53041</v>
      </c>
      <c r="E18" s="1058">
        <v>260630</v>
      </c>
      <c r="F18" s="1059">
        <v>70675</v>
      </c>
      <c r="G18" s="1059">
        <v>58223</v>
      </c>
      <c r="H18" s="1059">
        <v>59686</v>
      </c>
      <c r="I18" s="1059">
        <v>9029</v>
      </c>
      <c r="J18" s="1058">
        <v>197613</v>
      </c>
      <c r="K18" s="1059">
        <v>657187</v>
      </c>
    </row>
    <row r="19" spans="1:11" ht="19.5" customHeight="1">
      <c r="A19" s="889">
        <v>1998</v>
      </c>
      <c r="B19" s="1058">
        <v>657187</v>
      </c>
      <c r="C19" s="1059">
        <v>241609</v>
      </c>
      <c r="D19" s="1059">
        <v>51213</v>
      </c>
      <c r="E19" s="1058">
        <v>292822</v>
      </c>
      <c r="F19" s="1059">
        <v>86324</v>
      </c>
      <c r="G19" s="1059">
        <v>60786</v>
      </c>
      <c r="H19" s="1059">
        <v>60470</v>
      </c>
      <c r="I19" s="1059">
        <v>6772</v>
      </c>
      <c r="J19" s="1058">
        <v>214352</v>
      </c>
      <c r="K19" s="1059">
        <v>735657</v>
      </c>
    </row>
    <row r="20" spans="1:11" ht="19.5" customHeight="1">
      <c r="A20" s="889">
        <v>1999</v>
      </c>
      <c r="B20" s="1058">
        <v>735657</v>
      </c>
      <c r="C20" s="1059">
        <v>263881</v>
      </c>
      <c r="D20" s="1059">
        <v>49730</v>
      </c>
      <c r="E20" s="1058">
        <v>313611</v>
      </c>
      <c r="F20" s="1059">
        <v>91626</v>
      </c>
      <c r="G20" s="1059">
        <v>70296</v>
      </c>
      <c r="H20" s="1059">
        <v>65066</v>
      </c>
      <c r="I20" s="1059">
        <v>10528</v>
      </c>
      <c r="J20" s="1058">
        <v>237516</v>
      </c>
      <c r="K20" s="1059">
        <v>811752</v>
      </c>
    </row>
    <row r="21" spans="1:11" ht="19.5" customHeight="1">
      <c r="A21" s="889">
        <v>2000</v>
      </c>
      <c r="B21" s="1058">
        <v>811752</v>
      </c>
      <c r="C21" s="1059">
        <v>256014</v>
      </c>
      <c r="D21" s="1059">
        <v>38116</v>
      </c>
      <c r="E21" s="1058">
        <v>294130</v>
      </c>
      <c r="F21" s="1059">
        <v>38154</v>
      </c>
      <c r="G21" s="1059">
        <v>153708</v>
      </c>
      <c r="H21" s="1059">
        <v>73150</v>
      </c>
      <c r="I21" s="1059">
        <v>14702</v>
      </c>
      <c r="J21" s="1058">
        <v>279714</v>
      </c>
      <c r="K21" s="1059">
        <v>826168</v>
      </c>
    </row>
    <row r="22" spans="1:11" ht="19.5" customHeight="1">
      <c r="A22" s="889">
        <v>2001</v>
      </c>
      <c r="B22" s="1058">
        <v>826168</v>
      </c>
      <c r="C22" s="1059">
        <v>244924</v>
      </c>
      <c r="D22" s="1059">
        <v>46205</v>
      </c>
      <c r="E22" s="1058">
        <v>291129</v>
      </c>
      <c r="F22" s="1059">
        <v>72258</v>
      </c>
      <c r="G22" s="1059">
        <v>107732</v>
      </c>
      <c r="H22" s="1059">
        <v>72319</v>
      </c>
      <c r="I22" s="1059">
        <v>70901</v>
      </c>
      <c r="J22" s="1058">
        <v>323210</v>
      </c>
      <c r="K22" s="1059">
        <v>794087</v>
      </c>
    </row>
    <row r="23" spans="1:11" ht="19.5" customHeight="1">
      <c r="A23" s="889">
        <v>2002</v>
      </c>
      <c r="B23" s="1058">
        <v>794087</v>
      </c>
      <c r="C23" s="1059">
        <v>272446</v>
      </c>
      <c r="D23" s="1059">
        <v>47117</v>
      </c>
      <c r="E23" s="1058">
        <v>319563</v>
      </c>
      <c r="F23" s="1059">
        <v>78487</v>
      </c>
      <c r="G23" s="1059">
        <v>112538</v>
      </c>
      <c r="H23" s="1059">
        <v>84407</v>
      </c>
      <c r="I23" s="1059">
        <v>12834</v>
      </c>
      <c r="J23" s="1058">
        <v>288266</v>
      </c>
      <c r="K23" s="1059">
        <v>825384</v>
      </c>
    </row>
    <row r="24" spans="1:11" ht="19.5" customHeight="1">
      <c r="A24" s="889">
        <v>2003</v>
      </c>
      <c r="B24" s="1058">
        <v>825384</v>
      </c>
      <c r="C24" s="1059">
        <v>269042</v>
      </c>
      <c r="D24" s="1059">
        <v>38762</v>
      </c>
      <c r="E24" s="1058">
        <v>307804</v>
      </c>
      <c r="F24" s="1059">
        <v>72165</v>
      </c>
      <c r="G24" s="1059">
        <v>132256</v>
      </c>
      <c r="H24" s="1059">
        <v>55352</v>
      </c>
      <c r="I24" s="1059">
        <v>29610</v>
      </c>
      <c r="J24" s="1058">
        <v>289383</v>
      </c>
      <c r="K24" s="1059">
        <v>843805</v>
      </c>
    </row>
    <row r="25" spans="1:11" ht="19.5" customHeight="1">
      <c r="A25" s="889">
        <v>2004</v>
      </c>
      <c r="B25" s="1058">
        <v>843805</v>
      </c>
      <c r="C25" s="1059">
        <v>287247</v>
      </c>
      <c r="D25" s="1059">
        <v>34911</v>
      </c>
      <c r="E25" s="1058">
        <v>322158</v>
      </c>
      <c r="F25" s="1059">
        <v>86636</v>
      </c>
      <c r="G25" s="1059">
        <v>120253</v>
      </c>
      <c r="H25" s="1059">
        <v>61743</v>
      </c>
      <c r="I25" s="1059">
        <v>9432</v>
      </c>
      <c r="J25" s="1058">
        <v>278064</v>
      </c>
      <c r="K25" s="1059">
        <v>887899</v>
      </c>
    </row>
    <row r="26" spans="1:11" ht="19.5" customHeight="1">
      <c r="A26" s="889">
        <v>2005</v>
      </c>
      <c r="B26" s="1058">
        <v>887899</v>
      </c>
      <c r="C26" s="1059">
        <v>314550</v>
      </c>
      <c r="D26" s="1059">
        <v>42551</v>
      </c>
      <c r="E26" s="1058">
        <v>357101</v>
      </c>
      <c r="F26" s="1059">
        <v>81177</v>
      </c>
      <c r="G26" s="1059">
        <v>111915</v>
      </c>
      <c r="H26" s="1059">
        <v>60737</v>
      </c>
      <c r="I26" s="1059">
        <v>12650</v>
      </c>
      <c r="J26" s="1058">
        <v>266479</v>
      </c>
      <c r="K26" s="1059">
        <v>978521</v>
      </c>
    </row>
    <row r="27" spans="1:11" ht="19.5" customHeight="1">
      <c r="A27" s="889">
        <v>2006</v>
      </c>
      <c r="B27" s="1058">
        <v>978521</v>
      </c>
      <c r="C27" s="1059">
        <v>370263</v>
      </c>
      <c r="D27" s="1059">
        <v>59235</v>
      </c>
      <c r="E27" s="1058">
        <v>429498</v>
      </c>
      <c r="F27" s="1059">
        <v>123330</v>
      </c>
      <c r="G27" s="1059">
        <v>118696</v>
      </c>
      <c r="H27" s="1059">
        <v>46860</v>
      </c>
      <c r="I27" s="1059">
        <v>5810</v>
      </c>
      <c r="J27" s="1058">
        <v>294696</v>
      </c>
      <c r="K27" s="1059">
        <v>1113323</v>
      </c>
    </row>
    <row r="28" spans="1:11" ht="19.5" customHeight="1">
      <c r="A28" s="889">
        <v>2007</v>
      </c>
      <c r="B28" s="1058">
        <v>1113323</v>
      </c>
      <c r="C28" s="1059">
        <v>439147</v>
      </c>
      <c r="D28" s="1059">
        <v>77771</v>
      </c>
      <c r="E28" s="1058">
        <v>516918</v>
      </c>
      <c r="F28" s="1059">
        <v>110491</v>
      </c>
      <c r="G28" s="1059">
        <v>144324</v>
      </c>
      <c r="H28" s="1059">
        <v>63143</v>
      </c>
      <c r="I28" s="1059">
        <v>4993</v>
      </c>
      <c r="J28" s="1058">
        <v>322951</v>
      </c>
      <c r="K28" s="1059">
        <v>1307290</v>
      </c>
    </row>
    <row r="29" spans="1:11" ht="19.5" customHeight="1">
      <c r="A29" s="1060">
        <v>2008</v>
      </c>
      <c r="B29" s="1061">
        <v>1307290</v>
      </c>
      <c r="C29" s="1062">
        <v>480194</v>
      </c>
      <c r="D29" s="1062">
        <v>80164</v>
      </c>
      <c r="E29" s="1061">
        <v>560358</v>
      </c>
      <c r="F29" s="1062">
        <v>163727</v>
      </c>
      <c r="G29" s="1062">
        <v>153531</v>
      </c>
      <c r="H29" s="1062">
        <v>55525</v>
      </c>
      <c r="I29" s="1062">
        <v>18644</v>
      </c>
      <c r="J29" s="1061">
        <v>391427</v>
      </c>
      <c r="K29" s="1062">
        <v>1476221</v>
      </c>
    </row>
    <row r="30" spans="1:11" ht="19.5" customHeight="1">
      <c r="A30" s="1060">
        <v>2009</v>
      </c>
      <c r="B30" s="1063">
        <v>1476221</v>
      </c>
      <c r="C30" s="1064">
        <v>495074</v>
      </c>
      <c r="D30" s="1064">
        <v>60536</v>
      </c>
      <c r="E30" s="1063">
        <v>555610</v>
      </c>
      <c r="F30" s="1064">
        <v>182680</v>
      </c>
      <c r="G30" s="1064">
        <v>190873</v>
      </c>
      <c r="H30" s="1064">
        <v>69354</v>
      </c>
      <c r="I30" s="1064">
        <v>138194</v>
      </c>
      <c r="J30" s="1063">
        <v>581101</v>
      </c>
      <c r="K30" s="1064">
        <v>1450730</v>
      </c>
    </row>
    <row r="31" spans="1:11" ht="19.5" customHeight="1">
      <c r="A31" s="889">
        <v>2010</v>
      </c>
      <c r="B31" s="1063">
        <v>1450730</v>
      </c>
      <c r="C31" s="1064">
        <v>271464</v>
      </c>
      <c r="D31" s="1064">
        <v>68165</v>
      </c>
      <c r="E31" s="1063">
        <v>339629</v>
      </c>
      <c r="F31" s="1065">
        <v>132693</v>
      </c>
      <c r="G31" s="1065">
        <v>155675</v>
      </c>
      <c r="H31" s="1065">
        <v>73967</v>
      </c>
      <c r="I31" s="1065">
        <v>314742</v>
      </c>
      <c r="J31" s="1063">
        <v>677077</v>
      </c>
      <c r="K31" s="1064">
        <v>1113282</v>
      </c>
    </row>
    <row r="32" spans="1:11" ht="19.5" customHeight="1">
      <c r="A32" s="1066">
        <v>2011</v>
      </c>
      <c r="B32" s="1063">
        <v>1113282</v>
      </c>
      <c r="C32" s="1064">
        <v>421803</v>
      </c>
      <c r="D32" s="1064">
        <v>81034</v>
      </c>
      <c r="E32" s="1063">
        <v>502837</v>
      </c>
      <c r="F32" s="1064">
        <v>221054</v>
      </c>
      <c r="G32" s="1064">
        <v>189449</v>
      </c>
      <c r="H32" s="1064">
        <v>44939</v>
      </c>
      <c r="I32" s="1064">
        <v>10915</v>
      </c>
      <c r="J32" s="1063">
        <v>466357</v>
      </c>
      <c r="K32" s="1064">
        <v>1149762</v>
      </c>
    </row>
    <row r="33" spans="1:11" ht="20.25" customHeight="1">
      <c r="A33" s="889">
        <v>2012</v>
      </c>
      <c r="B33" s="1058">
        <v>1149762</v>
      </c>
      <c r="C33" s="1059">
        <v>398666</v>
      </c>
      <c r="D33" s="1059">
        <v>104213</v>
      </c>
      <c r="E33" s="1058">
        <v>502879</v>
      </c>
      <c r="F33" s="1059">
        <v>197520</v>
      </c>
      <c r="G33" s="1059">
        <v>182182</v>
      </c>
      <c r="H33" s="1059">
        <v>51524</v>
      </c>
      <c r="I33" s="1059">
        <v>14162</v>
      </c>
      <c r="J33" s="1058">
        <v>445388</v>
      </c>
      <c r="K33" s="1059">
        <v>1207253</v>
      </c>
    </row>
    <row r="34" spans="1:11" ht="19.5" customHeight="1">
      <c r="A34" s="1066">
        <v>2013</v>
      </c>
      <c r="B34" s="1063">
        <v>1207253</v>
      </c>
      <c r="C34" s="1064">
        <v>372070</v>
      </c>
      <c r="D34" s="1064">
        <v>99524</v>
      </c>
      <c r="E34" s="1063">
        <v>471594</v>
      </c>
      <c r="F34" s="1064">
        <v>165069</v>
      </c>
      <c r="G34" s="1064">
        <v>197378</v>
      </c>
      <c r="H34" s="1064">
        <v>48386</v>
      </c>
      <c r="I34" s="1064">
        <v>47871</v>
      </c>
      <c r="J34" s="1063">
        <v>458704</v>
      </c>
      <c r="K34" s="1064">
        <v>1220143</v>
      </c>
    </row>
    <row r="35" spans="1:11" ht="18" customHeight="1">
      <c r="A35" s="1066">
        <v>2014</v>
      </c>
      <c r="B35" s="1063">
        <v>1220143</v>
      </c>
      <c r="C35" s="1064">
        <v>459885</v>
      </c>
      <c r="D35" s="1064">
        <v>133893</v>
      </c>
      <c r="E35" s="1063">
        <v>593778</v>
      </c>
      <c r="F35" s="1064">
        <v>179178</v>
      </c>
      <c r="G35" s="1064">
        <v>180800</v>
      </c>
      <c r="H35" s="1064">
        <v>51704</v>
      </c>
      <c r="I35" s="1064">
        <v>8792</v>
      </c>
      <c r="J35" s="1063">
        <v>420474</v>
      </c>
      <c r="K35" s="1064">
        <v>1393447</v>
      </c>
    </row>
    <row r="36" spans="1:11" ht="18.75" customHeight="1">
      <c r="A36" s="1066">
        <v>2015</v>
      </c>
      <c r="B36" s="1063">
        <v>1393447</v>
      </c>
      <c r="C36" s="1064">
        <v>528971</v>
      </c>
      <c r="D36" s="1064">
        <v>124252</v>
      </c>
      <c r="E36" s="1063">
        <v>653223</v>
      </c>
      <c r="F36" s="1064">
        <v>220819</v>
      </c>
      <c r="G36" s="1064">
        <v>207289</v>
      </c>
      <c r="H36" s="1064">
        <v>56004</v>
      </c>
      <c r="I36" s="1064">
        <v>7133</v>
      </c>
      <c r="J36" s="1063">
        <v>491245</v>
      </c>
      <c r="K36" s="1064">
        <v>1555425</v>
      </c>
    </row>
    <row r="37" spans="1:11" ht="18" customHeight="1">
      <c r="A37" s="1066">
        <v>2016</v>
      </c>
      <c r="B37" s="1067">
        <v>1555425</v>
      </c>
      <c r="C37" s="1068">
        <v>568005</v>
      </c>
      <c r="D37" s="1068">
        <v>212207</v>
      </c>
      <c r="E37" s="1067">
        <f>SUM(C37:D37)</f>
        <v>780212</v>
      </c>
      <c r="F37" s="1068">
        <v>240891</v>
      </c>
      <c r="G37" s="1068">
        <v>290955</v>
      </c>
      <c r="H37" s="1068">
        <v>67266</v>
      </c>
      <c r="I37" s="1068">
        <v>13615</v>
      </c>
      <c r="J37" s="1067">
        <f>SUM(F37:I37)</f>
        <v>612727</v>
      </c>
      <c r="K37" s="1068">
        <v>1722910</v>
      </c>
    </row>
    <row r="38" spans="1:11" ht="18" customHeight="1">
      <c r="A38" s="1066">
        <v>2017</v>
      </c>
      <c r="B38" s="1067">
        <v>1722910</v>
      </c>
      <c r="C38" s="1068">
        <v>639947</v>
      </c>
      <c r="D38" s="1068">
        <v>288655</v>
      </c>
      <c r="E38" s="1067">
        <f>SUM(C38:D38)</f>
        <v>928602</v>
      </c>
      <c r="F38" s="1068">
        <v>228561</v>
      </c>
      <c r="G38" s="1068">
        <v>292115</v>
      </c>
      <c r="H38" s="1068">
        <v>63917</v>
      </c>
      <c r="I38" s="1068">
        <v>9111</v>
      </c>
      <c r="J38" s="1067">
        <f>SUM(F38:I38)</f>
        <v>593704</v>
      </c>
      <c r="K38" s="1068">
        <f>SUM(B38+E38-J38)</f>
        <v>2057808</v>
      </c>
    </row>
    <row r="39" spans="1:11">
      <c r="A39" s="486"/>
      <c r="B39" s="486"/>
      <c r="C39" s="486"/>
      <c r="D39" s="486"/>
      <c r="E39" s="486"/>
      <c r="F39" s="486"/>
      <c r="G39" s="486"/>
      <c r="H39" s="486"/>
      <c r="I39" s="486"/>
      <c r="J39" s="486"/>
      <c r="K39" s="486"/>
    </row>
    <row r="40" spans="1:11">
      <c r="A40" s="1997">
        <v>56</v>
      </c>
      <c r="B40" s="1997"/>
      <c r="C40" s="1997"/>
      <c r="D40" s="1997"/>
      <c r="E40" s="1997"/>
      <c r="F40" s="1997"/>
      <c r="G40" s="1997"/>
      <c r="H40" s="1997"/>
      <c r="I40" s="1997"/>
      <c r="J40" s="1997"/>
      <c r="K40" s="1997"/>
    </row>
  </sheetData>
  <mergeCells count="10">
    <mergeCell ref="A40:K40"/>
    <mergeCell ref="A1:K1"/>
    <mergeCell ref="A3:C3"/>
    <mergeCell ref="H3:K3"/>
    <mergeCell ref="A4:A7"/>
    <mergeCell ref="B4:B7"/>
    <mergeCell ref="C4:E4"/>
    <mergeCell ref="F4:J4"/>
    <mergeCell ref="K4:K7"/>
    <mergeCell ref="D5:D7"/>
  </mergeCells>
  <pageMargins left="0.7" right="0.39" top="0.48" bottom="0.51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50"/>
  </sheetPr>
  <dimension ref="A2:O37"/>
  <sheetViews>
    <sheetView topLeftCell="A13" workbookViewId="0">
      <selection activeCell="A38" sqref="A38"/>
    </sheetView>
  </sheetViews>
  <sheetFormatPr defaultRowHeight="12.75"/>
  <cols>
    <col min="1" max="1" width="4.28515625" style="1079" customWidth="1"/>
    <col min="2" max="2" width="18.5703125" style="895" customWidth="1"/>
    <col min="3" max="3" width="13.7109375" style="895" customWidth="1"/>
    <col min="4" max="4" width="12.5703125" style="292" customWidth="1"/>
    <col min="5" max="5" width="13.7109375" style="292" customWidth="1"/>
    <col min="6" max="6" width="11.7109375" style="292" customWidth="1"/>
    <col min="7" max="8" width="13.7109375" style="292" customWidth="1"/>
    <col min="9" max="11" width="10" style="292" customWidth="1"/>
    <col min="12" max="15" width="9.140625" style="292"/>
    <col min="16" max="16384" width="9.140625" style="895"/>
  </cols>
  <sheetData>
    <row r="2" spans="1:15" s="1072" customFormat="1" ht="15.75">
      <c r="A2" s="1069"/>
      <c r="B2" s="1070"/>
      <c r="C2" s="1070"/>
      <c r="D2" s="1070"/>
      <c r="E2" s="1070"/>
      <c r="F2" s="1070"/>
      <c r="G2" s="1070"/>
      <c r="H2" s="1071"/>
      <c r="I2" s="1071"/>
      <c r="J2" s="1071"/>
      <c r="K2" s="1071"/>
      <c r="L2" s="1071"/>
      <c r="M2" s="1071"/>
      <c r="N2" s="1071"/>
      <c r="O2" s="1071"/>
    </row>
    <row r="3" spans="1:15">
      <c r="A3" s="2130" t="s">
        <v>1922</v>
      </c>
      <c r="B3" s="2130"/>
      <c r="C3" s="2130"/>
      <c r="D3" s="2130"/>
      <c r="E3" s="2130"/>
      <c r="F3" s="2130"/>
      <c r="G3" s="2130"/>
      <c r="H3" s="2130"/>
      <c r="I3" s="1073"/>
    </row>
    <row r="4" spans="1:15" s="1072" customFormat="1" ht="15.75">
      <c r="A4" s="1069"/>
      <c r="B4" s="1074"/>
      <c r="D4" s="1071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</row>
    <row r="6" spans="1:15" s="1076" customFormat="1" ht="89.25">
      <c r="A6" s="1533" t="s">
        <v>244</v>
      </c>
      <c r="B6" s="1533" t="s">
        <v>551</v>
      </c>
      <c r="C6" s="1534" t="s">
        <v>1923</v>
      </c>
      <c r="D6" s="1534" t="s">
        <v>1924</v>
      </c>
      <c r="E6" s="1534" t="s">
        <v>1925</v>
      </c>
      <c r="F6" s="1534" t="s">
        <v>1926</v>
      </c>
      <c r="G6" s="1534" t="s">
        <v>1927</v>
      </c>
      <c r="H6" s="1534" t="s">
        <v>1928</v>
      </c>
      <c r="I6" s="1075"/>
      <c r="J6" s="1075"/>
      <c r="K6" s="1075"/>
      <c r="L6" s="1075"/>
      <c r="M6" s="1075"/>
      <c r="N6" s="1075"/>
      <c r="O6" s="1075"/>
    </row>
    <row r="7" spans="1:15" ht="18.75" customHeight="1">
      <c r="A7" s="1516">
        <v>1</v>
      </c>
      <c r="B7" s="1077" t="s">
        <v>1190</v>
      </c>
      <c r="C7" s="1517">
        <v>14</v>
      </c>
      <c r="D7" s="1518">
        <v>8</v>
      </c>
      <c r="E7" s="1519">
        <v>2353500</v>
      </c>
      <c r="F7" s="1518">
        <v>3</v>
      </c>
      <c r="G7" s="1519">
        <v>46500</v>
      </c>
      <c r="H7" s="1520">
        <f t="shared" ref="H7:H17" si="0">+E7+G7</f>
        <v>2400000</v>
      </c>
    </row>
    <row r="8" spans="1:15" ht="18.75" customHeight="1">
      <c r="A8" s="1516">
        <v>2</v>
      </c>
      <c r="B8" s="1077" t="s">
        <v>1203</v>
      </c>
      <c r="C8" s="1517">
        <v>5</v>
      </c>
      <c r="D8" s="1518">
        <v>26</v>
      </c>
      <c r="E8" s="1518">
        <v>1007450</v>
      </c>
      <c r="F8" s="1518">
        <v>5</v>
      </c>
      <c r="G8" s="1518">
        <v>321300</v>
      </c>
      <c r="H8" s="1521">
        <f t="shared" si="0"/>
        <v>1328750</v>
      </c>
    </row>
    <row r="9" spans="1:15" ht="18.75" customHeight="1">
      <c r="A9" s="1516">
        <v>3</v>
      </c>
      <c r="B9" s="1077" t="s">
        <v>1220</v>
      </c>
      <c r="C9" s="1517">
        <v>11</v>
      </c>
      <c r="D9" s="1518">
        <v>19</v>
      </c>
      <c r="E9" s="1518">
        <v>850000</v>
      </c>
      <c r="F9" s="1518">
        <v>4</v>
      </c>
      <c r="G9" s="1518">
        <v>150000</v>
      </c>
      <c r="H9" s="1521">
        <f t="shared" si="0"/>
        <v>1000000</v>
      </c>
    </row>
    <row r="10" spans="1:15" ht="18.75" customHeight="1">
      <c r="A10" s="1516">
        <v>4</v>
      </c>
      <c r="B10" s="1077" t="s">
        <v>1234</v>
      </c>
      <c r="C10" s="1522">
        <v>8</v>
      </c>
      <c r="D10" s="1523">
        <v>26</v>
      </c>
      <c r="E10" s="1523">
        <v>621850</v>
      </c>
      <c r="F10" s="1523">
        <v>5</v>
      </c>
      <c r="G10" s="1523">
        <v>87500</v>
      </c>
      <c r="H10" s="1524">
        <f t="shared" si="0"/>
        <v>709350</v>
      </c>
    </row>
    <row r="11" spans="1:15" ht="18.75" customHeight="1">
      <c r="A11" s="1516">
        <v>5</v>
      </c>
      <c r="B11" s="1077" t="s">
        <v>1193</v>
      </c>
      <c r="C11" s="1525">
        <v>10</v>
      </c>
      <c r="D11" s="1526">
        <v>9</v>
      </c>
      <c r="E11" s="1526">
        <v>237600</v>
      </c>
      <c r="F11" s="1526">
        <v>3</v>
      </c>
      <c r="G11" s="1526">
        <v>62400</v>
      </c>
      <c r="H11" s="1527">
        <f t="shared" si="0"/>
        <v>300000</v>
      </c>
    </row>
    <row r="12" spans="1:15" ht="18.75" customHeight="1">
      <c r="A12" s="1516">
        <v>6</v>
      </c>
      <c r="B12" s="1077" t="s">
        <v>1235</v>
      </c>
      <c r="C12" s="1517">
        <v>4</v>
      </c>
      <c r="D12" s="1518">
        <v>31</v>
      </c>
      <c r="E12" s="1518">
        <v>1443843</v>
      </c>
      <c r="F12" s="1518">
        <v>4</v>
      </c>
      <c r="G12" s="1518">
        <v>556157</v>
      </c>
      <c r="H12" s="1521">
        <f t="shared" si="0"/>
        <v>2000000</v>
      </c>
    </row>
    <row r="13" spans="1:15" ht="18.75" customHeight="1">
      <c r="A13" s="1516">
        <v>7</v>
      </c>
      <c r="B13" s="1077" t="s">
        <v>1194</v>
      </c>
      <c r="C13" s="1517">
        <v>11</v>
      </c>
      <c r="D13" s="1518">
        <v>35</v>
      </c>
      <c r="E13" s="1518">
        <v>1797200</v>
      </c>
      <c r="F13" s="1518">
        <v>5</v>
      </c>
      <c r="G13" s="1518">
        <v>202800</v>
      </c>
      <c r="H13" s="1521">
        <v>2000000</v>
      </c>
    </row>
    <row r="14" spans="1:15" ht="18.75" customHeight="1">
      <c r="A14" s="1516">
        <v>8</v>
      </c>
      <c r="B14" s="1077" t="s">
        <v>1225</v>
      </c>
      <c r="C14" s="1517">
        <v>29</v>
      </c>
      <c r="D14" s="1518">
        <v>25</v>
      </c>
      <c r="E14" s="1518">
        <v>879920</v>
      </c>
      <c r="F14" s="1518">
        <v>5</v>
      </c>
      <c r="G14" s="1518">
        <v>226000</v>
      </c>
      <c r="H14" s="1521">
        <f>E14+G14</f>
        <v>1105920</v>
      </c>
    </row>
    <row r="15" spans="1:15" ht="18.75" customHeight="1">
      <c r="A15" s="1516">
        <v>9</v>
      </c>
      <c r="B15" s="1077" t="s">
        <v>1222</v>
      </c>
      <c r="C15" s="1517">
        <v>13</v>
      </c>
      <c r="D15" s="1518">
        <v>19</v>
      </c>
      <c r="E15" s="1518">
        <v>910200</v>
      </c>
      <c r="F15" s="1518">
        <v>4</v>
      </c>
      <c r="G15" s="1518">
        <v>89800</v>
      </c>
      <c r="H15" s="1521">
        <f t="shared" ref="H15" si="1">+E15+G15</f>
        <v>1000000</v>
      </c>
    </row>
    <row r="16" spans="1:15" ht="18.75" customHeight="1">
      <c r="A16" s="1516">
        <v>10</v>
      </c>
      <c r="B16" s="1077" t="s">
        <v>1196</v>
      </c>
      <c r="C16" s="1522">
        <v>13</v>
      </c>
      <c r="D16" s="1523">
        <v>26</v>
      </c>
      <c r="E16" s="1523">
        <v>912500</v>
      </c>
      <c r="F16" s="1526">
        <v>5</v>
      </c>
      <c r="G16" s="1523">
        <v>87500</v>
      </c>
      <c r="H16" s="1524">
        <f t="shared" si="0"/>
        <v>1000000</v>
      </c>
    </row>
    <row r="17" spans="1:8" ht="18.75" customHeight="1">
      <c r="A17" s="1516">
        <v>11</v>
      </c>
      <c r="B17" s="1077" t="s">
        <v>1233</v>
      </c>
      <c r="C17" s="1517">
        <v>9</v>
      </c>
      <c r="D17" s="1518">
        <v>25</v>
      </c>
      <c r="E17" s="1518">
        <v>1553150</v>
      </c>
      <c r="F17" s="1518">
        <v>3</v>
      </c>
      <c r="G17" s="1518">
        <v>46850</v>
      </c>
      <c r="H17" s="1521">
        <f t="shared" si="0"/>
        <v>1600000</v>
      </c>
    </row>
    <row r="18" spans="1:8" ht="18.75" customHeight="1">
      <c r="A18" s="1516">
        <v>12</v>
      </c>
      <c r="B18" s="1077" t="s">
        <v>1197</v>
      </c>
      <c r="C18" s="1517">
        <v>9</v>
      </c>
      <c r="D18" s="1518">
        <v>17</v>
      </c>
      <c r="E18" s="1518">
        <v>1301000</v>
      </c>
      <c r="F18" s="1518">
        <v>4</v>
      </c>
      <c r="G18" s="1518">
        <v>0</v>
      </c>
      <c r="H18" s="1521">
        <v>1301000</v>
      </c>
    </row>
    <row r="19" spans="1:8" ht="18.75" customHeight="1">
      <c r="A19" s="1516">
        <v>13</v>
      </c>
      <c r="B19" s="1077" t="s">
        <v>1236</v>
      </c>
      <c r="C19" s="1517">
        <v>24</v>
      </c>
      <c r="D19" s="1518">
        <v>12</v>
      </c>
      <c r="E19" s="1518">
        <v>414000</v>
      </c>
      <c r="F19" s="1518">
        <v>4</v>
      </c>
      <c r="G19" s="1518">
        <v>88500</v>
      </c>
      <c r="H19" s="1521">
        <v>502500</v>
      </c>
    </row>
    <row r="20" spans="1:8" ht="18.75" customHeight="1">
      <c r="A20" s="1516">
        <v>14</v>
      </c>
      <c r="B20" s="1077" t="s">
        <v>1195</v>
      </c>
      <c r="C20" s="1528">
        <v>7</v>
      </c>
      <c r="D20" s="1529">
        <v>75</v>
      </c>
      <c r="E20" s="1529">
        <v>2115330</v>
      </c>
      <c r="F20" s="1529">
        <v>4</v>
      </c>
      <c r="G20" s="1529">
        <v>384670</v>
      </c>
      <c r="H20" s="1530">
        <f t="shared" ref="H20" si="2">+E20+G20</f>
        <v>2500000</v>
      </c>
    </row>
    <row r="21" spans="1:8" ht="38.25" customHeight="1">
      <c r="A21" s="2131" t="s">
        <v>1929</v>
      </c>
      <c r="B21" s="2132"/>
      <c r="C21" s="1531">
        <v>9</v>
      </c>
      <c r="D21" s="1078"/>
      <c r="E21" s="1078"/>
      <c r="F21" s="1078">
        <v>18</v>
      </c>
      <c r="G21" s="1078">
        <v>3595000</v>
      </c>
      <c r="H21" s="1532">
        <v>3595000</v>
      </c>
    </row>
    <row r="22" spans="1:8">
      <c r="A22" s="2133" t="s">
        <v>1930</v>
      </c>
      <c r="B22" s="2133"/>
      <c r="C22" s="1535">
        <f>SUM(C7:C21)</f>
        <v>176</v>
      </c>
      <c r="D22" s="1535">
        <f t="shared" ref="D22:H22" si="3">SUM(D7:D21)</f>
        <v>353</v>
      </c>
      <c r="E22" s="1535">
        <f t="shared" si="3"/>
        <v>16397543</v>
      </c>
      <c r="F22" s="1535">
        <f t="shared" si="3"/>
        <v>76</v>
      </c>
      <c r="G22" s="1535">
        <f t="shared" si="3"/>
        <v>5944977</v>
      </c>
      <c r="H22" s="1535">
        <f t="shared" si="3"/>
        <v>22342520</v>
      </c>
    </row>
    <row r="36" spans="1:8">
      <c r="A36" s="2012">
        <v>57</v>
      </c>
      <c r="B36" s="2012"/>
      <c r="C36" s="2012"/>
      <c r="D36" s="2012"/>
      <c r="E36" s="2012"/>
      <c r="F36" s="2012"/>
      <c r="G36" s="2012"/>
      <c r="H36" s="2012"/>
    </row>
    <row r="37" spans="1:8">
      <c r="A37" s="2012"/>
      <c r="B37" s="2012"/>
      <c r="C37" s="2012"/>
      <c r="D37" s="2012"/>
      <c r="E37" s="2012"/>
      <c r="F37" s="2012"/>
      <c r="G37" s="2012"/>
      <c r="H37" s="2012"/>
    </row>
  </sheetData>
  <mergeCells count="4">
    <mergeCell ref="A3:H3"/>
    <mergeCell ref="A21:B21"/>
    <mergeCell ref="A22:B22"/>
    <mergeCell ref="A36:H37"/>
  </mergeCells>
  <pageMargins left="0.41" right="0.1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50"/>
  </sheetPr>
  <dimension ref="A1:I30"/>
  <sheetViews>
    <sheetView topLeftCell="A4" workbookViewId="0">
      <selection activeCell="E23" sqref="E23"/>
    </sheetView>
  </sheetViews>
  <sheetFormatPr defaultRowHeight="12.75"/>
  <cols>
    <col min="1" max="1" width="18.85546875" style="1080" customWidth="1"/>
    <col min="2" max="2" width="13.85546875" style="1080" customWidth="1"/>
    <col min="3" max="4" width="9.85546875" style="1080" customWidth="1"/>
    <col min="5" max="5" width="8.7109375" style="1080" customWidth="1"/>
    <col min="6" max="6" width="7.85546875" style="1080" customWidth="1"/>
    <col min="7" max="7" width="10" style="1080" customWidth="1"/>
    <col min="8" max="8" width="10.42578125" style="1080" customWidth="1"/>
    <col min="9" max="9" width="9" style="1080" customWidth="1"/>
    <col min="10" max="16384" width="9.140625" style="1080"/>
  </cols>
  <sheetData>
    <row r="1" spans="1:9" ht="5.0999999999999996" customHeight="1"/>
    <row r="2" spans="1:9" ht="14.25" customHeight="1"/>
    <row r="4" spans="1:9">
      <c r="A4" s="2134" t="s">
        <v>1931</v>
      </c>
      <c r="B4" s="2134"/>
      <c r="C4" s="2134"/>
      <c r="D4" s="2134"/>
      <c r="E4" s="2134"/>
      <c r="F4" s="2134"/>
      <c r="G4" s="2134"/>
      <c r="H4" s="2134"/>
      <c r="I4" s="2134"/>
    </row>
    <row r="5" spans="1:9">
      <c r="A5" s="652"/>
      <c r="B5" s="652"/>
      <c r="C5" s="652"/>
      <c r="D5" s="652"/>
      <c r="E5" s="652"/>
      <c r="F5" s="652"/>
      <c r="G5" s="652"/>
      <c r="H5" s="652"/>
      <c r="I5" s="652"/>
    </row>
    <row r="6" spans="1:9" ht="14.25" customHeight="1"/>
    <row r="7" spans="1:9" ht="68.25" customHeight="1">
      <c r="A7" s="1081" t="s">
        <v>1097</v>
      </c>
      <c r="B7" s="1082" t="s">
        <v>1700</v>
      </c>
      <c r="C7" s="990" t="s">
        <v>340</v>
      </c>
      <c r="D7" s="992" t="s">
        <v>1453</v>
      </c>
      <c r="E7" s="992" t="s">
        <v>646</v>
      </c>
      <c r="F7" s="992" t="s">
        <v>1932</v>
      </c>
      <c r="G7" s="992" t="s">
        <v>1454</v>
      </c>
      <c r="H7" s="992" t="s">
        <v>1455</v>
      </c>
    </row>
    <row r="8" spans="1:9" ht="21" customHeight="1">
      <c r="A8" s="1083" t="s">
        <v>1195</v>
      </c>
      <c r="B8" s="1084">
        <v>6045.3</v>
      </c>
      <c r="C8" s="995"/>
      <c r="D8" s="995"/>
      <c r="E8" s="995">
        <v>11.5</v>
      </c>
      <c r="F8" s="995">
        <v>28.02</v>
      </c>
      <c r="G8" s="995">
        <v>1.1599999999999999</v>
      </c>
      <c r="H8" s="995">
        <v>0.8</v>
      </c>
    </row>
    <row r="9" spans="1:9" ht="21" customHeight="1">
      <c r="A9" s="1085" t="s">
        <v>1190</v>
      </c>
      <c r="B9" s="1086">
        <v>4893</v>
      </c>
      <c r="C9" s="997"/>
      <c r="D9" s="997"/>
      <c r="E9" s="997">
        <v>15</v>
      </c>
      <c r="F9" s="997"/>
      <c r="G9" s="997"/>
      <c r="H9" s="997"/>
    </row>
    <row r="10" spans="1:9" ht="21" customHeight="1">
      <c r="A10" s="1085" t="s">
        <v>1203</v>
      </c>
      <c r="B10" s="1086">
        <v>4864</v>
      </c>
      <c r="C10" s="997"/>
      <c r="D10" s="997"/>
      <c r="E10" s="997"/>
      <c r="F10" s="997">
        <v>24</v>
      </c>
      <c r="G10" s="997"/>
      <c r="H10" s="997"/>
    </row>
    <row r="11" spans="1:9" ht="21" customHeight="1">
      <c r="A11" s="1085" t="s">
        <v>1233</v>
      </c>
      <c r="B11" s="1086">
        <v>6026</v>
      </c>
      <c r="C11" s="997">
        <v>0.22</v>
      </c>
      <c r="D11" s="997">
        <v>1</v>
      </c>
      <c r="E11" s="997">
        <v>0.05</v>
      </c>
      <c r="F11" s="997">
        <v>32.64</v>
      </c>
      <c r="G11" s="997"/>
      <c r="H11" s="997">
        <v>3.2</v>
      </c>
    </row>
    <row r="12" spans="1:9" ht="21" customHeight="1">
      <c r="A12" s="1085" t="s">
        <v>1220</v>
      </c>
      <c r="B12" s="1086">
        <v>3490</v>
      </c>
      <c r="C12" s="997">
        <v>108</v>
      </c>
      <c r="D12" s="997"/>
      <c r="E12" s="997">
        <v>3.98</v>
      </c>
      <c r="F12" s="997">
        <v>66</v>
      </c>
      <c r="G12" s="997"/>
      <c r="H12" s="997">
        <v>0.1</v>
      </c>
    </row>
    <row r="13" spans="1:9" ht="21" customHeight="1">
      <c r="A13" s="1085" t="s">
        <v>1234</v>
      </c>
      <c r="B13" s="1086">
        <v>2556</v>
      </c>
      <c r="C13" s="997">
        <v>141</v>
      </c>
      <c r="D13" s="997"/>
      <c r="E13" s="997">
        <v>7</v>
      </c>
      <c r="F13" s="997">
        <v>194</v>
      </c>
      <c r="G13" s="997"/>
      <c r="H13" s="997"/>
    </row>
    <row r="14" spans="1:9" ht="21" customHeight="1">
      <c r="A14" s="1085" t="s">
        <v>1193</v>
      </c>
      <c r="B14" s="1086">
        <v>6040</v>
      </c>
      <c r="C14" s="997"/>
      <c r="D14" s="997"/>
      <c r="E14" s="997">
        <v>5</v>
      </c>
      <c r="F14" s="997"/>
      <c r="G14" s="997"/>
      <c r="H14" s="997"/>
    </row>
    <row r="15" spans="1:9" ht="21" customHeight="1">
      <c r="A15" s="1085" t="s">
        <v>1235</v>
      </c>
      <c r="B15" s="1086">
        <v>2800</v>
      </c>
      <c r="C15" s="997">
        <v>2</v>
      </c>
      <c r="D15" s="997"/>
      <c r="E15" s="997">
        <v>2</v>
      </c>
      <c r="F15" s="997">
        <v>369</v>
      </c>
      <c r="G15" s="997"/>
      <c r="H15" s="997"/>
    </row>
    <row r="16" spans="1:9" ht="21" customHeight="1">
      <c r="A16" s="1085" t="s">
        <v>1222</v>
      </c>
      <c r="B16" s="1086">
        <v>4900</v>
      </c>
      <c r="C16" s="997">
        <v>9.1999999999999993</v>
      </c>
      <c r="D16" s="997"/>
      <c r="E16" s="997">
        <v>10</v>
      </c>
      <c r="F16" s="997">
        <v>132</v>
      </c>
      <c r="G16" s="997"/>
      <c r="H16" s="997"/>
    </row>
    <row r="17" spans="1:8" ht="21" customHeight="1">
      <c r="A17" s="1085" t="s">
        <v>1194</v>
      </c>
      <c r="B17" s="1086">
        <v>4306</v>
      </c>
      <c r="C17" s="997"/>
      <c r="D17" s="997"/>
      <c r="E17" s="997">
        <v>2.5</v>
      </c>
      <c r="F17" s="997"/>
      <c r="G17" s="997"/>
      <c r="H17" s="997"/>
    </row>
    <row r="18" spans="1:8" ht="21" customHeight="1">
      <c r="A18" s="1085" t="s">
        <v>1225</v>
      </c>
      <c r="B18" s="1086">
        <v>3610</v>
      </c>
      <c r="C18" s="997"/>
      <c r="D18" s="997"/>
      <c r="E18" s="997"/>
      <c r="F18" s="997">
        <v>590</v>
      </c>
      <c r="G18" s="997"/>
      <c r="H18" s="997"/>
    </row>
    <row r="19" spans="1:8" ht="21" customHeight="1">
      <c r="A19" s="1085" t="s">
        <v>1196</v>
      </c>
      <c r="B19" s="1086">
        <v>7046</v>
      </c>
      <c r="C19" s="997"/>
      <c r="D19" s="997"/>
      <c r="E19" s="997"/>
      <c r="F19" s="997">
        <v>1</v>
      </c>
      <c r="G19" s="997"/>
      <c r="H19" s="997"/>
    </row>
    <row r="20" spans="1:8" ht="21" customHeight="1">
      <c r="A20" s="1085" t="s">
        <v>1197</v>
      </c>
      <c r="B20" s="1086">
        <v>2816</v>
      </c>
      <c r="C20" s="997"/>
      <c r="D20" s="997">
        <v>1.2</v>
      </c>
      <c r="E20" s="997">
        <v>13.53</v>
      </c>
      <c r="F20" s="997">
        <v>14</v>
      </c>
      <c r="G20" s="997"/>
      <c r="H20" s="997"/>
    </row>
    <row r="21" spans="1:8" ht="21" customHeight="1">
      <c r="A21" s="1087" t="s">
        <v>1236</v>
      </c>
      <c r="B21" s="1088">
        <v>3190</v>
      </c>
      <c r="C21" s="1089"/>
      <c r="D21" s="1089"/>
      <c r="E21" s="1089">
        <v>5</v>
      </c>
      <c r="F21" s="1089">
        <v>35</v>
      </c>
      <c r="G21" s="1089"/>
      <c r="H21" s="1089"/>
    </row>
    <row r="22" spans="1:8" ht="21" customHeight="1">
      <c r="A22" s="1090" t="s">
        <v>15</v>
      </c>
      <c r="B22" s="1091">
        <f>SUM(B8:B21)</f>
        <v>62582.3</v>
      </c>
      <c r="C22" s="1091">
        <f t="shared" ref="C22:H22" si="0">SUM(C8:C21)</f>
        <v>260.42</v>
      </c>
      <c r="D22" s="1091">
        <f t="shared" si="0"/>
        <v>2.2000000000000002</v>
      </c>
      <c r="E22" s="1091">
        <f t="shared" si="0"/>
        <v>75.56</v>
      </c>
      <c r="F22" s="1092">
        <f t="shared" si="0"/>
        <v>1485.6599999999999</v>
      </c>
      <c r="G22" s="1091">
        <f t="shared" si="0"/>
        <v>1.1599999999999999</v>
      </c>
      <c r="H22" s="1091">
        <f t="shared" si="0"/>
        <v>4.0999999999999996</v>
      </c>
    </row>
    <row r="23" spans="1:8" ht="17.25" customHeight="1">
      <c r="A23" s="1093" t="s">
        <v>1933</v>
      </c>
      <c r="B23" s="1019">
        <v>64608.1</v>
      </c>
      <c r="C23" s="1019">
        <v>3.15</v>
      </c>
      <c r="D23" s="1019">
        <v>0.8</v>
      </c>
      <c r="E23" s="1019">
        <v>802.8</v>
      </c>
      <c r="F23" s="1019">
        <v>14.970999999999998</v>
      </c>
      <c r="G23" s="1019">
        <v>2</v>
      </c>
      <c r="H23" s="1094">
        <v>11.33</v>
      </c>
    </row>
    <row r="30" spans="1:8">
      <c r="A30" s="2050">
        <v>58</v>
      </c>
      <c r="B30" s="2050"/>
      <c r="C30" s="2050"/>
      <c r="D30" s="2050"/>
      <c r="E30" s="2050"/>
      <c r="F30" s="2050"/>
      <c r="G30" s="2050"/>
      <c r="H30" s="2050"/>
    </row>
  </sheetData>
  <mergeCells count="2">
    <mergeCell ref="A4:I4"/>
    <mergeCell ref="A30:H30"/>
  </mergeCells>
  <pageMargins left="0.75" right="0.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50"/>
  </sheetPr>
  <dimension ref="A1:L39"/>
  <sheetViews>
    <sheetView topLeftCell="A13" workbookViewId="0">
      <selection activeCell="I37" sqref="I37"/>
    </sheetView>
  </sheetViews>
  <sheetFormatPr defaultRowHeight="12.75"/>
  <cols>
    <col min="1" max="1" width="14.5703125" style="931" customWidth="1"/>
    <col min="2" max="2" width="9.7109375" style="931" customWidth="1"/>
    <col min="3" max="3" width="9.5703125" style="931" customWidth="1"/>
    <col min="4" max="4" width="8.42578125" style="931" customWidth="1"/>
    <col min="5" max="5" width="9" style="931" customWidth="1"/>
    <col min="6" max="6" width="6.5703125" style="931" customWidth="1"/>
    <col min="7" max="7" width="7.140625" style="931" customWidth="1"/>
    <col min="8" max="8" width="6.85546875" style="931" customWidth="1"/>
    <col min="9" max="9" width="6.7109375" style="931" customWidth="1"/>
    <col min="10" max="10" width="8.85546875" style="931" customWidth="1"/>
    <col min="11" max="16384" width="9.140625" style="931"/>
  </cols>
  <sheetData>
    <row r="1" spans="1:11">
      <c r="A1" s="2029" t="s">
        <v>927</v>
      </c>
      <c r="B1" s="2029"/>
      <c r="C1" s="2029"/>
      <c r="D1" s="2029"/>
      <c r="E1" s="2029"/>
      <c r="F1" s="2029"/>
      <c r="G1" s="2029"/>
      <c r="H1" s="2029"/>
      <c r="I1" s="2029"/>
      <c r="J1" s="2029"/>
    </row>
    <row r="5" spans="1:11" ht="36" customHeight="1">
      <c r="A5" s="2135" t="s">
        <v>879</v>
      </c>
      <c r="B5" s="2137" t="s">
        <v>929</v>
      </c>
      <c r="C5" s="2036" t="s">
        <v>79</v>
      </c>
      <c r="D5" s="2037"/>
      <c r="E5" s="2038"/>
      <c r="F5" s="2137" t="s">
        <v>932</v>
      </c>
      <c r="G5" s="2036" t="s">
        <v>79</v>
      </c>
      <c r="H5" s="2038"/>
      <c r="I5" s="2139" t="s">
        <v>928</v>
      </c>
      <c r="J5" s="2140"/>
    </row>
    <row r="6" spans="1:11" ht="118.5" customHeight="1">
      <c r="A6" s="2136"/>
      <c r="B6" s="2138"/>
      <c r="C6" s="1095" t="s">
        <v>930</v>
      </c>
      <c r="D6" s="1095" t="s">
        <v>931</v>
      </c>
      <c r="E6" s="1096" t="s">
        <v>877</v>
      </c>
      <c r="F6" s="2138"/>
      <c r="G6" s="1097" t="s">
        <v>933</v>
      </c>
      <c r="H6" s="1097" t="s">
        <v>934</v>
      </c>
      <c r="I6" s="1098" t="s">
        <v>935</v>
      </c>
      <c r="J6" s="1097" t="s">
        <v>936</v>
      </c>
    </row>
    <row r="7" spans="1:11">
      <c r="A7" s="1099" t="s">
        <v>81</v>
      </c>
      <c r="B7" s="1099">
        <v>1</v>
      </c>
      <c r="C7" s="1099">
        <v>2</v>
      </c>
      <c r="D7" s="1099">
        <v>3</v>
      </c>
      <c r="E7" s="1099">
        <v>4</v>
      </c>
      <c r="F7" s="1100">
        <v>5</v>
      </c>
      <c r="G7" s="1099">
        <v>6</v>
      </c>
      <c r="H7" s="1099">
        <v>7</v>
      </c>
      <c r="I7" s="1099">
        <v>8</v>
      </c>
      <c r="J7" s="1099">
        <v>9</v>
      </c>
    </row>
    <row r="8" spans="1:11" ht="20.100000000000001" customHeight="1">
      <c r="A8" s="1101" t="s">
        <v>82</v>
      </c>
      <c r="B8" s="1102">
        <f>SUM(C8:E8)</f>
        <v>55022</v>
      </c>
      <c r="C8" s="1102"/>
      <c r="D8" s="1102">
        <v>55022</v>
      </c>
      <c r="E8" s="1102"/>
      <c r="F8" s="1103">
        <f t="shared" ref="F8:F21" si="0">SUM(G8:H8)</f>
        <v>972</v>
      </c>
      <c r="G8" s="1104"/>
      <c r="H8" s="1104">
        <v>972</v>
      </c>
      <c r="I8" s="1104">
        <v>15</v>
      </c>
      <c r="J8" s="1104">
        <v>55</v>
      </c>
    </row>
    <row r="9" spans="1:11" ht="20.100000000000001" customHeight="1">
      <c r="A9" s="919" t="s">
        <v>83</v>
      </c>
      <c r="B9" s="1105">
        <f t="shared" ref="B9:B21" si="1">SUM(C9:E9)</f>
        <v>54480</v>
      </c>
      <c r="C9" s="1105"/>
      <c r="D9" s="1105">
        <v>30760</v>
      </c>
      <c r="E9" s="1105">
        <v>23720</v>
      </c>
      <c r="F9" s="1103">
        <f t="shared" si="0"/>
        <v>636</v>
      </c>
      <c r="G9" s="1103">
        <v>8</v>
      </c>
      <c r="H9" s="1103">
        <v>628</v>
      </c>
      <c r="I9" s="1103">
        <v>14</v>
      </c>
      <c r="J9" s="1103">
        <v>50</v>
      </c>
    </row>
    <row r="10" spans="1:11" ht="20.100000000000001" customHeight="1">
      <c r="A10" s="919" t="s">
        <v>84</v>
      </c>
      <c r="B10" s="1105">
        <f t="shared" si="1"/>
        <v>31500</v>
      </c>
      <c r="C10" s="1105"/>
      <c r="D10" s="1105"/>
      <c r="E10" s="1105">
        <v>31500</v>
      </c>
      <c r="F10" s="1103">
        <f t="shared" si="0"/>
        <v>495</v>
      </c>
      <c r="G10" s="1103">
        <v>11</v>
      </c>
      <c r="H10" s="1103">
        <v>484</v>
      </c>
      <c r="I10" s="1103">
        <v>11</v>
      </c>
      <c r="J10" s="1103">
        <v>34</v>
      </c>
    </row>
    <row r="11" spans="1:11" ht="20.100000000000001" customHeight="1">
      <c r="A11" s="919" t="s">
        <v>85</v>
      </c>
      <c r="B11" s="1105">
        <f t="shared" si="1"/>
        <v>49000</v>
      </c>
      <c r="C11" s="1105"/>
      <c r="D11" s="1105">
        <v>49000</v>
      </c>
      <c r="E11" s="1105"/>
      <c r="F11" s="1103">
        <f t="shared" si="0"/>
        <v>720</v>
      </c>
      <c r="G11" s="1103"/>
      <c r="H11" s="1103">
        <v>720</v>
      </c>
      <c r="I11" s="1103">
        <v>18</v>
      </c>
      <c r="J11" s="1103">
        <v>69</v>
      </c>
    </row>
    <row r="12" spans="1:11" ht="20.100000000000001" customHeight="1">
      <c r="A12" s="919" t="s">
        <v>86</v>
      </c>
      <c r="B12" s="1105">
        <f t="shared" si="1"/>
        <v>8000</v>
      </c>
      <c r="C12" s="1105"/>
      <c r="D12" s="1105"/>
      <c r="E12" s="1105">
        <v>8000</v>
      </c>
      <c r="F12" s="1103">
        <f t="shared" si="0"/>
        <v>150</v>
      </c>
      <c r="G12" s="1103"/>
      <c r="H12" s="1103">
        <v>150</v>
      </c>
      <c r="I12" s="1103">
        <v>2</v>
      </c>
      <c r="J12" s="1103">
        <v>10</v>
      </c>
      <c r="K12" s="1106"/>
    </row>
    <row r="13" spans="1:11" ht="20.100000000000001" customHeight="1">
      <c r="A13" s="919" t="s">
        <v>87</v>
      </c>
      <c r="B13" s="1105">
        <f t="shared" si="1"/>
        <v>16500</v>
      </c>
      <c r="C13" s="1105">
        <v>16500</v>
      </c>
      <c r="D13" s="1105"/>
      <c r="E13" s="1105"/>
      <c r="F13" s="1103">
        <f t="shared" si="0"/>
        <v>220</v>
      </c>
      <c r="G13" s="1103">
        <v>38</v>
      </c>
      <c r="H13" s="1103">
        <v>182</v>
      </c>
      <c r="I13" s="1103">
        <v>4</v>
      </c>
      <c r="J13" s="1103">
        <v>17</v>
      </c>
      <c r="K13" s="1106"/>
    </row>
    <row r="14" spans="1:11" ht="20.100000000000001" customHeight="1">
      <c r="A14" s="919" t="s">
        <v>88</v>
      </c>
      <c r="B14" s="1105">
        <f t="shared" si="1"/>
        <v>69037.399999999994</v>
      </c>
      <c r="C14" s="1105"/>
      <c r="D14" s="1105">
        <v>69037.399999999994</v>
      </c>
      <c r="E14" s="1105"/>
      <c r="F14" s="1103">
        <f t="shared" si="0"/>
        <v>621</v>
      </c>
      <c r="G14" s="1103"/>
      <c r="H14" s="1103">
        <v>621</v>
      </c>
      <c r="I14" s="1103">
        <v>15</v>
      </c>
      <c r="J14" s="1103">
        <v>64</v>
      </c>
    </row>
    <row r="15" spans="1:11" ht="20.100000000000001" customHeight="1">
      <c r="A15" s="919" t="s">
        <v>89</v>
      </c>
      <c r="B15" s="1105">
        <f t="shared" si="1"/>
        <v>61000</v>
      </c>
      <c r="C15" s="1105"/>
      <c r="D15" s="1105">
        <v>61000</v>
      </c>
      <c r="E15" s="1105"/>
      <c r="F15" s="1103">
        <f t="shared" si="0"/>
        <v>898</v>
      </c>
      <c r="G15" s="1103">
        <v>20</v>
      </c>
      <c r="H15" s="1103">
        <v>878</v>
      </c>
      <c r="I15" s="1103">
        <v>17</v>
      </c>
      <c r="J15" s="1103">
        <v>53</v>
      </c>
    </row>
    <row r="16" spans="1:11" ht="20.100000000000001" customHeight="1">
      <c r="A16" s="919" t="s">
        <v>90</v>
      </c>
      <c r="B16" s="1105">
        <f t="shared" si="1"/>
        <v>35400</v>
      </c>
      <c r="C16" s="1105"/>
      <c r="D16" s="1105">
        <v>35400</v>
      </c>
      <c r="E16" s="1105"/>
      <c r="F16" s="1103">
        <f t="shared" si="0"/>
        <v>624</v>
      </c>
      <c r="G16" s="1103">
        <v>6</v>
      </c>
      <c r="H16" s="1103">
        <v>618</v>
      </c>
      <c r="I16" s="1103">
        <v>15</v>
      </c>
      <c r="J16" s="1103">
        <v>63</v>
      </c>
    </row>
    <row r="17" spans="1:12" ht="20.100000000000001" customHeight="1">
      <c r="A17" s="919" t="s">
        <v>91</v>
      </c>
      <c r="B17" s="1105">
        <f t="shared" si="1"/>
        <v>17500</v>
      </c>
      <c r="C17" s="1105"/>
      <c r="D17" s="1105"/>
      <c r="E17" s="1105">
        <v>17500</v>
      </c>
      <c r="F17" s="1103">
        <f t="shared" si="0"/>
        <v>342</v>
      </c>
      <c r="G17" s="1103">
        <v>12</v>
      </c>
      <c r="H17" s="1103">
        <v>330</v>
      </c>
      <c r="I17" s="1103">
        <v>3</v>
      </c>
      <c r="J17" s="1103">
        <v>11</v>
      </c>
    </row>
    <row r="18" spans="1:12" ht="20.100000000000001" customHeight="1">
      <c r="A18" s="919" t="s">
        <v>92</v>
      </c>
      <c r="B18" s="1105">
        <f t="shared" si="1"/>
        <v>35000</v>
      </c>
      <c r="C18" s="1105"/>
      <c r="D18" s="1105">
        <v>20000</v>
      </c>
      <c r="E18" s="1105">
        <v>15000</v>
      </c>
      <c r="F18" s="1103">
        <f t="shared" si="0"/>
        <v>554</v>
      </c>
      <c r="G18" s="1103"/>
      <c r="H18" s="1103">
        <v>554</v>
      </c>
      <c r="I18" s="1103">
        <v>8</v>
      </c>
      <c r="J18" s="1103">
        <v>30</v>
      </c>
    </row>
    <row r="19" spans="1:12" ht="20.100000000000001" customHeight="1">
      <c r="A19" s="919" t="s">
        <v>93</v>
      </c>
      <c r="B19" s="1105">
        <f t="shared" si="1"/>
        <v>45000</v>
      </c>
      <c r="C19" s="1105"/>
      <c r="D19" s="1105">
        <v>45000</v>
      </c>
      <c r="E19" s="1105"/>
      <c r="F19" s="1103">
        <f t="shared" si="0"/>
        <v>225</v>
      </c>
      <c r="G19" s="1103">
        <v>25</v>
      </c>
      <c r="H19" s="1103">
        <v>200</v>
      </c>
      <c r="I19" s="1103">
        <v>7</v>
      </c>
      <c r="J19" s="1103">
        <v>30</v>
      </c>
    </row>
    <row r="20" spans="1:12" ht="20.100000000000001" customHeight="1">
      <c r="A20" s="1107" t="s">
        <v>94</v>
      </c>
      <c r="B20" s="1105">
        <f t="shared" si="1"/>
        <v>22000</v>
      </c>
      <c r="C20" s="1105"/>
      <c r="D20" s="1105"/>
      <c r="E20" s="1105">
        <v>22000</v>
      </c>
      <c r="F20" s="1103">
        <f t="shared" si="0"/>
        <v>314</v>
      </c>
      <c r="G20" s="1103"/>
      <c r="H20" s="1103">
        <v>314</v>
      </c>
      <c r="I20" s="1103">
        <v>5</v>
      </c>
      <c r="J20" s="1103">
        <v>18</v>
      </c>
    </row>
    <row r="21" spans="1:12" ht="20.100000000000001" customHeight="1">
      <c r="A21" s="919" t="s">
        <v>95</v>
      </c>
      <c r="B21" s="1105">
        <f t="shared" si="1"/>
        <v>19000</v>
      </c>
      <c r="C21" s="1105"/>
      <c r="D21" s="1105"/>
      <c r="E21" s="1105">
        <v>19000</v>
      </c>
      <c r="F21" s="1103">
        <f t="shared" si="0"/>
        <v>272</v>
      </c>
      <c r="G21" s="1103">
        <v>2</v>
      </c>
      <c r="H21" s="1103">
        <v>270</v>
      </c>
      <c r="I21" s="1103">
        <v>4</v>
      </c>
      <c r="J21" s="1103">
        <v>16</v>
      </c>
    </row>
    <row r="22" spans="1:12" ht="20.100000000000001" customHeight="1">
      <c r="A22" s="1108" t="s">
        <v>77</v>
      </c>
      <c r="B22" s="1109">
        <f>SUM(B8:B21)</f>
        <v>518439.4</v>
      </c>
      <c r="C22" s="1109">
        <f t="shared" ref="C22:J22" si="2">SUM(C8:C21)</f>
        <v>16500</v>
      </c>
      <c r="D22" s="1109">
        <f t="shared" si="2"/>
        <v>365219.4</v>
      </c>
      <c r="E22" s="1109">
        <f t="shared" si="2"/>
        <v>136720</v>
      </c>
      <c r="F22" s="1110">
        <f t="shared" si="2"/>
        <v>7043</v>
      </c>
      <c r="G22" s="1110">
        <f t="shared" si="2"/>
        <v>122</v>
      </c>
      <c r="H22" s="1110">
        <f t="shared" si="2"/>
        <v>6921</v>
      </c>
      <c r="I22" s="1110">
        <f t="shared" si="2"/>
        <v>138</v>
      </c>
      <c r="J22" s="1110">
        <f t="shared" si="2"/>
        <v>520</v>
      </c>
    </row>
    <row r="23" spans="1:12" ht="21" customHeight="1">
      <c r="A23" s="1108" t="s">
        <v>1822</v>
      </c>
      <c r="B23" s="1109">
        <v>509414.6</v>
      </c>
      <c r="C23" s="1109">
        <v>0</v>
      </c>
      <c r="D23" s="1109">
        <v>364864.6</v>
      </c>
      <c r="E23" s="1109">
        <v>144550</v>
      </c>
      <c r="F23" s="1108">
        <v>7441</v>
      </c>
      <c r="G23" s="1108">
        <v>76</v>
      </c>
      <c r="H23" s="1108">
        <v>7365</v>
      </c>
      <c r="I23" s="1108">
        <v>151</v>
      </c>
      <c r="J23" s="1108">
        <v>535</v>
      </c>
    </row>
    <row r="26" spans="1:12">
      <c r="K26" s="932"/>
      <c r="L26" s="932"/>
    </row>
    <row r="36" spans="1:10">
      <c r="A36" s="2029">
        <v>59</v>
      </c>
      <c r="B36" s="2029"/>
      <c r="C36" s="2029"/>
      <c r="D36" s="2029"/>
      <c r="E36" s="2029"/>
      <c r="F36" s="2029"/>
      <c r="G36" s="2029"/>
      <c r="H36" s="2029"/>
      <c r="I36" s="2029"/>
      <c r="J36" s="2029"/>
    </row>
    <row r="39" spans="1:10">
      <c r="A39" s="2029"/>
      <c r="B39" s="2029"/>
      <c r="C39" s="2029"/>
      <c r="D39" s="2029"/>
      <c r="E39" s="2029"/>
      <c r="F39" s="2029"/>
      <c r="G39" s="2029"/>
      <c r="H39" s="2029"/>
      <c r="I39" s="2029"/>
      <c r="J39" s="2029"/>
    </row>
  </sheetData>
  <mergeCells count="9">
    <mergeCell ref="A36:J36"/>
    <mergeCell ref="A39:J39"/>
    <mergeCell ref="A1:J1"/>
    <mergeCell ref="A5:A6"/>
    <mergeCell ref="B5:B6"/>
    <mergeCell ref="C5:E5"/>
    <mergeCell ref="F5:F6"/>
    <mergeCell ref="G5:H5"/>
    <mergeCell ref="I5:J5"/>
  </mergeCells>
  <pageMargins left="0.75" right="0.75" top="0.7" bottom="0.65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50"/>
  </sheetPr>
  <dimension ref="B1:H44"/>
  <sheetViews>
    <sheetView workbookViewId="0">
      <selection activeCell="E47" sqref="E47:S47"/>
    </sheetView>
  </sheetViews>
  <sheetFormatPr defaultRowHeight="15"/>
  <cols>
    <col min="1" max="1" width="1.5703125" style="988" customWidth="1"/>
    <col min="2" max="2" width="20.5703125" style="988" customWidth="1"/>
    <col min="3" max="3" width="29.140625" style="988" customWidth="1"/>
    <col min="4" max="5" width="4.7109375" style="988" customWidth="1"/>
    <col min="6" max="7" width="11.140625" style="988" customWidth="1"/>
    <col min="8" max="8" width="9" style="988" customWidth="1"/>
    <col min="9" max="16384" width="9.140625" style="988"/>
  </cols>
  <sheetData>
    <row r="1" spans="2:8" ht="5.0999999999999996" customHeight="1"/>
    <row r="2" spans="2:8" ht="27.75" customHeight="1">
      <c r="B2" s="2052" t="s">
        <v>1934</v>
      </c>
      <c r="C2" s="2052"/>
      <c r="D2" s="2052"/>
      <c r="E2" s="2052"/>
      <c r="F2" s="2052"/>
      <c r="G2" s="2052"/>
      <c r="H2" s="2052"/>
    </row>
    <row r="3" spans="2:8" ht="26.25" customHeight="1">
      <c r="B3" s="1111" t="s">
        <v>1199</v>
      </c>
      <c r="C3" s="1112" t="s">
        <v>1200</v>
      </c>
      <c r="D3" s="2142" t="s">
        <v>15</v>
      </c>
      <c r="E3" s="2054"/>
      <c r="F3" s="1113" t="s">
        <v>937</v>
      </c>
      <c r="G3" s="1113" t="s">
        <v>680</v>
      </c>
      <c r="H3" s="1113" t="s">
        <v>131</v>
      </c>
    </row>
    <row r="4" spans="2:8" ht="15" customHeight="1">
      <c r="B4" s="1114" t="s">
        <v>1226</v>
      </c>
      <c r="C4" s="1115" t="s">
        <v>1227</v>
      </c>
      <c r="D4" s="2143">
        <v>383</v>
      </c>
      <c r="E4" s="2066"/>
      <c r="F4" s="995">
        <v>205</v>
      </c>
      <c r="G4" s="995">
        <v>23</v>
      </c>
      <c r="H4" s="995">
        <v>155</v>
      </c>
    </row>
    <row r="5" spans="2:8" ht="24">
      <c r="B5" s="1116" t="s">
        <v>1204</v>
      </c>
      <c r="C5" s="1117" t="s">
        <v>29</v>
      </c>
      <c r="D5" s="2141">
        <v>91</v>
      </c>
      <c r="E5" s="2060"/>
      <c r="F5" s="997">
        <v>49</v>
      </c>
      <c r="G5" s="997">
        <v>19</v>
      </c>
      <c r="H5" s="997">
        <v>23</v>
      </c>
    </row>
    <row r="6" spans="2:8" ht="15" customHeight="1">
      <c r="B6" s="1116" t="s">
        <v>1935</v>
      </c>
      <c r="C6" s="1117" t="s">
        <v>1936</v>
      </c>
      <c r="D6" s="2141">
        <v>128</v>
      </c>
      <c r="E6" s="2060"/>
      <c r="F6" s="997">
        <v>67</v>
      </c>
      <c r="G6" s="997">
        <v>7</v>
      </c>
      <c r="H6" s="997">
        <v>54</v>
      </c>
    </row>
    <row r="7" spans="2:8" ht="15" customHeight="1">
      <c r="B7" s="1116" t="s">
        <v>1205</v>
      </c>
      <c r="C7" s="1117" t="s">
        <v>1457</v>
      </c>
      <c r="D7" s="2141">
        <v>2</v>
      </c>
      <c r="E7" s="2060"/>
      <c r="F7" s="997">
        <v>2</v>
      </c>
      <c r="G7" s="997">
        <v>0</v>
      </c>
      <c r="H7" s="997">
        <v>0</v>
      </c>
    </row>
    <row r="8" spans="2:8" ht="15" customHeight="1">
      <c r="B8" s="1116" t="s">
        <v>1205</v>
      </c>
      <c r="C8" s="1117" t="s">
        <v>1206</v>
      </c>
      <c r="D8" s="2141">
        <v>114</v>
      </c>
      <c r="E8" s="2060"/>
      <c r="F8" s="997">
        <v>55</v>
      </c>
      <c r="G8" s="997">
        <v>3</v>
      </c>
      <c r="H8" s="997">
        <v>56</v>
      </c>
    </row>
    <row r="9" spans="2:8" ht="15" customHeight="1">
      <c r="B9" s="1116" t="s">
        <v>1205</v>
      </c>
      <c r="C9" s="1117" t="s">
        <v>1207</v>
      </c>
      <c r="D9" s="2141">
        <v>73</v>
      </c>
      <c r="E9" s="2060"/>
      <c r="F9" s="997">
        <v>39</v>
      </c>
      <c r="G9" s="997">
        <v>3</v>
      </c>
      <c r="H9" s="997">
        <v>31</v>
      </c>
    </row>
    <row r="10" spans="2:8" ht="15" customHeight="1">
      <c r="B10" s="1116" t="s">
        <v>1205</v>
      </c>
      <c r="C10" s="1117" t="s">
        <v>1221</v>
      </c>
      <c r="D10" s="2141">
        <v>54</v>
      </c>
      <c r="E10" s="2060"/>
      <c r="F10" s="997">
        <v>16</v>
      </c>
      <c r="G10" s="997">
        <v>2</v>
      </c>
      <c r="H10" s="997">
        <v>36</v>
      </c>
    </row>
    <row r="11" spans="2:8" ht="15" customHeight="1">
      <c r="B11" s="1116" t="s">
        <v>1205</v>
      </c>
      <c r="C11" s="1117" t="s">
        <v>1229</v>
      </c>
      <c r="D11" s="2141">
        <v>3</v>
      </c>
      <c r="E11" s="2060"/>
      <c r="F11" s="997">
        <v>0</v>
      </c>
      <c r="G11" s="997">
        <v>3</v>
      </c>
      <c r="H11" s="997">
        <v>0</v>
      </c>
    </row>
    <row r="12" spans="2:8" ht="15" customHeight="1">
      <c r="B12" s="1116" t="s">
        <v>1205</v>
      </c>
      <c r="C12" s="1117" t="s">
        <v>1223</v>
      </c>
      <c r="D12" s="2141">
        <v>103</v>
      </c>
      <c r="E12" s="2060"/>
      <c r="F12" s="997">
        <v>51</v>
      </c>
      <c r="G12" s="997">
        <v>8</v>
      </c>
      <c r="H12" s="997">
        <v>44</v>
      </c>
    </row>
    <row r="13" spans="2:8" ht="15" customHeight="1">
      <c r="B13" s="1116" t="s">
        <v>1205</v>
      </c>
      <c r="C13" s="1117" t="s">
        <v>1213</v>
      </c>
      <c r="D13" s="2141">
        <v>10</v>
      </c>
      <c r="E13" s="2060"/>
      <c r="F13" s="997">
        <v>2</v>
      </c>
      <c r="G13" s="997">
        <v>0</v>
      </c>
      <c r="H13" s="997">
        <v>8</v>
      </c>
    </row>
    <row r="14" spans="2:8" ht="15" customHeight="1">
      <c r="B14" s="1116" t="s">
        <v>1205</v>
      </c>
      <c r="C14" s="1117" t="s">
        <v>1937</v>
      </c>
      <c r="D14" s="2141">
        <v>1</v>
      </c>
      <c r="E14" s="2060"/>
      <c r="F14" s="997">
        <v>0</v>
      </c>
      <c r="G14" s="997">
        <v>1</v>
      </c>
      <c r="H14" s="997">
        <v>0</v>
      </c>
    </row>
    <row r="15" spans="2:8" ht="15" customHeight="1">
      <c r="B15" s="1116" t="s">
        <v>1205</v>
      </c>
      <c r="C15" s="1117" t="s">
        <v>1227</v>
      </c>
      <c r="D15" s="2141">
        <v>45</v>
      </c>
      <c r="E15" s="2060"/>
      <c r="F15" s="997">
        <v>7</v>
      </c>
      <c r="G15" s="997">
        <v>0</v>
      </c>
      <c r="H15" s="997">
        <v>38</v>
      </c>
    </row>
    <row r="16" spans="2:8" ht="15" customHeight="1">
      <c r="B16" s="1116" t="s">
        <v>1938</v>
      </c>
      <c r="C16" s="1117" t="s">
        <v>29</v>
      </c>
      <c r="D16" s="2141">
        <v>50</v>
      </c>
      <c r="E16" s="2060"/>
      <c r="F16" s="997">
        <v>32</v>
      </c>
      <c r="G16" s="997">
        <v>4</v>
      </c>
      <c r="H16" s="997">
        <v>14</v>
      </c>
    </row>
    <row r="17" spans="2:8" ht="15" customHeight="1">
      <c r="B17" s="1116" t="s">
        <v>1938</v>
      </c>
      <c r="C17" s="1117" t="s">
        <v>1939</v>
      </c>
      <c r="D17" s="2141">
        <v>452</v>
      </c>
      <c r="E17" s="2060"/>
      <c r="F17" s="997">
        <v>201</v>
      </c>
      <c r="G17" s="997">
        <v>8</v>
      </c>
      <c r="H17" s="997">
        <v>243</v>
      </c>
    </row>
    <row r="18" spans="2:8" ht="15" customHeight="1">
      <c r="B18" s="1116" t="s">
        <v>1208</v>
      </c>
      <c r="C18" s="1117" t="s">
        <v>1701</v>
      </c>
      <c r="D18" s="2141">
        <v>8</v>
      </c>
      <c r="E18" s="2060"/>
      <c r="F18" s="997">
        <v>4</v>
      </c>
      <c r="G18" s="997">
        <v>0</v>
      </c>
      <c r="H18" s="997">
        <v>4</v>
      </c>
    </row>
    <row r="19" spans="2:8" ht="15" customHeight="1">
      <c r="B19" s="1116" t="s">
        <v>1208</v>
      </c>
      <c r="C19" s="1117" t="s">
        <v>1209</v>
      </c>
      <c r="D19" s="2141">
        <v>227</v>
      </c>
      <c r="E19" s="2060"/>
      <c r="F19" s="997">
        <v>94</v>
      </c>
      <c r="G19" s="997">
        <v>57</v>
      </c>
      <c r="H19" s="997">
        <v>76</v>
      </c>
    </row>
    <row r="20" spans="2:8" ht="15" customHeight="1">
      <c r="B20" s="1116" t="s">
        <v>1208</v>
      </c>
      <c r="C20" s="1117" t="s">
        <v>1210</v>
      </c>
      <c r="D20" s="2141">
        <v>19</v>
      </c>
      <c r="E20" s="2060"/>
      <c r="F20" s="997">
        <v>3</v>
      </c>
      <c r="G20" s="997">
        <v>1</v>
      </c>
      <c r="H20" s="997">
        <v>15</v>
      </c>
    </row>
    <row r="21" spans="2:8" ht="15" customHeight="1">
      <c r="B21" s="1116" t="s">
        <v>1208</v>
      </c>
      <c r="C21" s="1117" t="s">
        <v>1211</v>
      </c>
      <c r="D21" s="2141">
        <v>20</v>
      </c>
      <c r="E21" s="2060"/>
      <c r="F21" s="997">
        <v>10</v>
      </c>
      <c r="G21" s="997">
        <v>5</v>
      </c>
      <c r="H21" s="997">
        <v>5</v>
      </c>
    </row>
    <row r="22" spans="2:8" ht="15" customHeight="1">
      <c r="B22" s="1116" t="s">
        <v>1208</v>
      </c>
      <c r="C22" s="1117" t="s">
        <v>1212</v>
      </c>
      <c r="D22" s="2141">
        <v>28</v>
      </c>
      <c r="E22" s="2060"/>
      <c r="F22" s="997">
        <v>0</v>
      </c>
      <c r="G22" s="997">
        <v>4</v>
      </c>
      <c r="H22" s="997">
        <v>24</v>
      </c>
    </row>
    <row r="23" spans="2:8" ht="27.75" customHeight="1">
      <c r="B23" s="1116" t="s">
        <v>1208</v>
      </c>
      <c r="C23" s="1117" t="s">
        <v>1224</v>
      </c>
      <c r="D23" s="2141">
        <v>1550</v>
      </c>
      <c r="E23" s="2060"/>
      <c r="F23" s="997">
        <v>630</v>
      </c>
      <c r="G23" s="997">
        <v>37</v>
      </c>
      <c r="H23" s="997">
        <v>883</v>
      </c>
    </row>
    <row r="24" spans="2:8" ht="23.25" customHeight="1">
      <c r="B24" s="1116" t="s">
        <v>1208</v>
      </c>
      <c r="C24" s="1117" t="s">
        <v>1940</v>
      </c>
      <c r="D24" s="2141">
        <v>52</v>
      </c>
      <c r="E24" s="2060"/>
      <c r="F24" s="997">
        <v>24</v>
      </c>
      <c r="G24" s="997">
        <v>3</v>
      </c>
      <c r="H24" s="997">
        <v>25</v>
      </c>
    </row>
    <row r="25" spans="2:8">
      <c r="B25" s="1116" t="s">
        <v>1941</v>
      </c>
      <c r="C25" s="1117" t="s">
        <v>29</v>
      </c>
      <c r="D25" s="2141">
        <v>29</v>
      </c>
      <c r="E25" s="2060"/>
      <c r="F25" s="997">
        <v>18</v>
      </c>
      <c r="G25" s="997">
        <v>2</v>
      </c>
      <c r="H25" s="997">
        <v>9</v>
      </c>
    </row>
    <row r="26" spans="2:8" ht="15" customHeight="1">
      <c r="B26" s="1116" t="s">
        <v>1201</v>
      </c>
      <c r="C26" s="1117" t="s">
        <v>1214</v>
      </c>
      <c r="D26" s="2141">
        <v>9906</v>
      </c>
      <c r="E26" s="2060"/>
      <c r="F26" s="997">
        <v>6807</v>
      </c>
      <c r="G26" s="997">
        <v>151</v>
      </c>
      <c r="H26" s="997">
        <v>2948</v>
      </c>
    </row>
    <row r="27" spans="2:8">
      <c r="B27" s="1116" t="s">
        <v>1201</v>
      </c>
      <c r="C27" s="1117" t="s">
        <v>1202</v>
      </c>
      <c r="D27" s="2141">
        <v>59976</v>
      </c>
      <c r="E27" s="2060"/>
      <c r="F27" s="997">
        <v>28301</v>
      </c>
      <c r="G27" s="997">
        <v>1291</v>
      </c>
      <c r="H27" s="997">
        <v>30384</v>
      </c>
    </row>
    <row r="28" spans="2:8" ht="15" customHeight="1">
      <c r="B28" s="1116" t="s">
        <v>1201</v>
      </c>
      <c r="C28" s="1117" t="s">
        <v>1942</v>
      </c>
      <c r="D28" s="2141">
        <v>3</v>
      </c>
      <c r="E28" s="2060"/>
      <c r="F28" s="997">
        <v>0</v>
      </c>
      <c r="G28" s="997">
        <v>3</v>
      </c>
      <c r="H28" s="997">
        <v>0</v>
      </c>
    </row>
    <row r="29" spans="2:8" ht="15" customHeight="1">
      <c r="B29" s="1116" t="s">
        <v>1201</v>
      </c>
      <c r="C29" s="1117" t="s">
        <v>1943</v>
      </c>
      <c r="D29" s="2141">
        <v>234</v>
      </c>
      <c r="E29" s="2060"/>
      <c r="F29" s="997">
        <v>53</v>
      </c>
      <c r="G29" s="997">
        <v>28</v>
      </c>
      <c r="H29" s="997">
        <v>153</v>
      </c>
    </row>
    <row r="30" spans="2:8" ht="15" customHeight="1">
      <c r="B30" s="1116" t="s">
        <v>1215</v>
      </c>
      <c r="C30" s="1117" t="s">
        <v>29</v>
      </c>
      <c r="D30" s="2141">
        <v>27188</v>
      </c>
      <c r="E30" s="2060"/>
      <c r="F30" s="997">
        <v>16226</v>
      </c>
      <c r="G30" s="997">
        <v>802</v>
      </c>
      <c r="H30" s="997">
        <v>10160</v>
      </c>
    </row>
    <row r="31" spans="2:8" ht="15" customHeight="1">
      <c r="B31" s="1116" t="s">
        <v>1944</v>
      </c>
      <c r="C31" s="1117" t="s">
        <v>1944</v>
      </c>
      <c r="D31" s="2141">
        <v>9</v>
      </c>
      <c r="E31" s="2060"/>
      <c r="F31" s="997">
        <v>0</v>
      </c>
      <c r="G31" s="997">
        <v>9</v>
      </c>
      <c r="H31" s="997">
        <v>0</v>
      </c>
    </row>
    <row r="32" spans="2:8" ht="15" customHeight="1">
      <c r="B32" s="1116" t="s">
        <v>1216</v>
      </c>
      <c r="C32" s="1117" t="s">
        <v>1945</v>
      </c>
      <c r="D32" s="2141">
        <v>50</v>
      </c>
      <c r="E32" s="2060"/>
      <c r="F32" s="997">
        <v>30</v>
      </c>
      <c r="G32" s="997">
        <v>0</v>
      </c>
      <c r="H32" s="997">
        <v>20</v>
      </c>
    </row>
    <row r="33" spans="2:8" ht="15" customHeight="1">
      <c r="B33" s="1116" t="s">
        <v>1458</v>
      </c>
      <c r="C33" s="1117" t="s">
        <v>29</v>
      </c>
      <c r="D33" s="2141">
        <v>41769</v>
      </c>
      <c r="E33" s="2060"/>
      <c r="F33" s="997">
        <v>30180</v>
      </c>
      <c r="G33" s="997">
        <v>529</v>
      </c>
      <c r="H33" s="997">
        <v>11060</v>
      </c>
    </row>
    <row r="34" spans="2:8" ht="16.5" customHeight="1">
      <c r="B34" s="1116" t="s">
        <v>1217</v>
      </c>
      <c r="C34" s="1117" t="s">
        <v>1218</v>
      </c>
      <c r="D34" s="2141">
        <v>1321</v>
      </c>
      <c r="E34" s="2060"/>
      <c r="F34" s="997">
        <v>472</v>
      </c>
      <c r="G34" s="997">
        <v>273</v>
      </c>
      <c r="H34" s="997">
        <v>576</v>
      </c>
    </row>
    <row r="35" spans="2:8" ht="16.5" customHeight="1">
      <c r="B35" s="1116" t="s">
        <v>1217</v>
      </c>
      <c r="C35" s="1117" t="s">
        <v>1946</v>
      </c>
      <c r="D35" s="2141">
        <v>10</v>
      </c>
      <c r="E35" s="2060"/>
      <c r="F35" s="997">
        <v>0</v>
      </c>
      <c r="G35" s="997">
        <v>10</v>
      </c>
      <c r="H35" s="997">
        <v>0</v>
      </c>
    </row>
    <row r="36" spans="2:8" ht="16.5" customHeight="1">
      <c r="B36" s="1116" t="s">
        <v>29</v>
      </c>
      <c r="C36" s="1117" t="s">
        <v>1219</v>
      </c>
      <c r="D36" s="2141">
        <v>60</v>
      </c>
      <c r="E36" s="2060"/>
      <c r="F36" s="997">
        <v>20</v>
      </c>
      <c r="G36" s="997">
        <v>9</v>
      </c>
      <c r="H36" s="997">
        <v>31</v>
      </c>
    </row>
    <row r="37" spans="2:8" ht="16.5" customHeight="1">
      <c r="B37" s="1116" t="s">
        <v>29</v>
      </c>
      <c r="C37" s="1117" t="s">
        <v>1228</v>
      </c>
      <c r="D37" s="2141">
        <v>201</v>
      </c>
      <c r="E37" s="2060"/>
      <c r="F37" s="997">
        <v>80</v>
      </c>
      <c r="G37" s="997">
        <v>39</v>
      </c>
      <c r="H37" s="997">
        <v>82</v>
      </c>
    </row>
    <row r="38" spans="2:8" ht="16.5" customHeight="1">
      <c r="B38" s="1116" t="s">
        <v>40</v>
      </c>
      <c r="C38" s="1117" t="s">
        <v>1459</v>
      </c>
      <c r="D38" s="2141">
        <v>10</v>
      </c>
      <c r="E38" s="2060"/>
      <c r="F38" s="997">
        <v>5</v>
      </c>
      <c r="G38" s="997">
        <v>1</v>
      </c>
      <c r="H38" s="997">
        <v>4</v>
      </c>
    </row>
    <row r="39" spans="2:8" ht="16.5" customHeight="1">
      <c r="B39" s="1116" t="s">
        <v>1702</v>
      </c>
      <c r="C39" s="1117" t="s">
        <v>1702</v>
      </c>
      <c r="D39" s="2141">
        <v>44</v>
      </c>
      <c r="E39" s="2060"/>
      <c r="F39" s="997">
        <v>16</v>
      </c>
      <c r="G39" s="997">
        <v>22</v>
      </c>
      <c r="H39" s="997">
        <v>6</v>
      </c>
    </row>
    <row r="40" spans="2:8" ht="16.5" customHeight="1">
      <c r="B40" s="1118" t="s">
        <v>1947</v>
      </c>
      <c r="C40" s="1119" t="s">
        <v>1947</v>
      </c>
      <c r="D40" s="2144">
        <v>7</v>
      </c>
      <c r="E40" s="2070"/>
      <c r="F40" s="1001">
        <v>7</v>
      </c>
      <c r="G40" s="1001">
        <v>0</v>
      </c>
      <c r="H40" s="1001">
        <v>0</v>
      </c>
    </row>
    <row r="41" spans="2:8">
      <c r="B41" s="2145" t="s">
        <v>15</v>
      </c>
      <c r="C41" s="2145"/>
      <c r="D41" s="2146">
        <f>SUM(D4:E40)</f>
        <v>144230</v>
      </c>
      <c r="E41" s="2145"/>
      <c r="F41" s="1120">
        <f>SUM(F4:F40)</f>
        <v>83706</v>
      </c>
      <c r="G41" s="1120">
        <f t="shared" ref="G41:H41" si="0">SUM(G4:G40)</f>
        <v>3357</v>
      </c>
      <c r="H41" s="1120">
        <f t="shared" si="0"/>
        <v>57167</v>
      </c>
    </row>
    <row r="42" spans="2:8">
      <c r="B42" s="2145" t="s">
        <v>1933</v>
      </c>
      <c r="C42" s="2145"/>
      <c r="D42" s="2146">
        <v>119840</v>
      </c>
      <c r="E42" s="2145"/>
      <c r="F42" s="1120">
        <v>62699</v>
      </c>
      <c r="G42" s="1120">
        <v>2107</v>
      </c>
      <c r="H42" s="1120">
        <v>55034</v>
      </c>
    </row>
    <row r="44" spans="2:8">
      <c r="B44" s="2050">
        <v>60</v>
      </c>
      <c r="C44" s="2050"/>
      <c r="D44" s="2050"/>
      <c r="E44" s="2050"/>
      <c r="F44" s="2050"/>
      <c r="G44" s="2050"/>
      <c r="H44" s="2050"/>
    </row>
  </sheetData>
  <mergeCells count="44">
    <mergeCell ref="B44:H44"/>
    <mergeCell ref="D38:E38"/>
    <mergeCell ref="D39:E39"/>
    <mergeCell ref="D40:E40"/>
    <mergeCell ref="B41:C41"/>
    <mergeCell ref="D41:E41"/>
    <mergeCell ref="B42:C42"/>
    <mergeCell ref="D42:E42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13:E13"/>
    <mergeCell ref="B2:H2"/>
    <mergeCell ref="D3:E3"/>
    <mergeCell ref="D4:E4"/>
    <mergeCell ref="D5:E5"/>
    <mergeCell ref="D6:E6"/>
    <mergeCell ref="D7:E7"/>
    <mergeCell ref="D8:E8"/>
    <mergeCell ref="D9:E9"/>
    <mergeCell ref="D10:E10"/>
    <mergeCell ref="D11:E11"/>
    <mergeCell ref="D12:E12"/>
  </mergeCells>
  <pageMargins left="0.7" right="0.7" top="0.42" bottom="0.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L47"/>
  <sheetViews>
    <sheetView topLeftCell="A19" workbookViewId="0">
      <selection activeCell="A47" sqref="A47:S47"/>
    </sheetView>
  </sheetViews>
  <sheetFormatPr defaultRowHeight="12.75"/>
  <cols>
    <col min="1" max="1" width="13.140625" style="646" customWidth="1"/>
    <col min="2" max="2" width="6" style="646" customWidth="1"/>
    <col min="3" max="3" width="4.7109375" style="646" customWidth="1"/>
    <col min="4" max="5" width="5.42578125" style="646" customWidth="1"/>
    <col min="6" max="6" width="6" style="646" customWidth="1"/>
    <col min="7" max="7" width="5.140625" style="646" customWidth="1"/>
    <col min="8" max="8" width="9.5703125" style="646" customWidth="1"/>
    <col min="9" max="9" width="8.7109375" style="646" customWidth="1"/>
    <col min="10" max="10" width="9.85546875" style="646" customWidth="1"/>
    <col min="11" max="12" width="10.28515625" style="646" customWidth="1"/>
    <col min="13" max="16384" width="9.140625" style="646"/>
  </cols>
  <sheetData>
    <row r="1" spans="1:12">
      <c r="A1" s="2134" t="s">
        <v>1948</v>
      </c>
      <c r="B1" s="2134"/>
      <c r="C1" s="2134"/>
      <c r="D1" s="2134"/>
      <c r="E1" s="2134"/>
      <c r="F1" s="2134"/>
      <c r="G1" s="2134"/>
      <c r="H1" s="2134"/>
      <c r="I1" s="2134"/>
      <c r="J1" s="2134"/>
      <c r="K1" s="2134"/>
      <c r="L1" s="2134"/>
    </row>
    <row r="2" spans="1:12">
      <c r="A2" s="1121"/>
    </row>
    <row r="3" spans="1:12" ht="12.75" customHeight="1">
      <c r="A3" s="2147" t="s">
        <v>1097</v>
      </c>
      <c r="B3" s="651"/>
      <c r="C3" s="2150" t="s">
        <v>166</v>
      </c>
      <c r="D3" s="2151"/>
      <c r="E3" s="2151"/>
      <c r="F3" s="2151"/>
      <c r="G3" s="2152"/>
      <c r="H3" s="1122"/>
      <c r="I3" s="2150" t="s">
        <v>166</v>
      </c>
      <c r="J3" s="2153"/>
      <c r="K3" s="2154"/>
      <c r="L3" s="2155" t="s">
        <v>1949</v>
      </c>
    </row>
    <row r="4" spans="1:12">
      <c r="A4" s="2148"/>
      <c r="B4" s="1123"/>
      <c r="C4" s="2150" t="s">
        <v>1</v>
      </c>
      <c r="D4" s="2153"/>
      <c r="E4" s="2153"/>
      <c r="F4" s="2154"/>
      <c r="G4" s="651"/>
      <c r="H4" s="1124"/>
      <c r="I4" s="651"/>
      <c r="J4" s="651"/>
      <c r="K4" s="651"/>
      <c r="L4" s="2156"/>
    </row>
    <row r="5" spans="1:12" ht="97.5" customHeight="1">
      <c r="A5" s="2149"/>
      <c r="B5" s="1125" t="s">
        <v>1950</v>
      </c>
      <c r="C5" s="645" t="s">
        <v>1951</v>
      </c>
      <c r="D5" s="645" t="s">
        <v>1952</v>
      </c>
      <c r="E5" s="1126" t="s">
        <v>1953</v>
      </c>
      <c r="F5" s="1126" t="s">
        <v>1954</v>
      </c>
      <c r="G5" s="1125" t="s">
        <v>1955</v>
      </c>
      <c r="H5" s="1125" t="s">
        <v>1956</v>
      </c>
      <c r="I5" s="1125" t="s">
        <v>1957</v>
      </c>
      <c r="J5" s="1125" t="s">
        <v>1958</v>
      </c>
      <c r="K5" s="1125" t="s">
        <v>1959</v>
      </c>
      <c r="L5" s="2157"/>
    </row>
    <row r="6" spans="1:12" ht="11.25" customHeight="1">
      <c r="A6" s="650" t="s">
        <v>81</v>
      </c>
      <c r="B6" s="1127">
        <v>1</v>
      </c>
      <c r="C6" s="650">
        <v>2</v>
      </c>
      <c r="D6" s="650">
        <v>3</v>
      </c>
      <c r="E6" s="1127">
        <v>4</v>
      </c>
      <c r="F6" s="1127">
        <v>5</v>
      </c>
      <c r="G6" s="1127">
        <v>6</v>
      </c>
      <c r="H6" s="1127">
        <v>7</v>
      </c>
      <c r="I6" s="1127">
        <v>8</v>
      </c>
      <c r="J6" s="1127">
        <v>9</v>
      </c>
      <c r="K6" s="1127">
        <v>10</v>
      </c>
      <c r="L6" s="1127">
        <v>11</v>
      </c>
    </row>
    <row r="7" spans="1:12" ht="14.25" customHeight="1">
      <c r="A7" s="1080" t="s">
        <v>146</v>
      </c>
      <c r="B7" s="1128">
        <f t="shared" ref="B7:B20" si="0">SUM(C7+G7)</f>
        <v>3</v>
      </c>
      <c r="C7" s="1128">
        <v>3</v>
      </c>
      <c r="D7" s="1129">
        <v>3</v>
      </c>
      <c r="E7" s="1129"/>
      <c r="F7" s="1129"/>
      <c r="G7" s="1129"/>
      <c r="H7" s="1130">
        <f t="shared" ref="H7:H19" si="1">SUM(I7:K7)</f>
        <v>26100</v>
      </c>
      <c r="I7" s="1130">
        <v>19100</v>
      </c>
      <c r="J7" s="1130"/>
      <c r="K7" s="1130">
        <v>7000</v>
      </c>
      <c r="L7" s="1129">
        <v>11</v>
      </c>
    </row>
    <row r="8" spans="1:12" ht="14.25" customHeight="1">
      <c r="A8" s="1080" t="s">
        <v>105</v>
      </c>
      <c r="B8" s="1128">
        <f t="shared" si="0"/>
        <v>6</v>
      </c>
      <c r="C8" s="1128">
        <v>1</v>
      </c>
      <c r="D8" s="1129">
        <v>1</v>
      </c>
      <c r="E8" s="1129"/>
      <c r="F8" s="1129"/>
      <c r="G8" s="1129">
        <v>5</v>
      </c>
      <c r="H8" s="1130">
        <f t="shared" si="1"/>
        <v>25001.8</v>
      </c>
      <c r="I8" s="1130">
        <v>17500</v>
      </c>
      <c r="J8" s="1130"/>
      <c r="K8" s="1130">
        <v>7501.8</v>
      </c>
      <c r="L8" s="1129">
        <v>16</v>
      </c>
    </row>
    <row r="9" spans="1:12" ht="14.25" customHeight="1">
      <c r="A9" s="1080" t="s">
        <v>106</v>
      </c>
      <c r="B9" s="1128">
        <f t="shared" si="0"/>
        <v>5</v>
      </c>
      <c r="C9" s="1128">
        <v>4</v>
      </c>
      <c r="D9" s="1129">
        <v>3</v>
      </c>
      <c r="E9" s="1129"/>
      <c r="F9" s="1129">
        <v>1</v>
      </c>
      <c r="G9" s="1129">
        <v>1</v>
      </c>
      <c r="H9" s="1130">
        <f t="shared" si="1"/>
        <v>42000</v>
      </c>
      <c r="I9" s="1130">
        <v>12000</v>
      </c>
      <c r="J9" s="1130"/>
      <c r="K9" s="1130">
        <v>30000</v>
      </c>
      <c r="L9" s="1129"/>
    </row>
    <row r="10" spans="1:12" ht="14.25" customHeight="1">
      <c r="A10" s="1080" t="s">
        <v>107</v>
      </c>
      <c r="B10" s="1128">
        <f t="shared" si="0"/>
        <v>5</v>
      </c>
      <c r="C10" s="1128">
        <v>4</v>
      </c>
      <c r="D10" s="1080">
        <v>3</v>
      </c>
      <c r="E10" s="1129">
        <v>1</v>
      </c>
      <c r="F10" s="1129"/>
      <c r="G10" s="1129">
        <v>1</v>
      </c>
      <c r="H10" s="1130">
        <f t="shared" si="1"/>
        <v>78000</v>
      </c>
      <c r="I10" s="1130">
        <v>15000</v>
      </c>
      <c r="J10" s="1130"/>
      <c r="K10" s="1130">
        <v>63000</v>
      </c>
      <c r="L10" s="1129">
        <v>12</v>
      </c>
    </row>
    <row r="11" spans="1:12" ht="14.25" customHeight="1">
      <c r="A11" s="1080" t="s">
        <v>108</v>
      </c>
      <c r="B11" s="1128">
        <f t="shared" si="0"/>
        <v>19</v>
      </c>
      <c r="C11" s="1128">
        <v>7</v>
      </c>
      <c r="D11" s="1080">
        <v>7</v>
      </c>
      <c r="E11" s="1129"/>
      <c r="F11" s="1129"/>
      <c r="G11" s="1080">
        <v>12</v>
      </c>
      <c r="H11" s="1130">
        <f t="shared" si="1"/>
        <v>42000</v>
      </c>
      <c r="I11" s="1130"/>
      <c r="J11" s="1130"/>
      <c r="K11" s="1130">
        <v>42000</v>
      </c>
      <c r="L11" s="1080">
        <v>34</v>
      </c>
    </row>
    <row r="12" spans="1:12" ht="14.25" customHeight="1">
      <c r="A12" s="1080" t="s">
        <v>109</v>
      </c>
      <c r="B12" s="1128">
        <f t="shared" si="0"/>
        <v>10</v>
      </c>
      <c r="C12" s="1128">
        <v>3</v>
      </c>
      <c r="D12" s="1129">
        <v>3</v>
      </c>
      <c r="E12" s="1129"/>
      <c r="F12" s="1129"/>
      <c r="G12" s="1080">
        <v>7</v>
      </c>
      <c r="H12" s="1130">
        <f t="shared" si="1"/>
        <v>54000</v>
      </c>
      <c r="I12" s="1130">
        <v>45000</v>
      </c>
      <c r="J12" s="1130"/>
      <c r="K12" s="1130">
        <v>9000</v>
      </c>
      <c r="L12" s="1129">
        <v>24</v>
      </c>
    </row>
    <row r="13" spans="1:12" ht="14.25" customHeight="1">
      <c r="A13" s="1080" t="s">
        <v>111</v>
      </c>
      <c r="B13" s="1128">
        <f t="shared" si="0"/>
        <v>1</v>
      </c>
      <c r="C13" s="1128">
        <v>1</v>
      </c>
      <c r="D13" s="1080">
        <v>1</v>
      </c>
      <c r="E13" s="1129"/>
      <c r="F13" s="1129"/>
      <c r="G13" s="1129"/>
      <c r="H13" s="1130">
        <f t="shared" si="1"/>
        <v>13000</v>
      </c>
      <c r="I13" s="1130"/>
      <c r="J13" s="1130"/>
      <c r="K13" s="1130">
        <v>13000</v>
      </c>
      <c r="L13" s="1129"/>
    </row>
    <row r="14" spans="1:12" ht="14.25" customHeight="1">
      <c r="A14" s="1080" t="s">
        <v>112</v>
      </c>
      <c r="B14" s="1128">
        <f t="shared" si="0"/>
        <v>3</v>
      </c>
      <c r="C14" s="1128">
        <v>3</v>
      </c>
      <c r="D14" s="1129">
        <v>3</v>
      </c>
      <c r="E14" s="1129"/>
      <c r="F14" s="1129"/>
      <c r="G14" s="1129"/>
      <c r="H14" s="1130">
        <f t="shared" si="1"/>
        <v>35200</v>
      </c>
      <c r="I14" s="1130">
        <v>26200</v>
      </c>
      <c r="J14" s="1130"/>
      <c r="K14" s="1130">
        <v>9000</v>
      </c>
      <c r="L14" s="1080">
        <v>3</v>
      </c>
    </row>
    <row r="15" spans="1:12" ht="14.25" customHeight="1">
      <c r="A15" s="1080" t="s">
        <v>110</v>
      </c>
      <c r="B15" s="1128">
        <f t="shared" si="0"/>
        <v>1</v>
      </c>
      <c r="C15" s="1128">
        <v>1</v>
      </c>
      <c r="D15" s="1129">
        <v>1</v>
      </c>
      <c r="E15" s="1129"/>
      <c r="F15" s="1129"/>
      <c r="G15" s="1129"/>
      <c r="H15" s="1130">
        <f t="shared" si="1"/>
        <v>1000</v>
      </c>
      <c r="I15" s="1130">
        <v>1000</v>
      </c>
      <c r="J15" s="1130"/>
      <c r="K15" s="1130"/>
      <c r="L15" s="1129">
        <v>6</v>
      </c>
    </row>
    <row r="16" spans="1:12" ht="14.25" customHeight="1">
      <c r="A16" s="1080" t="s">
        <v>147</v>
      </c>
      <c r="B16" s="1128">
        <f t="shared" si="0"/>
        <v>19</v>
      </c>
      <c r="C16" s="1128">
        <v>15</v>
      </c>
      <c r="D16" s="1129">
        <v>15</v>
      </c>
      <c r="E16" s="1129"/>
      <c r="F16" s="1129"/>
      <c r="G16" s="1129">
        <v>4</v>
      </c>
      <c r="H16" s="1130">
        <f t="shared" si="1"/>
        <v>96100</v>
      </c>
      <c r="I16" s="1130"/>
      <c r="J16" s="1130">
        <v>20000</v>
      </c>
      <c r="K16" s="1130">
        <v>76100</v>
      </c>
      <c r="L16" s="1129">
        <v>17</v>
      </c>
    </row>
    <row r="17" spans="1:12" ht="14.25" customHeight="1">
      <c r="A17" s="1080" t="s">
        <v>145</v>
      </c>
      <c r="B17" s="1128">
        <f t="shared" si="0"/>
        <v>21</v>
      </c>
      <c r="C17" s="1128">
        <v>21</v>
      </c>
      <c r="D17" s="1129">
        <v>21</v>
      </c>
      <c r="E17" s="1129"/>
      <c r="F17" s="1129"/>
      <c r="G17" s="1129"/>
      <c r="H17" s="1130">
        <f t="shared" si="1"/>
        <v>163600</v>
      </c>
      <c r="I17" s="1130">
        <v>57600</v>
      </c>
      <c r="J17" s="1130"/>
      <c r="K17" s="1130">
        <v>106000</v>
      </c>
      <c r="L17" s="1080">
        <v>33</v>
      </c>
    </row>
    <row r="18" spans="1:12" ht="14.25" customHeight="1">
      <c r="A18" s="1080" t="s">
        <v>113</v>
      </c>
      <c r="B18" s="1128">
        <f t="shared" si="0"/>
        <v>5</v>
      </c>
      <c r="C18" s="1128">
        <v>5</v>
      </c>
      <c r="D18" s="1080">
        <v>5</v>
      </c>
      <c r="E18" s="1129"/>
      <c r="F18" s="1129"/>
      <c r="G18" s="1129"/>
      <c r="H18" s="1130">
        <f t="shared" si="1"/>
        <v>89600</v>
      </c>
      <c r="I18" s="1130">
        <v>89600</v>
      </c>
      <c r="J18" s="1130"/>
      <c r="K18" s="1130"/>
      <c r="L18" s="1131"/>
    </row>
    <row r="19" spans="1:12" ht="14.25" customHeight="1">
      <c r="A19" s="1080" t="s">
        <v>114</v>
      </c>
      <c r="B19" s="1128">
        <f t="shared" si="0"/>
        <v>4</v>
      </c>
      <c r="C19" s="1128">
        <v>4</v>
      </c>
      <c r="D19" s="1129">
        <v>4</v>
      </c>
      <c r="E19" s="1129"/>
      <c r="F19" s="1129"/>
      <c r="G19" s="1129"/>
      <c r="H19" s="1130">
        <f t="shared" si="1"/>
        <v>4000</v>
      </c>
      <c r="I19" s="1130"/>
      <c r="J19" s="1130"/>
      <c r="K19" s="1130">
        <v>4000</v>
      </c>
      <c r="L19" s="1129">
        <v>7</v>
      </c>
    </row>
    <row r="20" spans="1:12" ht="14.25" customHeight="1">
      <c r="A20" s="1080" t="s">
        <v>115</v>
      </c>
      <c r="B20" s="1128">
        <f t="shared" si="0"/>
        <v>9</v>
      </c>
      <c r="C20" s="1128">
        <v>1</v>
      </c>
      <c r="D20" s="1129">
        <v>1</v>
      </c>
      <c r="E20" s="1129"/>
      <c r="F20" s="1129"/>
      <c r="G20" s="1129">
        <v>8</v>
      </c>
      <c r="H20" s="1130">
        <f>SUM(I20:K20)</f>
        <v>37400</v>
      </c>
      <c r="I20" s="1130">
        <v>15000</v>
      </c>
      <c r="J20" s="1130"/>
      <c r="K20" s="1130">
        <v>22400</v>
      </c>
      <c r="L20" s="1129">
        <v>33</v>
      </c>
    </row>
    <row r="21" spans="1:12" ht="14.25" customHeight="1">
      <c r="A21" s="1132" t="s">
        <v>98</v>
      </c>
      <c r="B21" s="1132">
        <f t="shared" ref="B21:L21" si="2">SUM(B7:B20)</f>
        <v>111</v>
      </c>
      <c r="C21" s="1132">
        <f t="shared" si="2"/>
        <v>73</v>
      </c>
      <c r="D21" s="1132">
        <f t="shared" si="2"/>
        <v>71</v>
      </c>
      <c r="E21" s="1132">
        <f t="shared" si="2"/>
        <v>1</v>
      </c>
      <c r="F21" s="1132">
        <f t="shared" si="2"/>
        <v>1</v>
      </c>
      <c r="G21" s="1132">
        <f t="shared" si="2"/>
        <v>38</v>
      </c>
      <c r="H21" s="1133">
        <f t="shared" si="2"/>
        <v>707001.8</v>
      </c>
      <c r="I21" s="1133">
        <f t="shared" si="2"/>
        <v>298000</v>
      </c>
      <c r="J21" s="1133">
        <f t="shared" si="2"/>
        <v>20000</v>
      </c>
      <c r="K21" s="1133">
        <f t="shared" si="2"/>
        <v>389001.8</v>
      </c>
      <c r="L21" s="1132">
        <f t="shared" si="2"/>
        <v>196</v>
      </c>
    </row>
    <row r="22" spans="1:12">
      <c r="A22" s="1134" t="s">
        <v>1676</v>
      </c>
      <c r="B22" s="1134">
        <v>58</v>
      </c>
      <c r="C22" s="1134">
        <v>30</v>
      </c>
      <c r="D22" s="1134">
        <v>24</v>
      </c>
      <c r="E22" s="1134">
        <v>6</v>
      </c>
      <c r="F22" s="1134">
        <v>0</v>
      </c>
      <c r="G22" s="1134">
        <v>28</v>
      </c>
      <c r="H22" s="1135">
        <v>304394.5</v>
      </c>
      <c r="I22" s="1135">
        <v>224450</v>
      </c>
      <c r="J22" s="1135">
        <v>10000</v>
      </c>
      <c r="K22" s="1135">
        <v>69944.5</v>
      </c>
      <c r="L22" s="1134">
        <v>191</v>
      </c>
    </row>
    <row r="23" spans="1:12">
      <c r="A23" s="1129"/>
      <c r="B23" s="1129"/>
      <c r="C23" s="1129"/>
      <c r="D23" s="1129"/>
      <c r="E23" s="1129"/>
      <c r="F23" s="1129"/>
      <c r="G23" s="1129"/>
      <c r="H23" s="1130"/>
      <c r="I23" s="1130"/>
      <c r="J23" s="1130"/>
      <c r="K23" s="1130"/>
      <c r="L23" s="1129"/>
    </row>
    <row r="24" spans="1:12" ht="20.25" customHeight="1">
      <c r="A24" s="2158" t="s">
        <v>1960</v>
      </c>
      <c r="B24" s="2158"/>
      <c r="C24" s="2158"/>
      <c r="D24" s="2158"/>
      <c r="E24" s="2158"/>
      <c r="F24" s="2158"/>
      <c r="G24" s="2158"/>
      <c r="H24" s="2158"/>
      <c r="I24" s="2158"/>
      <c r="J24" s="2158"/>
      <c r="K24" s="2158"/>
      <c r="L24" s="2158"/>
    </row>
    <row r="25" spans="1:12" ht="12.75" customHeight="1">
      <c r="A25" s="2159"/>
      <c r="B25" s="651"/>
      <c r="C25" s="2150" t="s">
        <v>166</v>
      </c>
      <c r="D25" s="2151"/>
      <c r="E25" s="2151"/>
      <c r="F25" s="2151"/>
      <c r="G25" s="2152"/>
      <c r="H25" s="2155" t="s">
        <v>1956</v>
      </c>
      <c r="I25" s="2150" t="s">
        <v>166</v>
      </c>
      <c r="J25" s="2153"/>
      <c r="K25" s="2154"/>
      <c r="L25" s="2155" t="s">
        <v>1961</v>
      </c>
    </row>
    <row r="26" spans="1:12">
      <c r="A26" s="2160"/>
      <c r="B26" s="1123"/>
      <c r="C26" s="2150" t="s">
        <v>166</v>
      </c>
      <c r="D26" s="2153"/>
      <c r="E26" s="2153"/>
      <c r="F26" s="2154"/>
      <c r="G26" s="651"/>
      <c r="H26" s="2156"/>
      <c r="I26" s="651"/>
      <c r="J26" s="651"/>
      <c r="K26" s="651"/>
      <c r="L26" s="2156"/>
    </row>
    <row r="27" spans="1:12" ht="99.75" customHeight="1">
      <c r="A27" s="2161"/>
      <c r="B27" s="1125" t="s">
        <v>1962</v>
      </c>
      <c r="C27" s="645" t="s">
        <v>1963</v>
      </c>
      <c r="D27" s="645" t="s">
        <v>1964</v>
      </c>
      <c r="E27" s="1126" t="s">
        <v>1953</v>
      </c>
      <c r="F27" s="1126" t="s">
        <v>1965</v>
      </c>
      <c r="G27" s="1125" t="s">
        <v>1955</v>
      </c>
      <c r="H27" s="2157"/>
      <c r="I27" s="1136" t="s">
        <v>1966</v>
      </c>
      <c r="J27" s="1125" t="s">
        <v>1958</v>
      </c>
      <c r="K27" s="1136" t="s">
        <v>1959</v>
      </c>
      <c r="L27" s="2157"/>
    </row>
    <row r="28" spans="1:12">
      <c r="A28" s="650" t="s">
        <v>81</v>
      </c>
      <c r="B28" s="650">
        <v>12</v>
      </c>
      <c r="C28" s="650">
        <v>13</v>
      </c>
      <c r="D28" s="650">
        <v>14</v>
      </c>
      <c r="E28" s="650">
        <v>15</v>
      </c>
      <c r="F28" s="650">
        <v>16</v>
      </c>
      <c r="G28" s="650">
        <v>17</v>
      </c>
      <c r="H28" s="650">
        <v>18</v>
      </c>
      <c r="I28" s="650">
        <v>19</v>
      </c>
      <c r="J28" s="650">
        <v>20</v>
      </c>
      <c r="K28" s="650">
        <v>21</v>
      </c>
      <c r="L28" s="650">
        <v>22</v>
      </c>
    </row>
    <row r="29" spans="1:12" ht="13.5" customHeight="1">
      <c r="A29" s="1080" t="s">
        <v>146</v>
      </c>
      <c r="B29" s="1128">
        <f t="shared" ref="B29:B42" si="3">SUM(C29+G29)</f>
        <v>0</v>
      </c>
      <c r="C29" s="1128"/>
      <c r="D29" s="1129"/>
      <c r="E29" s="1129"/>
      <c r="F29" s="1129"/>
      <c r="G29" s="1129"/>
      <c r="H29" s="1130">
        <f t="shared" ref="H29:H42" si="4">SUM(I29:K29)</f>
        <v>0</v>
      </c>
      <c r="I29" s="1130"/>
      <c r="J29" s="1129"/>
      <c r="K29" s="1130"/>
      <c r="L29" s="1129"/>
    </row>
    <row r="30" spans="1:12" ht="13.5" customHeight="1">
      <c r="A30" s="1080" t="s">
        <v>105</v>
      </c>
      <c r="B30" s="1128">
        <f t="shared" si="3"/>
        <v>2</v>
      </c>
      <c r="C30" s="1128">
        <v>1</v>
      </c>
      <c r="D30" s="1129">
        <v>1</v>
      </c>
      <c r="E30" s="1129"/>
      <c r="F30" s="1129"/>
      <c r="G30" s="1129">
        <v>1</v>
      </c>
      <c r="H30" s="1130">
        <f t="shared" si="4"/>
        <v>4500</v>
      </c>
      <c r="I30" s="1130"/>
      <c r="J30" s="1129"/>
      <c r="K30" s="1130">
        <v>4500</v>
      </c>
      <c r="L30" s="1080">
        <v>8</v>
      </c>
    </row>
    <row r="31" spans="1:12" ht="13.5" customHeight="1">
      <c r="A31" s="1080" t="s">
        <v>106</v>
      </c>
      <c r="B31" s="1128">
        <f t="shared" si="3"/>
        <v>6</v>
      </c>
      <c r="C31" s="1128">
        <v>4</v>
      </c>
      <c r="D31" s="1129">
        <v>2</v>
      </c>
      <c r="E31" s="1129">
        <v>2</v>
      </c>
      <c r="F31" s="1129"/>
      <c r="G31" s="1080">
        <v>2</v>
      </c>
      <c r="H31" s="1130">
        <f t="shared" si="4"/>
        <v>16000</v>
      </c>
      <c r="I31" s="1130">
        <v>2000</v>
      </c>
      <c r="J31" s="1129"/>
      <c r="K31" s="1130">
        <v>14000</v>
      </c>
      <c r="L31" s="1080"/>
    </row>
    <row r="32" spans="1:12" ht="13.5" customHeight="1">
      <c r="A32" s="1080" t="s">
        <v>107</v>
      </c>
      <c r="B32" s="1128">
        <f t="shared" si="3"/>
        <v>7</v>
      </c>
      <c r="C32" s="1128">
        <v>7</v>
      </c>
      <c r="D32" s="1129">
        <v>4</v>
      </c>
      <c r="E32" s="1129">
        <v>3</v>
      </c>
      <c r="F32" s="1129"/>
      <c r="G32" s="1129"/>
      <c r="H32" s="1130">
        <f t="shared" si="4"/>
        <v>9000</v>
      </c>
      <c r="I32" s="1130"/>
      <c r="J32" s="1129"/>
      <c r="K32" s="1130">
        <v>9000</v>
      </c>
      <c r="L32" s="1080">
        <v>29</v>
      </c>
    </row>
    <row r="33" spans="1:12" ht="13.5" customHeight="1">
      <c r="A33" s="1080" t="s">
        <v>108</v>
      </c>
      <c r="B33" s="1128">
        <f t="shared" si="3"/>
        <v>0</v>
      </c>
      <c r="C33" s="1128"/>
      <c r="D33" s="1129"/>
      <c r="E33" s="1129"/>
      <c r="F33" s="1129"/>
      <c r="G33" s="1129"/>
      <c r="H33" s="1130">
        <f t="shared" si="4"/>
        <v>0</v>
      </c>
      <c r="I33" s="1129"/>
      <c r="J33" s="1130"/>
      <c r="K33" s="1130"/>
      <c r="L33" s="1080"/>
    </row>
    <row r="34" spans="1:12" ht="13.5" customHeight="1">
      <c r="A34" s="1080" t="s">
        <v>109</v>
      </c>
      <c r="B34" s="1128">
        <f t="shared" si="3"/>
        <v>8</v>
      </c>
      <c r="C34" s="1128"/>
      <c r="D34" s="1129"/>
      <c r="E34" s="1129"/>
      <c r="F34" s="1129"/>
      <c r="G34" s="1129">
        <v>8</v>
      </c>
      <c r="H34" s="1130">
        <f t="shared" si="4"/>
        <v>6200</v>
      </c>
      <c r="I34" s="1130"/>
      <c r="J34" s="1130"/>
      <c r="K34" s="1130">
        <v>6200</v>
      </c>
      <c r="L34" s="1137">
        <v>23</v>
      </c>
    </row>
    <row r="35" spans="1:12" ht="13.5" customHeight="1">
      <c r="A35" s="1080" t="s">
        <v>111</v>
      </c>
      <c r="B35" s="1128">
        <f t="shared" si="3"/>
        <v>0</v>
      </c>
      <c r="C35" s="1128"/>
      <c r="D35" s="1129"/>
      <c r="E35" s="1129"/>
      <c r="F35" s="1129"/>
      <c r="G35" s="1129"/>
      <c r="H35" s="1130">
        <f t="shared" si="4"/>
        <v>0</v>
      </c>
      <c r="I35" s="1129"/>
      <c r="J35" s="1129"/>
      <c r="K35" s="1130"/>
      <c r="L35" s="1080"/>
    </row>
    <row r="36" spans="1:12" ht="13.5" customHeight="1">
      <c r="A36" s="1080" t="s">
        <v>112</v>
      </c>
      <c r="B36" s="1128">
        <f t="shared" si="3"/>
        <v>0</v>
      </c>
      <c r="C36" s="1128"/>
      <c r="D36" s="1129"/>
      <c r="E36" s="1129"/>
      <c r="F36" s="1129"/>
      <c r="G36" s="1129"/>
      <c r="H36" s="1130">
        <f t="shared" si="4"/>
        <v>0</v>
      </c>
      <c r="I36" s="1130"/>
      <c r="J36" s="1129"/>
      <c r="K36" s="1130"/>
      <c r="L36" s="1080"/>
    </row>
    <row r="37" spans="1:12" ht="13.5" customHeight="1">
      <c r="A37" s="1080" t="s">
        <v>110</v>
      </c>
      <c r="B37" s="1128">
        <f t="shared" si="3"/>
        <v>3</v>
      </c>
      <c r="C37" s="1128">
        <v>1</v>
      </c>
      <c r="D37" s="1129">
        <v>1</v>
      </c>
      <c r="E37" s="1129"/>
      <c r="F37" s="1129"/>
      <c r="G37" s="1129">
        <v>2</v>
      </c>
      <c r="H37" s="1130">
        <f t="shared" si="4"/>
        <v>2400</v>
      </c>
      <c r="I37" s="1129">
        <v>2000</v>
      </c>
      <c r="J37" s="1129"/>
      <c r="K37" s="1130">
        <v>400</v>
      </c>
      <c r="L37" s="1080">
        <v>11</v>
      </c>
    </row>
    <row r="38" spans="1:12" ht="13.5" customHeight="1">
      <c r="A38" s="1080" t="s">
        <v>147</v>
      </c>
      <c r="B38" s="1128">
        <f t="shared" si="3"/>
        <v>14</v>
      </c>
      <c r="C38" s="1128">
        <v>8</v>
      </c>
      <c r="D38" s="1129">
        <v>1</v>
      </c>
      <c r="E38" s="1129">
        <v>7</v>
      </c>
      <c r="F38" s="1129"/>
      <c r="G38" s="1129">
        <v>6</v>
      </c>
      <c r="H38" s="1130">
        <f t="shared" si="4"/>
        <v>11300</v>
      </c>
      <c r="I38" s="1129"/>
      <c r="J38" s="1129"/>
      <c r="K38" s="1130">
        <v>11300</v>
      </c>
      <c r="L38" s="1080">
        <v>35</v>
      </c>
    </row>
    <row r="39" spans="1:12" ht="13.5" customHeight="1">
      <c r="A39" s="1080" t="s">
        <v>145</v>
      </c>
      <c r="B39" s="1128">
        <f t="shared" si="3"/>
        <v>0</v>
      </c>
      <c r="C39" s="1128"/>
      <c r="D39" s="1129"/>
      <c r="E39" s="1129"/>
      <c r="F39" s="1129"/>
      <c r="G39" s="1129"/>
      <c r="H39" s="1130">
        <f t="shared" si="4"/>
        <v>0</v>
      </c>
      <c r="I39" s="1130"/>
      <c r="J39" s="1129"/>
      <c r="K39" s="1130"/>
      <c r="L39" s="1080"/>
    </row>
    <row r="40" spans="1:12" ht="13.5" customHeight="1">
      <c r="A40" s="1080" t="s">
        <v>113</v>
      </c>
      <c r="B40" s="1128">
        <f t="shared" si="3"/>
        <v>7</v>
      </c>
      <c r="C40" s="1128"/>
      <c r="D40" s="1129"/>
      <c r="E40" s="1129"/>
      <c r="F40" s="1129"/>
      <c r="G40" s="1129">
        <v>7</v>
      </c>
      <c r="H40" s="1130">
        <f t="shared" si="4"/>
        <v>1690</v>
      </c>
      <c r="I40" s="1130"/>
      <c r="J40" s="1129"/>
      <c r="K40" s="1130">
        <v>1690</v>
      </c>
      <c r="L40" s="1080"/>
    </row>
    <row r="41" spans="1:12" ht="13.5" customHeight="1">
      <c r="A41" s="1080" t="s">
        <v>114</v>
      </c>
      <c r="B41" s="1128">
        <f t="shared" si="3"/>
        <v>1</v>
      </c>
      <c r="C41" s="1128">
        <v>1</v>
      </c>
      <c r="D41" s="1129"/>
      <c r="E41" s="1129"/>
      <c r="F41" s="1129">
        <v>1</v>
      </c>
      <c r="G41" s="1129"/>
      <c r="H41" s="1130">
        <f t="shared" si="4"/>
        <v>1000</v>
      </c>
      <c r="I41" s="1130"/>
      <c r="J41" s="1129"/>
      <c r="K41" s="1130">
        <v>1000</v>
      </c>
      <c r="L41" s="1080">
        <v>4</v>
      </c>
    </row>
    <row r="42" spans="1:12" ht="13.5" customHeight="1">
      <c r="A42" s="1080" t="s">
        <v>115</v>
      </c>
      <c r="B42" s="1128">
        <f t="shared" si="3"/>
        <v>5</v>
      </c>
      <c r="C42" s="1128"/>
      <c r="D42" s="1129"/>
      <c r="E42" s="1129"/>
      <c r="F42" s="1129"/>
      <c r="G42" s="1129">
        <v>5</v>
      </c>
      <c r="H42" s="1130">
        <f t="shared" si="4"/>
        <v>3000</v>
      </c>
      <c r="I42" s="1130"/>
      <c r="J42" s="1129"/>
      <c r="K42" s="1138">
        <v>3000</v>
      </c>
      <c r="L42" s="1080">
        <v>12</v>
      </c>
    </row>
    <row r="43" spans="1:12" ht="13.5" customHeight="1">
      <c r="A43" s="1132" t="s">
        <v>98</v>
      </c>
      <c r="B43" s="1132">
        <f>SUM(B29:B42)</f>
        <v>53</v>
      </c>
      <c r="C43" s="1132">
        <f>SUM(C29:C42)</f>
        <v>22</v>
      </c>
      <c r="D43" s="1132">
        <f t="shared" ref="D43:L43" si="5">SUM(D29:D42)</f>
        <v>9</v>
      </c>
      <c r="E43" s="1132">
        <f t="shared" si="5"/>
        <v>12</v>
      </c>
      <c r="F43" s="1132">
        <f t="shared" si="5"/>
        <v>1</v>
      </c>
      <c r="G43" s="1132">
        <f t="shared" si="5"/>
        <v>31</v>
      </c>
      <c r="H43" s="1133">
        <f t="shared" si="5"/>
        <v>55090</v>
      </c>
      <c r="I43" s="1133">
        <f t="shared" si="5"/>
        <v>4000</v>
      </c>
      <c r="J43" s="1133">
        <f t="shared" si="5"/>
        <v>0</v>
      </c>
      <c r="K43" s="1133">
        <f t="shared" si="5"/>
        <v>51090</v>
      </c>
      <c r="L43" s="1132">
        <f t="shared" si="5"/>
        <v>122</v>
      </c>
    </row>
    <row r="44" spans="1:12">
      <c r="A44" s="1134" t="s">
        <v>1676</v>
      </c>
      <c r="B44" s="1134">
        <v>67</v>
      </c>
      <c r="C44" s="1134">
        <v>14</v>
      </c>
      <c r="D44" s="1134">
        <v>10</v>
      </c>
      <c r="E44" s="1134">
        <v>4</v>
      </c>
      <c r="F44" s="1134">
        <v>0</v>
      </c>
      <c r="G44" s="1134">
        <v>53</v>
      </c>
      <c r="H44" s="1135">
        <v>59980</v>
      </c>
      <c r="I44" s="1135">
        <v>2800</v>
      </c>
      <c r="J44" s="1135">
        <v>5000</v>
      </c>
      <c r="K44" s="1135">
        <v>52180</v>
      </c>
      <c r="L44" s="1134">
        <v>196</v>
      </c>
    </row>
    <row r="47" spans="1:12">
      <c r="A47" s="2134">
        <v>61</v>
      </c>
      <c r="B47" s="2134"/>
      <c r="C47" s="2134"/>
      <c r="D47" s="2134"/>
      <c r="E47" s="2134"/>
      <c r="F47" s="2134"/>
      <c r="G47" s="2134"/>
      <c r="H47" s="2134"/>
      <c r="I47" s="2134"/>
      <c r="J47" s="2134"/>
      <c r="K47" s="2134"/>
      <c r="L47" s="2134"/>
    </row>
  </sheetData>
  <mergeCells count="14">
    <mergeCell ref="A47:L47"/>
    <mergeCell ref="A24:L24"/>
    <mergeCell ref="A25:A27"/>
    <mergeCell ref="C25:G25"/>
    <mergeCell ref="H25:H27"/>
    <mergeCell ref="I25:K25"/>
    <mergeCell ref="L25:L27"/>
    <mergeCell ref="C26:F26"/>
    <mergeCell ref="A1:L1"/>
    <mergeCell ref="A3:A5"/>
    <mergeCell ref="C3:G3"/>
    <mergeCell ref="I3:K3"/>
    <mergeCell ref="L3:L5"/>
    <mergeCell ref="C4:F4"/>
  </mergeCells>
  <pageMargins left="0.75" right="0.3" top="0.59" bottom="0.53" header="0.5" footer="0.5"/>
  <pageSetup paperSize="9" scale="9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50"/>
  </sheetPr>
  <dimension ref="A1:L24"/>
  <sheetViews>
    <sheetView workbookViewId="0">
      <selection activeCell="N13" sqref="N13"/>
    </sheetView>
  </sheetViews>
  <sheetFormatPr defaultRowHeight="12.75"/>
  <cols>
    <col min="1" max="1" width="19.28515625" style="646" customWidth="1"/>
    <col min="2" max="12" width="9.5703125" style="646" customWidth="1"/>
    <col min="13" max="16384" width="9.140625" style="646"/>
  </cols>
  <sheetData>
    <row r="1" spans="1:12" ht="15.75" customHeight="1"/>
    <row r="2" spans="1:12" ht="15.75" customHeight="1">
      <c r="A2" s="2134" t="s">
        <v>938</v>
      </c>
      <c r="B2" s="2134"/>
      <c r="C2" s="2134"/>
      <c r="D2" s="2134"/>
      <c r="E2" s="2134"/>
      <c r="F2" s="2134"/>
      <c r="G2" s="2134"/>
      <c r="H2" s="2134"/>
      <c r="I2" s="2134"/>
      <c r="J2" s="2134"/>
      <c r="K2" s="2134"/>
      <c r="L2" s="2134"/>
    </row>
    <row r="3" spans="1:12" ht="15.75" customHeight="1"/>
    <row r="4" spans="1:12" ht="111" customHeight="1">
      <c r="A4" s="1139" t="s">
        <v>344</v>
      </c>
      <c r="B4" s="1140" t="s">
        <v>345</v>
      </c>
      <c r="C4" s="1140" t="s">
        <v>346</v>
      </c>
      <c r="D4" s="1140" t="s">
        <v>347</v>
      </c>
      <c r="E4" s="1140" t="s">
        <v>348</v>
      </c>
      <c r="F4" s="1140" t="s">
        <v>349</v>
      </c>
      <c r="G4" s="1140" t="s">
        <v>350</v>
      </c>
      <c r="H4" s="1140" t="s">
        <v>1967</v>
      </c>
      <c r="I4" s="1140" t="s">
        <v>1230</v>
      </c>
      <c r="J4" s="1140" t="s">
        <v>351</v>
      </c>
      <c r="K4" s="1140" t="s">
        <v>1968</v>
      </c>
      <c r="L4" s="1140" t="s">
        <v>1969</v>
      </c>
    </row>
    <row r="5" spans="1:12" ht="18" customHeight="1">
      <c r="A5" s="1141"/>
      <c r="B5" s="1142">
        <v>8</v>
      </c>
      <c r="C5" s="1142">
        <v>9</v>
      </c>
      <c r="D5" s="1142">
        <v>10</v>
      </c>
      <c r="E5" s="1142">
        <v>11</v>
      </c>
      <c r="F5" s="1142">
        <v>12</v>
      </c>
      <c r="G5" s="1143">
        <v>22</v>
      </c>
      <c r="H5" s="1143">
        <v>23</v>
      </c>
      <c r="I5" s="1142">
        <v>23</v>
      </c>
      <c r="J5" s="1143">
        <v>24</v>
      </c>
      <c r="K5" s="1143"/>
      <c r="L5" s="1143"/>
    </row>
    <row r="6" spans="1:12" ht="17.25" customHeight="1">
      <c r="A6" s="1144" t="s">
        <v>352</v>
      </c>
      <c r="B6" s="1144">
        <v>25</v>
      </c>
      <c r="C6" s="1144">
        <v>9</v>
      </c>
      <c r="D6" s="1144">
        <v>1</v>
      </c>
      <c r="E6" s="1144">
        <v>1</v>
      </c>
      <c r="F6" s="1144">
        <v>1</v>
      </c>
      <c r="G6" s="1144">
        <v>4</v>
      </c>
      <c r="H6" s="1144">
        <v>13</v>
      </c>
      <c r="I6" s="1144">
        <v>186</v>
      </c>
      <c r="J6" s="1144">
        <v>60</v>
      </c>
      <c r="K6" s="1144">
        <v>12</v>
      </c>
      <c r="L6" s="1144">
        <v>7</v>
      </c>
    </row>
    <row r="7" spans="1:12" ht="17.25" customHeight="1">
      <c r="A7" s="1145" t="s">
        <v>258</v>
      </c>
      <c r="B7" s="1145">
        <v>95</v>
      </c>
      <c r="C7" s="1145">
        <v>7</v>
      </c>
      <c r="D7" s="1145"/>
      <c r="E7" s="1145"/>
      <c r="F7" s="1145"/>
      <c r="G7" s="1145">
        <v>10</v>
      </c>
      <c r="H7" s="1145">
        <v>37</v>
      </c>
      <c r="I7" s="1145">
        <v>203</v>
      </c>
      <c r="J7" s="1145">
        <v>63</v>
      </c>
      <c r="K7" s="1145"/>
      <c r="L7" s="1145">
        <v>8</v>
      </c>
    </row>
    <row r="8" spans="1:12" ht="17.25" customHeight="1">
      <c r="A8" s="1145" t="s">
        <v>353</v>
      </c>
      <c r="B8" s="1145">
        <v>28</v>
      </c>
      <c r="C8" s="1145">
        <v>23</v>
      </c>
      <c r="D8" s="1145"/>
      <c r="E8" s="1145"/>
      <c r="F8" s="1145"/>
      <c r="G8" s="1145">
        <v>5</v>
      </c>
      <c r="H8" s="1145">
        <v>18</v>
      </c>
      <c r="I8" s="1145">
        <v>182</v>
      </c>
      <c r="J8" s="1145">
        <v>97</v>
      </c>
      <c r="K8" s="1145">
        <v>6</v>
      </c>
      <c r="L8" s="1145">
        <v>4</v>
      </c>
    </row>
    <row r="9" spans="1:12" ht="17.25" customHeight="1">
      <c r="A9" s="1145" t="s">
        <v>354</v>
      </c>
      <c r="B9" s="1145">
        <v>80</v>
      </c>
      <c r="C9" s="1145">
        <v>57</v>
      </c>
      <c r="D9" s="1145"/>
      <c r="E9" s="1145"/>
      <c r="F9" s="1145"/>
      <c r="G9" s="1145">
        <v>89</v>
      </c>
      <c r="H9" s="1145">
        <v>66</v>
      </c>
      <c r="I9" s="1145">
        <v>262</v>
      </c>
      <c r="J9" s="1145">
        <v>182</v>
      </c>
      <c r="K9" s="1145">
        <v>6</v>
      </c>
      <c r="L9" s="1145">
        <v>12</v>
      </c>
    </row>
    <row r="10" spans="1:12" ht="17.25" customHeight="1">
      <c r="A10" s="1145" t="s">
        <v>355</v>
      </c>
      <c r="B10" s="1145">
        <v>22</v>
      </c>
      <c r="C10" s="1145">
        <v>5</v>
      </c>
      <c r="D10" s="1145"/>
      <c r="E10" s="1145"/>
      <c r="F10" s="1145"/>
      <c r="G10" s="1145">
        <v>7</v>
      </c>
      <c r="H10" s="1145">
        <v>14</v>
      </c>
      <c r="I10" s="1145">
        <v>180</v>
      </c>
      <c r="J10" s="1145">
        <v>106</v>
      </c>
      <c r="K10" s="1145">
        <v>4</v>
      </c>
      <c r="L10" s="1145"/>
    </row>
    <row r="11" spans="1:12" ht="17.25" customHeight="1">
      <c r="A11" s="1145" t="s">
        <v>356</v>
      </c>
      <c r="B11" s="1145">
        <v>14</v>
      </c>
      <c r="C11" s="1145"/>
      <c r="D11" s="1145"/>
      <c r="E11" s="1145"/>
      <c r="F11" s="1145"/>
      <c r="G11" s="1145"/>
      <c r="H11" s="1145">
        <v>11</v>
      </c>
      <c r="I11" s="1145">
        <v>76</v>
      </c>
      <c r="J11" s="1145">
        <v>51</v>
      </c>
      <c r="K11" s="1145"/>
      <c r="L11" s="1145"/>
    </row>
    <row r="12" spans="1:12" ht="17.25" customHeight="1">
      <c r="A12" s="1145" t="s">
        <v>357</v>
      </c>
      <c r="B12" s="1145">
        <v>39</v>
      </c>
      <c r="C12" s="1145">
        <v>20</v>
      </c>
      <c r="D12" s="1145"/>
      <c r="E12" s="1145"/>
      <c r="F12" s="1145"/>
      <c r="G12" s="1145">
        <v>17</v>
      </c>
      <c r="H12" s="1145">
        <v>11</v>
      </c>
      <c r="I12" s="1145">
        <v>331</v>
      </c>
      <c r="J12" s="1145">
        <v>317</v>
      </c>
      <c r="K12" s="1145"/>
      <c r="L12" s="1145">
        <v>26</v>
      </c>
    </row>
    <row r="13" spans="1:12" ht="17.25" customHeight="1">
      <c r="A13" s="1145" t="s">
        <v>259</v>
      </c>
      <c r="B13" s="1145">
        <v>7</v>
      </c>
      <c r="C13" s="1145"/>
      <c r="D13" s="1145"/>
      <c r="E13" s="1145"/>
      <c r="F13" s="1145"/>
      <c r="G13" s="1145"/>
      <c r="H13" s="1145">
        <v>3</v>
      </c>
      <c r="I13" s="1145">
        <v>185</v>
      </c>
      <c r="J13" s="1145">
        <v>134</v>
      </c>
      <c r="K13" s="1145">
        <v>1</v>
      </c>
      <c r="L13" s="1145">
        <v>3</v>
      </c>
    </row>
    <row r="14" spans="1:12" ht="17.25" customHeight="1">
      <c r="A14" s="1145" t="s">
        <v>260</v>
      </c>
      <c r="B14" s="1145">
        <v>15</v>
      </c>
      <c r="C14" s="1145"/>
      <c r="D14" s="1145"/>
      <c r="E14" s="1145"/>
      <c r="F14" s="1145"/>
      <c r="G14" s="1145">
        <v>3</v>
      </c>
      <c r="H14" s="1145">
        <v>11</v>
      </c>
      <c r="I14" s="1145">
        <v>166</v>
      </c>
      <c r="J14" s="1145">
        <v>65</v>
      </c>
      <c r="K14" s="1145">
        <v>1</v>
      </c>
      <c r="L14" s="1145">
        <v>10</v>
      </c>
    </row>
    <row r="15" spans="1:12" ht="17.25" customHeight="1">
      <c r="A15" s="1145" t="s">
        <v>358</v>
      </c>
      <c r="B15" s="1145">
        <v>10</v>
      </c>
      <c r="C15" s="1145"/>
      <c r="D15" s="1145"/>
      <c r="E15" s="1145"/>
      <c r="F15" s="1145"/>
      <c r="G15" s="1145"/>
      <c r="H15" s="1145">
        <v>1</v>
      </c>
      <c r="I15" s="1145">
        <v>132</v>
      </c>
      <c r="J15" s="1145">
        <v>88</v>
      </c>
      <c r="K15" s="1145"/>
      <c r="L15" s="1145"/>
    </row>
    <row r="16" spans="1:12" ht="17.25" customHeight="1">
      <c r="A16" s="1145" t="s">
        <v>359</v>
      </c>
      <c r="B16" s="1145">
        <v>7</v>
      </c>
      <c r="C16" s="1145"/>
      <c r="D16" s="1145"/>
      <c r="E16" s="1145"/>
      <c r="F16" s="1145"/>
      <c r="G16" s="1145">
        <v>2</v>
      </c>
      <c r="H16" s="1145">
        <v>3</v>
      </c>
      <c r="I16" s="1145">
        <v>122</v>
      </c>
      <c r="J16" s="1145">
        <v>51</v>
      </c>
      <c r="K16" s="1145"/>
      <c r="L16" s="1145"/>
    </row>
    <row r="17" spans="1:12" ht="17.25" customHeight="1">
      <c r="A17" s="1145" t="s">
        <v>360</v>
      </c>
      <c r="B17" s="1145">
        <v>26</v>
      </c>
      <c r="C17" s="1145">
        <v>1</v>
      </c>
      <c r="D17" s="1145"/>
      <c r="E17" s="1145"/>
      <c r="F17" s="1145"/>
      <c r="G17" s="1145">
        <v>8</v>
      </c>
      <c r="H17" s="1145">
        <v>31</v>
      </c>
      <c r="I17" s="1145">
        <v>190</v>
      </c>
      <c r="J17" s="1145">
        <v>89</v>
      </c>
      <c r="K17" s="1145">
        <v>2</v>
      </c>
      <c r="L17" s="1145">
        <v>15</v>
      </c>
    </row>
    <row r="18" spans="1:12" ht="17.25" customHeight="1">
      <c r="A18" s="1145" t="s">
        <v>338</v>
      </c>
      <c r="B18" s="1145">
        <v>6</v>
      </c>
      <c r="C18" s="1145"/>
      <c r="D18" s="1145"/>
      <c r="E18" s="1145"/>
      <c r="F18" s="1145"/>
      <c r="G18" s="1145">
        <v>1</v>
      </c>
      <c r="H18" s="1145">
        <v>10</v>
      </c>
      <c r="I18" s="1145">
        <v>101</v>
      </c>
      <c r="J18" s="1145">
        <v>71</v>
      </c>
      <c r="K18" s="1145">
        <v>2</v>
      </c>
      <c r="L18" s="1145">
        <v>13</v>
      </c>
    </row>
    <row r="19" spans="1:12" ht="17.25" customHeight="1">
      <c r="A19" s="1145" t="s">
        <v>261</v>
      </c>
      <c r="B19" s="1145">
        <v>48</v>
      </c>
      <c r="C19" s="1145"/>
      <c r="D19" s="1145"/>
      <c r="E19" s="1145"/>
      <c r="F19" s="1145"/>
      <c r="G19" s="1145">
        <v>1</v>
      </c>
      <c r="H19" s="1145">
        <v>39</v>
      </c>
      <c r="I19" s="1145">
        <v>150</v>
      </c>
      <c r="J19" s="1145">
        <v>142</v>
      </c>
      <c r="K19" s="1145">
        <v>23</v>
      </c>
      <c r="L19" s="1145">
        <v>56</v>
      </c>
    </row>
    <row r="20" spans="1:12" ht="21" customHeight="1">
      <c r="A20" s="1132" t="s">
        <v>361</v>
      </c>
      <c r="B20" s="1146">
        <f>SUM(B6:B19)</f>
        <v>422</v>
      </c>
      <c r="C20" s="1146">
        <f t="shared" ref="C20:I20" si="0">SUM(C6:C19)</f>
        <v>122</v>
      </c>
      <c r="D20" s="1146">
        <f t="shared" si="0"/>
        <v>1</v>
      </c>
      <c r="E20" s="1146">
        <f t="shared" si="0"/>
        <v>1</v>
      </c>
      <c r="F20" s="1146">
        <f t="shared" si="0"/>
        <v>1</v>
      </c>
      <c r="G20" s="1146">
        <f t="shared" si="0"/>
        <v>147</v>
      </c>
      <c r="H20" s="1146">
        <f t="shared" si="0"/>
        <v>268</v>
      </c>
      <c r="I20" s="1146">
        <f t="shared" si="0"/>
        <v>2466</v>
      </c>
      <c r="J20" s="1146">
        <f>SUM(J6:J19)</f>
        <v>1516</v>
      </c>
      <c r="K20" s="1146">
        <f t="shared" ref="K20:L20" si="1">SUM(K6:K19)</f>
        <v>57</v>
      </c>
      <c r="L20" s="1146">
        <f t="shared" si="1"/>
        <v>154</v>
      </c>
    </row>
    <row r="21" spans="1:12" ht="21" customHeight="1">
      <c r="A21" s="1147" t="s">
        <v>15</v>
      </c>
      <c r="B21" s="1134">
        <v>388</v>
      </c>
      <c r="C21" s="1134">
        <v>134</v>
      </c>
      <c r="D21" s="1134">
        <v>3</v>
      </c>
      <c r="E21" s="1134">
        <v>0</v>
      </c>
      <c r="F21" s="1134">
        <v>1</v>
      </c>
      <c r="G21" s="1134">
        <v>153</v>
      </c>
      <c r="H21" s="1134">
        <v>0</v>
      </c>
      <c r="I21" s="1134">
        <v>1921</v>
      </c>
      <c r="J21" s="1134">
        <v>1270</v>
      </c>
      <c r="K21" s="1134">
        <v>0</v>
      </c>
      <c r="L21" s="1134">
        <v>0</v>
      </c>
    </row>
    <row r="24" spans="1:12">
      <c r="A24" s="2134">
        <v>62</v>
      </c>
      <c r="B24" s="2134"/>
      <c r="C24" s="2134"/>
      <c r="D24" s="2134"/>
      <c r="E24" s="2134"/>
      <c r="F24" s="2134"/>
      <c r="G24" s="2134"/>
      <c r="H24" s="2134"/>
      <c r="I24" s="2134"/>
      <c r="J24" s="2134"/>
      <c r="K24" s="2134"/>
      <c r="L24" s="2134"/>
    </row>
  </sheetData>
  <mergeCells count="2">
    <mergeCell ref="A2:L2"/>
    <mergeCell ref="A24:L24"/>
  </mergeCells>
  <pageMargins left="0.7" right="0.7" top="0.75" bottom="0.7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B3:Q32"/>
  <sheetViews>
    <sheetView topLeftCell="A16" workbookViewId="0">
      <selection activeCell="T12" sqref="T12"/>
    </sheetView>
  </sheetViews>
  <sheetFormatPr defaultRowHeight="12.75"/>
  <cols>
    <col min="1" max="1" width="1.42578125" style="931" customWidth="1"/>
    <col min="2" max="2" width="16.140625" style="931" customWidth="1"/>
    <col min="3" max="3" width="5.28515625" style="931" customWidth="1"/>
    <col min="4" max="5" width="6.7109375" style="931" customWidth="1"/>
    <col min="6" max="6" width="5.42578125" style="931" customWidth="1"/>
    <col min="7" max="7" width="7.140625" style="931" customWidth="1"/>
    <col min="8" max="8" width="6" style="931" customWidth="1"/>
    <col min="9" max="9" width="5.140625" style="931" customWidth="1"/>
    <col min="10" max="10" width="6.28515625" style="931" customWidth="1"/>
    <col min="11" max="16" width="5.85546875" style="931" customWidth="1"/>
    <col min="17" max="17" width="6.28515625" style="931" customWidth="1"/>
    <col min="18" max="16384" width="9.140625" style="931"/>
  </cols>
  <sheetData>
    <row r="3" spans="2:17">
      <c r="B3" s="2029" t="s">
        <v>939</v>
      </c>
      <c r="C3" s="2029"/>
      <c r="D3" s="2029"/>
      <c r="E3" s="2029"/>
      <c r="F3" s="2029"/>
      <c r="G3" s="2029"/>
      <c r="H3" s="2029"/>
      <c r="I3" s="2029"/>
      <c r="J3" s="2029"/>
      <c r="K3" s="2029"/>
      <c r="L3" s="2029"/>
      <c r="M3" s="2029"/>
      <c r="N3" s="2029"/>
      <c r="O3" s="2029"/>
      <c r="P3" s="2029"/>
      <c r="Q3" s="2029"/>
    </row>
    <row r="6" spans="2:17" ht="20.25" customHeight="1">
      <c r="B6" s="2135" t="s">
        <v>940</v>
      </c>
      <c r="C6" s="2135" t="s">
        <v>941</v>
      </c>
      <c r="D6" s="2163" t="s">
        <v>942</v>
      </c>
      <c r="E6" s="2036" t="s">
        <v>79</v>
      </c>
      <c r="F6" s="2037"/>
      <c r="G6" s="2037"/>
      <c r="H6" s="2037"/>
      <c r="I6" s="2038"/>
      <c r="J6" s="2166" t="s">
        <v>943</v>
      </c>
      <c r="K6" s="2166" t="s">
        <v>944</v>
      </c>
      <c r="L6" s="2166" t="s">
        <v>341</v>
      </c>
      <c r="M6" s="2166" t="s">
        <v>945</v>
      </c>
      <c r="N6" s="2166" t="s">
        <v>1970</v>
      </c>
      <c r="O6" s="2166" t="s">
        <v>1971</v>
      </c>
      <c r="P6" s="2166" t="s">
        <v>1972</v>
      </c>
      <c r="Q6" s="2163" t="s">
        <v>946</v>
      </c>
    </row>
    <row r="7" spans="2:17" ht="51.75" customHeight="1">
      <c r="B7" s="2162"/>
      <c r="C7" s="2162"/>
      <c r="D7" s="2164"/>
      <c r="E7" s="2166" t="s">
        <v>947</v>
      </c>
      <c r="F7" s="2166" t="s">
        <v>948</v>
      </c>
      <c r="G7" s="2163" t="s">
        <v>949</v>
      </c>
      <c r="H7" s="2163" t="s">
        <v>342</v>
      </c>
      <c r="I7" s="2166" t="s">
        <v>950</v>
      </c>
      <c r="J7" s="2164"/>
      <c r="K7" s="2164"/>
      <c r="L7" s="2164"/>
      <c r="M7" s="2164"/>
      <c r="N7" s="2164"/>
      <c r="O7" s="2164"/>
      <c r="P7" s="2164"/>
      <c r="Q7" s="2164"/>
    </row>
    <row r="8" spans="2:17" ht="70.5" customHeight="1">
      <c r="B8" s="2136"/>
      <c r="C8" s="2136"/>
      <c r="D8" s="2165"/>
      <c r="E8" s="2165"/>
      <c r="F8" s="2165"/>
      <c r="G8" s="2167"/>
      <c r="H8" s="2167"/>
      <c r="I8" s="2165"/>
      <c r="J8" s="2165"/>
      <c r="K8" s="2165"/>
      <c r="L8" s="2165"/>
      <c r="M8" s="2165"/>
      <c r="N8" s="2165"/>
      <c r="O8" s="2165"/>
      <c r="P8" s="2165"/>
      <c r="Q8" s="2165"/>
    </row>
    <row r="9" spans="2:17" ht="15.75" customHeight="1">
      <c r="B9" s="936"/>
      <c r="C9" s="936"/>
      <c r="D9" s="1148">
        <v>1</v>
      </c>
      <c r="E9" s="1148">
        <v>2</v>
      </c>
      <c r="F9" s="1149">
        <v>3</v>
      </c>
      <c r="G9" s="1150">
        <v>4</v>
      </c>
      <c r="H9" s="1150">
        <v>5</v>
      </c>
      <c r="I9" s="1148">
        <v>6</v>
      </c>
      <c r="J9" s="1148">
        <v>7</v>
      </c>
      <c r="K9" s="1148">
        <v>8</v>
      </c>
      <c r="L9" s="1148">
        <v>9</v>
      </c>
      <c r="M9" s="1148">
        <v>10</v>
      </c>
      <c r="N9" s="1148">
        <v>11</v>
      </c>
      <c r="O9" s="1148">
        <v>12</v>
      </c>
      <c r="P9" s="1148">
        <v>13</v>
      </c>
      <c r="Q9" s="1148">
        <v>14</v>
      </c>
    </row>
    <row r="10" spans="2:17" ht="23.25" customHeight="1">
      <c r="B10" s="1151" t="s">
        <v>82</v>
      </c>
      <c r="C10" s="1151">
        <v>4</v>
      </c>
      <c r="D10" s="1151">
        <v>217</v>
      </c>
      <c r="E10" s="1151">
        <v>183</v>
      </c>
      <c r="F10" s="1152">
        <v>2</v>
      </c>
      <c r="G10" s="1151"/>
      <c r="H10" s="1151">
        <v>32</v>
      </c>
      <c r="I10" s="1151"/>
      <c r="J10" s="1151">
        <v>201</v>
      </c>
      <c r="K10" s="1151">
        <v>209</v>
      </c>
      <c r="L10" s="1151">
        <v>53</v>
      </c>
      <c r="M10" s="1151">
        <v>174</v>
      </c>
      <c r="N10" s="1151">
        <v>95</v>
      </c>
      <c r="O10" s="1151">
        <v>71</v>
      </c>
      <c r="P10" s="1151">
        <v>7</v>
      </c>
      <c r="Q10" s="1151"/>
    </row>
    <row r="11" spans="2:17" ht="23.25" customHeight="1">
      <c r="B11" s="1151" t="s">
        <v>83</v>
      </c>
      <c r="C11" s="1151">
        <v>4</v>
      </c>
      <c r="D11" s="1151">
        <v>301</v>
      </c>
      <c r="E11" s="1151">
        <v>296</v>
      </c>
      <c r="F11" s="1151">
        <v>2</v>
      </c>
      <c r="G11" s="1151"/>
      <c r="H11" s="1151">
        <v>3</v>
      </c>
      <c r="I11" s="1151"/>
      <c r="J11" s="1151">
        <v>190</v>
      </c>
      <c r="K11" s="1151">
        <v>235</v>
      </c>
      <c r="L11" s="1151">
        <v>184</v>
      </c>
      <c r="M11" s="1151">
        <v>179</v>
      </c>
      <c r="N11" s="1151">
        <v>130</v>
      </c>
      <c r="O11" s="1151">
        <v>104</v>
      </c>
      <c r="P11" s="1151">
        <v>3</v>
      </c>
      <c r="Q11" s="1151">
        <v>6</v>
      </c>
    </row>
    <row r="12" spans="2:17" ht="23.25" customHeight="1">
      <c r="B12" s="1151" t="s">
        <v>84</v>
      </c>
      <c r="C12" s="1151">
        <v>4</v>
      </c>
      <c r="D12" s="1151">
        <v>254</v>
      </c>
      <c r="E12" s="1151">
        <v>248</v>
      </c>
      <c r="F12" s="1151">
        <v>1</v>
      </c>
      <c r="G12" s="1151"/>
      <c r="H12" s="1151">
        <v>5</v>
      </c>
      <c r="I12" s="1151"/>
      <c r="J12" s="1151">
        <v>235</v>
      </c>
      <c r="K12" s="1151">
        <v>238</v>
      </c>
      <c r="L12" s="1151">
        <v>205</v>
      </c>
      <c r="M12" s="1151">
        <v>196</v>
      </c>
      <c r="N12" s="1151">
        <v>16</v>
      </c>
      <c r="O12" s="1151">
        <v>8</v>
      </c>
      <c r="P12" s="1151">
        <v>2</v>
      </c>
      <c r="Q12" s="1151"/>
    </row>
    <row r="13" spans="2:17" ht="23.25" customHeight="1">
      <c r="B13" s="1151" t="s">
        <v>85</v>
      </c>
      <c r="C13" s="1151">
        <v>3</v>
      </c>
      <c r="D13" s="1151">
        <v>181</v>
      </c>
      <c r="E13" s="1151">
        <v>169</v>
      </c>
      <c r="F13" s="1151"/>
      <c r="G13" s="1151"/>
      <c r="H13" s="1151">
        <v>12</v>
      </c>
      <c r="I13" s="1151"/>
      <c r="J13" s="1151">
        <v>100</v>
      </c>
      <c r="K13" s="1151">
        <v>138</v>
      </c>
      <c r="L13" s="1151">
        <v>67</v>
      </c>
      <c r="M13" s="1151">
        <v>93</v>
      </c>
      <c r="N13" s="1151">
        <v>41</v>
      </c>
      <c r="O13" s="1151">
        <v>22</v>
      </c>
      <c r="P13" s="1151">
        <v>5</v>
      </c>
      <c r="Q13" s="1151"/>
    </row>
    <row r="14" spans="2:17" ht="23.25" customHeight="1">
      <c r="B14" s="1151" t="s">
        <v>86</v>
      </c>
      <c r="C14" s="1151">
        <v>5</v>
      </c>
      <c r="D14" s="1151">
        <v>290</v>
      </c>
      <c r="E14" s="1151">
        <v>286</v>
      </c>
      <c r="F14" s="1151"/>
      <c r="G14" s="1151"/>
      <c r="H14" s="1151">
        <v>4</v>
      </c>
      <c r="I14" s="1151"/>
      <c r="J14" s="1151">
        <v>152</v>
      </c>
      <c r="K14" s="1151">
        <v>210</v>
      </c>
      <c r="L14" s="1151">
        <v>77</v>
      </c>
      <c r="M14" s="1151">
        <v>117</v>
      </c>
      <c r="N14" s="1151">
        <v>111</v>
      </c>
      <c r="O14" s="1151">
        <v>72</v>
      </c>
      <c r="P14" s="1151">
        <v>5</v>
      </c>
      <c r="Q14" s="1151"/>
    </row>
    <row r="15" spans="2:17" ht="23.25" customHeight="1">
      <c r="B15" s="1151" t="s">
        <v>87</v>
      </c>
      <c r="C15" s="1151">
        <v>6</v>
      </c>
      <c r="D15" s="1151">
        <v>286</v>
      </c>
      <c r="E15" s="1151">
        <v>274</v>
      </c>
      <c r="F15" s="1151">
        <v>7</v>
      </c>
      <c r="G15" s="1151"/>
      <c r="H15" s="1151"/>
      <c r="I15" s="1151">
        <v>5</v>
      </c>
      <c r="J15" s="1151">
        <v>209</v>
      </c>
      <c r="K15" s="1151">
        <v>248</v>
      </c>
      <c r="L15" s="1151">
        <v>87</v>
      </c>
      <c r="M15" s="1151">
        <v>128</v>
      </c>
      <c r="N15" s="1151">
        <v>19</v>
      </c>
      <c r="O15" s="1151">
        <v>7</v>
      </c>
      <c r="P15" s="1151"/>
      <c r="Q15" s="1151"/>
    </row>
    <row r="16" spans="2:17" ht="23.25" customHeight="1">
      <c r="B16" s="919" t="s">
        <v>88</v>
      </c>
      <c r="C16" s="1151">
        <v>3</v>
      </c>
      <c r="D16" s="1151">
        <v>181</v>
      </c>
      <c r="E16" s="1151">
        <v>117</v>
      </c>
      <c r="F16" s="1151">
        <v>17</v>
      </c>
      <c r="G16" s="1151">
        <v>10</v>
      </c>
      <c r="H16" s="1151">
        <v>37</v>
      </c>
      <c r="I16" s="1151"/>
      <c r="J16" s="1151">
        <v>147</v>
      </c>
      <c r="K16" s="1151">
        <v>149</v>
      </c>
      <c r="L16" s="1151">
        <v>32</v>
      </c>
      <c r="M16" s="1151">
        <v>70</v>
      </c>
      <c r="N16" s="1151">
        <v>67</v>
      </c>
      <c r="O16" s="1151">
        <v>56</v>
      </c>
      <c r="P16" s="1151">
        <v>3</v>
      </c>
      <c r="Q16" s="1151">
        <v>0</v>
      </c>
    </row>
    <row r="17" spans="2:17" ht="23.25" customHeight="1">
      <c r="B17" s="1151" t="s">
        <v>89</v>
      </c>
      <c r="C17" s="1151">
        <v>3</v>
      </c>
      <c r="D17" s="1151">
        <v>143</v>
      </c>
      <c r="E17" s="1151">
        <v>141</v>
      </c>
      <c r="F17" s="1151">
        <v>2</v>
      </c>
      <c r="G17" s="1151"/>
      <c r="H17" s="1151"/>
      <c r="I17" s="1151"/>
      <c r="J17" s="1151">
        <v>133</v>
      </c>
      <c r="K17" s="1151">
        <v>135</v>
      </c>
      <c r="L17" s="1151">
        <v>45</v>
      </c>
      <c r="M17" s="1151">
        <v>98</v>
      </c>
      <c r="N17" s="1151">
        <v>39</v>
      </c>
      <c r="O17" s="1151">
        <v>12</v>
      </c>
      <c r="P17" s="1151"/>
      <c r="Q17" s="1151"/>
    </row>
    <row r="18" spans="2:17" ht="23.25" customHeight="1">
      <c r="B18" s="1151" t="s">
        <v>90</v>
      </c>
      <c r="C18" s="1151">
        <v>5</v>
      </c>
      <c r="D18" s="1151">
        <v>270</v>
      </c>
      <c r="E18" s="1151">
        <v>263</v>
      </c>
      <c r="F18" s="1151"/>
      <c r="G18" s="1151"/>
      <c r="H18" s="1151">
        <v>7</v>
      </c>
      <c r="I18" s="1151"/>
      <c r="J18" s="1151">
        <v>209</v>
      </c>
      <c r="K18" s="1151">
        <v>219</v>
      </c>
      <c r="L18" s="1151">
        <v>163</v>
      </c>
      <c r="M18" s="1151">
        <v>175</v>
      </c>
      <c r="N18" s="1151">
        <v>64</v>
      </c>
      <c r="O18" s="1151">
        <v>28</v>
      </c>
      <c r="P18" s="1151">
        <v>5</v>
      </c>
      <c r="Q18" s="1151"/>
    </row>
    <row r="19" spans="2:17" ht="23.25" customHeight="1">
      <c r="B19" s="1151" t="s">
        <v>91</v>
      </c>
      <c r="C19" s="1151">
        <v>6</v>
      </c>
      <c r="D19" s="1151">
        <v>238</v>
      </c>
      <c r="E19" s="1151">
        <v>229</v>
      </c>
      <c r="F19" s="1151">
        <v>2</v>
      </c>
      <c r="G19" s="1151">
        <v>3</v>
      </c>
      <c r="H19" s="1151">
        <v>4</v>
      </c>
      <c r="I19" s="1151">
        <v>0</v>
      </c>
      <c r="J19" s="1151">
        <v>203</v>
      </c>
      <c r="K19" s="1151">
        <v>213</v>
      </c>
      <c r="L19" s="1151">
        <v>82</v>
      </c>
      <c r="M19" s="1151">
        <v>159</v>
      </c>
      <c r="N19" s="1151">
        <v>51</v>
      </c>
      <c r="O19" s="1151">
        <v>38</v>
      </c>
      <c r="P19" s="1151">
        <v>5</v>
      </c>
      <c r="Q19" s="1151">
        <v>0</v>
      </c>
    </row>
    <row r="20" spans="2:17" ht="23.25" customHeight="1">
      <c r="B20" s="1151" t="s">
        <v>92</v>
      </c>
      <c r="C20" s="1151">
        <v>6</v>
      </c>
      <c r="D20" s="1151">
        <v>397</v>
      </c>
      <c r="E20" s="1151">
        <v>294</v>
      </c>
      <c r="F20" s="1151">
        <v>4</v>
      </c>
      <c r="G20" s="1151">
        <v>7</v>
      </c>
      <c r="H20" s="1151">
        <v>92</v>
      </c>
      <c r="I20" s="1151"/>
      <c r="J20" s="1151">
        <v>327</v>
      </c>
      <c r="K20" s="1151">
        <v>341</v>
      </c>
      <c r="L20" s="1151">
        <v>114</v>
      </c>
      <c r="M20" s="1151">
        <v>249</v>
      </c>
      <c r="N20" s="1151">
        <v>145</v>
      </c>
      <c r="O20" s="1151">
        <v>141</v>
      </c>
      <c r="P20" s="1151">
        <v>33</v>
      </c>
      <c r="Q20" s="1151">
        <v>48</v>
      </c>
    </row>
    <row r="21" spans="2:17" ht="23.25" customHeight="1">
      <c r="B21" s="1151" t="s">
        <v>93</v>
      </c>
      <c r="C21" s="1151">
        <v>4</v>
      </c>
      <c r="D21" s="1151">
        <v>157</v>
      </c>
      <c r="E21" s="1151">
        <v>157</v>
      </c>
      <c r="F21" s="1151"/>
      <c r="G21" s="1151"/>
      <c r="H21" s="1151"/>
      <c r="I21" s="1151"/>
      <c r="J21" s="1151">
        <v>106</v>
      </c>
      <c r="K21" s="1151">
        <v>107</v>
      </c>
      <c r="L21" s="1151">
        <v>16</v>
      </c>
      <c r="M21" s="1151">
        <v>45</v>
      </c>
      <c r="N21" s="1151">
        <v>19</v>
      </c>
      <c r="O21" s="1151">
        <v>1</v>
      </c>
      <c r="P21" s="1151"/>
      <c r="Q21" s="1151"/>
    </row>
    <row r="22" spans="2:17" ht="23.25" customHeight="1">
      <c r="B22" s="1107" t="s">
        <v>94</v>
      </c>
      <c r="C22" s="1151">
        <v>3</v>
      </c>
      <c r="D22" s="1151">
        <v>96</v>
      </c>
      <c r="E22" s="1151">
        <v>96</v>
      </c>
      <c r="F22" s="1151">
        <v>0</v>
      </c>
      <c r="G22" s="1151">
        <v>0</v>
      </c>
      <c r="H22" s="1151">
        <v>0</v>
      </c>
      <c r="I22" s="1151">
        <v>0</v>
      </c>
      <c r="J22" s="1151">
        <v>85</v>
      </c>
      <c r="K22" s="1151">
        <v>90</v>
      </c>
      <c r="L22" s="1151">
        <v>22</v>
      </c>
      <c r="M22" s="1151">
        <v>31</v>
      </c>
      <c r="N22" s="1151">
        <v>15</v>
      </c>
      <c r="O22" s="1151">
        <v>4</v>
      </c>
      <c r="P22" s="1151">
        <v>0</v>
      </c>
      <c r="Q22" s="1151">
        <v>0</v>
      </c>
    </row>
    <row r="23" spans="2:17" ht="23.25" customHeight="1">
      <c r="B23" s="1151" t="s">
        <v>95</v>
      </c>
      <c r="C23" s="1151">
        <v>10</v>
      </c>
      <c r="D23" s="1151">
        <v>485</v>
      </c>
      <c r="E23" s="1151">
        <v>253</v>
      </c>
      <c r="F23" s="1153">
        <v>0</v>
      </c>
      <c r="G23" s="1151">
        <v>24</v>
      </c>
      <c r="H23" s="1151">
        <v>208</v>
      </c>
      <c r="I23" s="1151">
        <v>0</v>
      </c>
      <c r="J23" s="1151">
        <v>155</v>
      </c>
      <c r="K23" s="1151">
        <v>404</v>
      </c>
      <c r="L23" s="1151">
        <v>156</v>
      </c>
      <c r="M23" s="1151">
        <v>179</v>
      </c>
      <c r="N23" s="1107">
        <v>120</v>
      </c>
      <c r="O23" s="1107">
        <v>125</v>
      </c>
      <c r="P23" s="1107">
        <v>11</v>
      </c>
      <c r="Q23" s="1151">
        <v>0</v>
      </c>
    </row>
    <row r="24" spans="2:17" ht="23.25" customHeight="1">
      <c r="B24" s="1154" t="s">
        <v>343</v>
      </c>
      <c r="C24" s="1108">
        <f t="shared" ref="C24:Q24" si="0">SUM(C10:C23)</f>
        <v>66</v>
      </c>
      <c r="D24" s="1108">
        <f t="shared" si="0"/>
        <v>3496</v>
      </c>
      <c r="E24" s="1108">
        <f t="shared" si="0"/>
        <v>3006</v>
      </c>
      <c r="F24" s="1155">
        <f t="shared" si="0"/>
        <v>37</v>
      </c>
      <c r="G24" s="1108">
        <f t="shared" si="0"/>
        <v>44</v>
      </c>
      <c r="H24" s="1108">
        <f t="shared" si="0"/>
        <v>404</v>
      </c>
      <c r="I24" s="1108">
        <f t="shared" si="0"/>
        <v>5</v>
      </c>
      <c r="J24" s="1108">
        <f t="shared" si="0"/>
        <v>2452</v>
      </c>
      <c r="K24" s="1108">
        <f t="shared" si="0"/>
        <v>2936</v>
      </c>
      <c r="L24" s="1108">
        <f t="shared" si="0"/>
        <v>1303</v>
      </c>
      <c r="M24" s="1108">
        <f t="shared" si="0"/>
        <v>1893</v>
      </c>
      <c r="N24" s="1108">
        <f t="shared" si="0"/>
        <v>932</v>
      </c>
      <c r="O24" s="1108">
        <f t="shared" si="0"/>
        <v>689</v>
      </c>
      <c r="P24" s="1108">
        <f t="shared" si="0"/>
        <v>79</v>
      </c>
      <c r="Q24" s="1108">
        <f t="shared" si="0"/>
        <v>54</v>
      </c>
    </row>
    <row r="25" spans="2:17" ht="23.25" customHeight="1">
      <c r="B25" s="1155" t="s">
        <v>1822</v>
      </c>
      <c r="C25" s="1155">
        <v>66</v>
      </c>
      <c r="D25" s="1155">
        <v>3643</v>
      </c>
      <c r="E25" s="1155">
        <v>3322</v>
      </c>
      <c r="F25" s="1155">
        <v>130</v>
      </c>
      <c r="G25" s="1155">
        <v>17</v>
      </c>
      <c r="H25" s="1156">
        <v>419</v>
      </c>
      <c r="I25" s="1155">
        <v>1</v>
      </c>
      <c r="J25" s="1155">
        <v>2833</v>
      </c>
      <c r="K25" s="1155">
        <v>3276</v>
      </c>
      <c r="L25" s="1156">
        <v>1704</v>
      </c>
      <c r="M25" s="1156">
        <v>2297</v>
      </c>
      <c r="N25" s="1156">
        <v>4533</v>
      </c>
      <c r="O25" s="1156"/>
      <c r="P25" s="1156"/>
      <c r="Q25" s="1155">
        <v>30</v>
      </c>
    </row>
    <row r="32" spans="2:17">
      <c r="B32" s="2029">
        <v>63</v>
      </c>
      <c r="C32" s="2029"/>
      <c r="D32" s="2029"/>
      <c r="E32" s="2029"/>
      <c r="F32" s="2029"/>
      <c r="G32" s="2029"/>
      <c r="H32" s="2029"/>
      <c r="I32" s="2029"/>
      <c r="J32" s="2029"/>
      <c r="K32" s="2029"/>
      <c r="L32" s="2029"/>
      <c r="M32" s="2029"/>
      <c r="N32" s="2029"/>
      <c r="O32" s="2029"/>
      <c r="P32" s="2029"/>
      <c r="Q32" s="2029"/>
    </row>
  </sheetData>
  <mergeCells count="19">
    <mergeCell ref="B32:Q32"/>
    <mergeCell ref="O6:O8"/>
    <mergeCell ref="P6:P8"/>
    <mergeCell ref="Q6:Q8"/>
    <mergeCell ref="E7:E8"/>
    <mergeCell ref="F7:F8"/>
    <mergeCell ref="G7:G8"/>
    <mergeCell ref="H7:H8"/>
    <mergeCell ref="I7:I8"/>
    <mergeCell ref="B3:Q3"/>
    <mergeCell ref="B6:B8"/>
    <mergeCell ref="C6:C8"/>
    <mergeCell ref="D6:D8"/>
    <mergeCell ref="E6:I6"/>
    <mergeCell ref="J6:J8"/>
    <mergeCell ref="K6:K8"/>
    <mergeCell ref="L6:L8"/>
    <mergeCell ref="M6:M8"/>
    <mergeCell ref="N6:N8"/>
  </mergeCells>
  <pageMargins left="0.4" right="0.22" top="0.75" bottom="0.75" header="0.3" footer="0.3"/>
  <pageSetup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50"/>
  </sheetPr>
  <dimension ref="A3:M25"/>
  <sheetViews>
    <sheetView workbookViewId="0">
      <selection activeCell="E47" sqref="E47:S47"/>
    </sheetView>
  </sheetViews>
  <sheetFormatPr defaultRowHeight="12.75"/>
  <cols>
    <col min="1" max="1" width="16.42578125" style="646" customWidth="1"/>
    <col min="2" max="2" width="8.140625" style="646" customWidth="1"/>
    <col min="3" max="3" width="9.140625" style="646" customWidth="1"/>
    <col min="4" max="6" width="8.28515625" style="646" customWidth="1"/>
    <col min="7" max="7" width="9.140625" style="646" customWidth="1"/>
    <col min="8" max="13" width="8.28515625" style="646" customWidth="1"/>
    <col min="14" max="16384" width="9.140625" style="646"/>
  </cols>
  <sheetData>
    <row r="3" spans="1:13">
      <c r="A3" s="2134" t="s">
        <v>951</v>
      </c>
      <c r="B3" s="2134"/>
      <c r="C3" s="2134"/>
      <c r="D3" s="2134"/>
      <c r="E3" s="2134"/>
      <c r="F3" s="2134"/>
      <c r="G3" s="2134"/>
      <c r="H3" s="2134"/>
      <c r="I3" s="2134"/>
      <c r="J3" s="2134"/>
      <c r="K3" s="2134"/>
      <c r="L3" s="2134"/>
    </row>
    <row r="6" spans="1:13" ht="123" customHeight="1">
      <c r="A6" s="1139" t="s">
        <v>344</v>
      </c>
      <c r="B6" s="1140" t="s">
        <v>952</v>
      </c>
      <c r="C6" s="1140" t="s">
        <v>953</v>
      </c>
      <c r="D6" s="1140" t="s">
        <v>954</v>
      </c>
      <c r="E6" s="1140" t="s">
        <v>955</v>
      </c>
      <c r="F6" s="1140" t="s">
        <v>1973</v>
      </c>
      <c r="G6" s="1140" t="s">
        <v>1974</v>
      </c>
      <c r="H6" s="1140" t="s">
        <v>1975</v>
      </c>
      <c r="I6" s="1140" t="s">
        <v>1976</v>
      </c>
      <c r="J6" s="1140" t="s">
        <v>956</v>
      </c>
      <c r="K6" s="1140" t="s">
        <v>957</v>
      </c>
      <c r="L6" s="1140" t="s">
        <v>958</v>
      </c>
      <c r="M6" s="1157" t="s">
        <v>131</v>
      </c>
    </row>
    <row r="7" spans="1:13" ht="17.25" customHeight="1">
      <c r="A7" s="1144" t="s">
        <v>352</v>
      </c>
      <c r="B7" s="1144">
        <v>7</v>
      </c>
      <c r="C7" s="1144">
        <v>1</v>
      </c>
      <c r="D7" s="1144">
        <v>4</v>
      </c>
      <c r="E7" s="1144">
        <v>1</v>
      </c>
      <c r="F7" s="1144">
        <v>1</v>
      </c>
      <c r="G7" s="1144">
        <v>1</v>
      </c>
      <c r="H7" s="1144">
        <v>1</v>
      </c>
      <c r="I7" s="1144">
        <v>1</v>
      </c>
      <c r="J7" s="1144"/>
      <c r="K7" s="1144"/>
      <c r="L7" s="1144">
        <v>1</v>
      </c>
    </row>
    <row r="8" spans="1:13" ht="17.25" customHeight="1">
      <c r="A8" s="1145" t="s">
        <v>258</v>
      </c>
      <c r="B8" s="1145">
        <v>7</v>
      </c>
      <c r="C8" s="1145">
        <v>1</v>
      </c>
      <c r="D8" s="1145"/>
      <c r="E8" s="1145"/>
      <c r="F8" s="1145"/>
      <c r="G8" s="1145"/>
      <c r="H8" s="1145"/>
      <c r="I8" s="1145"/>
      <c r="J8" s="1145"/>
      <c r="K8" s="1145"/>
      <c r="L8" s="1145"/>
    </row>
    <row r="9" spans="1:13" ht="17.25" customHeight="1">
      <c r="A9" s="1145" t="s">
        <v>353</v>
      </c>
      <c r="B9" s="1145">
        <v>5</v>
      </c>
      <c r="C9" s="1145">
        <v>5</v>
      </c>
      <c r="D9" s="1145">
        <v>2</v>
      </c>
      <c r="E9" s="1145">
        <v>2</v>
      </c>
      <c r="F9" s="1145">
        <v>1</v>
      </c>
      <c r="G9" s="1145">
        <v>1</v>
      </c>
      <c r="H9" s="1145">
        <v>1</v>
      </c>
      <c r="I9" s="1145">
        <v>1</v>
      </c>
      <c r="J9" s="1145">
        <v>1</v>
      </c>
      <c r="K9" s="1145">
        <v>1</v>
      </c>
      <c r="L9" s="1145"/>
      <c r="M9" s="1158">
        <v>2</v>
      </c>
    </row>
    <row r="10" spans="1:13" ht="17.25" customHeight="1">
      <c r="A10" s="1145" t="s">
        <v>354</v>
      </c>
      <c r="B10" s="1145">
        <v>1</v>
      </c>
      <c r="C10" s="1145">
        <v>1</v>
      </c>
      <c r="D10" s="1145"/>
      <c r="E10" s="1145"/>
      <c r="F10" s="1145"/>
      <c r="G10" s="1145"/>
      <c r="H10" s="1145"/>
      <c r="I10" s="1145"/>
      <c r="J10" s="1145"/>
      <c r="K10" s="1145"/>
      <c r="L10" s="1145"/>
    </row>
    <row r="11" spans="1:13" ht="17.25" customHeight="1">
      <c r="A11" s="1145" t="s">
        <v>355</v>
      </c>
      <c r="B11" s="1145">
        <v>2</v>
      </c>
      <c r="C11" s="1145"/>
      <c r="D11" s="1145">
        <v>1</v>
      </c>
      <c r="E11" s="1145">
        <v>1</v>
      </c>
      <c r="F11" s="1145"/>
      <c r="G11" s="1145"/>
      <c r="H11" s="1145"/>
      <c r="I11" s="1145"/>
      <c r="J11" s="1145"/>
      <c r="K11" s="1145"/>
      <c r="L11" s="1145"/>
    </row>
    <row r="12" spans="1:13" ht="17.25" customHeight="1">
      <c r="A12" s="1145" t="s">
        <v>356</v>
      </c>
      <c r="B12" s="1145">
        <v>1</v>
      </c>
      <c r="C12" s="1145">
        <v>1</v>
      </c>
      <c r="D12" s="1145"/>
      <c r="E12" s="1145"/>
      <c r="F12" s="1145"/>
      <c r="G12" s="1145"/>
      <c r="H12" s="1145"/>
      <c r="I12" s="1145"/>
      <c r="J12" s="1145"/>
      <c r="K12" s="1145"/>
      <c r="L12" s="1145"/>
    </row>
    <row r="13" spans="1:13" ht="17.25" customHeight="1">
      <c r="A13" s="1145" t="s">
        <v>357</v>
      </c>
      <c r="B13" s="1145">
        <v>3</v>
      </c>
      <c r="C13" s="1145">
        <v>3</v>
      </c>
      <c r="D13" s="1145"/>
      <c r="E13" s="1145"/>
      <c r="F13" s="1145"/>
      <c r="G13" s="1145"/>
      <c r="H13" s="1145"/>
      <c r="I13" s="1145"/>
      <c r="J13" s="1145"/>
      <c r="K13" s="1145"/>
      <c r="L13" s="1145"/>
      <c r="M13" s="646">
        <v>1</v>
      </c>
    </row>
    <row r="14" spans="1:13" ht="17.25" customHeight="1">
      <c r="A14" s="1145" t="s">
        <v>259</v>
      </c>
      <c r="B14" s="1145">
        <v>1</v>
      </c>
      <c r="C14" s="1145"/>
      <c r="D14" s="1145">
        <v>1</v>
      </c>
      <c r="E14" s="1145"/>
      <c r="F14" s="1145"/>
      <c r="G14" s="1145"/>
      <c r="H14" s="1145"/>
      <c r="I14" s="1145"/>
      <c r="J14" s="1145"/>
      <c r="K14" s="1145"/>
      <c r="L14" s="1145"/>
    </row>
    <row r="15" spans="1:13" ht="17.25" customHeight="1">
      <c r="A15" s="1145" t="s">
        <v>260</v>
      </c>
      <c r="B15" s="1145">
        <v>6</v>
      </c>
      <c r="C15" s="1145">
        <v>3</v>
      </c>
      <c r="D15" s="1145">
        <v>3</v>
      </c>
      <c r="E15" s="1145"/>
      <c r="F15" s="1145"/>
      <c r="G15" s="1145"/>
      <c r="H15" s="1145"/>
      <c r="I15" s="1145"/>
      <c r="J15" s="1145"/>
      <c r="K15" s="1145"/>
      <c r="L15" s="1145"/>
    </row>
    <row r="16" spans="1:13" ht="17.25" customHeight="1">
      <c r="A16" s="1145" t="s">
        <v>358</v>
      </c>
      <c r="B16" s="1145">
        <v>1</v>
      </c>
      <c r="C16" s="1145">
        <v>1</v>
      </c>
      <c r="D16" s="1145">
        <v>1</v>
      </c>
      <c r="E16" s="1145">
        <v>1</v>
      </c>
      <c r="F16" s="1145"/>
      <c r="G16" s="1145"/>
      <c r="H16" s="1145"/>
      <c r="I16" s="1145"/>
      <c r="J16" s="1145">
        <v>1</v>
      </c>
      <c r="K16" s="1145">
        <v>1</v>
      </c>
      <c r="L16" s="1145"/>
    </row>
    <row r="17" spans="1:13" ht="17.25" customHeight="1">
      <c r="A17" s="1145" t="s">
        <v>359</v>
      </c>
      <c r="B17" s="1145"/>
      <c r="C17" s="1145"/>
      <c r="D17" s="1145"/>
      <c r="E17" s="1145"/>
      <c r="F17" s="1145"/>
      <c r="G17" s="1145"/>
      <c r="H17" s="1145"/>
      <c r="I17" s="1145"/>
      <c r="J17" s="1145"/>
      <c r="K17" s="1145"/>
      <c r="L17" s="1145"/>
    </row>
    <row r="18" spans="1:13" ht="17.25" customHeight="1">
      <c r="A18" s="1145" t="s">
        <v>360</v>
      </c>
      <c r="B18" s="1145">
        <v>3</v>
      </c>
      <c r="C18" s="1145">
        <v>1</v>
      </c>
      <c r="D18" s="1145"/>
      <c r="E18" s="1145"/>
      <c r="F18" s="1145"/>
      <c r="G18" s="1145"/>
      <c r="H18" s="1145">
        <v>1</v>
      </c>
      <c r="I18" s="1145">
        <v>1</v>
      </c>
      <c r="J18" s="1145">
        <v>1</v>
      </c>
      <c r="K18" s="1145">
        <v>1</v>
      </c>
      <c r="L18" s="1145"/>
      <c r="M18" s="1158">
        <v>8</v>
      </c>
    </row>
    <row r="19" spans="1:13" ht="17.25" customHeight="1">
      <c r="A19" s="1145" t="s">
        <v>338</v>
      </c>
      <c r="B19" s="1145"/>
      <c r="C19" s="1145"/>
      <c r="D19" s="1145"/>
      <c r="E19" s="1145"/>
      <c r="F19" s="1145">
        <v>1</v>
      </c>
      <c r="G19" s="1145">
        <v>1</v>
      </c>
      <c r="H19" s="1145">
        <v>1</v>
      </c>
      <c r="I19" s="1145"/>
      <c r="J19" s="1145"/>
      <c r="K19" s="1145"/>
      <c r="L19" s="1145"/>
    </row>
    <row r="20" spans="1:13" ht="17.25" customHeight="1">
      <c r="A20" s="1145" t="s">
        <v>261</v>
      </c>
      <c r="B20" s="1145">
        <v>2</v>
      </c>
      <c r="C20" s="1145">
        <v>2</v>
      </c>
      <c r="D20" s="1145"/>
      <c r="E20" s="1145"/>
      <c r="F20" s="1145"/>
      <c r="G20" s="1145"/>
      <c r="H20" s="1145"/>
      <c r="I20" s="1145"/>
      <c r="J20" s="1145"/>
      <c r="K20" s="1145"/>
      <c r="L20" s="1145"/>
    </row>
    <row r="21" spans="1:13" ht="18.75" customHeight="1">
      <c r="A21" s="1159" t="s">
        <v>361</v>
      </c>
      <c r="B21" s="1159">
        <f>SUM(B7:B20)</f>
        <v>39</v>
      </c>
      <c r="C21" s="1159">
        <f t="shared" ref="C21:M21" si="0">SUM(C7:C20)</f>
        <v>19</v>
      </c>
      <c r="D21" s="1159">
        <f t="shared" si="0"/>
        <v>12</v>
      </c>
      <c r="E21" s="1159">
        <f t="shared" si="0"/>
        <v>5</v>
      </c>
      <c r="F21" s="1159">
        <f t="shared" si="0"/>
        <v>3</v>
      </c>
      <c r="G21" s="1159">
        <f t="shared" si="0"/>
        <v>3</v>
      </c>
      <c r="H21" s="1159">
        <f t="shared" si="0"/>
        <v>4</v>
      </c>
      <c r="I21" s="1159">
        <f t="shared" si="0"/>
        <v>3</v>
      </c>
      <c r="J21" s="1159">
        <f t="shared" si="0"/>
        <v>3</v>
      </c>
      <c r="K21" s="1159">
        <f t="shared" si="0"/>
        <v>3</v>
      </c>
      <c r="L21" s="1159">
        <f t="shared" si="0"/>
        <v>1</v>
      </c>
      <c r="M21" s="1159">
        <f t="shared" si="0"/>
        <v>11</v>
      </c>
    </row>
    <row r="22" spans="1:13" ht="18.75" customHeight="1">
      <c r="A22" s="1160" t="s">
        <v>1977</v>
      </c>
      <c r="B22" s="1132">
        <v>32</v>
      </c>
      <c r="C22" s="1132">
        <v>16</v>
      </c>
      <c r="D22" s="1132">
        <v>9</v>
      </c>
      <c r="E22" s="1132">
        <v>5</v>
      </c>
      <c r="F22" s="1132"/>
      <c r="G22" s="1132"/>
      <c r="H22" s="1132"/>
      <c r="I22" s="1132"/>
      <c r="J22" s="1132">
        <v>4</v>
      </c>
      <c r="K22" s="1132">
        <v>3</v>
      </c>
      <c r="L22" s="1132">
        <v>1</v>
      </c>
      <c r="M22" s="1161"/>
    </row>
    <row r="23" spans="1:13" ht="12" customHeight="1"/>
    <row r="25" spans="1:13">
      <c r="A25" s="2134">
        <v>64</v>
      </c>
      <c r="B25" s="2134"/>
      <c r="C25" s="2134"/>
      <c r="D25" s="2134"/>
      <c r="E25" s="2134"/>
      <c r="F25" s="2134"/>
      <c r="G25" s="2134"/>
      <c r="H25" s="2134"/>
      <c r="I25" s="2134"/>
      <c r="J25" s="2134"/>
      <c r="K25" s="2134"/>
      <c r="L25" s="2134"/>
      <c r="M25" s="2134"/>
    </row>
  </sheetData>
  <mergeCells count="2">
    <mergeCell ref="A3:L3"/>
    <mergeCell ref="A25:M25"/>
  </mergeCells>
  <pageMargins left="0.7" right="0.7" top="0.75" bottom="0.7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50"/>
  </sheetPr>
  <dimension ref="B3:H48"/>
  <sheetViews>
    <sheetView topLeftCell="A16" workbookViewId="0">
      <selection activeCell="E31" sqref="E31"/>
    </sheetView>
  </sheetViews>
  <sheetFormatPr defaultRowHeight="12.75"/>
  <cols>
    <col min="1" max="1" width="4.140625" style="895" customWidth="1"/>
    <col min="2" max="2" width="18" style="895" customWidth="1"/>
    <col min="3" max="8" width="11.140625" style="895" customWidth="1"/>
    <col min="9" max="16384" width="9.140625" style="895"/>
  </cols>
  <sheetData>
    <row r="3" spans="2:8">
      <c r="B3" s="2176" t="s">
        <v>2307</v>
      </c>
      <c r="C3" s="2176"/>
      <c r="D3" s="2176"/>
      <c r="E3" s="2176"/>
      <c r="F3" s="2176"/>
      <c r="G3" s="2176"/>
      <c r="H3" s="2176"/>
    </row>
    <row r="4" spans="2:8" ht="14.25">
      <c r="B4" s="1162"/>
      <c r="C4" s="1162"/>
      <c r="D4" s="1162"/>
      <c r="E4" s="1162"/>
      <c r="F4" s="1162"/>
      <c r="G4" s="2177" t="s">
        <v>1978</v>
      </c>
      <c r="H4" s="2177"/>
    </row>
    <row r="5" spans="2:8" ht="12.75" customHeight="1">
      <c r="B5" s="2178" t="s">
        <v>163</v>
      </c>
      <c r="C5" s="2181" t="s">
        <v>328</v>
      </c>
      <c r="D5" s="2182"/>
      <c r="E5" s="2187" t="s">
        <v>2310</v>
      </c>
      <c r="F5" s="2188" t="s">
        <v>1027</v>
      </c>
      <c r="G5" s="2189"/>
      <c r="H5" s="2192" t="s">
        <v>2311</v>
      </c>
    </row>
    <row r="6" spans="2:8" ht="6" customHeight="1">
      <c r="B6" s="2179"/>
      <c r="C6" s="2183"/>
      <c r="D6" s="2184"/>
      <c r="E6" s="2187"/>
      <c r="F6" s="2184"/>
      <c r="G6" s="2190"/>
      <c r="H6" s="2193"/>
    </row>
    <row r="7" spans="2:8" ht="5.25" customHeight="1">
      <c r="B7" s="2179"/>
      <c r="C7" s="2185"/>
      <c r="D7" s="2186"/>
      <c r="E7" s="2187"/>
      <c r="F7" s="2186"/>
      <c r="G7" s="2191"/>
      <c r="H7" s="2193"/>
    </row>
    <row r="8" spans="2:8" ht="25.5" customHeight="1">
      <c r="B8" s="2180"/>
      <c r="C8" s="1163" t="s">
        <v>2308</v>
      </c>
      <c r="D8" s="1164" t="s">
        <v>2309</v>
      </c>
      <c r="E8" s="2187"/>
      <c r="F8" s="1163" t="s">
        <v>2308</v>
      </c>
      <c r="G8" s="1164" t="s">
        <v>2309</v>
      </c>
      <c r="H8" s="2194"/>
    </row>
    <row r="9" spans="2:8" ht="14.25">
      <c r="B9" s="1165" t="s">
        <v>146</v>
      </c>
      <c r="C9" s="1165">
        <v>18</v>
      </c>
      <c r="D9" s="1165">
        <v>15</v>
      </c>
      <c r="E9" s="1166">
        <f>SUM(D9/C9)*100</f>
        <v>83.333333333333343</v>
      </c>
      <c r="F9" s="1167">
        <v>9.6999999999999993</v>
      </c>
      <c r="G9" s="1167">
        <v>6.45</v>
      </c>
      <c r="H9" s="1166">
        <f>SUM(G9/F9)*100</f>
        <v>66.494845360824755</v>
      </c>
    </row>
    <row r="10" spans="2:8" ht="14.25">
      <c r="B10" s="1168" t="s">
        <v>105</v>
      </c>
      <c r="C10" s="1169">
        <v>14.3</v>
      </c>
      <c r="D10" s="1169">
        <v>6.4</v>
      </c>
      <c r="E10" s="1170">
        <f>SUM(D10/C10)*100</f>
        <v>44.755244755244753</v>
      </c>
      <c r="F10" s="1171">
        <v>8.3000000000000007</v>
      </c>
      <c r="G10" s="1171">
        <v>4.5</v>
      </c>
      <c r="H10" s="1170">
        <f>SUM(G10/F10)*100</f>
        <v>54.216867469879517</v>
      </c>
    </row>
    <row r="11" spans="2:8" ht="14.25">
      <c r="B11" s="1168" t="s">
        <v>106</v>
      </c>
      <c r="C11" s="1169">
        <v>1.5</v>
      </c>
      <c r="D11" s="1169">
        <v>2.6</v>
      </c>
      <c r="E11" s="1170">
        <f t="shared" ref="E11:E23" si="0">SUM(D11/C11)*100</f>
        <v>173.33333333333334</v>
      </c>
      <c r="F11" s="1171">
        <v>1.2</v>
      </c>
      <c r="G11" s="1171">
        <v>2.6</v>
      </c>
      <c r="H11" s="1170">
        <f t="shared" ref="H11:H23" si="1">SUM(G11/F11)*100</f>
        <v>216.66666666666669</v>
      </c>
    </row>
    <row r="12" spans="2:8" ht="14.25">
      <c r="B12" s="1168" t="s">
        <v>107</v>
      </c>
      <c r="C12" s="1169">
        <v>2.2000000000000002</v>
      </c>
      <c r="D12" s="1169">
        <v>2.6</v>
      </c>
      <c r="E12" s="1170">
        <f t="shared" si="0"/>
        <v>118.18181818181816</v>
      </c>
      <c r="F12" s="1171">
        <v>2.8</v>
      </c>
      <c r="G12" s="1171">
        <v>3.8</v>
      </c>
      <c r="H12" s="1170">
        <f t="shared" si="1"/>
        <v>135.71428571428572</v>
      </c>
    </row>
    <row r="13" spans="2:8" ht="14.25">
      <c r="B13" s="1168" t="s">
        <v>108</v>
      </c>
      <c r="C13" s="1168">
        <v>12.5</v>
      </c>
      <c r="D13" s="1168">
        <v>14.2</v>
      </c>
      <c r="E13" s="1170">
        <f t="shared" si="0"/>
        <v>113.6</v>
      </c>
      <c r="F13" s="1172">
        <v>10.5</v>
      </c>
      <c r="G13" s="1170">
        <v>8</v>
      </c>
      <c r="H13" s="1170">
        <f t="shared" si="1"/>
        <v>76.19047619047619</v>
      </c>
    </row>
    <row r="14" spans="2:8" ht="14.25">
      <c r="B14" s="1168" t="s">
        <v>109</v>
      </c>
      <c r="C14" s="1169">
        <v>4</v>
      </c>
      <c r="D14" s="1169">
        <v>4</v>
      </c>
      <c r="E14" s="1170">
        <f t="shared" si="0"/>
        <v>100</v>
      </c>
      <c r="F14" s="1171">
        <v>2.2000000000000002</v>
      </c>
      <c r="G14" s="1171">
        <v>2.4</v>
      </c>
      <c r="H14" s="1170">
        <f t="shared" si="1"/>
        <v>109.09090909090908</v>
      </c>
    </row>
    <row r="15" spans="2:8" ht="14.25">
      <c r="B15" s="1168" t="s">
        <v>111</v>
      </c>
      <c r="C15" s="1168">
        <v>11.6</v>
      </c>
      <c r="D15" s="1168">
        <v>10.5</v>
      </c>
      <c r="E15" s="1170">
        <f t="shared" si="0"/>
        <v>90.517241379310349</v>
      </c>
      <c r="F15" s="1172">
        <v>6.64</v>
      </c>
      <c r="G15" s="1172">
        <v>4.68</v>
      </c>
      <c r="H15" s="1170">
        <f t="shared" si="1"/>
        <v>70.481927710843379</v>
      </c>
    </row>
    <row r="16" spans="2:8" ht="14.25">
      <c r="B16" s="1168" t="s">
        <v>112</v>
      </c>
      <c r="C16" s="1169">
        <v>5.9</v>
      </c>
      <c r="D16" s="1169">
        <v>2.62</v>
      </c>
      <c r="E16" s="1170">
        <f t="shared" si="0"/>
        <v>44.406779661016948</v>
      </c>
      <c r="F16" s="1173">
        <v>6.02</v>
      </c>
      <c r="G16" s="1173">
        <v>2.16</v>
      </c>
      <c r="H16" s="1170">
        <f t="shared" si="1"/>
        <v>35.880398671096351</v>
      </c>
    </row>
    <row r="17" spans="2:8" ht="14.25">
      <c r="B17" s="1168" t="s">
        <v>110</v>
      </c>
      <c r="C17" s="1168">
        <v>4</v>
      </c>
      <c r="D17" s="1168">
        <v>3.2</v>
      </c>
      <c r="E17" s="1170">
        <f t="shared" si="0"/>
        <v>80</v>
      </c>
      <c r="F17" s="1170">
        <v>3</v>
      </c>
      <c r="G17" s="1170">
        <v>2</v>
      </c>
      <c r="H17" s="1170">
        <f t="shared" si="1"/>
        <v>66.666666666666657</v>
      </c>
    </row>
    <row r="18" spans="2:8" ht="14.25">
      <c r="B18" s="1168" t="s">
        <v>147</v>
      </c>
      <c r="C18" s="1168">
        <v>96</v>
      </c>
      <c r="D18" s="1168">
        <v>56</v>
      </c>
      <c r="E18" s="1170">
        <f t="shared" si="0"/>
        <v>58.333333333333336</v>
      </c>
      <c r="F18" s="1170">
        <v>6.1</v>
      </c>
      <c r="G18" s="1170">
        <v>2.7</v>
      </c>
      <c r="H18" s="1170">
        <f t="shared" si="1"/>
        <v>44.262295081967217</v>
      </c>
    </row>
    <row r="19" spans="2:8" ht="14.25">
      <c r="B19" s="1168" t="s">
        <v>145</v>
      </c>
      <c r="C19" s="1168">
        <v>27</v>
      </c>
      <c r="D19" s="1168">
        <v>19.8</v>
      </c>
      <c r="E19" s="1170">
        <f t="shared" si="0"/>
        <v>73.333333333333343</v>
      </c>
      <c r="F19" s="1170">
        <v>20.5</v>
      </c>
      <c r="G19" s="1170">
        <v>13</v>
      </c>
      <c r="H19" s="1170">
        <f t="shared" si="1"/>
        <v>63.414634146341463</v>
      </c>
    </row>
    <row r="20" spans="2:8" ht="14.25">
      <c r="B20" s="1168" t="s">
        <v>113</v>
      </c>
      <c r="C20" s="1168">
        <v>1.5</v>
      </c>
      <c r="D20" s="1168">
        <v>1.5</v>
      </c>
      <c r="E20" s="1170">
        <f t="shared" si="0"/>
        <v>100</v>
      </c>
      <c r="F20" s="1170">
        <v>1.1499999999999999</v>
      </c>
      <c r="G20" s="1172">
        <v>3.3</v>
      </c>
      <c r="H20" s="1170">
        <f t="shared" si="1"/>
        <v>286.95652173913044</v>
      </c>
    </row>
    <row r="21" spans="2:8" ht="14.25">
      <c r="B21" s="1168" t="s">
        <v>114</v>
      </c>
      <c r="C21" s="1169">
        <v>7</v>
      </c>
      <c r="D21" s="1169">
        <v>1.5</v>
      </c>
      <c r="E21" s="1170">
        <f t="shared" si="0"/>
        <v>21.428571428571427</v>
      </c>
      <c r="F21" s="1173">
        <v>6.18</v>
      </c>
      <c r="G21" s="1173">
        <v>2.16</v>
      </c>
      <c r="H21" s="1170">
        <f t="shared" si="1"/>
        <v>34.951456310679617</v>
      </c>
    </row>
    <row r="22" spans="2:8" ht="14.25">
      <c r="B22" s="1168" t="s">
        <v>115</v>
      </c>
      <c r="C22" s="1168">
        <v>71.8</v>
      </c>
      <c r="D22" s="1168">
        <v>43.5</v>
      </c>
      <c r="E22" s="1170">
        <f t="shared" si="0"/>
        <v>60.584958217270199</v>
      </c>
      <c r="F22" s="1170">
        <v>44.03</v>
      </c>
      <c r="G22" s="1170">
        <v>39.299999999999997</v>
      </c>
      <c r="H22" s="1170">
        <f t="shared" si="1"/>
        <v>89.257324551442181</v>
      </c>
    </row>
    <row r="23" spans="2:8" ht="15">
      <c r="B23" s="1174" t="s">
        <v>15</v>
      </c>
      <c r="C23" s="1175">
        <f t="shared" ref="C23:G23" si="2">SUM(C9:C22)</f>
        <v>277.3</v>
      </c>
      <c r="D23" s="1174">
        <f t="shared" si="2"/>
        <v>183.42000000000002</v>
      </c>
      <c r="E23" s="1175">
        <f t="shared" si="0"/>
        <v>66.144969347277311</v>
      </c>
      <c r="F23" s="1176">
        <f t="shared" si="2"/>
        <v>128.32000000000002</v>
      </c>
      <c r="G23" s="1176">
        <f t="shared" si="2"/>
        <v>97.049999999999983</v>
      </c>
      <c r="H23" s="1175">
        <f t="shared" si="1"/>
        <v>75.631234413965061</v>
      </c>
    </row>
    <row r="24" spans="2:8" ht="14.25">
      <c r="B24" s="1162"/>
      <c r="C24" s="1162"/>
      <c r="D24" s="1162"/>
      <c r="E24" s="1162"/>
      <c r="F24" s="1162"/>
      <c r="G24" s="1162"/>
      <c r="H24" s="1162"/>
    </row>
    <row r="25" spans="2:8" ht="14.25">
      <c r="B25" s="2168"/>
      <c r="C25" s="2168"/>
      <c r="D25" s="2168"/>
      <c r="E25" s="2168"/>
      <c r="F25" s="2168"/>
      <c r="G25" s="2168"/>
      <c r="H25" s="2168"/>
    </row>
    <row r="26" spans="2:8" ht="14.25">
      <c r="B26" s="1162"/>
      <c r="C26" s="1162"/>
      <c r="D26" s="1162"/>
      <c r="E26" s="1162"/>
      <c r="F26" s="1162"/>
      <c r="G26" s="1162"/>
      <c r="H26" s="1162"/>
    </row>
    <row r="27" spans="2:8">
      <c r="B27" s="2169" t="s">
        <v>163</v>
      </c>
      <c r="C27" s="2171" t="s">
        <v>1979</v>
      </c>
      <c r="D27" s="2171" t="s">
        <v>1980</v>
      </c>
      <c r="E27" s="2171" t="s">
        <v>1981</v>
      </c>
      <c r="F27" s="2171" t="s">
        <v>1982</v>
      </c>
      <c r="G27" s="2171" t="s">
        <v>1983</v>
      </c>
      <c r="H27" s="2171" t="s">
        <v>1984</v>
      </c>
    </row>
    <row r="28" spans="2:8">
      <c r="B28" s="2170"/>
      <c r="C28" s="2172"/>
      <c r="D28" s="2172"/>
      <c r="E28" s="2174"/>
      <c r="F28" s="2174"/>
      <c r="G28" s="2172"/>
      <c r="H28" s="2172"/>
    </row>
    <row r="29" spans="2:8">
      <c r="B29" s="2170"/>
      <c r="C29" s="2173"/>
      <c r="D29" s="2173"/>
      <c r="E29" s="2175"/>
      <c r="F29" s="2175"/>
      <c r="G29" s="2173"/>
      <c r="H29" s="2173"/>
    </row>
    <row r="30" spans="2:8" ht="14.25">
      <c r="B30" s="1165" t="s">
        <v>146</v>
      </c>
      <c r="C30" s="1177">
        <v>430</v>
      </c>
      <c r="D30" s="1165"/>
      <c r="E30" s="1166"/>
      <c r="F30" s="1490">
        <v>30</v>
      </c>
      <c r="G30" s="1165"/>
      <c r="H30" s="1165">
        <v>530</v>
      </c>
    </row>
    <row r="31" spans="2:8" ht="14.25">
      <c r="B31" s="1168" t="s">
        <v>105</v>
      </c>
      <c r="C31" s="1169">
        <v>2710</v>
      </c>
      <c r="D31" s="1169">
        <v>20</v>
      </c>
      <c r="E31" s="1170"/>
      <c r="F31" s="1179">
        <v>650</v>
      </c>
      <c r="G31" s="1168"/>
      <c r="H31" s="1168"/>
    </row>
    <row r="32" spans="2:8" ht="14.25">
      <c r="B32" s="1168" t="s">
        <v>106</v>
      </c>
      <c r="C32" s="1169">
        <v>500</v>
      </c>
      <c r="D32" s="1169"/>
      <c r="E32" s="1170"/>
      <c r="F32" s="1171"/>
      <c r="G32" s="1168"/>
      <c r="H32" s="1168"/>
    </row>
    <row r="33" spans="2:8" ht="14.25">
      <c r="B33" s="1168" t="s">
        <v>107</v>
      </c>
      <c r="C33" s="1168"/>
      <c r="D33" s="1169"/>
      <c r="E33" s="1170"/>
      <c r="F33" s="1171"/>
      <c r="G33" s="1168"/>
      <c r="H33" s="1168">
        <v>0.2</v>
      </c>
    </row>
    <row r="34" spans="2:8" ht="14.25">
      <c r="B34" s="1168" t="s">
        <v>108</v>
      </c>
      <c r="C34" s="1169"/>
      <c r="D34" s="1168"/>
      <c r="E34" s="1172"/>
      <c r="F34" s="1172"/>
      <c r="G34" s="1178">
        <v>1500</v>
      </c>
      <c r="H34" s="1178"/>
    </row>
    <row r="35" spans="2:8" ht="14.25">
      <c r="B35" s="1168" t="s">
        <v>109</v>
      </c>
      <c r="C35" s="1168"/>
      <c r="D35" s="1169"/>
      <c r="E35" s="1170"/>
      <c r="F35" s="1171"/>
      <c r="G35" s="1168"/>
      <c r="H35" s="1168"/>
    </row>
    <row r="36" spans="2:8" ht="14.25">
      <c r="B36" s="1168" t="s">
        <v>111</v>
      </c>
      <c r="C36" s="1169">
        <v>10682</v>
      </c>
      <c r="D36" s="1168">
        <v>4100</v>
      </c>
      <c r="E36" s="1178">
        <v>1050</v>
      </c>
      <c r="F36" s="1178">
        <v>5350</v>
      </c>
      <c r="G36" s="1178"/>
      <c r="H36" s="1178">
        <v>1150</v>
      </c>
    </row>
    <row r="37" spans="2:8" ht="14.25">
      <c r="B37" s="1168" t="s">
        <v>112</v>
      </c>
      <c r="C37" s="1169">
        <v>700</v>
      </c>
      <c r="D37" s="1169"/>
      <c r="E37" s="1178"/>
      <c r="F37" s="1173">
        <v>200</v>
      </c>
      <c r="G37" s="1178"/>
      <c r="H37" s="1178"/>
    </row>
    <row r="38" spans="2:8" ht="14.25">
      <c r="B38" s="1168" t="s">
        <v>110</v>
      </c>
      <c r="C38" s="1168"/>
      <c r="D38" s="1168"/>
      <c r="E38" s="1178"/>
      <c r="F38" s="1170"/>
      <c r="G38" s="1178"/>
      <c r="H38" s="1178"/>
    </row>
    <row r="39" spans="2:8" ht="14.25">
      <c r="B39" s="1168" t="s">
        <v>147</v>
      </c>
      <c r="C39" s="1168">
        <v>220</v>
      </c>
      <c r="D39" s="1168"/>
      <c r="E39" s="1178"/>
      <c r="F39" s="1170">
        <v>50</v>
      </c>
      <c r="G39" s="1178"/>
      <c r="H39" s="1178"/>
    </row>
    <row r="40" spans="2:8" ht="14.25">
      <c r="B40" s="1168" t="s">
        <v>145</v>
      </c>
      <c r="C40" s="1168">
        <v>1170</v>
      </c>
      <c r="D40" s="1168"/>
      <c r="E40" s="1178"/>
      <c r="F40" s="1170"/>
      <c r="G40" s="1178"/>
      <c r="H40" s="1178">
        <v>5</v>
      </c>
    </row>
    <row r="41" spans="2:8" ht="14.25">
      <c r="B41" s="1168" t="s">
        <v>113</v>
      </c>
      <c r="C41" s="1168">
        <v>600</v>
      </c>
      <c r="D41" s="1168">
        <v>2000</v>
      </c>
      <c r="E41" s="1178"/>
      <c r="F41" s="1178">
        <v>300</v>
      </c>
      <c r="G41" s="1178"/>
      <c r="H41" s="1178"/>
    </row>
    <row r="42" spans="2:8" ht="14.25">
      <c r="B42" s="1168" t="s">
        <v>114</v>
      </c>
      <c r="C42" s="1168"/>
      <c r="D42" s="1169"/>
      <c r="E42" s="1178"/>
      <c r="F42" s="1179"/>
      <c r="G42" s="1178"/>
      <c r="H42" s="1178"/>
    </row>
    <row r="43" spans="2:8" ht="14.25">
      <c r="B43" s="1168" t="s">
        <v>115</v>
      </c>
      <c r="C43" s="1168"/>
      <c r="D43" s="1168">
        <v>12</v>
      </c>
      <c r="E43" s="1178"/>
      <c r="F43" s="1178"/>
      <c r="G43" s="1178"/>
      <c r="H43" s="1178"/>
    </row>
    <row r="44" spans="2:8" ht="15">
      <c r="B44" s="1174" t="s">
        <v>15</v>
      </c>
      <c r="C44" s="1180">
        <f>SUM(C30:C43)</f>
        <v>17012</v>
      </c>
      <c r="D44" s="1180">
        <f t="shared" ref="D44:H44" si="3">SUM(D30:D43)</f>
        <v>6132</v>
      </c>
      <c r="E44" s="1180">
        <f t="shared" si="3"/>
        <v>1050</v>
      </c>
      <c r="F44" s="1180">
        <f t="shared" si="3"/>
        <v>6580</v>
      </c>
      <c r="G44" s="1180">
        <f t="shared" si="3"/>
        <v>1500</v>
      </c>
      <c r="H44" s="1180">
        <f t="shared" si="3"/>
        <v>1685.2</v>
      </c>
    </row>
    <row r="48" spans="2:8">
      <c r="B48" s="2012">
        <v>65</v>
      </c>
      <c r="C48" s="2012"/>
      <c r="D48" s="2012"/>
      <c r="E48" s="2012"/>
      <c r="F48" s="2012"/>
      <c r="G48" s="2012"/>
      <c r="H48" s="2012"/>
    </row>
  </sheetData>
  <mergeCells count="16">
    <mergeCell ref="B3:H3"/>
    <mergeCell ref="G4:H4"/>
    <mergeCell ref="B5:B8"/>
    <mergeCell ref="C5:D7"/>
    <mergeCell ref="E5:E8"/>
    <mergeCell ref="F5:G7"/>
    <mergeCell ref="H5:H8"/>
    <mergeCell ref="B48:H48"/>
    <mergeCell ref="B25:H25"/>
    <mergeCell ref="B27:B29"/>
    <mergeCell ref="C27:C29"/>
    <mergeCell ref="D27:D29"/>
    <mergeCell ref="E27:E29"/>
    <mergeCell ref="F27:F29"/>
    <mergeCell ref="G27:G29"/>
    <mergeCell ref="H27:H2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0">
    <tabColor rgb="FF00B050"/>
  </sheetPr>
  <dimension ref="A1:CA74"/>
  <sheetViews>
    <sheetView workbookViewId="0">
      <selection activeCell="I42" sqref="I42"/>
    </sheetView>
  </sheetViews>
  <sheetFormatPr defaultColWidth="9.140625" defaultRowHeight="14.25"/>
  <cols>
    <col min="1" max="1" width="16.85546875" style="562" customWidth="1"/>
    <col min="2" max="6" width="15.28515625" style="1494" customWidth="1"/>
    <col min="7" max="9" width="15.28515625" style="562" customWidth="1"/>
    <col min="10" max="10" width="13.85546875" style="562" customWidth="1"/>
    <col min="11" max="79" width="9.140625" style="561"/>
    <col min="80" max="16384" width="9.140625" style="562"/>
  </cols>
  <sheetData>
    <row r="1" spans="1:79" ht="28.5" customHeight="1"/>
    <row r="2" spans="1:79">
      <c r="A2" s="1633" t="s">
        <v>1675</v>
      </c>
      <c r="B2" s="1633"/>
      <c r="C2" s="1633"/>
      <c r="D2" s="1633"/>
      <c r="E2" s="1633"/>
      <c r="F2" s="1633"/>
      <c r="G2" s="1633"/>
      <c r="H2" s="1633"/>
      <c r="I2" s="1633"/>
      <c r="J2" s="1633"/>
    </row>
    <row r="3" spans="1:79">
      <c r="A3" s="1494"/>
      <c r="G3" s="1494"/>
      <c r="H3" s="1494"/>
      <c r="I3" s="1494"/>
      <c r="J3" s="1494"/>
    </row>
    <row r="4" spans="1:79" ht="19.5" customHeight="1">
      <c r="A4" s="1634" t="s">
        <v>1153</v>
      </c>
      <c r="B4" s="1637" t="s">
        <v>900</v>
      </c>
      <c r="C4" s="1638"/>
      <c r="D4" s="1638"/>
      <c r="E4" s="1638"/>
      <c r="F4" s="1638"/>
      <c r="G4" s="1638"/>
      <c r="H4" s="1638"/>
      <c r="I4" s="1639"/>
      <c r="J4" s="1635" t="s">
        <v>1821</v>
      </c>
    </row>
    <row r="5" spans="1:79" ht="22.5" customHeight="1">
      <c r="A5" s="1634"/>
      <c r="B5" s="655" t="s">
        <v>880</v>
      </c>
      <c r="C5" s="655" t="s">
        <v>1152</v>
      </c>
      <c r="D5" s="655" t="s">
        <v>990</v>
      </c>
      <c r="E5" s="655" t="s">
        <v>991</v>
      </c>
      <c r="F5" s="655" t="s">
        <v>1151</v>
      </c>
      <c r="G5" s="655" t="s">
        <v>1674</v>
      </c>
      <c r="H5" s="655" t="s">
        <v>1676</v>
      </c>
      <c r="I5" s="655" t="s">
        <v>1820</v>
      </c>
      <c r="J5" s="1636"/>
    </row>
    <row r="6" spans="1:79" s="563" customFormat="1" ht="24" customHeight="1">
      <c r="A6" s="656" t="s">
        <v>352</v>
      </c>
      <c r="B6" s="656">
        <v>11798</v>
      </c>
      <c r="C6" s="656">
        <v>12112</v>
      </c>
      <c r="D6" s="656">
        <v>12023</v>
      </c>
      <c r="E6" s="657">
        <v>12063</v>
      </c>
      <c r="F6" s="658">
        <v>12336</v>
      </c>
      <c r="G6" s="561">
        <v>12765</v>
      </c>
      <c r="H6" s="189">
        <v>12925</v>
      </c>
      <c r="I6" s="189">
        <v>13296</v>
      </c>
      <c r="J6" s="657">
        <f>H6-I6</f>
        <v>-371</v>
      </c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1"/>
      <c r="AD6" s="561"/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1"/>
      <c r="AP6" s="561"/>
      <c r="AQ6" s="561"/>
      <c r="AR6" s="561"/>
      <c r="AS6" s="561"/>
      <c r="AT6" s="561"/>
      <c r="AU6" s="561"/>
      <c r="AV6" s="561"/>
      <c r="AW6" s="561"/>
      <c r="AX6" s="561"/>
      <c r="AY6" s="561"/>
      <c r="AZ6" s="561"/>
      <c r="BA6" s="561"/>
      <c r="BB6" s="561"/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1"/>
      <c r="BN6" s="561"/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1"/>
      <c r="BZ6" s="561"/>
      <c r="CA6" s="561"/>
    </row>
    <row r="7" spans="1:79" s="563" customFormat="1" ht="24" customHeight="1">
      <c r="A7" s="659" t="s">
        <v>82</v>
      </c>
      <c r="B7" s="659">
        <v>796</v>
      </c>
      <c r="C7" s="659">
        <v>802</v>
      </c>
      <c r="D7" s="659">
        <v>810</v>
      </c>
      <c r="E7" s="660">
        <v>843</v>
      </c>
      <c r="F7" s="661">
        <v>804</v>
      </c>
      <c r="G7" s="564">
        <v>818</v>
      </c>
      <c r="H7" s="653">
        <v>840</v>
      </c>
      <c r="I7" s="653">
        <v>863</v>
      </c>
      <c r="J7" s="660">
        <f t="shared" ref="J7:J20" si="0">H7-I7</f>
        <v>-23</v>
      </c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  <c r="Z7" s="561"/>
      <c r="AA7" s="561"/>
      <c r="AB7" s="561"/>
      <c r="AC7" s="561"/>
      <c r="AD7" s="561"/>
      <c r="AE7" s="561"/>
      <c r="AF7" s="561"/>
      <c r="AG7" s="561"/>
      <c r="AH7" s="561"/>
      <c r="AI7" s="561"/>
      <c r="AJ7" s="561"/>
      <c r="AK7" s="561"/>
      <c r="AL7" s="561"/>
      <c r="AM7" s="561"/>
      <c r="AN7" s="561"/>
      <c r="AO7" s="561"/>
      <c r="AP7" s="561"/>
      <c r="AQ7" s="561"/>
      <c r="AR7" s="561"/>
      <c r="AS7" s="561"/>
      <c r="AT7" s="561"/>
      <c r="AU7" s="561"/>
      <c r="AV7" s="561"/>
      <c r="AW7" s="561"/>
      <c r="AX7" s="561"/>
      <c r="AY7" s="561"/>
      <c r="AZ7" s="561"/>
      <c r="BA7" s="561"/>
      <c r="BB7" s="561"/>
      <c r="BC7" s="561"/>
      <c r="BD7" s="561"/>
      <c r="BE7" s="561"/>
      <c r="BF7" s="561"/>
      <c r="BG7" s="561"/>
      <c r="BH7" s="561"/>
      <c r="BI7" s="561"/>
      <c r="BJ7" s="561"/>
      <c r="BK7" s="561"/>
      <c r="BL7" s="561"/>
      <c r="BM7" s="561"/>
      <c r="BN7" s="561"/>
      <c r="BO7" s="561"/>
      <c r="BP7" s="561"/>
      <c r="BQ7" s="561"/>
      <c r="BR7" s="561"/>
      <c r="BS7" s="561"/>
      <c r="BT7" s="561"/>
      <c r="BU7" s="561"/>
      <c r="BV7" s="561"/>
      <c r="BW7" s="561"/>
      <c r="BX7" s="561"/>
      <c r="BY7" s="561"/>
      <c r="BZ7" s="561"/>
      <c r="CA7" s="561"/>
    </row>
    <row r="8" spans="1:79" s="563" customFormat="1" ht="24" customHeight="1">
      <c r="A8" s="656" t="s">
        <v>83</v>
      </c>
      <c r="B8" s="656">
        <v>682</v>
      </c>
      <c r="C8" s="656">
        <v>692</v>
      </c>
      <c r="D8" s="656">
        <v>693</v>
      </c>
      <c r="E8" s="657">
        <v>695</v>
      </c>
      <c r="F8" s="658">
        <v>705</v>
      </c>
      <c r="G8" s="561">
        <v>746</v>
      </c>
      <c r="H8" s="189">
        <v>789</v>
      </c>
      <c r="I8" s="189">
        <v>848</v>
      </c>
      <c r="J8" s="657">
        <f t="shared" si="0"/>
        <v>-59</v>
      </c>
      <c r="K8" s="561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  <c r="AB8" s="561"/>
      <c r="AC8" s="561"/>
      <c r="AD8" s="561"/>
      <c r="AE8" s="561"/>
      <c r="AF8" s="561"/>
      <c r="AG8" s="561"/>
      <c r="AH8" s="561"/>
      <c r="AI8" s="561"/>
      <c r="AJ8" s="561"/>
      <c r="AK8" s="561"/>
      <c r="AL8" s="561"/>
      <c r="AM8" s="561"/>
      <c r="AN8" s="561"/>
      <c r="AO8" s="561"/>
      <c r="AP8" s="561"/>
      <c r="AQ8" s="561"/>
      <c r="AR8" s="561"/>
      <c r="AS8" s="561"/>
      <c r="AT8" s="561"/>
      <c r="AU8" s="561"/>
      <c r="AV8" s="561"/>
      <c r="AW8" s="561"/>
      <c r="AX8" s="561"/>
      <c r="AY8" s="561"/>
      <c r="AZ8" s="561"/>
      <c r="BA8" s="561"/>
      <c r="BB8" s="561"/>
      <c r="BC8" s="561"/>
      <c r="BD8" s="561"/>
      <c r="BE8" s="561"/>
      <c r="BF8" s="561"/>
      <c r="BG8" s="561"/>
      <c r="BH8" s="561"/>
      <c r="BI8" s="561"/>
      <c r="BJ8" s="561"/>
      <c r="BK8" s="561"/>
      <c r="BL8" s="561"/>
      <c r="BM8" s="561"/>
      <c r="BN8" s="561"/>
      <c r="BO8" s="561"/>
      <c r="BP8" s="561"/>
      <c r="BQ8" s="561"/>
      <c r="BR8" s="561"/>
      <c r="BS8" s="561"/>
      <c r="BT8" s="561"/>
      <c r="BU8" s="561"/>
      <c r="BV8" s="561"/>
      <c r="BW8" s="561"/>
      <c r="BX8" s="561"/>
      <c r="BY8" s="561"/>
      <c r="BZ8" s="561"/>
      <c r="CA8" s="561"/>
    </row>
    <row r="9" spans="1:79" s="563" customFormat="1" ht="24" customHeight="1">
      <c r="A9" s="659" t="s">
        <v>92</v>
      </c>
      <c r="B9" s="659">
        <v>1320</v>
      </c>
      <c r="C9" s="659">
        <v>1342</v>
      </c>
      <c r="D9" s="659">
        <v>1366</v>
      </c>
      <c r="E9" s="660">
        <v>1425</v>
      </c>
      <c r="F9" s="661">
        <v>1437</v>
      </c>
      <c r="G9" s="564">
        <v>1472</v>
      </c>
      <c r="H9" s="653">
        <v>1490</v>
      </c>
      <c r="I9" s="653">
        <v>1498</v>
      </c>
      <c r="J9" s="660">
        <f t="shared" si="0"/>
        <v>-8</v>
      </c>
      <c r="K9" s="561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  <c r="AB9" s="561"/>
      <c r="AC9" s="561"/>
      <c r="AD9" s="561"/>
      <c r="AE9" s="561"/>
      <c r="AF9" s="561"/>
      <c r="AG9" s="561"/>
      <c r="AH9" s="561"/>
      <c r="AI9" s="561"/>
      <c r="AJ9" s="561"/>
      <c r="AK9" s="561"/>
      <c r="AL9" s="561"/>
      <c r="AM9" s="561"/>
      <c r="AN9" s="561"/>
      <c r="AO9" s="561"/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561"/>
      <c r="BB9" s="561"/>
      <c r="BC9" s="561"/>
      <c r="BD9" s="561"/>
      <c r="BE9" s="561"/>
      <c r="BF9" s="561"/>
      <c r="BG9" s="561"/>
      <c r="BH9" s="561"/>
      <c r="BI9" s="561"/>
      <c r="BJ9" s="561"/>
      <c r="BK9" s="561"/>
      <c r="BL9" s="561"/>
      <c r="BM9" s="561"/>
      <c r="BN9" s="561"/>
      <c r="BO9" s="561"/>
      <c r="BP9" s="561"/>
      <c r="BQ9" s="561"/>
      <c r="BR9" s="561"/>
      <c r="BS9" s="561"/>
      <c r="BT9" s="561"/>
      <c r="BU9" s="561"/>
      <c r="BV9" s="561"/>
      <c r="BW9" s="561"/>
      <c r="BX9" s="561"/>
      <c r="BY9" s="561"/>
      <c r="BZ9" s="561"/>
      <c r="CA9" s="561"/>
    </row>
    <row r="10" spans="1:79" s="563" customFormat="1" ht="24" customHeight="1">
      <c r="A10" s="656" t="s">
        <v>84</v>
      </c>
      <c r="B10" s="656">
        <v>506</v>
      </c>
      <c r="C10" s="656">
        <v>495</v>
      </c>
      <c r="D10" s="656">
        <v>520</v>
      </c>
      <c r="E10" s="657">
        <v>533</v>
      </c>
      <c r="F10" s="658">
        <v>537</v>
      </c>
      <c r="G10" s="561">
        <v>552</v>
      </c>
      <c r="H10" s="189">
        <v>566</v>
      </c>
      <c r="I10" s="189">
        <v>610</v>
      </c>
      <c r="J10" s="657">
        <f t="shared" si="0"/>
        <v>-44</v>
      </c>
      <c r="K10" s="561"/>
      <c r="L10" s="561"/>
      <c r="M10" s="56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  <c r="AB10" s="561"/>
      <c r="AC10" s="561"/>
      <c r="AD10" s="561"/>
      <c r="AE10" s="561"/>
      <c r="AF10" s="561"/>
      <c r="AG10" s="561"/>
      <c r="AH10" s="561"/>
      <c r="AI10" s="561"/>
      <c r="AJ10" s="561"/>
      <c r="AK10" s="561"/>
      <c r="AL10" s="561"/>
      <c r="AM10" s="561"/>
      <c r="AN10" s="561"/>
      <c r="AO10" s="561"/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561"/>
      <c r="BB10" s="561"/>
      <c r="BC10" s="561"/>
      <c r="BD10" s="561"/>
      <c r="BE10" s="561"/>
      <c r="BF10" s="561"/>
      <c r="BG10" s="561"/>
      <c r="BH10" s="561"/>
      <c r="BI10" s="561"/>
      <c r="BJ10" s="561"/>
      <c r="BK10" s="561"/>
      <c r="BL10" s="561"/>
      <c r="BM10" s="561"/>
      <c r="BN10" s="561"/>
      <c r="BO10" s="561"/>
      <c r="BP10" s="561"/>
      <c r="BQ10" s="561"/>
      <c r="BR10" s="561"/>
      <c r="BS10" s="561"/>
      <c r="BT10" s="561"/>
      <c r="BU10" s="561"/>
      <c r="BV10" s="561"/>
      <c r="BW10" s="561"/>
      <c r="BX10" s="561"/>
      <c r="BY10" s="561"/>
      <c r="BZ10" s="561"/>
      <c r="CA10" s="561"/>
    </row>
    <row r="11" spans="1:79" s="563" customFormat="1" ht="24" customHeight="1">
      <c r="A11" s="659" t="s">
        <v>85</v>
      </c>
      <c r="B11" s="659">
        <v>425</v>
      </c>
      <c r="C11" s="659">
        <v>425</v>
      </c>
      <c r="D11" s="659">
        <v>430</v>
      </c>
      <c r="E11" s="660">
        <v>429</v>
      </c>
      <c r="F11" s="661">
        <v>437</v>
      </c>
      <c r="G11" s="564">
        <v>439</v>
      </c>
      <c r="H11" s="653">
        <v>453</v>
      </c>
      <c r="I11" s="653">
        <v>477</v>
      </c>
      <c r="J11" s="660">
        <f t="shared" si="0"/>
        <v>-24</v>
      </c>
      <c r="K11" s="561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  <c r="AB11" s="561"/>
      <c r="AC11" s="561"/>
      <c r="AD11" s="561"/>
      <c r="AE11" s="561"/>
      <c r="AF11" s="561"/>
      <c r="AG11" s="561"/>
      <c r="AH11" s="561"/>
      <c r="AI11" s="561"/>
      <c r="AJ11" s="561"/>
      <c r="AK11" s="561"/>
      <c r="AL11" s="561"/>
      <c r="AM11" s="561"/>
      <c r="AN11" s="561"/>
      <c r="AO11" s="561"/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561"/>
      <c r="BB11" s="561"/>
      <c r="BC11" s="561"/>
      <c r="BD11" s="561"/>
      <c r="BE11" s="561"/>
      <c r="BF11" s="561"/>
      <c r="BG11" s="561"/>
      <c r="BH11" s="561"/>
      <c r="BI11" s="561"/>
      <c r="BJ11" s="561"/>
      <c r="BK11" s="561"/>
      <c r="BL11" s="561"/>
      <c r="BM11" s="561"/>
      <c r="BN11" s="561"/>
      <c r="BO11" s="561"/>
      <c r="BP11" s="561"/>
      <c r="BQ11" s="561"/>
      <c r="BR11" s="561"/>
      <c r="BS11" s="561"/>
      <c r="BT11" s="561"/>
      <c r="BU11" s="561"/>
      <c r="BV11" s="561"/>
      <c r="BW11" s="561"/>
      <c r="BX11" s="561"/>
      <c r="BY11" s="561"/>
      <c r="BZ11" s="561"/>
      <c r="CA11" s="561"/>
    </row>
    <row r="12" spans="1:79" s="563" customFormat="1" ht="24" customHeight="1">
      <c r="A12" s="656" t="s">
        <v>86</v>
      </c>
      <c r="B12" s="656">
        <v>874</v>
      </c>
      <c r="C12" s="656">
        <v>889</v>
      </c>
      <c r="D12" s="656">
        <v>905</v>
      </c>
      <c r="E12" s="657">
        <v>907</v>
      </c>
      <c r="F12" s="658">
        <v>910</v>
      </c>
      <c r="G12" s="561">
        <v>905</v>
      </c>
      <c r="H12" s="189">
        <v>914</v>
      </c>
      <c r="I12" s="189">
        <v>919</v>
      </c>
      <c r="J12" s="657">
        <f t="shared" si="0"/>
        <v>-5</v>
      </c>
      <c r="K12" s="56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  <c r="AB12" s="561"/>
      <c r="AC12" s="561"/>
      <c r="AD12" s="561"/>
      <c r="AE12" s="561"/>
      <c r="AF12" s="561"/>
      <c r="AG12" s="561"/>
      <c r="AH12" s="561"/>
      <c r="AI12" s="561"/>
      <c r="AJ12" s="561"/>
      <c r="AK12" s="561"/>
      <c r="AL12" s="561"/>
      <c r="AM12" s="561"/>
      <c r="AN12" s="561"/>
      <c r="AO12" s="561"/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561"/>
      <c r="BB12" s="561"/>
      <c r="BC12" s="561"/>
      <c r="BD12" s="561"/>
      <c r="BE12" s="561"/>
      <c r="BF12" s="561"/>
      <c r="BG12" s="561"/>
      <c r="BH12" s="561"/>
      <c r="BI12" s="561"/>
      <c r="BJ12" s="561"/>
      <c r="BK12" s="561"/>
      <c r="BL12" s="561"/>
      <c r="BM12" s="561"/>
      <c r="BN12" s="561"/>
      <c r="BO12" s="561"/>
      <c r="BP12" s="561"/>
      <c r="BQ12" s="561"/>
      <c r="BR12" s="561"/>
      <c r="BS12" s="561"/>
      <c r="BT12" s="561"/>
      <c r="BU12" s="561"/>
      <c r="BV12" s="561"/>
      <c r="BW12" s="561"/>
      <c r="BX12" s="561"/>
      <c r="BY12" s="561"/>
      <c r="BZ12" s="561"/>
      <c r="CA12" s="561"/>
    </row>
    <row r="13" spans="1:79" s="563" customFormat="1" ht="24" customHeight="1">
      <c r="A13" s="659" t="s">
        <v>87</v>
      </c>
      <c r="B13" s="659">
        <v>786</v>
      </c>
      <c r="C13" s="659">
        <v>794</v>
      </c>
      <c r="D13" s="659">
        <v>818</v>
      </c>
      <c r="E13" s="660">
        <v>854</v>
      </c>
      <c r="F13" s="661">
        <v>845</v>
      </c>
      <c r="G13" s="564">
        <v>825</v>
      </c>
      <c r="H13" s="653">
        <v>860</v>
      </c>
      <c r="I13" s="653">
        <v>898</v>
      </c>
      <c r="J13" s="660">
        <f t="shared" si="0"/>
        <v>-38</v>
      </c>
      <c r="K13" s="561"/>
      <c r="L13" s="561"/>
      <c r="M13" s="561"/>
      <c r="N13" s="561"/>
      <c r="O13" s="561"/>
      <c r="P13" s="561"/>
      <c r="Q13" s="561"/>
      <c r="R13" s="561"/>
      <c r="S13" s="561"/>
      <c r="T13" s="562">
        <v>2010</v>
      </c>
      <c r="U13" s="562">
        <v>2011</v>
      </c>
      <c r="V13" s="562">
        <v>2012</v>
      </c>
      <c r="W13" s="562">
        <v>2013</v>
      </c>
      <c r="X13" s="562">
        <v>2014</v>
      </c>
      <c r="Y13" s="562">
        <v>2015</v>
      </c>
      <c r="Z13" s="561">
        <v>2016</v>
      </c>
      <c r="AA13" s="561"/>
      <c r="AB13" s="561"/>
      <c r="AC13" s="561"/>
      <c r="AD13" s="561"/>
      <c r="AE13" s="561"/>
      <c r="AF13" s="561"/>
      <c r="AG13" s="561"/>
      <c r="AH13" s="561"/>
      <c r="AI13" s="561"/>
      <c r="AJ13" s="561"/>
      <c r="AK13" s="561"/>
      <c r="AL13" s="561"/>
      <c r="AM13" s="561"/>
      <c r="AN13" s="561"/>
      <c r="AO13" s="561"/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561"/>
      <c r="BB13" s="561"/>
      <c r="BC13" s="561"/>
      <c r="BD13" s="561"/>
      <c r="BE13" s="561"/>
      <c r="BF13" s="561"/>
      <c r="BG13" s="561"/>
      <c r="BH13" s="561"/>
      <c r="BI13" s="561"/>
      <c r="BJ13" s="561"/>
      <c r="BK13" s="561"/>
      <c r="BL13" s="561"/>
      <c r="BM13" s="561"/>
      <c r="BN13" s="561"/>
      <c r="BO13" s="561"/>
      <c r="BP13" s="561"/>
      <c r="BQ13" s="561"/>
      <c r="BR13" s="561"/>
      <c r="BS13" s="561"/>
      <c r="BT13" s="561"/>
      <c r="BU13" s="561"/>
      <c r="BV13" s="561"/>
      <c r="BW13" s="561"/>
      <c r="BX13" s="561"/>
      <c r="BY13" s="561"/>
      <c r="BZ13" s="561"/>
      <c r="CA13" s="561"/>
    </row>
    <row r="14" spans="1:79" s="563" customFormat="1" ht="24" customHeight="1">
      <c r="A14" s="656" t="s">
        <v>90</v>
      </c>
      <c r="B14" s="656">
        <v>616</v>
      </c>
      <c r="C14" s="656">
        <v>616</v>
      </c>
      <c r="D14" s="656">
        <v>604</v>
      </c>
      <c r="E14" s="657">
        <v>604</v>
      </c>
      <c r="F14" s="658">
        <v>605</v>
      </c>
      <c r="G14" s="561">
        <v>602</v>
      </c>
      <c r="H14" s="189">
        <v>600</v>
      </c>
      <c r="I14" s="189">
        <v>615</v>
      </c>
      <c r="J14" s="657">
        <f t="shared" si="0"/>
        <v>-15</v>
      </c>
      <c r="K14" s="561"/>
      <c r="L14" s="561"/>
      <c r="M14" s="561"/>
      <c r="N14" s="561"/>
      <c r="O14" s="561"/>
      <c r="P14" s="561"/>
      <c r="Q14" s="561"/>
      <c r="R14" s="561"/>
      <c r="S14" s="561" t="s">
        <v>1655</v>
      </c>
      <c r="T14" s="561">
        <v>0.8</v>
      </c>
      <c r="U14" s="561">
        <v>0.8</v>
      </c>
      <c r="V14" s="561">
        <v>0.4</v>
      </c>
      <c r="W14" s="561">
        <v>0.5</v>
      </c>
      <c r="X14" s="561">
        <v>-0.2</v>
      </c>
      <c r="Y14" s="561">
        <v>2</v>
      </c>
      <c r="Z14" s="561">
        <v>1.7</v>
      </c>
      <c r="AA14" s="561"/>
      <c r="AB14" s="561"/>
      <c r="AC14" s="561"/>
      <c r="AD14" s="561"/>
      <c r="AE14" s="561"/>
      <c r="AF14" s="561"/>
      <c r="AG14" s="561"/>
      <c r="AH14" s="561"/>
      <c r="AI14" s="561"/>
      <c r="AJ14" s="561"/>
      <c r="AK14" s="561"/>
      <c r="AL14" s="561"/>
      <c r="AM14" s="561"/>
      <c r="AN14" s="561"/>
      <c r="AO14" s="561"/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561"/>
      <c r="BB14" s="561"/>
      <c r="BC14" s="561"/>
      <c r="BD14" s="561"/>
      <c r="BE14" s="561"/>
      <c r="BF14" s="561"/>
      <c r="BG14" s="561"/>
      <c r="BH14" s="561"/>
      <c r="BI14" s="561"/>
      <c r="BJ14" s="561"/>
      <c r="BK14" s="561"/>
      <c r="BL14" s="561"/>
      <c r="BM14" s="561"/>
      <c r="BN14" s="561"/>
      <c r="BO14" s="561"/>
      <c r="BP14" s="561"/>
      <c r="BQ14" s="561"/>
      <c r="BR14" s="561"/>
      <c r="BS14" s="561"/>
      <c r="BT14" s="561"/>
      <c r="BU14" s="561"/>
      <c r="BV14" s="561"/>
      <c r="BW14" s="561"/>
      <c r="BX14" s="561"/>
      <c r="BY14" s="561"/>
      <c r="BZ14" s="561"/>
      <c r="CA14" s="561"/>
    </row>
    <row r="15" spans="1:79" s="563" customFormat="1" ht="24" customHeight="1">
      <c r="A15" s="659" t="s">
        <v>88</v>
      </c>
      <c r="B15" s="659">
        <v>911</v>
      </c>
      <c r="C15" s="659">
        <v>919</v>
      </c>
      <c r="D15" s="659">
        <v>896</v>
      </c>
      <c r="E15" s="660">
        <v>892</v>
      </c>
      <c r="F15" s="661">
        <v>848</v>
      </c>
      <c r="G15" s="564">
        <v>837</v>
      </c>
      <c r="H15" s="653">
        <v>865</v>
      </c>
      <c r="I15" s="653">
        <v>890</v>
      </c>
      <c r="J15" s="660">
        <f t="shared" si="0"/>
        <v>-25</v>
      </c>
      <c r="K15" s="561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  <c r="AB15" s="561"/>
      <c r="AC15" s="561"/>
      <c r="AD15" s="561"/>
      <c r="AE15" s="561"/>
      <c r="AF15" s="561"/>
      <c r="AG15" s="561"/>
      <c r="AH15" s="561"/>
      <c r="AI15" s="561"/>
      <c r="AJ15" s="561"/>
      <c r="AK15" s="561"/>
      <c r="AL15" s="561"/>
      <c r="AM15" s="561"/>
      <c r="AN15" s="561"/>
      <c r="AO15" s="561"/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561"/>
      <c r="BB15" s="561"/>
      <c r="BC15" s="561"/>
      <c r="BD15" s="561"/>
      <c r="BE15" s="561"/>
      <c r="BF15" s="561"/>
      <c r="BG15" s="561"/>
      <c r="BH15" s="561"/>
      <c r="BI15" s="561"/>
      <c r="BJ15" s="561"/>
      <c r="BK15" s="561"/>
      <c r="BL15" s="561"/>
      <c r="BM15" s="561"/>
      <c r="BN15" s="561"/>
      <c r="BO15" s="561"/>
      <c r="BP15" s="561"/>
      <c r="BQ15" s="561"/>
      <c r="BR15" s="561"/>
      <c r="BS15" s="561"/>
      <c r="BT15" s="561"/>
      <c r="BU15" s="561"/>
      <c r="BV15" s="561"/>
      <c r="BW15" s="561"/>
      <c r="BX15" s="561"/>
      <c r="BY15" s="561"/>
      <c r="BZ15" s="561"/>
      <c r="CA15" s="561"/>
    </row>
    <row r="16" spans="1:79" s="563" customFormat="1" ht="24" customHeight="1">
      <c r="A16" s="656" t="s">
        <v>89</v>
      </c>
      <c r="B16" s="656">
        <v>484</v>
      </c>
      <c r="C16" s="656">
        <v>494</v>
      </c>
      <c r="D16" s="656">
        <v>507</v>
      </c>
      <c r="E16" s="657">
        <v>530</v>
      </c>
      <c r="F16" s="658">
        <v>556</v>
      </c>
      <c r="G16" s="561">
        <v>552</v>
      </c>
      <c r="H16" s="189">
        <v>576</v>
      </c>
      <c r="I16" s="189">
        <v>606</v>
      </c>
      <c r="J16" s="657">
        <f t="shared" si="0"/>
        <v>-30</v>
      </c>
      <c r="K16" s="561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  <c r="Z16" s="561"/>
      <c r="AA16" s="561"/>
      <c r="AB16" s="561"/>
      <c r="AC16" s="561"/>
      <c r="AD16" s="561"/>
      <c r="AE16" s="561"/>
      <c r="AF16" s="561"/>
      <c r="AG16" s="561"/>
      <c r="AH16" s="561"/>
      <c r="AI16" s="561"/>
      <c r="AJ16" s="561"/>
      <c r="AK16" s="561"/>
      <c r="AL16" s="561"/>
      <c r="AM16" s="561"/>
      <c r="AN16" s="561"/>
      <c r="AO16" s="561"/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561"/>
      <c r="BB16" s="561"/>
      <c r="BC16" s="561"/>
      <c r="BD16" s="561"/>
      <c r="BE16" s="561"/>
      <c r="BF16" s="561"/>
      <c r="BG16" s="561"/>
      <c r="BH16" s="561"/>
      <c r="BI16" s="561"/>
      <c r="BJ16" s="561"/>
      <c r="BK16" s="561"/>
      <c r="BL16" s="561"/>
      <c r="BM16" s="561"/>
      <c r="BN16" s="561"/>
      <c r="BO16" s="561"/>
      <c r="BP16" s="561"/>
      <c r="BQ16" s="561"/>
      <c r="BR16" s="561"/>
      <c r="BS16" s="561"/>
      <c r="BT16" s="561"/>
      <c r="BU16" s="561"/>
      <c r="BV16" s="561"/>
      <c r="BW16" s="561"/>
      <c r="BX16" s="561"/>
      <c r="BY16" s="561"/>
      <c r="BZ16" s="561"/>
      <c r="CA16" s="561"/>
    </row>
    <row r="17" spans="1:79" s="563" customFormat="1" ht="24" customHeight="1">
      <c r="A17" s="659" t="s">
        <v>91</v>
      </c>
      <c r="B17" s="659">
        <v>994</v>
      </c>
      <c r="C17" s="659">
        <v>975</v>
      </c>
      <c r="D17" s="659">
        <v>979</v>
      </c>
      <c r="E17" s="660">
        <v>981</v>
      </c>
      <c r="F17" s="661">
        <v>983</v>
      </c>
      <c r="G17" s="564">
        <v>995</v>
      </c>
      <c r="H17" s="653">
        <v>1017</v>
      </c>
      <c r="I17" s="653">
        <v>1043</v>
      </c>
      <c r="J17" s="660">
        <f t="shared" si="0"/>
        <v>-26</v>
      </c>
      <c r="K17" s="561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61"/>
      <c r="AA17" s="561"/>
      <c r="AB17" s="561"/>
      <c r="AC17" s="561"/>
      <c r="AD17" s="561"/>
      <c r="AE17" s="561"/>
      <c r="AF17" s="561"/>
      <c r="AG17" s="561"/>
      <c r="AH17" s="561"/>
      <c r="AI17" s="561"/>
      <c r="AJ17" s="561"/>
      <c r="AK17" s="561"/>
      <c r="AL17" s="561"/>
      <c r="AM17" s="561"/>
      <c r="AN17" s="561"/>
      <c r="AO17" s="561"/>
      <c r="AP17" s="561"/>
      <c r="AQ17" s="561"/>
      <c r="AR17" s="561"/>
      <c r="AS17" s="561"/>
      <c r="AT17" s="561"/>
      <c r="AU17" s="561"/>
      <c r="AV17" s="561"/>
      <c r="AW17" s="561"/>
      <c r="AX17" s="561"/>
      <c r="AY17" s="561"/>
      <c r="AZ17" s="561"/>
      <c r="BA17" s="561"/>
      <c r="BB17" s="561"/>
      <c r="BC17" s="561"/>
      <c r="BD17" s="561"/>
      <c r="BE17" s="561"/>
      <c r="BF17" s="561"/>
      <c r="BG17" s="561"/>
      <c r="BH17" s="561"/>
      <c r="BI17" s="561"/>
      <c r="BJ17" s="561"/>
      <c r="BK17" s="561"/>
      <c r="BL17" s="561"/>
      <c r="BM17" s="561"/>
      <c r="BN17" s="561"/>
      <c r="BO17" s="561"/>
      <c r="BP17" s="561"/>
      <c r="BQ17" s="561"/>
      <c r="BR17" s="561"/>
      <c r="BS17" s="561"/>
      <c r="BT17" s="561"/>
      <c r="BU17" s="561"/>
      <c r="BV17" s="561"/>
      <c r="BW17" s="561"/>
      <c r="BX17" s="561"/>
      <c r="BY17" s="561"/>
      <c r="BZ17" s="561"/>
      <c r="CA17" s="561"/>
    </row>
    <row r="18" spans="1:79" s="563" customFormat="1" ht="24" customHeight="1">
      <c r="A18" s="656" t="s">
        <v>93</v>
      </c>
      <c r="B18" s="656">
        <v>808</v>
      </c>
      <c r="C18" s="656">
        <v>807</v>
      </c>
      <c r="D18" s="656">
        <v>814</v>
      </c>
      <c r="E18" s="657">
        <v>813</v>
      </c>
      <c r="F18" s="658">
        <v>804</v>
      </c>
      <c r="G18" s="561">
        <v>796</v>
      </c>
      <c r="H18" s="189">
        <v>813</v>
      </c>
      <c r="I18" s="189">
        <v>848</v>
      </c>
      <c r="J18" s="657">
        <f t="shared" si="0"/>
        <v>-35</v>
      </c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61"/>
      <c r="AR18" s="561"/>
      <c r="AS18" s="561"/>
      <c r="AT18" s="561"/>
      <c r="AU18" s="561"/>
      <c r="AV18" s="561"/>
      <c r="AW18" s="561"/>
      <c r="AX18" s="561"/>
      <c r="AY18" s="561"/>
      <c r="AZ18" s="561"/>
      <c r="BA18" s="561"/>
      <c r="BB18" s="561"/>
      <c r="BC18" s="561"/>
      <c r="BD18" s="561"/>
      <c r="BE18" s="561"/>
      <c r="BF18" s="561"/>
      <c r="BG18" s="561"/>
      <c r="BH18" s="561"/>
      <c r="BI18" s="561"/>
      <c r="BJ18" s="561"/>
      <c r="BK18" s="561"/>
      <c r="BL18" s="561"/>
      <c r="BM18" s="561"/>
      <c r="BN18" s="561"/>
      <c r="BO18" s="561"/>
      <c r="BP18" s="561"/>
      <c r="BQ18" s="561"/>
      <c r="BR18" s="561"/>
      <c r="BS18" s="561"/>
      <c r="BT18" s="561"/>
      <c r="BU18" s="561"/>
      <c r="BV18" s="561"/>
      <c r="BW18" s="561"/>
      <c r="BX18" s="561"/>
      <c r="BY18" s="561"/>
      <c r="BZ18" s="561"/>
      <c r="CA18" s="561"/>
    </row>
    <row r="19" spans="1:79" s="563" customFormat="1" ht="24" customHeight="1">
      <c r="A19" s="659" t="s">
        <v>94</v>
      </c>
      <c r="B19" s="659">
        <v>565</v>
      </c>
      <c r="C19" s="659">
        <v>559</v>
      </c>
      <c r="D19" s="659">
        <v>525</v>
      </c>
      <c r="E19" s="660">
        <v>536</v>
      </c>
      <c r="F19" s="661">
        <v>598</v>
      </c>
      <c r="G19" s="564">
        <v>612</v>
      </c>
      <c r="H19" s="654">
        <v>616</v>
      </c>
      <c r="I19" s="654">
        <v>647</v>
      </c>
      <c r="J19" s="660">
        <f t="shared" si="0"/>
        <v>-31</v>
      </c>
      <c r="K19" s="561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561"/>
      <c r="Z19" s="561"/>
      <c r="AA19" s="561"/>
      <c r="AB19" s="561"/>
      <c r="AC19" s="561"/>
      <c r="AD19" s="561"/>
      <c r="AE19" s="561"/>
      <c r="AF19" s="561"/>
      <c r="AG19" s="561"/>
      <c r="AH19" s="561"/>
      <c r="AI19" s="561"/>
      <c r="AJ19" s="561"/>
      <c r="AK19" s="561"/>
      <c r="AL19" s="561"/>
      <c r="AM19" s="561"/>
      <c r="AN19" s="561"/>
      <c r="AO19" s="561"/>
      <c r="AP19" s="561"/>
      <c r="AQ19" s="561"/>
      <c r="AR19" s="561"/>
      <c r="AS19" s="561"/>
      <c r="AT19" s="561"/>
      <c r="AU19" s="561"/>
      <c r="AV19" s="561"/>
      <c r="AW19" s="561"/>
      <c r="AX19" s="561"/>
      <c r="AY19" s="561"/>
      <c r="AZ19" s="561"/>
      <c r="BA19" s="561"/>
      <c r="BB19" s="561"/>
      <c r="BC19" s="561"/>
      <c r="BD19" s="561"/>
      <c r="BE19" s="561"/>
      <c r="BF19" s="561"/>
      <c r="BG19" s="561"/>
      <c r="BH19" s="561"/>
      <c r="BI19" s="561"/>
      <c r="BJ19" s="561"/>
      <c r="BK19" s="561"/>
      <c r="BL19" s="561"/>
      <c r="BM19" s="561"/>
      <c r="BN19" s="561"/>
      <c r="BO19" s="561"/>
      <c r="BP19" s="561"/>
      <c r="BQ19" s="561"/>
      <c r="BR19" s="561"/>
      <c r="BS19" s="561"/>
      <c r="BT19" s="561"/>
      <c r="BU19" s="561"/>
      <c r="BV19" s="561"/>
      <c r="BW19" s="561"/>
      <c r="BX19" s="561"/>
      <c r="BY19" s="561"/>
      <c r="BZ19" s="561"/>
      <c r="CA19" s="561"/>
    </row>
    <row r="20" spans="1:79" s="563" customFormat="1" ht="24" customHeight="1">
      <c r="A20" s="662" t="s">
        <v>466</v>
      </c>
      <c r="B20" s="662">
        <f>SUM(B6:B19)</f>
        <v>21565</v>
      </c>
      <c r="C20" s="662">
        <f>SUM(C6:C19)</f>
        <v>21921</v>
      </c>
      <c r="D20" s="662">
        <f>SUM(D6:D19)</f>
        <v>21890</v>
      </c>
      <c r="E20" s="663">
        <v>21890</v>
      </c>
      <c r="F20" s="662">
        <f>SUM(F6:F19)</f>
        <v>22405</v>
      </c>
      <c r="G20" s="565">
        <f>SUM(G6:G19)</f>
        <v>22916</v>
      </c>
      <c r="H20" s="671">
        <v>23324</v>
      </c>
      <c r="I20" s="671">
        <f>SUM(I6:I19)</f>
        <v>24058</v>
      </c>
      <c r="J20" s="670">
        <f t="shared" si="0"/>
        <v>-734</v>
      </c>
      <c r="K20" s="561"/>
      <c r="L20" s="561"/>
      <c r="M20" s="561"/>
      <c r="N20" s="561"/>
      <c r="O20" s="561"/>
      <c r="P20" s="561"/>
      <c r="Q20" s="561"/>
      <c r="R20" s="561"/>
      <c r="S20" s="562"/>
      <c r="T20" s="562">
        <v>2010</v>
      </c>
      <c r="U20" s="562">
        <v>2011</v>
      </c>
      <c r="V20" s="562">
        <v>2012</v>
      </c>
      <c r="W20" s="562">
        <v>2013</v>
      </c>
      <c r="X20" s="562">
        <v>2014</v>
      </c>
      <c r="Y20" s="562">
        <v>2015</v>
      </c>
      <c r="Z20" s="562">
        <v>2016</v>
      </c>
      <c r="AA20" s="1494"/>
      <c r="AB20" s="562">
        <v>2000</v>
      </c>
      <c r="AC20" s="562">
        <v>2010</v>
      </c>
      <c r="AD20" s="562">
        <v>2011</v>
      </c>
      <c r="AE20" s="562">
        <v>2012</v>
      </c>
      <c r="AF20" s="562">
        <v>2013</v>
      </c>
      <c r="AG20" s="562">
        <v>2014</v>
      </c>
      <c r="AH20" s="561">
        <v>2015</v>
      </c>
      <c r="AI20" s="561">
        <v>2016</v>
      </c>
      <c r="AJ20" s="561"/>
      <c r="AK20" s="561"/>
      <c r="AL20" s="561"/>
      <c r="AM20" s="561"/>
      <c r="AN20" s="561"/>
      <c r="AO20" s="561"/>
      <c r="AP20" s="561"/>
      <c r="AQ20" s="561"/>
      <c r="AR20" s="561"/>
      <c r="AS20" s="561"/>
      <c r="AT20" s="561"/>
      <c r="AU20" s="561"/>
      <c r="AV20" s="561"/>
      <c r="AW20" s="561"/>
      <c r="AX20" s="561"/>
      <c r="AY20" s="561"/>
      <c r="AZ20" s="561"/>
      <c r="BA20" s="561"/>
      <c r="BB20" s="561"/>
      <c r="BC20" s="561"/>
      <c r="BD20" s="561"/>
      <c r="BE20" s="561"/>
      <c r="BF20" s="561"/>
      <c r="BG20" s="561"/>
      <c r="BH20" s="561"/>
      <c r="BI20" s="561"/>
      <c r="BJ20" s="561"/>
      <c r="BK20" s="561"/>
      <c r="BL20" s="561"/>
      <c r="BM20" s="561"/>
      <c r="BN20" s="561"/>
      <c r="BO20" s="561"/>
      <c r="BP20" s="561"/>
      <c r="BQ20" s="561"/>
      <c r="BR20" s="561"/>
      <c r="BS20" s="561"/>
      <c r="BT20" s="561"/>
      <c r="BU20" s="561"/>
      <c r="BV20" s="561"/>
      <c r="BW20" s="561"/>
      <c r="BX20" s="561"/>
      <c r="BY20" s="561"/>
      <c r="BZ20" s="561"/>
      <c r="CA20" s="561"/>
    </row>
    <row r="21" spans="1:79">
      <c r="S21" s="562" t="s">
        <v>1654</v>
      </c>
      <c r="T21" s="562">
        <v>74473</v>
      </c>
      <c r="U21" s="562">
        <v>75036</v>
      </c>
      <c r="V21" s="562">
        <v>74723</v>
      </c>
      <c r="W21" s="562">
        <v>75101</v>
      </c>
      <c r="X21" s="562">
        <v>74923</v>
      </c>
      <c r="Y21" s="562">
        <v>76476</v>
      </c>
      <c r="Z21" s="562">
        <v>77772</v>
      </c>
      <c r="AA21" s="1494" t="s">
        <v>1150</v>
      </c>
      <c r="AB21" s="1494">
        <v>17265</v>
      </c>
      <c r="AC21" s="1494">
        <v>21565</v>
      </c>
      <c r="AD21" s="1494">
        <v>21921</v>
      </c>
      <c r="AE21" s="1494">
        <v>21890</v>
      </c>
      <c r="AF21" s="1494">
        <v>22105</v>
      </c>
      <c r="AG21" s="562">
        <v>22405</v>
      </c>
      <c r="AH21" s="561">
        <v>22916</v>
      </c>
      <c r="AI21" s="561">
        <v>23324</v>
      </c>
    </row>
    <row r="22" spans="1:79">
      <c r="S22" s="561" t="s">
        <v>1655</v>
      </c>
      <c r="T22" s="561">
        <v>0.8</v>
      </c>
      <c r="U22" s="561">
        <v>0.8</v>
      </c>
      <c r="V22" s="561">
        <v>-0.4</v>
      </c>
      <c r="W22" s="561">
        <v>0.5</v>
      </c>
      <c r="X22" s="561">
        <v>-0.2</v>
      </c>
      <c r="Y22" s="561">
        <v>2</v>
      </c>
      <c r="Z22" s="561">
        <v>1.7</v>
      </c>
    </row>
    <row r="33" spans="1:10">
      <c r="A33" s="1632">
        <v>18</v>
      </c>
      <c r="B33" s="1633"/>
      <c r="C33" s="1633"/>
      <c r="D33" s="1633"/>
      <c r="E33" s="1633"/>
      <c r="F33" s="1633"/>
      <c r="G33" s="1633"/>
      <c r="H33" s="1633"/>
      <c r="I33" s="1633"/>
      <c r="J33" s="1633"/>
    </row>
    <row r="34" spans="1:10">
      <c r="A34" s="1633"/>
      <c r="B34" s="1633"/>
      <c r="C34" s="1633"/>
      <c r="D34" s="1633"/>
      <c r="E34" s="1633"/>
      <c r="F34" s="1633"/>
      <c r="G34" s="1633"/>
      <c r="H34" s="1633"/>
      <c r="I34" s="1633"/>
      <c r="J34" s="1633"/>
    </row>
    <row r="50" spans="1:6">
      <c r="B50" s="562"/>
      <c r="C50" s="562"/>
      <c r="D50" s="562"/>
      <c r="E50" s="562"/>
      <c r="F50" s="562"/>
    </row>
    <row r="51" spans="1:6">
      <c r="B51" s="562"/>
      <c r="C51" s="562"/>
      <c r="D51" s="562"/>
      <c r="E51" s="562"/>
      <c r="F51" s="562"/>
    </row>
    <row r="54" spans="1:6" ht="15.75" customHeight="1">
      <c r="A54" s="1631" t="s">
        <v>163</v>
      </c>
      <c r="B54" s="664">
        <v>2015</v>
      </c>
      <c r="C54" s="664"/>
      <c r="D54" s="664">
        <v>2016</v>
      </c>
      <c r="E54" s="664"/>
    </row>
    <row r="55" spans="1:6">
      <c r="A55" s="1631"/>
      <c r="B55" s="1493" t="s">
        <v>580</v>
      </c>
      <c r="C55" s="665" t="s">
        <v>1653</v>
      </c>
      <c r="D55" s="1493" t="s">
        <v>580</v>
      </c>
      <c r="E55" s="665" t="s">
        <v>1653</v>
      </c>
    </row>
    <row r="56" spans="1:6">
      <c r="A56" s="666" t="s">
        <v>352</v>
      </c>
      <c r="B56" s="667">
        <v>43506</v>
      </c>
      <c r="C56" s="667">
        <v>12765</v>
      </c>
      <c r="D56" s="189">
        <v>44277</v>
      </c>
      <c r="E56" s="189">
        <v>12925</v>
      </c>
    </row>
    <row r="57" spans="1:6">
      <c r="A57" s="659" t="s">
        <v>82</v>
      </c>
      <c r="B57" s="668">
        <v>2983</v>
      </c>
      <c r="C57" s="668">
        <v>818</v>
      </c>
      <c r="D57" s="653">
        <v>3049</v>
      </c>
      <c r="E57" s="653">
        <v>840</v>
      </c>
    </row>
    <row r="58" spans="1:6">
      <c r="A58" s="666" t="s">
        <v>83</v>
      </c>
      <c r="B58" s="667">
        <v>2181</v>
      </c>
      <c r="C58" s="667">
        <v>746</v>
      </c>
      <c r="D58" s="189">
        <v>2285</v>
      </c>
      <c r="E58" s="189">
        <v>789</v>
      </c>
    </row>
    <row r="59" spans="1:6">
      <c r="A59" s="659" t="s">
        <v>92</v>
      </c>
      <c r="B59" s="668">
        <v>4552</v>
      </c>
      <c r="C59" s="668">
        <v>1472</v>
      </c>
      <c r="D59" s="653">
        <v>4580</v>
      </c>
      <c r="E59" s="653">
        <v>1490</v>
      </c>
    </row>
    <row r="60" spans="1:6">
      <c r="A60" s="666" t="s">
        <v>84</v>
      </c>
      <c r="B60" s="667">
        <v>1691</v>
      </c>
      <c r="C60" s="667">
        <v>552</v>
      </c>
      <c r="D60" s="189">
        <v>1768</v>
      </c>
      <c r="E60" s="189">
        <v>566</v>
      </c>
    </row>
    <row r="61" spans="1:6">
      <c r="A61" s="659" t="s">
        <v>85</v>
      </c>
      <c r="B61" s="668">
        <v>1344</v>
      </c>
      <c r="C61" s="668">
        <v>439</v>
      </c>
      <c r="D61" s="653">
        <v>1402</v>
      </c>
      <c r="E61" s="653">
        <v>453</v>
      </c>
    </row>
    <row r="62" spans="1:6">
      <c r="A62" s="666" t="s">
        <v>86</v>
      </c>
      <c r="B62" s="667">
        <v>3238</v>
      </c>
      <c r="C62" s="667">
        <v>905</v>
      </c>
      <c r="D62" s="189">
        <v>3241</v>
      </c>
      <c r="E62" s="189">
        <v>914</v>
      </c>
    </row>
    <row r="63" spans="1:6">
      <c r="A63" s="659" t="s">
        <v>87</v>
      </c>
      <c r="B63" s="668">
        <v>2616</v>
      </c>
      <c r="C63" s="668">
        <v>825</v>
      </c>
      <c r="D63" s="653">
        <v>2590</v>
      </c>
      <c r="E63" s="653">
        <v>860</v>
      </c>
    </row>
    <row r="64" spans="1:6">
      <c r="A64" s="666" t="s">
        <v>90</v>
      </c>
      <c r="B64" s="667">
        <v>1916</v>
      </c>
      <c r="C64" s="667">
        <v>602</v>
      </c>
      <c r="D64" s="189">
        <v>1964</v>
      </c>
      <c r="E64" s="189">
        <v>600</v>
      </c>
    </row>
    <row r="65" spans="1:6">
      <c r="A65" s="659" t="s">
        <v>88</v>
      </c>
      <c r="B65" s="668">
        <v>3018</v>
      </c>
      <c r="C65" s="668">
        <v>837</v>
      </c>
      <c r="D65" s="653">
        <v>3002</v>
      </c>
      <c r="E65" s="653">
        <v>865</v>
      </c>
    </row>
    <row r="66" spans="1:6">
      <c r="A66" s="666" t="s">
        <v>89</v>
      </c>
      <c r="B66" s="667">
        <v>1726</v>
      </c>
      <c r="C66" s="667">
        <v>552</v>
      </c>
      <c r="D66" s="189">
        <v>1772</v>
      </c>
      <c r="E66" s="189">
        <v>576</v>
      </c>
    </row>
    <row r="67" spans="1:6">
      <c r="A67" s="659" t="s">
        <v>91</v>
      </c>
      <c r="B67" s="668">
        <v>3463</v>
      </c>
      <c r="C67" s="668">
        <v>995</v>
      </c>
      <c r="D67" s="653">
        <v>3500</v>
      </c>
      <c r="E67" s="653">
        <v>1017</v>
      </c>
    </row>
    <row r="68" spans="1:6">
      <c r="A68" s="666" t="s">
        <v>93</v>
      </c>
      <c r="B68" s="667">
        <v>2531</v>
      </c>
      <c r="C68" s="667">
        <v>796</v>
      </c>
      <c r="D68" s="189">
        <v>2615</v>
      </c>
      <c r="E68" s="189">
        <v>813</v>
      </c>
    </row>
    <row r="69" spans="1:6">
      <c r="A69" s="666" t="s">
        <v>94</v>
      </c>
      <c r="B69" s="667">
        <v>1711</v>
      </c>
      <c r="C69" s="667">
        <v>612</v>
      </c>
      <c r="D69" s="189">
        <v>1727</v>
      </c>
      <c r="E69" s="189">
        <v>616</v>
      </c>
    </row>
    <row r="70" spans="1:6" ht="15">
      <c r="A70" s="669" t="s">
        <v>466</v>
      </c>
      <c r="B70" s="668">
        <v>76476</v>
      </c>
      <c r="C70" s="668">
        <v>22916</v>
      </c>
      <c r="D70" s="653">
        <v>77772</v>
      </c>
      <c r="E70" s="653">
        <v>23324</v>
      </c>
    </row>
    <row r="71" spans="1:6">
      <c r="A71" s="566"/>
      <c r="B71" s="567"/>
      <c r="C71" s="567"/>
      <c r="D71" s="567"/>
      <c r="E71" s="567"/>
      <c r="F71" s="567"/>
    </row>
    <row r="72" spans="1:6">
      <c r="A72" s="566"/>
      <c r="B72" s="567"/>
      <c r="C72" s="567"/>
      <c r="D72" s="567"/>
      <c r="E72" s="567"/>
      <c r="F72" s="567"/>
    </row>
    <row r="73" spans="1:6">
      <c r="A73" s="566"/>
      <c r="B73" s="567"/>
      <c r="C73" s="567"/>
      <c r="D73" s="567"/>
      <c r="E73" s="567"/>
      <c r="F73" s="567"/>
    </row>
    <row r="74" spans="1:6">
      <c r="A74" s="566"/>
      <c r="B74" s="567"/>
      <c r="C74" s="567"/>
      <c r="D74" s="567"/>
      <c r="E74" s="567"/>
      <c r="F74" s="567"/>
    </row>
  </sheetData>
  <mergeCells count="6">
    <mergeCell ref="A54:A55"/>
    <mergeCell ref="A33:J34"/>
    <mergeCell ref="A2:J2"/>
    <mergeCell ref="A4:A5"/>
    <mergeCell ref="J4:J5"/>
    <mergeCell ref="B4:I4"/>
  </mergeCells>
  <pageMargins left="0.86" right="0.28999999999999998" top="0.41" bottom="0.75" header="0.3" footer="0.3"/>
  <pageSetup scale="8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0000"/>
  </sheetPr>
  <dimension ref="B2:H38"/>
  <sheetViews>
    <sheetView topLeftCell="A13" workbookViewId="0">
      <selection activeCell="M23" sqref="M23"/>
    </sheetView>
  </sheetViews>
  <sheetFormatPr defaultRowHeight="12.75"/>
  <cols>
    <col min="1" max="1" width="3.42578125" style="895" customWidth="1"/>
    <col min="2" max="2" width="19" style="895" customWidth="1"/>
    <col min="3" max="8" width="10.5703125" style="895" customWidth="1"/>
    <col min="9" max="16384" width="9.140625" style="895"/>
  </cols>
  <sheetData>
    <row r="2" spans="2:8" ht="16.5" customHeight="1">
      <c r="B2" s="2195" t="s">
        <v>1985</v>
      </c>
      <c r="C2" s="2195"/>
      <c r="D2" s="2195"/>
      <c r="E2" s="2195"/>
      <c r="F2" s="2195"/>
      <c r="G2" s="2195"/>
      <c r="H2" s="2195"/>
    </row>
    <row r="3" spans="2:8" ht="15" customHeight="1">
      <c r="G3" s="2196" t="s">
        <v>1986</v>
      </c>
      <c r="H3" s="2197"/>
    </row>
    <row r="4" spans="2:8">
      <c r="B4" s="2169" t="s">
        <v>163</v>
      </c>
      <c r="C4" s="2182" t="s">
        <v>328</v>
      </c>
      <c r="D4" s="2189"/>
      <c r="E4" s="2171" t="s">
        <v>2313</v>
      </c>
      <c r="F4" s="2192" t="s">
        <v>1027</v>
      </c>
      <c r="G4" s="2189"/>
      <c r="H4" s="2171" t="s">
        <v>2313</v>
      </c>
    </row>
    <row r="5" spans="2:8">
      <c r="B5" s="2170"/>
      <c r="C5" s="2184"/>
      <c r="D5" s="2190"/>
      <c r="E5" s="2174"/>
      <c r="F5" s="2183"/>
      <c r="G5" s="2190"/>
      <c r="H5" s="2174"/>
    </row>
    <row r="6" spans="2:8">
      <c r="B6" s="2170"/>
      <c r="C6" s="2186"/>
      <c r="D6" s="2191"/>
      <c r="E6" s="2174"/>
      <c r="F6" s="2185"/>
      <c r="G6" s="2191"/>
      <c r="H6" s="2174"/>
    </row>
    <row r="7" spans="2:8" ht="15.75" customHeight="1">
      <c r="B7" s="2170"/>
      <c r="C7" s="1181" t="s">
        <v>1987</v>
      </c>
      <c r="D7" s="1182" t="s">
        <v>2312</v>
      </c>
      <c r="E7" s="2175"/>
      <c r="F7" s="1181" t="s">
        <v>1987</v>
      </c>
      <c r="G7" s="1182" t="s">
        <v>2312</v>
      </c>
      <c r="H7" s="2175"/>
    </row>
    <row r="8" spans="2:8" ht="21.75" customHeight="1">
      <c r="B8" s="1165" t="s">
        <v>146</v>
      </c>
      <c r="C8" s="1165">
        <v>80.2</v>
      </c>
      <c r="D8" s="1165">
        <v>110</v>
      </c>
      <c r="E8" s="1166">
        <f>SUM(D8/C8)*100</f>
        <v>137.15710723192021</v>
      </c>
      <c r="F8" s="1166">
        <v>83.8</v>
      </c>
      <c r="G8" s="1166">
        <v>59.6</v>
      </c>
      <c r="H8" s="1166">
        <f>SUM(G8/F8)*100</f>
        <v>71.1217183770883</v>
      </c>
    </row>
    <row r="9" spans="2:8" ht="21.75" customHeight="1">
      <c r="B9" s="1168" t="s">
        <v>105</v>
      </c>
      <c r="C9" s="1169">
        <v>100</v>
      </c>
      <c r="D9" s="1169">
        <v>42.4</v>
      </c>
      <c r="E9" s="1170">
        <f>SUM(D9/C9)*100</f>
        <v>42.4</v>
      </c>
      <c r="F9" s="1173">
        <v>59.48</v>
      </c>
      <c r="G9" s="1171">
        <v>39.6</v>
      </c>
      <c r="H9" s="1170">
        <f>SUM(G9/F9)*100</f>
        <v>66.577000672494961</v>
      </c>
    </row>
    <row r="10" spans="2:8" ht="21.75" customHeight="1">
      <c r="B10" s="1168" t="s">
        <v>106</v>
      </c>
      <c r="C10" s="1169">
        <v>10.5</v>
      </c>
      <c r="D10" s="1169">
        <v>10</v>
      </c>
      <c r="E10" s="1170">
        <f t="shared" ref="E10:E22" si="0">SUM(D10/C10)*100</f>
        <v>95.238095238095227</v>
      </c>
      <c r="F10" s="1173">
        <v>38.380000000000003</v>
      </c>
      <c r="G10" s="1171">
        <v>2.2000000000000002</v>
      </c>
      <c r="H10" s="1170">
        <f t="shared" ref="H10:H22" si="1">SUM(G10/F10)*100</f>
        <v>5.7321521625846801</v>
      </c>
    </row>
    <row r="11" spans="2:8" ht="21.75" customHeight="1">
      <c r="B11" s="1168" t="s">
        <v>107</v>
      </c>
      <c r="C11" s="1169">
        <v>14.8</v>
      </c>
      <c r="D11" s="1169">
        <v>15.2</v>
      </c>
      <c r="E11" s="1170">
        <f t="shared" si="0"/>
        <v>102.70270270270269</v>
      </c>
      <c r="F11" s="1171">
        <v>20.309999999999999</v>
      </c>
      <c r="G11" s="1171">
        <v>23</v>
      </c>
      <c r="H11" s="1170">
        <f t="shared" si="1"/>
        <v>113.24470704086657</v>
      </c>
    </row>
    <row r="12" spans="2:8" ht="21.75" customHeight="1">
      <c r="B12" s="1168" t="s">
        <v>108</v>
      </c>
      <c r="C12" s="1168">
        <v>110.8</v>
      </c>
      <c r="D12" s="1168">
        <v>103</v>
      </c>
      <c r="E12" s="1170">
        <f t="shared" si="0"/>
        <v>92.960288808664259</v>
      </c>
      <c r="F12" s="1170">
        <v>86.6</v>
      </c>
      <c r="G12" s="1170">
        <v>59.7</v>
      </c>
      <c r="H12" s="1170">
        <f t="shared" si="1"/>
        <v>68.937644341801402</v>
      </c>
    </row>
    <row r="13" spans="2:8" ht="21.75" customHeight="1">
      <c r="B13" s="1168" t="s">
        <v>109</v>
      </c>
      <c r="C13" s="1169">
        <v>31</v>
      </c>
      <c r="D13" s="1169">
        <v>29</v>
      </c>
      <c r="E13" s="1170">
        <f t="shared" si="0"/>
        <v>93.548387096774192</v>
      </c>
      <c r="F13" s="1171">
        <v>22.88</v>
      </c>
      <c r="G13" s="1171">
        <v>19.399999999999999</v>
      </c>
      <c r="H13" s="1170">
        <f t="shared" si="1"/>
        <v>84.790209790209786</v>
      </c>
    </row>
    <row r="14" spans="2:8" ht="21.75" customHeight="1">
      <c r="B14" s="1168" t="s">
        <v>111</v>
      </c>
      <c r="C14" s="1168">
        <v>57</v>
      </c>
      <c r="D14" s="1168">
        <v>31.4</v>
      </c>
      <c r="E14" s="1170">
        <f t="shared" si="0"/>
        <v>55.087719298245609</v>
      </c>
      <c r="F14" s="1170">
        <v>43</v>
      </c>
      <c r="G14" s="1170">
        <v>20.2</v>
      </c>
      <c r="H14" s="1170">
        <f t="shared" si="1"/>
        <v>46.97674418604651</v>
      </c>
    </row>
    <row r="15" spans="2:8" ht="21.75" customHeight="1">
      <c r="B15" s="1168" t="s">
        <v>112</v>
      </c>
      <c r="C15" s="1169">
        <v>13.2</v>
      </c>
      <c r="D15" s="1169">
        <v>11.7</v>
      </c>
      <c r="E15" s="1170">
        <f t="shared" si="0"/>
        <v>88.63636363636364</v>
      </c>
      <c r="F15" s="1171">
        <v>62</v>
      </c>
      <c r="G15" s="1171">
        <v>14.6</v>
      </c>
      <c r="H15" s="1170">
        <f t="shared" si="1"/>
        <v>23.548387096774192</v>
      </c>
    </row>
    <row r="16" spans="2:8" ht="21.75" customHeight="1">
      <c r="B16" s="1168" t="s">
        <v>110</v>
      </c>
      <c r="C16" s="1168">
        <v>32</v>
      </c>
      <c r="D16" s="1168">
        <v>22.4</v>
      </c>
      <c r="E16" s="1170">
        <f t="shared" si="0"/>
        <v>70</v>
      </c>
      <c r="F16" s="1170">
        <v>23</v>
      </c>
      <c r="G16" s="1170">
        <v>19.7</v>
      </c>
      <c r="H16" s="1170">
        <f t="shared" si="1"/>
        <v>85.65217391304347</v>
      </c>
    </row>
    <row r="17" spans="2:8" ht="21.75" customHeight="1">
      <c r="B17" s="1168" t="s">
        <v>147</v>
      </c>
      <c r="C17" s="1168">
        <v>1198.9000000000001</v>
      </c>
      <c r="D17" s="1168">
        <v>475</v>
      </c>
      <c r="E17" s="1170">
        <f t="shared" si="0"/>
        <v>39.619651347068142</v>
      </c>
      <c r="F17" s="1170">
        <v>56.5</v>
      </c>
      <c r="G17" s="1170">
        <v>7.7</v>
      </c>
      <c r="H17" s="1170">
        <f t="shared" si="1"/>
        <v>13.628318584070797</v>
      </c>
    </row>
    <row r="18" spans="2:8" ht="21.75" customHeight="1">
      <c r="B18" s="1168" t="s">
        <v>145</v>
      </c>
      <c r="C18" s="1168">
        <v>77</v>
      </c>
      <c r="D18" s="1168">
        <v>117</v>
      </c>
      <c r="E18" s="1170">
        <f t="shared" si="0"/>
        <v>151.94805194805195</v>
      </c>
      <c r="F18" s="1170">
        <v>78</v>
      </c>
      <c r="G18" s="1170">
        <v>111.8</v>
      </c>
      <c r="H18" s="1170">
        <f t="shared" si="1"/>
        <v>143.33333333333334</v>
      </c>
    </row>
    <row r="19" spans="2:8" ht="21.75" customHeight="1">
      <c r="B19" s="1168" t="s">
        <v>113</v>
      </c>
      <c r="C19" s="1168">
        <v>3.9</v>
      </c>
      <c r="D19" s="1168">
        <v>1</v>
      </c>
      <c r="E19" s="1170">
        <f t="shared" si="0"/>
        <v>25.641025641025646</v>
      </c>
      <c r="F19" s="1170">
        <v>3.7</v>
      </c>
      <c r="G19" s="1170">
        <v>1.1200000000000001</v>
      </c>
      <c r="H19" s="1170">
        <f t="shared" si="1"/>
        <v>30.270270270270274</v>
      </c>
    </row>
    <row r="20" spans="2:8" ht="21.75" customHeight="1">
      <c r="B20" s="1168" t="s">
        <v>114</v>
      </c>
      <c r="C20" s="1169">
        <v>45</v>
      </c>
      <c r="D20" s="1169">
        <v>9.6709999999999994</v>
      </c>
      <c r="E20" s="1170">
        <f t="shared" si="0"/>
        <v>21.49111111111111</v>
      </c>
      <c r="F20" s="1171">
        <v>37.229999999999997</v>
      </c>
      <c r="G20" s="1173">
        <v>4.59</v>
      </c>
      <c r="H20" s="1170">
        <f t="shared" si="1"/>
        <v>12.328767123287673</v>
      </c>
    </row>
    <row r="21" spans="2:8" ht="21.75" customHeight="1">
      <c r="B21" s="1168" t="s">
        <v>115</v>
      </c>
      <c r="C21" s="1168">
        <v>566.6</v>
      </c>
      <c r="D21" s="1168">
        <v>319</v>
      </c>
      <c r="E21" s="1170">
        <f t="shared" si="0"/>
        <v>56.300741263678077</v>
      </c>
      <c r="F21" s="1170">
        <v>364.41</v>
      </c>
      <c r="G21" s="1170">
        <v>258.7</v>
      </c>
      <c r="H21" s="1170">
        <f t="shared" si="1"/>
        <v>70.991465656815123</v>
      </c>
    </row>
    <row r="22" spans="2:8" ht="21.75" customHeight="1">
      <c r="B22" s="1183" t="s">
        <v>15</v>
      </c>
      <c r="C22" s="1184">
        <v>2340.9</v>
      </c>
      <c r="D22" s="1185">
        <v>1295.9000000000001</v>
      </c>
      <c r="E22" s="1184">
        <f t="shared" si="0"/>
        <v>55.359049938058014</v>
      </c>
      <c r="F22" s="1184">
        <v>979.29000000000019</v>
      </c>
      <c r="G22" s="1184">
        <v>641.79999999999995</v>
      </c>
      <c r="H22" s="1184">
        <f t="shared" si="1"/>
        <v>65.537277006811038</v>
      </c>
    </row>
    <row r="25" spans="2:8" ht="14.25">
      <c r="B25" s="2195" t="s">
        <v>1988</v>
      </c>
      <c r="C25" s="2195"/>
      <c r="D25" s="2195"/>
      <c r="E25" s="2195"/>
      <c r="F25" s="2195"/>
      <c r="G25" s="2195"/>
      <c r="H25" s="2195"/>
    </row>
    <row r="26" spans="2:8">
      <c r="G26" s="2196" t="s">
        <v>1986</v>
      </c>
      <c r="H26" s="2197"/>
    </row>
    <row r="27" spans="2:8" ht="14.25" customHeight="1">
      <c r="B27" s="2198"/>
      <c r="C27" s="2200" t="s">
        <v>1989</v>
      </c>
      <c r="D27" s="2201" t="s">
        <v>166</v>
      </c>
      <c r="E27" s="2202"/>
      <c r="F27" s="2202"/>
      <c r="G27" s="2202"/>
      <c r="H27" s="2202"/>
    </row>
    <row r="28" spans="2:8" ht="28.5" customHeight="1">
      <c r="B28" s="2199"/>
      <c r="C28" s="2200"/>
      <c r="D28" s="1186" t="s">
        <v>1990</v>
      </c>
      <c r="E28" s="1186" t="s">
        <v>1991</v>
      </c>
      <c r="F28" s="1186" t="s">
        <v>1992</v>
      </c>
      <c r="G28" s="1187" t="s">
        <v>1993</v>
      </c>
      <c r="H28" s="1186" t="s">
        <v>131</v>
      </c>
    </row>
    <row r="29" spans="2:8" ht="17.25" customHeight="1">
      <c r="B29" s="895" t="s">
        <v>106</v>
      </c>
    </row>
    <row r="30" spans="2:8" ht="17.25" customHeight="1">
      <c r="B30" s="895" t="s">
        <v>111</v>
      </c>
    </row>
    <row r="31" spans="2:8" ht="17.25" customHeight="1">
      <c r="B31" s="895" t="s">
        <v>113</v>
      </c>
    </row>
    <row r="32" spans="2:8" ht="17.25" customHeight="1">
      <c r="B32" s="895" t="s">
        <v>114</v>
      </c>
    </row>
    <row r="33" spans="2:8" ht="17.25" customHeight="1">
      <c r="B33" s="895" t="s">
        <v>115</v>
      </c>
    </row>
    <row r="34" spans="2:8" ht="15">
      <c r="B34" s="1174" t="s">
        <v>15</v>
      </c>
      <c r="C34" s="1188">
        <f>SUM(C29:C33)</f>
        <v>0</v>
      </c>
      <c r="D34" s="1189">
        <f t="shared" ref="D34:H34" si="2">SUM(D29:D33)</f>
        <v>0</v>
      </c>
      <c r="E34" s="1189">
        <f t="shared" si="2"/>
        <v>0</v>
      </c>
      <c r="F34" s="1189">
        <f t="shared" si="2"/>
        <v>0</v>
      </c>
      <c r="G34" s="1189">
        <f t="shared" si="2"/>
        <v>0</v>
      </c>
      <c r="H34" s="1189">
        <f t="shared" si="2"/>
        <v>0</v>
      </c>
    </row>
    <row r="38" spans="2:8">
      <c r="B38" s="2012">
        <v>66</v>
      </c>
      <c r="C38" s="2012"/>
      <c r="D38" s="2012"/>
      <c r="E38" s="2012"/>
      <c r="F38" s="2012"/>
      <c r="G38" s="2012"/>
      <c r="H38" s="2012"/>
    </row>
  </sheetData>
  <mergeCells count="13">
    <mergeCell ref="B38:H38"/>
    <mergeCell ref="B2:H2"/>
    <mergeCell ref="G3:H3"/>
    <mergeCell ref="B4:B7"/>
    <mergeCell ref="C4:D6"/>
    <mergeCell ref="E4:E7"/>
    <mergeCell ref="F4:G6"/>
    <mergeCell ref="H4:H7"/>
    <mergeCell ref="B25:H25"/>
    <mergeCell ref="G26:H26"/>
    <mergeCell ref="B27:B28"/>
    <mergeCell ref="C27:C28"/>
    <mergeCell ref="D27:H27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L40"/>
  <sheetViews>
    <sheetView workbookViewId="0">
      <selection activeCell="L38" sqref="L38"/>
    </sheetView>
  </sheetViews>
  <sheetFormatPr defaultColWidth="9.140625" defaultRowHeight="12.75"/>
  <cols>
    <col min="1" max="1" width="14" style="1562" customWidth="1"/>
    <col min="2" max="2" width="6.5703125" style="1562" customWidth="1"/>
    <col min="3" max="3" width="7" style="1562" customWidth="1"/>
    <col min="4" max="4" width="6.5703125" style="1562" customWidth="1"/>
    <col min="5" max="5" width="6.7109375" style="1562" customWidth="1"/>
    <col min="6" max="6" width="7.28515625" style="1562" customWidth="1"/>
    <col min="7" max="7" width="6.85546875" style="1562" customWidth="1"/>
    <col min="8" max="8" width="7.42578125" style="1562" customWidth="1"/>
    <col min="9" max="9" width="6.85546875" style="1562" customWidth="1"/>
    <col min="10" max="10" width="7.28515625" style="1562" customWidth="1"/>
    <col min="11" max="11" width="6.5703125" style="1562" customWidth="1"/>
    <col min="12" max="12" width="7.140625" style="1562" customWidth="1"/>
    <col min="13" max="16384" width="9.140625" style="1562"/>
  </cols>
  <sheetData>
    <row r="1" spans="1:12">
      <c r="A1" s="2203" t="s">
        <v>1994</v>
      </c>
      <c r="B1" s="2203"/>
      <c r="C1" s="2203"/>
      <c r="D1" s="2203"/>
      <c r="E1" s="2203"/>
      <c r="F1" s="2203"/>
      <c r="G1" s="2203"/>
      <c r="H1" s="2203"/>
      <c r="I1" s="2203"/>
      <c r="J1" s="2203"/>
      <c r="K1" s="2203"/>
      <c r="L1" s="2203"/>
    </row>
    <row r="2" spans="1:12" ht="15" customHeight="1">
      <c r="G2" s="1563"/>
      <c r="I2" s="1564"/>
      <c r="J2" s="1564"/>
      <c r="K2" s="1564"/>
      <c r="L2" s="1564" t="s">
        <v>1995</v>
      </c>
    </row>
    <row r="3" spans="1:12" ht="15.75" customHeight="1">
      <c r="A3" s="2204" t="s">
        <v>551</v>
      </c>
      <c r="B3" s="2206" t="s">
        <v>328</v>
      </c>
      <c r="C3" s="2206"/>
      <c r="D3" s="2206"/>
      <c r="E3" s="2206"/>
      <c r="F3" s="2206"/>
      <c r="G3" s="2206"/>
      <c r="H3" s="2206"/>
      <c r="I3" s="2206"/>
      <c r="J3" s="2206"/>
      <c r="K3" s="2206"/>
      <c r="L3" s="2207"/>
    </row>
    <row r="4" spans="1:12" ht="21.75" customHeight="1">
      <c r="A4" s="2205"/>
      <c r="B4" s="1565">
        <v>2007</v>
      </c>
      <c r="C4" s="1565">
        <v>2008</v>
      </c>
      <c r="D4" s="1565">
        <v>2009</v>
      </c>
      <c r="E4" s="1566">
        <v>2010</v>
      </c>
      <c r="F4" s="1566">
        <v>2011</v>
      </c>
      <c r="G4" s="1565">
        <v>2012</v>
      </c>
      <c r="H4" s="1565">
        <v>2013</v>
      </c>
      <c r="I4" s="1565">
        <v>2014</v>
      </c>
      <c r="J4" s="1565">
        <v>2015</v>
      </c>
      <c r="K4" s="1561">
        <v>2016</v>
      </c>
      <c r="L4" s="1561">
        <v>2017</v>
      </c>
    </row>
    <row r="5" spans="1:12" ht="20.25" customHeight="1">
      <c r="A5" s="1567" t="s">
        <v>82</v>
      </c>
      <c r="B5" s="1568">
        <v>81.384615384615387</v>
      </c>
      <c r="C5" s="1568">
        <v>84</v>
      </c>
      <c r="D5" s="1568">
        <v>97.978723404255305</v>
      </c>
      <c r="E5" s="1568">
        <v>113.6</v>
      </c>
      <c r="F5" s="1568">
        <v>42.8</v>
      </c>
      <c r="G5" s="1569">
        <v>61.53846153846154</v>
      </c>
      <c r="H5" s="1570">
        <v>200</v>
      </c>
      <c r="I5" s="1568">
        <v>96.428571428571445</v>
      </c>
      <c r="J5" s="1570">
        <v>77.900000000000006</v>
      </c>
      <c r="K5" s="1571">
        <v>80.199999999999989</v>
      </c>
      <c r="L5" s="222">
        <v>73.3</v>
      </c>
    </row>
    <row r="6" spans="1:12" ht="20.25" customHeight="1">
      <c r="A6" s="1572" t="s">
        <v>83</v>
      </c>
      <c r="B6" s="506">
        <v>75.306122448979579</v>
      </c>
      <c r="C6" s="506">
        <v>69.408602150537618</v>
      </c>
      <c r="D6" s="506">
        <v>95</v>
      </c>
      <c r="E6" s="506">
        <v>157.80000000000001</v>
      </c>
      <c r="F6" s="506">
        <v>105.6</v>
      </c>
      <c r="G6" s="323">
        <v>103.9056703762586</v>
      </c>
      <c r="H6" s="1573">
        <v>91.3</v>
      </c>
      <c r="I6" s="506">
        <v>90</v>
      </c>
      <c r="J6" s="506">
        <v>76.3</v>
      </c>
      <c r="K6" s="222">
        <v>69.930069930069919</v>
      </c>
      <c r="L6" s="1571">
        <v>66.3</v>
      </c>
    </row>
    <row r="7" spans="1:12" ht="20.25" customHeight="1">
      <c r="A7" s="1572" t="s">
        <v>84</v>
      </c>
      <c r="B7" s="506">
        <v>58.4</v>
      </c>
      <c r="C7" s="506">
        <v>70.400000000000006</v>
      </c>
      <c r="D7" s="506">
        <v>83.125</v>
      </c>
      <c r="E7" s="506">
        <v>5.4</v>
      </c>
      <c r="F7" s="506">
        <v>64.900000000000006</v>
      </c>
      <c r="G7" s="323">
        <v>90.078328981723232</v>
      </c>
      <c r="H7" s="1573">
        <v>85</v>
      </c>
      <c r="I7" s="506">
        <v>123.81883349625285</v>
      </c>
      <c r="J7" s="506">
        <v>64.3</v>
      </c>
      <c r="K7" s="1571">
        <v>70</v>
      </c>
      <c r="L7" s="1571">
        <v>38.5</v>
      </c>
    </row>
    <row r="8" spans="1:12" ht="20.25" customHeight="1">
      <c r="A8" s="1572" t="s">
        <v>85</v>
      </c>
      <c r="B8" s="506">
        <v>68.222222222222214</v>
      </c>
      <c r="C8" s="506">
        <v>70</v>
      </c>
      <c r="D8" s="506">
        <v>85.5</v>
      </c>
      <c r="E8" s="506">
        <v>42.2</v>
      </c>
      <c r="F8" s="506">
        <v>25.4</v>
      </c>
      <c r="G8" s="323">
        <v>85.416666666666686</v>
      </c>
      <c r="H8" s="1573">
        <v>103.9</v>
      </c>
      <c r="I8" s="506">
        <v>95.833333333333343</v>
      </c>
      <c r="J8" s="1573">
        <v>72.3</v>
      </c>
      <c r="K8" s="1571">
        <v>67.272727272727266</v>
      </c>
      <c r="L8" s="1571">
        <v>66.099999999999994</v>
      </c>
    </row>
    <row r="9" spans="1:12" ht="20.25" customHeight="1">
      <c r="A9" s="1572" t="s">
        <v>86</v>
      </c>
      <c r="B9" s="506">
        <v>85.625</v>
      </c>
      <c r="C9" s="506">
        <v>60.819672131147549</v>
      </c>
      <c r="D9" s="506">
        <v>87.142857142857139</v>
      </c>
      <c r="E9" s="506">
        <v>45.6</v>
      </c>
      <c r="F9" s="506">
        <v>70</v>
      </c>
      <c r="G9" s="323">
        <v>96</v>
      </c>
      <c r="H9" s="506">
        <v>62</v>
      </c>
      <c r="I9" s="506">
        <v>52.41830065359477</v>
      </c>
      <c r="J9" s="506">
        <v>79.3</v>
      </c>
      <c r="K9" s="1571">
        <v>88.639999999999986</v>
      </c>
      <c r="L9" s="1571">
        <v>72.5</v>
      </c>
    </row>
    <row r="10" spans="1:12" ht="18" customHeight="1">
      <c r="A10" s="1572" t="s">
        <v>87</v>
      </c>
      <c r="B10" s="506">
        <v>65</v>
      </c>
      <c r="C10" s="506">
        <v>66</v>
      </c>
      <c r="D10" s="506">
        <v>70</v>
      </c>
      <c r="E10" s="506">
        <v>8</v>
      </c>
      <c r="F10" s="506">
        <v>30</v>
      </c>
      <c r="G10" s="506">
        <v>47.5</v>
      </c>
      <c r="H10" s="506">
        <v>210</v>
      </c>
      <c r="I10" s="506">
        <v>64.516129032258064</v>
      </c>
      <c r="J10" s="1573">
        <v>80</v>
      </c>
      <c r="K10" s="1571">
        <v>77.5</v>
      </c>
      <c r="L10" s="222">
        <v>72.5</v>
      </c>
    </row>
    <row r="11" spans="1:12" ht="20.25" customHeight="1">
      <c r="A11" s="1572" t="s">
        <v>88</v>
      </c>
      <c r="B11" s="506">
        <v>78.07692307692308</v>
      </c>
      <c r="C11" s="506">
        <v>82.1</v>
      </c>
      <c r="D11" s="506">
        <v>95.2</v>
      </c>
      <c r="E11" s="506">
        <v>23.6</v>
      </c>
      <c r="F11" s="506">
        <v>93.1</v>
      </c>
      <c r="G11" s="323">
        <v>82</v>
      </c>
      <c r="H11" s="506">
        <v>79.099999999999994</v>
      </c>
      <c r="I11" s="506">
        <v>80.981595092024534</v>
      </c>
      <c r="J11" s="1573">
        <v>70.8</v>
      </c>
      <c r="K11" s="1571">
        <v>49.137931034482762</v>
      </c>
      <c r="L11" s="1571">
        <v>30</v>
      </c>
    </row>
    <row r="12" spans="1:12" ht="20.25" customHeight="1">
      <c r="A12" s="1572" t="s">
        <v>89</v>
      </c>
      <c r="B12" s="506">
        <v>65</v>
      </c>
      <c r="C12" s="506">
        <v>80.588235294117652</v>
      </c>
      <c r="D12" s="506">
        <v>91.764705882352928</v>
      </c>
      <c r="E12" s="506">
        <v>20.5</v>
      </c>
      <c r="F12" s="506">
        <v>115.7</v>
      </c>
      <c r="G12" s="323">
        <v>66.666666666666671</v>
      </c>
      <c r="H12" s="1573">
        <v>25</v>
      </c>
      <c r="I12" s="506">
        <v>106.13496932515339</v>
      </c>
      <c r="J12" s="506">
        <v>80</v>
      </c>
      <c r="K12" s="1571">
        <v>87.999999999999986</v>
      </c>
      <c r="L12" s="1571">
        <v>44.9</v>
      </c>
    </row>
    <row r="13" spans="1:12" ht="20.25" customHeight="1">
      <c r="A13" s="1572" t="s">
        <v>90</v>
      </c>
      <c r="B13" s="506">
        <v>70</v>
      </c>
      <c r="C13" s="506">
        <v>68.666666666666671</v>
      </c>
      <c r="D13" s="506">
        <v>76</v>
      </c>
      <c r="E13" s="506">
        <v>14</v>
      </c>
      <c r="F13" s="506">
        <v>76.599999999999994</v>
      </c>
      <c r="G13" s="506">
        <v>92.307692307692292</v>
      </c>
      <c r="H13" s="1573">
        <v>90</v>
      </c>
      <c r="I13" s="506">
        <v>105</v>
      </c>
      <c r="J13" s="506">
        <v>80</v>
      </c>
      <c r="K13" s="1571">
        <v>80</v>
      </c>
      <c r="L13" s="1571">
        <v>70</v>
      </c>
    </row>
    <row r="14" spans="1:12" ht="20.25" customHeight="1">
      <c r="A14" s="1572" t="s">
        <v>1996</v>
      </c>
      <c r="B14" s="506">
        <v>61.492063492063487</v>
      </c>
      <c r="C14" s="506">
        <v>57.784615384615385</v>
      </c>
      <c r="D14" s="506">
        <v>108.35820895522389</v>
      </c>
      <c r="E14" s="506">
        <v>135</v>
      </c>
      <c r="F14" s="506">
        <v>130</v>
      </c>
      <c r="G14" s="506">
        <v>123.99577167019029</v>
      </c>
      <c r="H14" s="506">
        <v>186.2</v>
      </c>
      <c r="I14" s="506">
        <v>80</v>
      </c>
      <c r="J14" s="323">
        <v>72.7</v>
      </c>
      <c r="K14" s="222">
        <v>124.88541666666669</v>
      </c>
      <c r="L14" s="1571">
        <v>84.8</v>
      </c>
    </row>
    <row r="15" spans="1:12" ht="20.25" customHeight="1">
      <c r="A15" s="1572" t="s">
        <v>1997</v>
      </c>
      <c r="B15" s="506">
        <v>81.284046692607021</v>
      </c>
      <c r="C15" s="506">
        <v>55.197530864197539</v>
      </c>
      <c r="D15" s="506">
        <v>39.86013986013986</v>
      </c>
      <c r="E15" s="506">
        <v>35.9</v>
      </c>
      <c r="F15" s="506">
        <v>59.5</v>
      </c>
      <c r="G15" s="323">
        <v>187.01639344262293</v>
      </c>
      <c r="H15" s="323">
        <v>180.6</v>
      </c>
      <c r="I15" s="506">
        <v>89.393939393939391</v>
      </c>
      <c r="J15" s="1573">
        <v>55.7</v>
      </c>
      <c r="K15" s="1571">
        <v>28.518518518518515</v>
      </c>
      <c r="L15" s="1571">
        <v>59.1</v>
      </c>
    </row>
    <row r="16" spans="1:12" ht="20.25" customHeight="1">
      <c r="A16" s="1572" t="s">
        <v>93</v>
      </c>
      <c r="B16" s="506">
        <v>0</v>
      </c>
      <c r="C16" s="506">
        <v>70</v>
      </c>
      <c r="D16" s="506">
        <v>78.285714285714278</v>
      </c>
      <c r="E16" s="506">
        <v>26</v>
      </c>
      <c r="F16" s="506">
        <v>8.1999999999999993</v>
      </c>
      <c r="G16" s="506">
        <v>47.5</v>
      </c>
      <c r="H16" s="323">
        <v>90</v>
      </c>
      <c r="I16" s="506">
        <v>24</v>
      </c>
      <c r="J16" s="506">
        <v>88.9</v>
      </c>
      <c r="K16" s="222">
        <v>26</v>
      </c>
      <c r="L16" s="1571">
        <v>7.1</v>
      </c>
    </row>
    <row r="17" spans="1:12" ht="20.25" customHeight="1">
      <c r="A17" s="1572" t="s">
        <v>94</v>
      </c>
      <c r="B17" s="506">
        <v>80</v>
      </c>
      <c r="C17" s="506">
        <v>89.2</v>
      </c>
      <c r="D17" s="506">
        <v>105</v>
      </c>
      <c r="E17" s="506">
        <v>126.1</v>
      </c>
      <c r="F17" s="506">
        <v>59.1</v>
      </c>
      <c r="G17" s="323">
        <v>45.634517766497467</v>
      </c>
      <c r="H17" s="1573">
        <v>49.9</v>
      </c>
      <c r="I17" s="506">
        <v>47.162162162162161</v>
      </c>
      <c r="J17" s="1573">
        <v>43.1</v>
      </c>
      <c r="K17" s="1571">
        <v>64.285714285714292</v>
      </c>
      <c r="L17" s="1571">
        <v>64.5</v>
      </c>
    </row>
    <row r="18" spans="1:12" ht="20.25" customHeight="1">
      <c r="A18" s="1572" t="s">
        <v>95</v>
      </c>
      <c r="B18" s="506">
        <v>79.495049504950487</v>
      </c>
      <c r="C18" s="506">
        <v>63.394664213431462</v>
      </c>
      <c r="D18" s="506">
        <v>93.861892583120209</v>
      </c>
      <c r="E18" s="506">
        <v>94.2</v>
      </c>
      <c r="F18" s="506">
        <v>102.7</v>
      </c>
      <c r="G18" s="323">
        <v>113.51508120649653</v>
      </c>
      <c r="H18" s="323">
        <v>101.6</v>
      </c>
      <c r="I18" s="506">
        <v>107.19465648854963</v>
      </c>
      <c r="J18" s="323">
        <v>89.1</v>
      </c>
      <c r="K18" s="1571">
        <v>98.197573656845748</v>
      </c>
      <c r="L18" s="1571">
        <v>99.9</v>
      </c>
    </row>
    <row r="19" spans="1:12" ht="16.5" customHeight="1">
      <c r="A19" s="1574" t="s">
        <v>77</v>
      </c>
      <c r="B19" s="1575">
        <v>75.404804270462634</v>
      </c>
      <c r="C19" s="1575">
        <v>62.862203329791015</v>
      </c>
      <c r="D19" s="1575">
        <v>88.726909635546676</v>
      </c>
      <c r="E19" s="1575">
        <v>95</v>
      </c>
      <c r="F19" s="1575">
        <v>91.7</v>
      </c>
      <c r="G19" s="1575">
        <v>112.12525895235279</v>
      </c>
      <c r="H19" s="1576">
        <v>121.4</v>
      </c>
      <c r="I19" s="1575">
        <v>99.329550135005263</v>
      </c>
      <c r="J19" s="1576">
        <v>74.8</v>
      </c>
      <c r="K19" s="1577">
        <v>93.337320574162689</v>
      </c>
      <c r="L19" s="1577">
        <v>75.8</v>
      </c>
    </row>
    <row r="20" spans="1:12" ht="14.25" customHeight="1"/>
    <row r="21" spans="1:12" ht="15.75" customHeight="1">
      <c r="A21" s="2204" t="s">
        <v>551</v>
      </c>
      <c r="B21" s="2206" t="s">
        <v>1027</v>
      </c>
      <c r="C21" s="2206"/>
      <c r="D21" s="2206"/>
      <c r="E21" s="2206"/>
      <c r="F21" s="2206"/>
      <c r="G21" s="2206"/>
      <c r="H21" s="2206"/>
      <c r="I21" s="2206"/>
      <c r="J21" s="2206"/>
      <c r="K21" s="2206"/>
      <c r="L21" s="2207"/>
    </row>
    <row r="22" spans="1:12" ht="18.75" customHeight="1">
      <c r="A22" s="2205"/>
      <c r="B22" s="1565">
        <v>2007</v>
      </c>
      <c r="C22" s="1565">
        <v>2008</v>
      </c>
      <c r="D22" s="1565">
        <v>2009</v>
      </c>
      <c r="E22" s="1566">
        <v>2010</v>
      </c>
      <c r="F22" s="1566">
        <v>2011</v>
      </c>
      <c r="G22" s="1565">
        <v>2012</v>
      </c>
      <c r="H22" s="1565">
        <v>2013</v>
      </c>
      <c r="I22" s="1565">
        <v>2014</v>
      </c>
      <c r="J22" s="1565">
        <v>2015</v>
      </c>
      <c r="K22" s="1561">
        <v>2016</v>
      </c>
      <c r="L22" s="1561">
        <v>2017</v>
      </c>
    </row>
    <row r="23" spans="1:12" ht="20.25" customHeight="1">
      <c r="A23" s="1567" t="s">
        <v>82</v>
      </c>
      <c r="B23" s="1568">
        <v>90</v>
      </c>
      <c r="C23" s="1568">
        <v>76.782608695652172</v>
      </c>
      <c r="D23" s="1568">
        <v>104.10526315789474</v>
      </c>
      <c r="E23" s="1568">
        <v>121.2</v>
      </c>
      <c r="F23" s="1568">
        <v>80.5</v>
      </c>
      <c r="G23" s="1569">
        <v>58.333333333333329</v>
      </c>
      <c r="H23" s="1570">
        <v>95.4</v>
      </c>
      <c r="I23" s="1568">
        <v>84.188034188034194</v>
      </c>
      <c r="J23" s="1570">
        <v>90.4</v>
      </c>
      <c r="K23" s="1571">
        <v>86.391752577319579</v>
      </c>
      <c r="L23" s="1571">
        <v>92.4</v>
      </c>
    </row>
    <row r="24" spans="1:12" ht="20.25" customHeight="1">
      <c r="A24" s="1572" t="s">
        <v>83</v>
      </c>
      <c r="B24" s="506">
        <v>78.461538461538467</v>
      </c>
      <c r="C24" s="506">
        <v>70.077519379844958</v>
      </c>
      <c r="D24" s="506">
        <v>116</v>
      </c>
      <c r="E24" s="506">
        <v>131</v>
      </c>
      <c r="F24" s="506">
        <v>120</v>
      </c>
      <c r="G24" s="506">
        <v>55.749770009199644</v>
      </c>
      <c r="H24" s="506">
        <v>53.8</v>
      </c>
      <c r="I24" s="506">
        <v>147.17948717948718</v>
      </c>
      <c r="J24" s="323">
        <v>109</v>
      </c>
      <c r="K24" s="1571">
        <v>92.96875</v>
      </c>
      <c r="L24" s="1571">
        <v>89.3</v>
      </c>
    </row>
    <row r="25" spans="1:12" ht="20.25" customHeight="1">
      <c r="A25" s="1572" t="s">
        <v>84</v>
      </c>
      <c r="B25" s="506">
        <v>57.333333333333336</v>
      </c>
      <c r="C25" s="506">
        <v>76</v>
      </c>
      <c r="D25" s="506">
        <v>80</v>
      </c>
      <c r="E25" s="506">
        <v>18.8</v>
      </c>
      <c r="F25" s="506">
        <v>70</v>
      </c>
      <c r="G25" s="323">
        <v>94.690265486725664</v>
      </c>
      <c r="H25" s="506">
        <v>144.4</v>
      </c>
      <c r="I25" s="506">
        <v>88.428324697754746</v>
      </c>
      <c r="J25" s="1573">
        <v>53.9</v>
      </c>
      <c r="K25" s="1571">
        <v>319.16666666666663</v>
      </c>
      <c r="L25" s="1571">
        <v>8.3000000000000007</v>
      </c>
    </row>
    <row r="26" spans="1:12" ht="20.25" customHeight="1">
      <c r="A26" s="1572" t="s">
        <v>85</v>
      </c>
      <c r="B26" s="506">
        <v>76.428571428571431</v>
      </c>
      <c r="C26" s="506">
        <v>74.615384615384613</v>
      </c>
      <c r="D26" s="506">
        <v>81.333333333333329</v>
      </c>
      <c r="E26" s="506">
        <v>34.4</v>
      </c>
      <c r="F26" s="506">
        <v>16.8</v>
      </c>
      <c r="G26" s="323">
        <v>84.905660377358487</v>
      </c>
      <c r="H26" s="1573">
        <v>134.80000000000001</v>
      </c>
      <c r="I26" s="506">
        <v>133.33333333333331</v>
      </c>
      <c r="J26" s="323">
        <v>114.1</v>
      </c>
      <c r="K26" s="1571">
        <v>72.500000000000014</v>
      </c>
      <c r="L26" s="222">
        <v>78.5</v>
      </c>
    </row>
    <row r="27" spans="1:12" ht="20.25" customHeight="1">
      <c r="A27" s="1572" t="s">
        <v>86</v>
      </c>
      <c r="B27" s="506">
        <v>84</v>
      </c>
      <c r="C27" s="506">
        <v>64.705882352941174</v>
      </c>
      <c r="D27" s="506">
        <v>79.333333333333343</v>
      </c>
      <c r="E27" s="506">
        <v>68.2</v>
      </c>
      <c r="F27" s="506">
        <v>38</v>
      </c>
      <c r="G27" s="323">
        <v>100</v>
      </c>
      <c r="H27" s="506">
        <v>41.1</v>
      </c>
      <c r="I27" s="506">
        <v>18.203883495145629</v>
      </c>
      <c r="J27" s="1573">
        <v>78</v>
      </c>
      <c r="K27" s="1571">
        <v>82.476190476190467</v>
      </c>
      <c r="L27" s="1571">
        <v>87.7</v>
      </c>
    </row>
    <row r="28" spans="1:12" ht="16.5" customHeight="1">
      <c r="A28" s="1572" t="s">
        <v>87</v>
      </c>
      <c r="B28" s="506">
        <v>74</v>
      </c>
      <c r="C28" s="506">
        <v>70</v>
      </c>
      <c r="D28" s="506">
        <v>75</v>
      </c>
      <c r="E28" s="506">
        <v>15</v>
      </c>
      <c r="F28" s="506">
        <v>106.7</v>
      </c>
      <c r="G28" s="506">
        <v>50</v>
      </c>
      <c r="H28" s="323">
        <v>75</v>
      </c>
      <c r="I28" s="506">
        <v>4.541666666666667</v>
      </c>
      <c r="J28" s="506">
        <v>4.8</v>
      </c>
      <c r="K28" s="1571">
        <v>104.09090909090908</v>
      </c>
      <c r="L28" s="1571">
        <v>82.6</v>
      </c>
    </row>
    <row r="29" spans="1:12" ht="20.25" customHeight="1">
      <c r="A29" s="1572" t="s">
        <v>88</v>
      </c>
      <c r="B29" s="506">
        <v>90.2</v>
      </c>
      <c r="C29" s="506">
        <v>86</v>
      </c>
      <c r="D29" s="506">
        <v>104.13333333333333</v>
      </c>
      <c r="E29" s="506">
        <v>10</v>
      </c>
      <c r="F29" s="506">
        <v>87</v>
      </c>
      <c r="G29" s="506">
        <v>81.090909090909093</v>
      </c>
      <c r="H29" s="506">
        <v>84.9</v>
      </c>
      <c r="I29" s="506">
        <v>92.619047619047606</v>
      </c>
      <c r="J29" s="1573">
        <v>14.5</v>
      </c>
      <c r="K29" s="1571">
        <v>70.491803278688522</v>
      </c>
      <c r="L29" s="1571">
        <v>43.2</v>
      </c>
    </row>
    <row r="30" spans="1:12" ht="20.25" customHeight="1">
      <c r="A30" s="1572" t="s">
        <v>89</v>
      </c>
      <c r="B30" s="506">
        <v>65.172413793103445</v>
      </c>
      <c r="C30" s="506">
        <v>58.75</v>
      </c>
      <c r="D30" s="506">
        <v>81.428571428571445</v>
      </c>
      <c r="E30" s="506">
        <v>32</v>
      </c>
      <c r="F30" s="506">
        <v>137</v>
      </c>
      <c r="G30" s="506">
        <v>62.962962962962962</v>
      </c>
      <c r="H30" s="506">
        <v>59.6</v>
      </c>
      <c r="I30" s="506">
        <v>443.66666666666669</v>
      </c>
      <c r="J30" s="323">
        <v>229.9</v>
      </c>
      <c r="K30" s="1571">
        <v>114.81481481481481</v>
      </c>
      <c r="L30" s="1571">
        <v>67.599999999999994</v>
      </c>
    </row>
    <row r="31" spans="1:12" ht="20.25" customHeight="1">
      <c r="A31" s="1572" t="s">
        <v>90</v>
      </c>
      <c r="B31" s="506">
        <v>70</v>
      </c>
      <c r="C31" s="506">
        <v>65</v>
      </c>
      <c r="D31" s="506">
        <v>79.285714285714292</v>
      </c>
      <c r="E31" s="506">
        <v>4.0999999999999996</v>
      </c>
      <c r="F31" s="506">
        <v>185</v>
      </c>
      <c r="G31" s="323">
        <v>64</v>
      </c>
      <c r="H31" s="506">
        <v>70</v>
      </c>
      <c r="I31" s="506">
        <v>78.461538461538453</v>
      </c>
      <c r="J31" s="506">
        <v>46.2</v>
      </c>
      <c r="K31" s="1571">
        <v>76.666666666666671</v>
      </c>
      <c r="L31" s="1571">
        <v>98.5</v>
      </c>
    </row>
    <row r="32" spans="1:12" ht="20.25" customHeight="1">
      <c r="A32" s="1572" t="s">
        <v>1996</v>
      </c>
      <c r="B32" s="506">
        <v>78.571428571428569</v>
      </c>
      <c r="C32" s="506">
        <v>76</v>
      </c>
      <c r="D32" s="506">
        <v>85.2</v>
      </c>
      <c r="E32" s="506">
        <v>27.3</v>
      </c>
      <c r="F32" s="506">
        <v>82.6</v>
      </c>
      <c r="G32" s="323">
        <v>68.035714285714292</v>
      </c>
      <c r="H32" s="1573">
        <v>76.599999999999994</v>
      </c>
      <c r="I32" s="506">
        <v>67</v>
      </c>
      <c r="J32" s="323">
        <v>59.2</v>
      </c>
      <c r="K32" s="222">
        <v>92.622950819672127</v>
      </c>
      <c r="L32" s="1571">
        <v>28.4</v>
      </c>
    </row>
    <row r="33" spans="1:12" ht="20.25" customHeight="1">
      <c r="A33" s="1572" t="s">
        <v>1997</v>
      </c>
      <c r="B33" s="506">
        <v>84</v>
      </c>
      <c r="C33" s="506">
        <v>65.695067264573993</v>
      </c>
      <c r="D33" s="506">
        <v>120</v>
      </c>
      <c r="E33" s="506">
        <v>222.7</v>
      </c>
      <c r="F33" s="506">
        <v>22.9</v>
      </c>
      <c r="G33" s="323">
        <v>130.18987341772151</v>
      </c>
      <c r="H33" s="323">
        <v>92.5</v>
      </c>
      <c r="I33" s="506">
        <v>93.368421052631589</v>
      </c>
      <c r="J33" s="1573">
        <v>149</v>
      </c>
      <c r="K33" s="1571">
        <v>28.780487804878049</v>
      </c>
      <c r="L33" s="1571">
        <v>86</v>
      </c>
    </row>
    <row r="34" spans="1:12" ht="20.25" customHeight="1">
      <c r="A34" s="1572" t="s">
        <v>93</v>
      </c>
      <c r="B34" s="506">
        <v>74.333333333333343</v>
      </c>
      <c r="C34" s="506">
        <v>73.636363636363626</v>
      </c>
      <c r="D34" s="506">
        <v>73.333333333333329</v>
      </c>
      <c r="E34" s="506">
        <v>20.8</v>
      </c>
      <c r="F34" s="506">
        <v>32.799999999999997</v>
      </c>
      <c r="G34" s="323">
        <v>90</v>
      </c>
      <c r="H34" s="323">
        <v>60</v>
      </c>
      <c r="I34" s="506">
        <v>46.666666666666671</v>
      </c>
      <c r="J34" s="506">
        <v>17.600000000000001</v>
      </c>
      <c r="K34" s="1571">
        <v>30.833333333333336</v>
      </c>
      <c r="L34" s="1571">
        <v>5.6</v>
      </c>
    </row>
    <row r="35" spans="1:12" ht="20.25" customHeight="1">
      <c r="A35" s="1572" t="s">
        <v>94</v>
      </c>
      <c r="B35" s="506">
        <v>85.333333333333329</v>
      </c>
      <c r="C35" s="506">
        <v>86.4</v>
      </c>
      <c r="D35" s="506">
        <v>103.14285714285715</v>
      </c>
      <c r="E35" s="506">
        <v>47</v>
      </c>
      <c r="F35" s="506">
        <v>17</v>
      </c>
      <c r="G35" s="506">
        <v>25.128205128205131</v>
      </c>
      <c r="H35" s="506">
        <v>27.1</v>
      </c>
      <c r="I35" s="506">
        <v>180.49586776859508</v>
      </c>
      <c r="J35" s="323">
        <v>103.7</v>
      </c>
      <c r="K35" s="1571">
        <v>60.194174757281559</v>
      </c>
      <c r="L35" s="1571">
        <v>21.2</v>
      </c>
    </row>
    <row r="36" spans="1:12" ht="20.25" customHeight="1">
      <c r="A36" s="1572" t="s">
        <v>95</v>
      </c>
      <c r="B36" s="506">
        <v>83.415384615384625</v>
      </c>
      <c r="C36" s="506">
        <v>68.098720292504566</v>
      </c>
      <c r="D36" s="506">
        <v>96.1</v>
      </c>
      <c r="E36" s="506">
        <v>67.3</v>
      </c>
      <c r="F36" s="506">
        <v>87.8</v>
      </c>
      <c r="G36" s="323">
        <v>98.667591950034691</v>
      </c>
      <c r="H36" s="1573">
        <v>105.9</v>
      </c>
      <c r="I36" s="506">
        <v>98.950461796809392</v>
      </c>
      <c r="J36" s="323">
        <v>88.4</v>
      </c>
      <c r="K36" s="1571">
        <v>92.722646310432566</v>
      </c>
      <c r="L36" s="1571">
        <v>79.8</v>
      </c>
    </row>
    <row r="37" spans="1:12" ht="17.25" customHeight="1">
      <c r="A37" s="1574" t="s">
        <v>77</v>
      </c>
      <c r="B37" s="1575">
        <v>82.033719704952574</v>
      </c>
      <c r="C37" s="1575">
        <v>69.594356261022924</v>
      </c>
      <c r="D37" s="1575">
        <v>104.28121720881427</v>
      </c>
      <c r="E37" s="1575">
        <v>73</v>
      </c>
      <c r="F37" s="1575">
        <v>73.599999999999994</v>
      </c>
      <c r="G37" s="1575">
        <v>87.391021470396879</v>
      </c>
      <c r="H37" s="1576">
        <v>89.5</v>
      </c>
      <c r="I37" s="1575">
        <v>97.8</v>
      </c>
      <c r="J37" s="1576">
        <v>85.7</v>
      </c>
      <c r="K37" s="1576">
        <v>79.631779731298721</v>
      </c>
      <c r="L37" s="1575">
        <v>76.400000000000006</v>
      </c>
    </row>
    <row r="40" spans="1:12">
      <c r="A40" s="2203">
        <v>67</v>
      </c>
      <c r="B40" s="2203"/>
      <c r="C40" s="2203"/>
      <c r="D40" s="2203"/>
      <c r="E40" s="2203"/>
      <c r="F40" s="2203"/>
      <c r="G40" s="2203"/>
      <c r="H40" s="2203"/>
      <c r="I40" s="2203"/>
      <c r="J40" s="2203"/>
      <c r="K40" s="2203"/>
      <c r="L40" s="2203"/>
    </row>
  </sheetData>
  <mergeCells count="6">
    <mergeCell ref="A40:L40"/>
    <mergeCell ref="A1:L1"/>
    <mergeCell ref="A3:A4"/>
    <mergeCell ref="B3:L3"/>
    <mergeCell ref="A21:A22"/>
    <mergeCell ref="B21:L21"/>
  </mergeCells>
  <pageMargins left="0.8" right="0.7" top="0.49" bottom="0.75" header="0.3" footer="0.3"/>
  <pageSetup scale="9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I32"/>
  <sheetViews>
    <sheetView topLeftCell="A4" workbookViewId="0">
      <selection activeCell="F26" sqref="F26"/>
    </sheetView>
  </sheetViews>
  <sheetFormatPr defaultColWidth="5.140625" defaultRowHeight="12.75"/>
  <cols>
    <col min="2" max="2" width="24.28515625" customWidth="1"/>
    <col min="3" max="3" width="8.28515625" customWidth="1"/>
    <col min="4" max="4" width="7.140625" customWidth="1"/>
    <col min="5" max="5" width="9.140625" customWidth="1"/>
    <col min="6" max="6" width="9" customWidth="1"/>
    <col min="7" max="7" width="8.5703125" customWidth="1"/>
    <col min="8" max="9" width="9.7109375" customWidth="1"/>
  </cols>
  <sheetData>
    <row r="1" spans="1:9">
      <c r="A1" s="1467"/>
      <c r="B1" s="1467"/>
      <c r="C1" s="1467"/>
      <c r="D1" s="1467"/>
      <c r="E1" s="1467"/>
      <c r="F1" s="1467"/>
      <c r="G1" s="1467"/>
      <c r="H1" s="1467"/>
      <c r="I1" s="1467"/>
    </row>
    <row r="2" spans="1:9">
      <c r="A2" s="1467"/>
      <c r="B2" s="1467"/>
      <c r="C2" s="1467"/>
      <c r="D2" s="1467"/>
      <c r="E2" s="1467"/>
      <c r="F2" s="1467"/>
      <c r="G2" s="1467"/>
      <c r="H2" s="1467"/>
      <c r="I2" s="1467"/>
    </row>
    <row r="3" spans="1:9" ht="27" customHeight="1">
      <c r="A3" s="2210" t="s">
        <v>2293</v>
      </c>
      <c r="B3" s="2210"/>
      <c r="C3" s="2210"/>
      <c r="D3" s="2210"/>
      <c r="E3" s="2210"/>
      <c r="F3" s="2210"/>
      <c r="G3" s="2210"/>
      <c r="H3" s="2210"/>
      <c r="I3" s="2210"/>
    </row>
    <row r="4" spans="1:9">
      <c r="A4" s="2218" t="s">
        <v>2053</v>
      </c>
      <c r="B4" s="2218"/>
      <c r="C4" s="1468"/>
      <c r="D4" s="1468"/>
      <c r="E4" s="1468"/>
      <c r="F4" s="1468"/>
      <c r="G4" s="1468"/>
      <c r="H4" s="1468"/>
      <c r="I4" s="1468"/>
    </row>
    <row r="5" spans="1:9">
      <c r="A5" s="2216" t="s">
        <v>244</v>
      </c>
      <c r="B5" s="2216" t="s">
        <v>1752</v>
      </c>
      <c r="C5" s="2212">
        <v>2016</v>
      </c>
      <c r="D5" s="2213"/>
      <c r="E5" s="2214"/>
      <c r="F5" s="2212">
        <v>2017</v>
      </c>
      <c r="G5" s="2213"/>
      <c r="H5" s="2213"/>
      <c r="I5" s="2214"/>
    </row>
    <row r="6" spans="1:9" ht="110.25" customHeight="1">
      <c r="A6" s="2217"/>
      <c r="B6" s="2217"/>
      <c r="C6" s="1469" t="s">
        <v>1753</v>
      </c>
      <c r="D6" s="1469" t="s">
        <v>1754</v>
      </c>
      <c r="E6" s="1469" t="s">
        <v>2315</v>
      </c>
      <c r="F6" s="1469" t="s">
        <v>1753</v>
      </c>
      <c r="G6" s="1469" t="s">
        <v>1754</v>
      </c>
      <c r="H6" s="1469" t="s">
        <v>2316</v>
      </c>
      <c r="I6" s="1469" t="s">
        <v>2317</v>
      </c>
    </row>
    <row r="7" spans="1:9" ht="14.25" customHeight="1">
      <c r="A7" s="2208" t="s">
        <v>1755</v>
      </c>
      <c r="B7" s="2215"/>
      <c r="C7" s="2215"/>
      <c r="D7" s="2215"/>
      <c r="E7" s="2215"/>
      <c r="F7" s="2215"/>
      <c r="G7" s="2215"/>
      <c r="H7" s="2215"/>
      <c r="I7" s="2209"/>
    </row>
    <row r="8" spans="1:9" ht="17.25" customHeight="1">
      <c r="A8" s="1470">
        <v>1</v>
      </c>
      <c r="B8" s="1471" t="s">
        <v>1023</v>
      </c>
      <c r="C8" s="1536">
        <v>1650.8</v>
      </c>
      <c r="D8" s="1537">
        <v>1722.7</v>
      </c>
      <c r="E8" s="1538">
        <f>D8-A8</f>
        <v>1721.7</v>
      </c>
      <c r="F8" s="1537">
        <v>1722.7</v>
      </c>
      <c r="G8" s="1537">
        <v>2057.8000000000002</v>
      </c>
      <c r="H8" s="1538">
        <f>G8-F8</f>
        <v>335.10000000000014</v>
      </c>
      <c r="I8" s="1539">
        <f>G8*100/F8</f>
        <v>119.45202298717132</v>
      </c>
    </row>
    <row r="9" spans="1:9" ht="17.25" customHeight="1">
      <c r="A9" s="1472">
        <v>2</v>
      </c>
      <c r="B9" s="1473" t="s">
        <v>1024</v>
      </c>
      <c r="C9" s="1540">
        <v>27450</v>
      </c>
      <c r="D9" s="1541">
        <v>42600</v>
      </c>
      <c r="E9" s="1542">
        <f t="shared" ref="E9:E20" si="0">D9-A9</f>
        <v>42598</v>
      </c>
      <c r="F9" s="1541">
        <v>42600</v>
      </c>
      <c r="G9" s="1541">
        <f>SUM([9]Uzuulelt!$J$6)</f>
        <v>34202.118999999999</v>
      </c>
      <c r="H9" s="1538">
        <f t="shared" ref="H9:H20" si="1">G9-F9</f>
        <v>-8397.8810000000012</v>
      </c>
      <c r="I9" s="1539">
        <f t="shared" ref="I9:I20" si="2">G9*100/F9</f>
        <v>80.286664319248828</v>
      </c>
    </row>
    <row r="10" spans="1:9" ht="17.25" customHeight="1">
      <c r="A10" s="1472">
        <v>3</v>
      </c>
      <c r="B10" s="1473" t="s">
        <v>1025</v>
      </c>
      <c r="C10" s="1540">
        <v>25800</v>
      </c>
      <c r="D10" s="1540">
        <v>26800</v>
      </c>
      <c r="E10" s="1542">
        <f t="shared" si="0"/>
        <v>26797</v>
      </c>
      <c r="F10" s="1540">
        <v>26800</v>
      </c>
      <c r="G10" s="1540">
        <f>SUM([9]Urinsh!$D$24)</f>
        <v>32450</v>
      </c>
      <c r="H10" s="1538">
        <f t="shared" si="1"/>
        <v>5650</v>
      </c>
      <c r="I10" s="1539">
        <f t="shared" si="2"/>
        <v>121.08208955223881</v>
      </c>
    </row>
    <row r="11" spans="1:9" ht="31.5" customHeight="1">
      <c r="A11" s="1472">
        <v>4</v>
      </c>
      <c r="B11" s="1473" t="s">
        <v>1026</v>
      </c>
      <c r="C11" s="1543">
        <v>29850</v>
      </c>
      <c r="D11" s="1540">
        <v>16475.2</v>
      </c>
      <c r="E11" s="1542">
        <f t="shared" si="0"/>
        <v>16471.2</v>
      </c>
      <c r="F11" s="1540">
        <v>16475.2</v>
      </c>
      <c r="G11" s="1540">
        <f>SUM([9]Uzuulelt!$J$11)</f>
        <v>5858.9400000000005</v>
      </c>
      <c r="H11" s="1538">
        <f t="shared" si="1"/>
        <v>-10616.26</v>
      </c>
      <c r="I11" s="1539">
        <f t="shared" si="2"/>
        <v>35.562178304360494</v>
      </c>
    </row>
    <row r="12" spans="1:9">
      <c r="A12" s="1472">
        <v>5</v>
      </c>
      <c r="B12" s="1473" t="s">
        <v>1618</v>
      </c>
      <c r="C12" s="1540">
        <v>25685</v>
      </c>
      <c r="D12" s="1540">
        <v>11615</v>
      </c>
      <c r="E12" s="1542">
        <f t="shared" si="0"/>
        <v>11610</v>
      </c>
      <c r="F12" s="1540">
        <v>11615</v>
      </c>
      <c r="G12" s="1540">
        <f>SUM([9]Uzuulelt!$B$11)</f>
        <v>3520.7000000000003</v>
      </c>
      <c r="H12" s="1538">
        <f t="shared" si="1"/>
        <v>-8094.2999999999993</v>
      </c>
      <c r="I12" s="1539">
        <f t="shared" si="2"/>
        <v>30.311665949203615</v>
      </c>
    </row>
    <row r="13" spans="1:9">
      <c r="A13" s="1472">
        <v>6</v>
      </c>
      <c r="B13" s="1473" t="s">
        <v>1027</v>
      </c>
      <c r="C13" s="1540">
        <v>1195</v>
      </c>
      <c r="D13" s="1540">
        <v>901.3</v>
      </c>
      <c r="E13" s="1542">
        <f t="shared" si="0"/>
        <v>895.3</v>
      </c>
      <c r="F13" s="1540">
        <v>901.3</v>
      </c>
      <c r="G13" s="1540">
        <f>SUM([9]Uzuulelt!$I$11)</f>
        <v>611.024</v>
      </c>
      <c r="H13" s="1538">
        <f t="shared" si="1"/>
        <v>-290.27599999999995</v>
      </c>
      <c r="I13" s="1539">
        <f t="shared" si="2"/>
        <v>67.793631421280381</v>
      </c>
    </row>
    <row r="14" spans="1:9">
      <c r="A14" s="1472">
        <v>7</v>
      </c>
      <c r="B14" s="1473" t="s">
        <v>328</v>
      </c>
      <c r="C14" s="1540">
        <v>3071</v>
      </c>
      <c r="D14" s="1540">
        <v>2337.6</v>
      </c>
      <c r="E14" s="1542">
        <f t="shared" si="0"/>
        <v>2330.6</v>
      </c>
      <c r="F14" s="1540">
        <v>2337.6</v>
      </c>
      <c r="G14" s="1540">
        <f>SUM([9]Uzuulelt!$H$11)</f>
        <v>1268.2160000000001</v>
      </c>
      <c r="H14" s="1538">
        <f t="shared" si="1"/>
        <v>-1069.3839999999998</v>
      </c>
      <c r="I14" s="1539">
        <f t="shared" si="2"/>
        <v>54.252908966461334</v>
      </c>
    </row>
    <row r="15" spans="1:9">
      <c r="A15" s="1472">
        <v>8</v>
      </c>
      <c r="B15" s="1473" t="s">
        <v>1756</v>
      </c>
      <c r="C15" s="1540">
        <v>1900</v>
      </c>
      <c r="D15" s="1540">
        <v>1300</v>
      </c>
      <c r="E15" s="1542">
        <f t="shared" si="0"/>
        <v>1292</v>
      </c>
      <c r="F15" s="1540">
        <v>1300</v>
      </c>
      <c r="G15" s="1540">
        <f>SUM([9]Utaria!$AO$30)</f>
        <v>1515</v>
      </c>
      <c r="H15" s="1538">
        <f t="shared" si="1"/>
        <v>215</v>
      </c>
      <c r="I15" s="1539">
        <f t="shared" si="2"/>
        <v>116.53846153846153</v>
      </c>
    </row>
    <row r="16" spans="1:9" ht="14.25" customHeight="1">
      <c r="A16" s="1472">
        <v>9</v>
      </c>
      <c r="B16" s="1473" t="s">
        <v>1028</v>
      </c>
      <c r="C16" s="1544">
        <v>58212</v>
      </c>
      <c r="D16" s="1544">
        <v>56945.2</v>
      </c>
      <c r="E16" s="1542">
        <f t="shared" si="0"/>
        <v>56936.2</v>
      </c>
      <c r="F16" s="1544">
        <v>56945.2</v>
      </c>
      <c r="G16" s="1544">
        <v>62582.3</v>
      </c>
      <c r="H16" s="1538">
        <f t="shared" si="1"/>
        <v>5637.1000000000058</v>
      </c>
      <c r="I16" s="1539">
        <f t="shared" si="2"/>
        <v>109.89916621594095</v>
      </c>
    </row>
    <row r="17" spans="1:9" ht="38.25">
      <c r="A17" s="1472">
        <v>10</v>
      </c>
      <c r="B17" s="1473" t="s">
        <v>1757</v>
      </c>
      <c r="C17" s="1544">
        <v>25</v>
      </c>
      <c r="D17" s="1544">
        <v>27</v>
      </c>
      <c r="E17" s="1542">
        <f t="shared" si="0"/>
        <v>17</v>
      </c>
      <c r="F17" s="1544">
        <v>27</v>
      </c>
      <c r="G17" s="1544">
        <v>27</v>
      </c>
      <c r="H17" s="1538">
        <v>0</v>
      </c>
      <c r="I17" s="1539">
        <f t="shared" si="2"/>
        <v>100</v>
      </c>
    </row>
    <row r="18" spans="1:9" ht="38.25">
      <c r="A18" s="1472">
        <v>11</v>
      </c>
      <c r="B18" s="1473" t="s">
        <v>1758</v>
      </c>
      <c r="C18" s="1544">
        <v>110</v>
      </c>
      <c r="D18" s="1544">
        <v>122</v>
      </c>
      <c r="E18" s="1542">
        <f t="shared" si="0"/>
        <v>111</v>
      </c>
      <c r="F18" s="1544">
        <v>122</v>
      </c>
      <c r="G18" s="1544">
        <v>111</v>
      </c>
      <c r="H18" s="1538">
        <f t="shared" si="1"/>
        <v>-11</v>
      </c>
      <c r="I18" s="1539">
        <f t="shared" si="2"/>
        <v>90.983606557377044</v>
      </c>
    </row>
    <row r="19" spans="1:9" ht="25.5">
      <c r="A19" s="1472">
        <v>12</v>
      </c>
      <c r="B19" s="1473" t="s">
        <v>1029</v>
      </c>
      <c r="C19" s="1544">
        <v>45</v>
      </c>
      <c r="D19" s="1544">
        <v>43.8</v>
      </c>
      <c r="E19" s="1542">
        <f t="shared" si="0"/>
        <v>31.799999999999997</v>
      </c>
      <c r="F19" s="1544">
        <v>43.8</v>
      </c>
      <c r="G19" s="1544">
        <v>45.2</v>
      </c>
      <c r="H19" s="1538">
        <f t="shared" si="1"/>
        <v>1.4000000000000057</v>
      </c>
      <c r="I19" s="1539">
        <f t="shared" si="2"/>
        <v>103.19634703196348</v>
      </c>
    </row>
    <row r="20" spans="1:9" ht="38.25">
      <c r="A20" s="1474">
        <v>13</v>
      </c>
      <c r="B20" s="1475" t="s">
        <v>1030</v>
      </c>
      <c r="C20" s="1545">
        <v>100</v>
      </c>
      <c r="D20" s="1545">
        <v>97.4</v>
      </c>
      <c r="E20" s="1542">
        <f t="shared" si="0"/>
        <v>84.4</v>
      </c>
      <c r="F20" s="1545">
        <v>97.4</v>
      </c>
      <c r="G20" s="1545">
        <v>90.6</v>
      </c>
      <c r="H20" s="1542">
        <f t="shared" si="1"/>
        <v>-6.8000000000000114</v>
      </c>
      <c r="I20" s="1539">
        <f t="shared" si="2"/>
        <v>93.01848049281314</v>
      </c>
    </row>
    <row r="21" spans="1:9" ht="12.75" customHeight="1">
      <c r="A21" s="2208" t="s">
        <v>1759</v>
      </c>
      <c r="B21" s="2209"/>
      <c r="C21" s="1546"/>
      <c r="D21" s="1546"/>
      <c r="E21" s="1546"/>
      <c r="F21" s="1546"/>
      <c r="G21" s="1546"/>
      <c r="H21" s="1546"/>
      <c r="I21" s="1547"/>
    </row>
    <row r="22" spans="1:9">
      <c r="A22" s="2211"/>
      <c r="B22" s="2211"/>
      <c r="C22" s="2211"/>
      <c r="D22" s="2211"/>
      <c r="E22" s="2211"/>
      <c r="F22" s="2211"/>
      <c r="G22" s="2211"/>
      <c r="H22" s="2211"/>
      <c r="I22" s="2211"/>
    </row>
    <row r="32" spans="1:9">
      <c r="D32">
        <v>68</v>
      </c>
    </row>
  </sheetData>
  <mergeCells count="9">
    <mergeCell ref="A21:B21"/>
    <mergeCell ref="A3:I3"/>
    <mergeCell ref="A22:I22"/>
    <mergeCell ref="C5:E5"/>
    <mergeCell ref="F5:I5"/>
    <mergeCell ref="A7:I7"/>
    <mergeCell ref="A5:A6"/>
    <mergeCell ref="B5:B6"/>
    <mergeCell ref="A4:B4"/>
  </mergeCells>
  <pageMargins left="0.76" right="0.7" top="1.01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2:H31"/>
  <sheetViews>
    <sheetView topLeftCell="A16" workbookViewId="0">
      <selection activeCell="L17" sqref="L17"/>
    </sheetView>
  </sheetViews>
  <sheetFormatPr defaultRowHeight="15"/>
  <cols>
    <col min="1" max="1" width="5.42578125" style="794" customWidth="1"/>
    <col min="2" max="2" width="17.85546875" style="794" customWidth="1"/>
    <col min="3" max="3" width="10" style="794" customWidth="1"/>
    <col min="4" max="4" width="10.42578125" style="794" customWidth="1"/>
    <col min="5" max="5" width="11.5703125" style="794" customWidth="1"/>
    <col min="6" max="7" width="11.42578125" style="794" customWidth="1"/>
    <col min="8" max="8" width="11" style="794" customWidth="1"/>
    <col min="9" max="16384" width="9.140625" style="794"/>
  </cols>
  <sheetData>
    <row r="2" spans="1:8">
      <c r="A2" s="2219" t="s">
        <v>2294</v>
      </c>
      <c r="B2" s="2219"/>
      <c r="C2" s="2219"/>
      <c r="D2" s="2219"/>
      <c r="E2" s="2219"/>
      <c r="F2" s="2219"/>
      <c r="G2" s="2219"/>
      <c r="H2" s="2219"/>
    </row>
    <row r="3" spans="1:8">
      <c r="B3" s="1476"/>
      <c r="C3" s="1476"/>
      <c r="D3" s="1476"/>
      <c r="E3" s="1476"/>
      <c r="F3" s="1476"/>
      <c r="G3" s="1476"/>
      <c r="H3" s="1476"/>
    </row>
    <row r="4" spans="1:8">
      <c r="B4" s="1477"/>
      <c r="C4" s="1477"/>
      <c r="D4" s="1478"/>
      <c r="E4" s="1478"/>
      <c r="F4" s="1478"/>
      <c r="G4" s="1478"/>
      <c r="H4" s="1479" t="s">
        <v>2295</v>
      </c>
    </row>
    <row r="5" spans="1:8" ht="172.5" customHeight="1">
      <c r="A5" s="1480" t="s">
        <v>242</v>
      </c>
      <c r="B5" s="1481" t="s">
        <v>1097</v>
      </c>
      <c r="C5" s="1482" t="s">
        <v>2296</v>
      </c>
      <c r="D5" s="1482" t="s">
        <v>2297</v>
      </c>
      <c r="E5" s="1482" t="s">
        <v>1231</v>
      </c>
      <c r="F5" s="1482" t="s">
        <v>1232</v>
      </c>
      <c r="G5" s="1482" t="s">
        <v>2298</v>
      </c>
      <c r="H5" s="1482" t="s">
        <v>2299</v>
      </c>
    </row>
    <row r="6" spans="1:8" ht="19.5" customHeight="1">
      <c r="A6" s="1483">
        <v>1</v>
      </c>
      <c r="B6" s="1486" t="s">
        <v>146</v>
      </c>
      <c r="C6" s="1548">
        <v>4</v>
      </c>
      <c r="D6" s="1548">
        <v>312</v>
      </c>
      <c r="E6" s="1549">
        <v>5</v>
      </c>
      <c r="F6" s="1550">
        <v>13</v>
      </c>
      <c r="G6" s="1550">
        <v>0</v>
      </c>
      <c r="H6" s="1550">
        <v>0</v>
      </c>
    </row>
    <row r="7" spans="1:8" ht="19.5" customHeight="1">
      <c r="A7" s="1483">
        <v>2</v>
      </c>
      <c r="B7" s="1486" t="s">
        <v>105</v>
      </c>
      <c r="C7" s="1548">
        <v>5</v>
      </c>
      <c r="D7" s="1548">
        <v>114</v>
      </c>
      <c r="E7" s="1549">
        <v>2</v>
      </c>
      <c r="F7" s="1550">
        <v>25</v>
      </c>
      <c r="G7" s="1550">
        <v>6</v>
      </c>
      <c r="H7" s="1550">
        <v>254</v>
      </c>
    </row>
    <row r="8" spans="1:8" ht="19.5" customHeight="1">
      <c r="A8" s="1483">
        <v>3</v>
      </c>
      <c r="B8" s="1486" t="s">
        <v>145</v>
      </c>
      <c r="C8" s="1548">
        <v>5</v>
      </c>
      <c r="D8" s="1548">
        <v>255</v>
      </c>
      <c r="E8" s="1549">
        <v>29</v>
      </c>
      <c r="F8" s="1550">
        <v>12</v>
      </c>
      <c r="G8" s="1550">
        <v>12</v>
      </c>
      <c r="H8" s="1550">
        <v>477</v>
      </c>
    </row>
    <row r="9" spans="1:8" ht="19.5" customHeight="1">
      <c r="A9" s="1483">
        <v>4</v>
      </c>
      <c r="B9" s="1486" t="s">
        <v>106</v>
      </c>
      <c r="C9" s="1548">
        <v>2</v>
      </c>
      <c r="D9" s="1548">
        <v>95</v>
      </c>
      <c r="E9" s="1549">
        <v>1</v>
      </c>
      <c r="F9" s="1550">
        <v>17</v>
      </c>
      <c r="G9" s="1550">
        <v>7</v>
      </c>
      <c r="H9" s="1550">
        <v>143</v>
      </c>
    </row>
    <row r="10" spans="1:8" ht="19.5" customHeight="1">
      <c r="A10" s="1483">
        <v>5</v>
      </c>
      <c r="B10" s="1486" t="s">
        <v>107</v>
      </c>
      <c r="C10" s="1548">
        <v>5</v>
      </c>
      <c r="D10" s="1548">
        <v>70</v>
      </c>
      <c r="E10" s="1549">
        <v>0</v>
      </c>
      <c r="F10" s="1550">
        <v>12</v>
      </c>
      <c r="G10" s="1550">
        <v>0</v>
      </c>
      <c r="H10" s="1550">
        <v>0</v>
      </c>
    </row>
    <row r="11" spans="1:8" ht="19.5" customHeight="1">
      <c r="A11" s="1483">
        <v>6</v>
      </c>
      <c r="B11" s="1486" t="s">
        <v>108</v>
      </c>
      <c r="C11" s="1548">
        <v>5</v>
      </c>
      <c r="D11" s="1548">
        <v>255</v>
      </c>
      <c r="E11" s="1549">
        <v>2</v>
      </c>
      <c r="F11" s="1550">
        <v>0</v>
      </c>
      <c r="G11" s="1550">
        <v>0</v>
      </c>
      <c r="H11" s="1550">
        <v>0</v>
      </c>
    </row>
    <row r="12" spans="1:8" ht="19.5" customHeight="1">
      <c r="A12" s="1483">
        <v>7</v>
      </c>
      <c r="B12" s="1486" t="s">
        <v>109</v>
      </c>
      <c r="C12" s="1548">
        <v>1</v>
      </c>
      <c r="D12" s="1548">
        <v>103</v>
      </c>
      <c r="E12" s="1549">
        <v>0</v>
      </c>
      <c r="F12" s="1550">
        <v>13</v>
      </c>
      <c r="G12" s="1550">
        <v>0</v>
      </c>
      <c r="H12" s="1550">
        <v>0</v>
      </c>
    </row>
    <row r="13" spans="1:8" ht="19.5" customHeight="1">
      <c r="A13" s="1483">
        <v>8</v>
      </c>
      <c r="B13" s="1486" t="s">
        <v>110</v>
      </c>
      <c r="C13" s="1548">
        <v>14</v>
      </c>
      <c r="D13" s="1548">
        <v>227</v>
      </c>
      <c r="E13" s="1549">
        <v>1</v>
      </c>
      <c r="F13" s="1550">
        <v>10</v>
      </c>
      <c r="G13" s="1550">
        <v>0</v>
      </c>
      <c r="H13" s="1550">
        <v>0</v>
      </c>
    </row>
    <row r="14" spans="1:8" ht="19.5" customHeight="1">
      <c r="A14" s="1483">
        <v>9</v>
      </c>
      <c r="B14" s="1486" t="s">
        <v>111</v>
      </c>
      <c r="C14" s="1548">
        <v>0</v>
      </c>
      <c r="D14" s="1548">
        <v>0</v>
      </c>
      <c r="E14" s="1549">
        <v>1</v>
      </c>
      <c r="F14" s="1550">
        <v>8</v>
      </c>
      <c r="G14" s="1550">
        <v>0</v>
      </c>
      <c r="H14" s="1550">
        <v>0</v>
      </c>
    </row>
    <row r="15" spans="1:8" ht="19.5" customHeight="1">
      <c r="A15" s="1483">
        <v>10</v>
      </c>
      <c r="B15" s="1486" t="s">
        <v>112</v>
      </c>
      <c r="C15" s="1548">
        <v>4</v>
      </c>
      <c r="D15" s="1548">
        <v>167</v>
      </c>
      <c r="E15" s="1549">
        <v>2</v>
      </c>
      <c r="F15" s="1550">
        <v>6</v>
      </c>
      <c r="G15" s="1550">
        <v>0</v>
      </c>
      <c r="H15" s="1550">
        <v>0</v>
      </c>
    </row>
    <row r="16" spans="1:8" ht="19.5" customHeight="1">
      <c r="A16" s="1483">
        <v>11</v>
      </c>
      <c r="B16" s="1486" t="s">
        <v>115</v>
      </c>
      <c r="C16" s="1548">
        <v>10</v>
      </c>
      <c r="D16" s="1548">
        <v>367</v>
      </c>
      <c r="E16" s="1549">
        <v>0</v>
      </c>
      <c r="F16" s="1550">
        <v>13</v>
      </c>
      <c r="G16" s="1550">
        <v>0</v>
      </c>
      <c r="H16" s="1550">
        <v>0</v>
      </c>
    </row>
    <row r="17" spans="1:8" ht="19.5" customHeight="1">
      <c r="A17" s="1483">
        <v>12</v>
      </c>
      <c r="B17" s="1486" t="s">
        <v>147</v>
      </c>
      <c r="C17" s="1548">
        <v>4</v>
      </c>
      <c r="D17" s="1548">
        <v>442</v>
      </c>
      <c r="E17" s="1549">
        <v>4</v>
      </c>
      <c r="F17" s="1550">
        <v>11</v>
      </c>
      <c r="G17" s="1550">
        <v>10</v>
      </c>
      <c r="H17" s="1550">
        <v>345</v>
      </c>
    </row>
    <row r="18" spans="1:8" ht="19.5" customHeight="1">
      <c r="A18" s="1483">
        <v>13</v>
      </c>
      <c r="B18" s="1486" t="s">
        <v>113</v>
      </c>
      <c r="C18" s="1548">
        <v>4</v>
      </c>
      <c r="D18" s="1548">
        <v>127</v>
      </c>
      <c r="E18" s="1549">
        <v>0</v>
      </c>
      <c r="F18" s="1550">
        <v>10</v>
      </c>
      <c r="G18" s="1550">
        <v>7</v>
      </c>
      <c r="H18" s="1550">
        <v>254</v>
      </c>
    </row>
    <row r="19" spans="1:8" ht="19.5" customHeight="1">
      <c r="A19" s="1483">
        <v>14</v>
      </c>
      <c r="B19" s="1486" t="s">
        <v>114</v>
      </c>
      <c r="C19" s="1548">
        <v>4</v>
      </c>
      <c r="D19" s="1548">
        <v>79</v>
      </c>
      <c r="E19" s="1549">
        <v>0</v>
      </c>
      <c r="F19" s="1550">
        <v>1</v>
      </c>
      <c r="G19" s="1550">
        <v>0</v>
      </c>
      <c r="H19" s="1550">
        <v>0</v>
      </c>
    </row>
    <row r="20" spans="1:8" ht="19.5" customHeight="1">
      <c r="A20" s="2220" t="s">
        <v>2300</v>
      </c>
      <c r="B20" s="2220"/>
      <c r="C20" s="1484">
        <v>67</v>
      </c>
      <c r="D20" s="1484">
        <v>2613</v>
      </c>
      <c r="E20" s="1485">
        <v>47</v>
      </c>
      <c r="F20" s="1484">
        <v>153</v>
      </c>
      <c r="G20" s="1484">
        <v>42</v>
      </c>
      <c r="H20" s="1484">
        <v>1473</v>
      </c>
    </row>
    <row r="31" spans="1:8">
      <c r="B31" s="2219">
        <v>69</v>
      </c>
      <c r="C31" s="2219"/>
      <c r="D31" s="2219"/>
      <c r="E31" s="2219"/>
      <c r="F31" s="2219"/>
      <c r="G31" s="2219"/>
      <c r="H31" s="2219"/>
    </row>
  </sheetData>
  <mergeCells count="3">
    <mergeCell ref="A2:H2"/>
    <mergeCell ref="A20:B20"/>
    <mergeCell ref="B31:H31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1">
    <tabColor rgb="FF00B050"/>
  </sheetPr>
  <dimension ref="A1:F9251"/>
  <sheetViews>
    <sheetView topLeftCell="A31" zoomScaleNormal="100" workbookViewId="0">
      <selection activeCell="E63" sqref="E58:E63"/>
    </sheetView>
  </sheetViews>
  <sheetFormatPr defaultRowHeight="12.75"/>
  <cols>
    <col min="1" max="1" width="6" style="501" customWidth="1"/>
    <col min="2" max="2" width="13.140625" style="501" customWidth="1"/>
    <col min="3" max="3" width="46" style="501" customWidth="1"/>
    <col min="4" max="6" width="13.28515625" style="501" customWidth="1"/>
    <col min="7" max="251" width="9.140625" style="501"/>
    <col min="252" max="252" width="61" style="501" customWidth="1"/>
    <col min="253" max="253" width="8.140625" style="501" customWidth="1"/>
    <col min="254" max="255" width="21" style="501" customWidth="1"/>
    <col min="256" max="507" width="9.140625" style="501"/>
    <col min="508" max="508" width="61" style="501" customWidth="1"/>
    <col min="509" max="509" width="8.140625" style="501" customWidth="1"/>
    <col min="510" max="511" width="21" style="501" customWidth="1"/>
    <col min="512" max="763" width="9.140625" style="501"/>
    <col min="764" max="764" width="61" style="501" customWidth="1"/>
    <col min="765" max="765" width="8.140625" style="501" customWidth="1"/>
    <col min="766" max="767" width="21" style="501" customWidth="1"/>
    <col min="768" max="1019" width="9.140625" style="501"/>
    <col min="1020" max="1020" width="61" style="501" customWidth="1"/>
    <col min="1021" max="1021" width="8.140625" style="501" customWidth="1"/>
    <col min="1022" max="1023" width="21" style="501" customWidth="1"/>
    <col min="1024" max="1275" width="9.140625" style="501"/>
    <col min="1276" max="1276" width="61" style="501" customWidth="1"/>
    <col min="1277" max="1277" width="8.140625" style="501" customWidth="1"/>
    <col min="1278" max="1279" width="21" style="501" customWidth="1"/>
    <col min="1280" max="1531" width="9.140625" style="501"/>
    <col min="1532" max="1532" width="61" style="501" customWidth="1"/>
    <col min="1533" max="1533" width="8.140625" style="501" customWidth="1"/>
    <col min="1534" max="1535" width="21" style="501" customWidth="1"/>
    <col min="1536" max="1787" width="9.140625" style="501"/>
    <col min="1788" max="1788" width="61" style="501" customWidth="1"/>
    <col min="1789" max="1789" width="8.140625" style="501" customWidth="1"/>
    <col min="1790" max="1791" width="21" style="501" customWidth="1"/>
    <col min="1792" max="2043" width="9.140625" style="501"/>
    <col min="2044" max="2044" width="61" style="501" customWidth="1"/>
    <col min="2045" max="2045" width="8.140625" style="501" customWidth="1"/>
    <col min="2046" max="2047" width="21" style="501" customWidth="1"/>
    <col min="2048" max="2299" width="9.140625" style="501"/>
    <col min="2300" max="2300" width="61" style="501" customWidth="1"/>
    <col min="2301" max="2301" width="8.140625" style="501" customWidth="1"/>
    <col min="2302" max="2303" width="21" style="501" customWidth="1"/>
    <col min="2304" max="2555" width="9.140625" style="501"/>
    <col min="2556" max="2556" width="61" style="501" customWidth="1"/>
    <col min="2557" max="2557" width="8.140625" style="501" customWidth="1"/>
    <col min="2558" max="2559" width="21" style="501" customWidth="1"/>
    <col min="2560" max="2811" width="9.140625" style="501"/>
    <col min="2812" max="2812" width="61" style="501" customWidth="1"/>
    <col min="2813" max="2813" width="8.140625" style="501" customWidth="1"/>
    <col min="2814" max="2815" width="21" style="501" customWidth="1"/>
    <col min="2816" max="3067" width="9.140625" style="501"/>
    <col min="3068" max="3068" width="61" style="501" customWidth="1"/>
    <col min="3069" max="3069" width="8.140625" style="501" customWidth="1"/>
    <col min="3070" max="3071" width="21" style="501" customWidth="1"/>
    <col min="3072" max="3323" width="9.140625" style="501"/>
    <col min="3324" max="3324" width="61" style="501" customWidth="1"/>
    <col min="3325" max="3325" width="8.140625" style="501" customWidth="1"/>
    <col min="3326" max="3327" width="21" style="501" customWidth="1"/>
    <col min="3328" max="3579" width="9.140625" style="501"/>
    <col min="3580" max="3580" width="61" style="501" customWidth="1"/>
    <col min="3581" max="3581" width="8.140625" style="501" customWidth="1"/>
    <col min="3582" max="3583" width="21" style="501" customWidth="1"/>
    <col min="3584" max="3835" width="9.140625" style="501"/>
    <col min="3836" max="3836" width="61" style="501" customWidth="1"/>
    <col min="3837" max="3837" width="8.140625" style="501" customWidth="1"/>
    <col min="3838" max="3839" width="21" style="501" customWidth="1"/>
    <col min="3840" max="4091" width="9.140625" style="501"/>
    <col min="4092" max="4092" width="61" style="501" customWidth="1"/>
    <col min="4093" max="4093" width="8.140625" style="501" customWidth="1"/>
    <col min="4094" max="4095" width="21" style="501" customWidth="1"/>
    <col min="4096" max="4347" width="9.140625" style="501"/>
    <col min="4348" max="4348" width="61" style="501" customWidth="1"/>
    <col min="4349" max="4349" width="8.140625" style="501" customWidth="1"/>
    <col min="4350" max="4351" width="21" style="501" customWidth="1"/>
    <col min="4352" max="4603" width="9.140625" style="501"/>
    <col min="4604" max="4604" width="61" style="501" customWidth="1"/>
    <col min="4605" max="4605" width="8.140625" style="501" customWidth="1"/>
    <col min="4606" max="4607" width="21" style="501" customWidth="1"/>
    <col min="4608" max="4859" width="9.140625" style="501"/>
    <col min="4860" max="4860" width="61" style="501" customWidth="1"/>
    <col min="4861" max="4861" width="8.140625" style="501" customWidth="1"/>
    <col min="4862" max="4863" width="21" style="501" customWidth="1"/>
    <col min="4864" max="5115" width="9.140625" style="501"/>
    <col min="5116" max="5116" width="61" style="501" customWidth="1"/>
    <col min="5117" max="5117" width="8.140625" style="501" customWidth="1"/>
    <col min="5118" max="5119" width="21" style="501" customWidth="1"/>
    <col min="5120" max="5371" width="9.140625" style="501"/>
    <col min="5372" max="5372" width="61" style="501" customWidth="1"/>
    <col min="5373" max="5373" width="8.140625" style="501" customWidth="1"/>
    <col min="5374" max="5375" width="21" style="501" customWidth="1"/>
    <col min="5376" max="5627" width="9.140625" style="501"/>
    <col min="5628" max="5628" width="61" style="501" customWidth="1"/>
    <col min="5629" max="5629" width="8.140625" style="501" customWidth="1"/>
    <col min="5630" max="5631" width="21" style="501" customWidth="1"/>
    <col min="5632" max="5883" width="9.140625" style="501"/>
    <col min="5884" max="5884" width="61" style="501" customWidth="1"/>
    <col min="5885" max="5885" width="8.140625" style="501" customWidth="1"/>
    <col min="5886" max="5887" width="21" style="501" customWidth="1"/>
    <col min="5888" max="6139" width="9.140625" style="501"/>
    <col min="6140" max="6140" width="61" style="501" customWidth="1"/>
    <col min="6141" max="6141" width="8.140625" style="501" customWidth="1"/>
    <col min="6142" max="6143" width="21" style="501" customWidth="1"/>
    <col min="6144" max="6395" width="9.140625" style="501"/>
    <col min="6396" max="6396" width="61" style="501" customWidth="1"/>
    <col min="6397" max="6397" width="8.140625" style="501" customWidth="1"/>
    <col min="6398" max="6399" width="21" style="501" customWidth="1"/>
    <col min="6400" max="6651" width="9.140625" style="501"/>
    <col min="6652" max="6652" width="61" style="501" customWidth="1"/>
    <col min="6653" max="6653" width="8.140625" style="501" customWidth="1"/>
    <col min="6654" max="6655" width="21" style="501" customWidth="1"/>
    <col min="6656" max="6907" width="9.140625" style="501"/>
    <col min="6908" max="6908" width="61" style="501" customWidth="1"/>
    <col min="6909" max="6909" width="8.140625" style="501" customWidth="1"/>
    <col min="6910" max="6911" width="21" style="501" customWidth="1"/>
    <col min="6912" max="7163" width="9.140625" style="501"/>
    <col min="7164" max="7164" width="61" style="501" customWidth="1"/>
    <col min="7165" max="7165" width="8.140625" style="501" customWidth="1"/>
    <col min="7166" max="7167" width="21" style="501" customWidth="1"/>
    <col min="7168" max="7419" width="9.140625" style="501"/>
    <col min="7420" max="7420" width="61" style="501" customWidth="1"/>
    <col min="7421" max="7421" width="8.140625" style="501" customWidth="1"/>
    <col min="7422" max="7423" width="21" style="501" customWidth="1"/>
    <col min="7424" max="7675" width="9.140625" style="501"/>
    <col min="7676" max="7676" width="61" style="501" customWidth="1"/>
    <col min="7677" max="7677" width="8.140625" style="501" customWidth="1"/>
    <col min="7678" max="7679" width="21" style="501" customWidth="1"/>
    <col min="7680" max="7931" width="9.140625" style="501"/>
    <col min="7932" max="7932" width="61" style="501" customWidth="1"/>
    <col min="7933" max="7933" width="8.140625" style="501" customWidth="1"/>
    <col min="7934" max="7935" width="21" style="501" customWidth="1"/>
    <col min="7936" max="8187" width="9.140625" style="501"/>
    <col min="8188" max="8188" width="61" style="501" customWidth="1"/>
    <col min="8189" max="8189" width="8.140625" style="501" customWidth="1"/>
    <col min="8190" max="8191" width="21" style="501" customWidth="1"/>
    <col min="8192" max="8443" width="9.140625" style="501"/>
    <col min="8444" max="8444" width="61" style="501" customWidth="1"/>
    <col min="8445" max="8445" width="8.140625" style="501" customWidth="1"/>
    <col min="8446" max="8447" width="21" style="501" customWidth="1"/>
    <col min="8448" max="8699" width="9.140625" style="501"/>
    <col min="8700" max="8700" width="61" style="501" customWidth="1"/>
    <col min="8701" max="8701" width="8.140625" style="501" customWidth="1"/>
    <col min="8702" max="8703" width="21" style="501" customWidth="1"/>
    <col min="8704" max="8955" width="9.140625" style="501"/>
    <col min="8956" max="8956" width="61" style="501" customWidth="1"/>
    <col min="8957" max="8957" width="8.140625" style="501" customWidth="1"/>
    <col min="8958" max="8959" width="21" style="501" customWidth="1"/>
    <col min="8960" max="9211" width="9.140625" style="501"/>
    <col min="9212" max="9212" width="61" style="501" customWidth="1"/>
    <col min="9213" max="9213" width="8.140625" style="501" customWidth="1"/>
    <col min="9214" max="9215" width="21" style="501" customWidth="1"/>
    <col min="9216" max="9467" width="9.140625" style="501"/>
    <col min="9468" max="9468" width="61" style="501" customWidth="1"/>
    <col min="9469" max="9469" width="8.140625" style="501" customWidth="1"/>
    <col min="9470" max="9471" width="21" style="501" customWidth="1"/>
    <col min="9472" max="9723" width="9.140625" style="501"/>
    <col min="9724" max="9724" width="61" style="501" customWidth="1"/>
    <col min="9725" max="9725" width="8.140625" style="501" customWidth="1"/>
    <col min="9726" max="9727" width="21" style="501" customWidth="1"/>
    <col min="9728" max="9979" width="9.140625" style="501"/>
    <col min="9980" max="9980" width="61" style="501" customWidth="1"/>
    <col min="9981" max="9981" width="8.140625" style="501" customWidth="1"/>
    <col min="9982" max="9983" width="21" style="501" customWidth="1"/>
    <col min="9984" max="10235" width="9.140625" style="501"/>
    <col min="10236" max="10236" width="61" style="501" customWidth="1"/>
    <col min="10237" max="10237" width="8.140625" style="501" customWidth="1"/>
    <col min="10238" max="10239" width="21" style="501" customWidth="1"/>
    <col min="10240" max="10491" width="9.140625" style="501"/>
    <col min="10492" max="10492" width="61" style="501" customWidth="1"/>
    <col min="10493" max="10493" width="8.140625" style="501" customWidth="1"/>
    <col min="10494" max="10495" width="21" style="501" customWidth="1"/>
    <col min="10496" max="10747" width="9.140625" style="501"/>
    <col min="10748" max="10748" width="61" style="501" customWidth="1"/>
    <col min="10749" max="10749" width="8.140625" style="501" customWidth="1"/>
    <col min="10750" max="10751" width="21" style="501" customWidth="1"/>
    <col min="10752" max="11003" width="9.140625" style="501"/>
    <col min="11004" max="11004" width="61" style="501" customWidth="1"/>
    <col min="11005" max="11005" width="8.140625" style="501" customWidth="1"/>
    <col min="11006" max="11007" width="21" style="501" customWidth="1"/>
    <col min="11008" max="11259" width="9.140625" style="501"/>
    <col min="11260" max="11260" width="61" style="501" customWidth="1"/>
    <col min="11261" max="11261" width="8.140625" style="501" customWidth="1"/>
    <col min="11262" max="11263" width="21" style="501" customWidth="1"/>
    <col min="11264" max="11515" width="9.140625" style="501"/>
    <col min="11516" max="11516" width="61" style="501" customWidth="1"/>
    <col min="11517" max="11517" width="8.140625" style="501" customWidth="1"/>
    <col min="11518" max="11519" width="21" style="501" customWidth="1"/>
    <col min="11520" max="11771" width="9.140625" style="501"/>
    <col min="11772" max="11772" width="61" style="501" customWidth="1"/>
    <col min="11773" max="11773" width="8.140625" style="501" customWidth="1"/>
    <col min="11774" max="11775" width="21" style="501" customWidth="1"/>
    <col min="11776" max="12027" width="9.140625" style="501"/>
    <col min="12028" max="12028" width="61" style="501" customWidth="1"/>
    <col min="12029" max="12029" width="8.140625" style="501" customWidth="1"/>
    <col min="12030" max="12031" width="21" style="501" customWidth="1"/>
    <col min="12032" max="12283" width="9.140625" style="501"/>
    <col min="12284" max="12284" width="61" style="501" customWidth="1"/>
    <col min="12285" max="12285" width="8.140625" style="501" customWidth="1"/>
    <col min="12286" max="12287" width="21" style="501" customWidth="1"/>
    <col min="12288" max="12539" width="9.140625" style="501"/>
    <col min="12540" max="12540" width="61" style="501" customWidth="1"/>
    <col min="12541" max="12541" width="8.140625" style="501" customWidth="1"/>
    <col min="12542" max="12543" width="21" style="501" customWidth="1"/>
    <col min="12544" max="12795" width="9.140625" style="501"/>
    <col min="12796" max="12796" width="61" style="501" customWidth="1"/>
    <col min="12797" max="12797" width="8.140625" style="501" customWidth="1"/>
    <col min="12798" max="12799" width="21" style="501" customWidth="1"/>
    <col min="12800" max="13051" width="9.140625" style="501"/>
    <col min="13052" max="13052" width="61" style="501" customWidth="1"/>
    <col min="13053" max="13053" width="8.140625" style="501" customWidth="1"/>
    <col min="13054" max="13055" width="21" style="501" customWidth="1"/>
    <col min="13056" max="13307" width="9.140625" style="501"/>
    <col min="13308" max="13308" width="61" style="501" customWidth="1"/>
    <col min="13309" max="13309" width="8.140625" style="501" customWidth="1"/>
    <col min="13310" max="13311" width="21" style="501" customWidth="1"/>
    <col min="13312" max="13563" width="9.140625" style="501"/>
    <col min="13564" max="13564" width="61" style="501" customWidth="1"/>
    <col min="13565" max="13565" width="8.140625" style="501" customWidth="1"/>
    <col min="13566" max="13567" width="21" style="501" customWidth="1"/>
    <col min="13568" max="13819" width="9.140625" style="501"/>
    <col min="13820" max="13820" width="61" style="501" customWidth="1"/>
    <col min="13821" max="13821" width="8.140625" style="501" customWidth="1"/>
    <col min="13822" max="13823" width="21" style="501" customWidth="1"/>
    <col min="13824" max="14075" width="9.140625" style="501"/>
    <col min="14076" max="14076" width="61" style="501" customWidth="1"/>
    <col min="14077" max="14077" width="8.140625" style="501" customWidth="1"/>
    <col min="14078" max="14079" width="21" style="501" customWidth="1"/>
    <col min="14080" max="14331" width="9.140625" style="501"/>
    <col min="14332" max="14332" width="61" style="501" customWidth="1"/>
    <col min="14333" max="14333" width="8.140625" style="501" customWidth="1"/>
    <col min="14334" max="14335" width="21" style="501" customWidth="1"/>
    <col min="14336" max="14587" width="9.140625" style="501"/>
    <col min="14588" max="14588" width="61" style="501" customWidth="1"/>
    <col min="14589" max="14589" width="8.140625" style="501" customWidth="1"/>
    <col min="14590" max="14591" width="21" style="501" customWidth="1"/>
    <col min="14592" max="14843" width="9.140625" style="501"/>
    <col min="14844" max="14844" width="61" style="501" customWidth="1"/>
    <col min="14845" max="14845" width="8.140625" style="501" customWidth="1"/>
    <col min="14846" max="14847" width="21" style="501" customWidth="1"/>
    <col min="14848" max="15099" width="9.140625" style="501"/>
    <col min="15100" max="15100" width="61" style="501" customWidth="1"/>
    <col min="15101" max="15101" width="8.140625" style="501" customWidth="1"/>
    <col min="15102" max="15103" width="21" style="501" customWidth="1"/>
    <col min="15104" max="15355" width="9.140625" style="501"/>
    <col min="15356" max="15356" width="61" style="501" customWidth="1"/>
    <col min="15357" max="15357" width="8.140625" style="501" customWidth="1"/>
    <col min="15358" max="15359" width="21" style="501" customWidth="1"/>
    <col min="15360" max="15611" width="9.140625" style="501"/>
    <col min="15612" max="15612" width="61" style="501" customWidth="1"/>
    <col min="15613" max="15613" width="8.140625" style="501" customWidth="1"/>
    <col min="15614" max="15615" width="21" style="501" customWidth="1"/>
    <col min="15616" max="15867" width="9.140625" style="501"/>
    <col min="15868" max="15868" width="61" style="501" customWidth="1"/>
    <col min="15869" max="15869" width="8.140625" style="501" customWidth="1"/>
    <col min="15870" max="15871" width="21" style="501" customWidth="1"/>
    <col min="15872" max="16123" width="9.140625" style="501"/>
    <col min="16124" max="16124" width="61" style="501" customWidth="1"/>
    <col min="16125" max="16125" width="8.140625" style="501" customWidth="1"/>
    <col min="16126" max="16127" width="21" style="501" customWidth="1"/>
    <col min="16128" max="16384" width="9.140625" style="501"/>
  </cols>
  <sheetData>
    <row r="1" spans="1:6">
      <c r="A1" s="2221" t="s">
        <v>2052</v>
      </c>
      <c r="B1" s="2221"/>
      <c r="C1" s="2221"/>
      <c r="D1" s="2221"/>
      <c r="E1" s="2221"/>
      <c r="F1" s="2221"/>
    </row>
    <row r="2" spans="1:6" ht="22.5" customHeight="1">
      <c r="A2" s="631" t="s">
        <v>2053</v>
      </c>
      <c r="B2" s="631"/>
      <c r="C2" s="632"/>
      <c r="D2" s="632"/>
    </row>
    <row r="3" spans="1:6" ht="28.5">
      <c r="A3" s="1200" t="s">
        <v>2001</v>
      </c>
      <c r="B3" s="1200" t="s">
        <v>2002</v>
      </c>
      <c r="C3" s="1200" t="s">
        <v>2003</v>
      </c>
      <c r="D3" s="1201" t="s">
        <v>2004</v>
      </c>
      <c r="E3" s="1202" t="s">
        <v>2005</v>
      </c>
      <c r="F3" s="1201" t="s">
        <v>2006</v>
      </c>
    </row>
    <row r="4" spans="1:6" ht="16.5" customHeight="1">
      <c r="A4" s="1203" t="s">
        <v>2007</v>
      </c>
      <c r="B4" s="1203"/>
      <c r="C4" s="1203"/>
      <c r="D4" s="1204"/>
      <c r="E4" s="1204"/>
      <c r="F4" s="1204"/>
    </row>
    <row r="5" spans="1:6" ht="16.5" customHeight="1">
      <c r="A5" s="1205"/>
      <c r="B5" s="1206" t="s">
        <v>2008</v>
      </c>
      <c r="C5" s="1207"/>
      <c r="D5" s="1208"/>
      <c r="E5" s="1208"/>
      <c r="F5" s="1208"/>
    </row>
    <row r="6" spans="1:6" ht="16.5" customHeight="1">
      <c r="A6" s="1205"/>
      <c r="B6" s="1205"/>
      <c r="C6" s="146" t="s">
        <v>2009</v>
      </c>
      <c r="D6" s="1209">
        <v>2066.6666666666665</v>
      </c>
      <c r="E6" s="1209">
        <v>2133.3333333333335</v>
      </c>
      <c r="F6" s="1209">
        <v>2166.6666666666665</v>
      </c>
    </row>
    <row r="7" spans="1:6" ht="16.5" customHeight="1">
      <c r="A7" s="1205"/>
      <c r="B7" s="1210"/>
      <c r="C7" s="146" t="s">
        <v>2010</v>
      </c>
      <c r="D7" s="1209">
        <v>1000</v>
      </c>
      <c r="E7" s="1209">
        <v>1000</v>
      </c>
      <c r="F7" s="1209">
        <v>1000</v>
      </c>
    </row>
    <row r="8" spans="1:6" ht="16.5" customHeight="1">
      <c r="A8" s="1205"/>
      <c r="B8" s="1205"/>
      <c r="C8" s="146" t="s">
        <v>2011</v>
      </c>
      <c r="D8" s="1209">
        <v>2700</v>
      </c>
      <c r="E8" s="1209">
        <v>2733.3333333333335</v>
      </c>
      <c r="F8" s="1209">
        <v>2833.3333333333335</v>
      </c>
    </row>
    <row r="9" spans="1:6" ht="16.5" customHeight="1">
      <c r="A9" s="1205"/>
      <c r="B9" s="1205"/>
      <c r="C9" s="146" t="s">
        <v>2012</v>
      </c>
      <c r="D9" s="1209">
        <v>1133.3333333333333</v>
      </c>
      <c r="E9" s="1209">
        <v>1133.3333333333333</v>
      </c>
      <c r="F9" s="1209">
        <v>1150</v>
      </c>
    </row>
    <row r="10" spans="1:6" ht="16.5" customHeight="1">
      <c r="A10" s="1205"/>
      <c r="B10" s="1205"/>
      <c r="C10" s="146" t="s">
        <v>2013</v>
      </c>
      <c r="D10" s="1209">
        <v>1280</v>
      </c>
      <c r="E10" s="1209">
        <v>1280</v>
      </c>
      <c r="F10" s="1209">
        <v>1280</v>
      </c>
    </row>
    <row r="11" spans="1:6" ht="16.5" customHeight="1">
      <c r="A11" s="1205"/>
      <c r="B11" s="1205"/>
      <c r="C11" s="146" t="s">
        <v>2014</v>
      </c>
      <c r="D11" s="1209">
        <v>783.33333333333337</v>
      </c>
      <c r="E11" s="1209">
        <v>783.33333333333337</v>
      </c>
      <c r="F11" s="1209">
        <v>793.33333333333337</v>
      </c>
    </row>
    <row r="12" spans="1:6" ht="16.5" customHeight="1">
      <c r="A12" s="1205"/>
      <c r="B12" s="1205"/>
      <c r="C12" s="146" t="s">
        <v>2015</v>
      </c>
      <c r="D12" s="1209">
        <v>1306.6666666666667</v>
      </c>
      <c r="E12" s="1209">
        <v>1306.6666666666667</v>
      </c>
      <c r="F12" s="1209">
        <v>1306.6666666666667</v>
      </c>
    </row>
    <row r="13" spans="1:6" ht="16.5" customHeight="1">
      <c r="A13" s="1205"/>
      <c r="B13" s="1205"/>
      <c r="C13" s="146" t="s">
        <v>2016</v>
      </c>
      <c r="D13" s="1209">
        <v>1056.6666666666667</v>
      </c>
      <c r="E13" s="1209">
        <v>1056.6666666666667</v>
      </c>
      <c r="F13" s="1209">
        <v>1056.6666666666667</v>
      </c>
    </row>
    <row r="14" spans="1:6" ht="16.5" customHeight="1">
      <c r="A14" s="1205"/>
      <c r="B14" s="1205"/>
      <c r="C14" s="146" t="s">
        <v>2017</v>
      </c>
      <c r="D14" s="1209">
        <v>880</v>
      </c>
      <c r="E14" s="1209">
        <v>880</v>
      </c>
      <c r="F14" s="1209">
        <v>880</v>
      </c>
    </row>
    <row r="15" spans="1:6" ht="16.5" customHeight="1">
      <c r="A15" s="1205"/>
      <c r="B15" s="1205"/>
      <c r="C15" s="146" t="s">
        <v>2018</v>
      </c>
      <c r="D15" s="1209">
        <v>2000</v>
      </c>
      <c r="E15" s="1209">
        <v>2000</v>
      </c>
      <c r="F15" s="1209">
        <v>2000</v>
      </c>
    </row>
    <row r="16" spans="1:6" ht="16.5" customHeight="1">
      <c r="A16" s="1205"/>
      <c r="B16" s="1205"/>
      <c r="C16" s="146" t="s">
        <v>2019</v>
      </c>
      <c r="D16" s="1209">
        <v>5500</v>
      </c>
      <c r="E16" s="1209">
        <v>5600</v>
      </c>
      <c r="F16" s="1209">
        <v>6000</v>
      </c>
    </row>
    <row r="17" spans="1:6" ht="16.5" customHeight="1">
      <c r="A17" s="1205"/>
      <c r="B17" s="1205"/>
      <c r="C17" s="146" t="s">
        <v>2020</v>
      </c>
      <c r="D17" s="1209">
        <v>5500</v>
      </c>
      <c r="E17" s="1209">
        <v>5833.333333333333</v>
      </c>
      <c r="F17" s="1209">
        <v>5933.333333333333</v>
      </c>
    </row>
    <row r="18" spans="1:6" ht="16.5" customHeight="1">
      <c r="A18" s="1205"/>
      <c r="B18" s="1205"/>
      <c r="C18" s="146" t="s">
        <v>2021</v>
      </c>
      <c r="D18" s="1209">
        <v>4800</v>
      </c>
      <c r="E18" s="1209">
        <v>4933.333333333333</v>
      </c>
      <c r="F18" s="1209">
        <v>5166.666666666667</v>
      </c>
    </row>
    <row r="19" spans="1:6" ht="16.5" customHeight="1">
      <c r="A19" s="1205"/>
      <c r="B19" s="1205"/>
      <c r="C19" s="146" t="s">
        <v>2022</v>
      </c>
      <c r="D19" s="1211">
        <v>4500</v>
      </c>
      <c r="E19" s="1211">
        <v>4666.666666666667</v>
      </c>
      <c r="F19" s="1211">
        <v>4666.666666666667</v>
      </c>
    </row>
    <row r="20" spans="1:6" ht="16.5" customHeight="1">
      <c r="A20" s="1205"/>
      <c r="B20" s="1205"/>
      <c r="C20" s="146" t="s">
        <v>2023</v>
      </c>
      <c r="D20" s="1211">
        <v>7066.666666666667</v>
      </c>
      <c r="E20" s="1211">
        <v>7233.333333333333</v>
      </c>
      <c r="F20" s="1211">
        <v>7333.333333333333</v>
      </c>
    </row>
    <row r="21" spans="1:6" ht="16.5" customHeight="1">
      <c r="A21" s="1205"/>
      <c r="B21" s="1205"/>
      <c r="C21" s="146" t="s">
        <v>2024</v>
      </c>
      <c r="D21" s="1211">
        <v>2500</v>
      </c>
      <c r="E21" s="1211">
        <v>2500</v>
      </c>
      <c r="F21" s="1211">
        <v>2366.6666666666665</v>
      </c>
    </row>
    <row r="22" spans="1:6" ht="16.5" customHeight="1">
      <c r="A22" s="1205"/>
      <c r="B22" s="1205"/>
      <c r="C22" s="146" t="s">
        <v>2025</v>
      </c>
      <c r="D22" s="1211">
        <v>8500</v>
      </c>
      <c r="E22" s="1211">
        <v>8500</v>
      </c>
      <c r="F22" s="1211">
        <v>8500</v>
      </c>
    </row>
    <row r="23" spans="1:6" ht="16.5" customHeight="1">
      <c r="A23" s="1205"/>
      <c r="B23" s="1205"/>
      <c r="C23" s="146" t="s">
        <v>2026</v>
      </c>
      <c r="D23" s="1211">
        <v>1000</v>
      </c>
      <c r="E23" s="1211">
        <v>1200</v>
      </c>
      <c r="F23" s="1211">
        <v>1500</v>
      </c>
    </row>
    <row r="24" spans="1:6" ht="16.5" customHeight="1">
      <c r="A24" s="1205"/>
      <c r="B24" s="1205"/>
      <c r="C24" s="146" t="s">
        <v>2027</v>
      </c>
      <c r="D24" s="1211">
        <v>2533.3333333333335</v>
      </c>
      <c r="E24" s="1211">
        <v>2583.3333333333335</v>
      </c>
      <c r="F24" s="1211">
        <v>2683.3333333333335</v>
      </c>
    </row>
    <row r="25" spans="1:6" ht="16.5" customHeight="1">
      <c r="A25" s="1205"/>
      <c r="B25" s="1205"/>
      <c r="C25" s="1212" t="s">
        <v>2028</v>
      </c>
      <c r="D25" s="1211">
        <v>3600</v>
      </c>
      <c r="E25" s="1211">
        <v>3600</v>
      </c>
      <c r="F25" s="1211">
        <v>3600</v>
      </c>
    </row>
    <row r="26" spans="1:6" ht="16.5" customHeight="1">
      <c r="A26" s="1205"/>
      <c r="B26" s="1205"/>
      <c r="C26" s="146" t="s">
        <v>2029</v>
      </c>
      <c r="D26" s="1211">
        <v>1300</v>
      </c>
      <c r="E26" s="1211">
        <v>1433.3333333333333</v>
      </c>
      <c r="F26" s="1211">
        <v>1766.6666666666667</v>
      </c>
    </row>
    <row r="27" spans="1:6" ht="16.5" customHeight="1">
      <c r="A27" s="1205"/>
      <c r="B27" s="1205"/>
      <c r="C27" s="146" t="s">
        <v>2030</v>
      </c>
      <c r="D27" s="1211">
        <v>2100</v>
      </c>
      <c r="E27" s="1211">
        <v>2100</v>
      </c>
      <c r="F27" s="1211">
        <v>2133.3333333333335</v>
      </c>
    </row>
    <row r="28" spans="1:6" ht="16.5" customHeight="1">
      <c r="A28" s="1205"/>
      <c r="B28" s="1205"/>
      <c r="C28" s="1213" t="s">
        <v>2031</v>
      </c>
      <c r="D28" s="1211">
        <v>3666.6666666666665</v>
      </c>
      <c r="E28" s="1211">
        <v>3666.6666666666665</v>
      </c>
      <c r="F28" s="1211">
        <v>3666.6666666666665</v>
      </c>
    </row>
    <row r="29" spans="1:6" ht="16.5" customHeight="1">
      <c r="A29" s="1205"/>
      <c r="B29" s="1205"/>
      <c r="C29" s="146" t="s">
        <v>2032</v>
      </c>
      <c r="D29" s="1211">
        <v>370</v>
      </c>
      <c r="E29" s="1211">
        <v>370</v>
      </c>
      <c r="F29" s="1211">
        <v>370</v>
      </c>
    </row>
    <row r="30" spans="1:6" ht="16.5" customHeight="1">
      <c r="A30" s="1205"/>
      <c r="B30" s="1205"/>
      <c r="C30" s="146" t="s">
        <v>2033</v>
      </c>
      <c r="D30" s="1211">
        <v>14000</v>
      </c>
      <c r="E30" s="1211">
        <v>14000</v>
      </c>
      <c r="F30" s="1211">
        <v>14333.333333333334</v>
      </c>
    </row>
    <row r="31" spans="1:6" ht="16.5" customHeight="1">
      <c r="A31" s="1205"/>
      <c r="B31" s="1205"/>
      <c r="C31" s="146" t="s">
        <v>2034</v>
      </c>
      <c r="D31" s="1211">
        <v>1733.3333333333333</v>
      </c>
      <c r="E31" s="1211">
        <v>1766.6666666666667</v>
      </c>
      <c r="F31" s="1211">
        <v>1933.3333333333333</v>
      </c>
    </row>
    <row r="32" spans="1:6" ht="16.5" customHeight="1">
      <c r="A32" s="1205"/>
      <c r="B32" s="1205"/>
      <c r="C32" s="146" t="s">
        <v>2035</v>
      </c>
      <c r="D32" s="1211">
        <v>4566.666666666667</v>
      </c>
      <c r="E32" s="1211">
        <v>4500</v>
      </c>
      <c r="F32" s="1211">
        <v>4500</v>
      </c>
    </row>
    <row r="33" spans="1:6" ht="16.5" customHeight="1">
      <c r="A33" s="1205"/>
      <c r="B33" s="1205"/>
      <c r="C33" s="1213" t="s">
        <v>2036</v>
      </c>
      <c r="D33" s="1211">
        <v>4866.666666666667</v>
      </c>
      <c r="E33" s="1211">
        <v>4900</v>
      </c>
      <c r="F33" s="1211">
        <v>5666.666666666667</v>
      </c>
    </row>
    <row r="34" spans="1:6" ht="16.5" customHeight="1">
      <c r="A34" s="1205"/>
      <c r="B34" s="1205"/>
      <c r="C34" s="146" t="s">
        <v>2037</v>
      </c>
      <c r="D34" s="1211">
        <v>2166.6666666666665</v>
      </c>
      <c r="E34" s="1211">
        <v>2166.6666666666665</v>
      </c>
      <c r="F34" s="1211">
        <v>2166.6666666666665</v>
      </c>
    </row>
    <row r="35" spans="1:6" ht="16.5" customHeight="1">
      <c r="A35" s="1205"/>
      <c r="B35" s="1205"/>
      <c r="C35" s="146" t="s">
        <v>2038</v>
      </c>
      <c r="D35" s="1211">
        <v>2333.3333333333335</v>
      </c>
      <c r="E35" s="1211">
        <v>2333.3333333333335</v>
      </c>
      <c r="F35" s="1211">
        <v>2333.3333333333335</v>
      </c>
    </row>
    <row r="36" spans="1:6" ht="16.5" customHeight="1">
      <c r="A36" s="1205"/>
      <c r="B36" s="1205"/>
      <c r="C36" s="146" t="s">
        <v>2039</v>
      </c>
      <c r="D36" s="1211">
        <v>1533.3333333333333</v>
      </c>
      <c r="E36" s="1211">
        <v>1533.3333333333333</v>
      </c>
      <c r="F36" s="1211">
        <v>1700</v>
      </c>
    </row>
    <row r="37" spans="1:6" ht="16.5" customHeight="1">
      <c r="A37" s="1205"/>
      <c r="B37" s="1205"/>
      <c r="C37" s="146" t="s">
        <v>2040</v>
      </c>
      <c r="D37" s="1211">
        <v>733.33333333333337</v>
      </c>
      <c r="E37" s="1211">
        <v>733.33333333333337</v>
      </c>
      <c r="F37" s="1211">
        <v>733.33333333333337</v>
      </c>
    </row>
    <row r="38" spans="1:6" ht="16.5" customHeight="1">
      <c r="A38" s="1205"/>
      <c r="B38" s="1205"/>
      <c r="C38" s="146" t="s">
        <v>2041</v>
      </c>
      <c r="D38" s="1211">
        <v>1533.3333333333333</v>
      </c>
      <c r="E38" s="1211">
        <v>1533.3333333333333</v>
      </c>
      <c r="F38" s="1211">
        <v>1533.3333333333333</v>
      </c>
    </row>
    <row r="39" spans="1:6" ht="16.5" customHeight="1">
      <c r="A39" s="1205"/>
      <c r="B39" s="1206"/>
      <c r="C39" s="146" t="s">
        <v>2042</v>
      </c>
      <c r="D39" s="1209">
        <v>2200</v>
      </c>
      <c r="E39" s="1209">
        <v>2200</v>
      </c>
      <c r="F39" s="1211">
        <v>2133.3333333333335</v>
      </c>
    </row>
    <row r="40" spans="1:6" ht="16.5" customHeight="1">
      <c r="A40" s="1205"/>
      <c r="B40" s="1206" t="s">
        <v>2043</v>
      </c>
      <c r="C40" s="1206"/>
      <c r="D40" s="1208"/>
      <c r="E40" s="1209"/>
      <c r="F40" s="1211"/>
    </row>
    <row r="41" spans="1:6" ht="16.5" customHeight="1">
      <c r="A41" s="1205"/>
      <c r="B41" s="1205"/>
      <c r="C41" s="146" t="s">
        <v>2044</v>
      </c>
      <c r="D41" s="1209">
        <v>108.06666666666666</v>
      </c>
      <c r="E41" s="1209">
        <v>108.06666666666666</v>
      </c>
      <c r="F41" s="1211">
        <v>108.06666666666666</v>
      </c>
    </row>
    <row r="42" spans="1:6" ht="16.5" customHeight="1">
      <c r="A42" s="1205"/>
      <c r="B42" s="1205"/>
      <c r="C42" s="146" t="s">
        <v>2045</v>
      </c>
      <c r="D42" s="1209">
        <v>124</v>
      </c>
      <c r="E42" s="1209">
        <v>124</v>
      </c>
      <c r="F42" s="1211">
        <v>124</v>
      </c>
    </row>
    <row r="43" spans="1:6" ht="16.5" customHeight="1">
      <c r="A43" s="1205"/>
      <c r="B43" s="1205"/>
      <c r="C43" s="146" t="s">
        <v>2046</v>
      </c>
      <c r="D43" s="1209">
        <v>7433.333333333333</v>
      </c>
      <c r="E43" s="1209">
        <v>7500</v>
      </c>
      <c r="F43" s="1211">
        <v>7500</v>
      </c>
    </row>
    <row r="44" spans="1:6" ht="16.5" customHeight="1">
      <c r="A44" s="1214"/>
      <c r="B44" s="1214"/>
      <c r="C44" s="123" t="s">
        <v>2047</v>
      </c>
      <c r="D44" s="1209">
        <v>2600</v>
      </c>
      <c r="E44" s="1209">
        <v>2666.6666666666665</v>
      </c>
      <c r="F44" s="1209">
        <v>2666.6666666666665</v>
      </c>
    </row>
    <row r="45" spans="1:6" ht="16.5" customHeight="1">
      <c r="A45" s="1214"/>
      <c r="B45" s="1215" t="s">
        <v>2048</v>
      </c>
      <c r="C45" s="1215"/>
      <c r="D45" s="1208"/>
      <c r="E45" s="1209"/>
      <c r="F45" s="1209"/>
    </row>
    <row r="46" spans="1:6" ht="16.5" customHeight="1">
      <c r="A46" s="1214"/>
      <c r="B46" s="1214"/>
      <c r="C46" s="123" t="s">
        <v>2049</v>
      </c>
      <c r="D46" s="1209">
        <v>1570</v>
      </c>
      <c r="E46" s="1209">
        <v>1570</v>
      </c>
      <c r="F46" s="1209">
        <v>1570</v>
      </c>
    </row>
    <row r="47" spans="1:6" ht="16.5" customHeight="1">
      <c r="A47" s="1214"/>
      <c r="B47" s="1214"/>
      <c r="C47" s="123" t="s">
        <v>2050</v>
      </c>
      <c r="D47" s="1209">
        <v>1680</v>
      </c>
      <c r="E47" s="1209">
        <v>1680</v>
      </c>
      <c r="F47" s="1209">
        <v>1680</v>
      </c>
    </row>
    <row r="48" spans="1:6" ht="16.5" customHeight="1">
      <c r="A48" s="1216"/>
      <c r="B48" s="1216"/>
      <c r="C48" s="235" t="s">
        <v>2051</v>
      </c>
      <c r="D48" s="1217">
        <v>1810</v>
      </c>
      <c r="E48" s="1217">
        <v>1810</v>
      </c>
      <c r="F48" s="1217">
        <v>1810</v>
      </c>
    </row>
    <row r="49" spans="1:6">
      <c r="C49" s="633"/>
      <c r="D49" s="633"/>
    </row>
    <row r="50" spans="1:6">
      <c r="C50" s="633"/>
      <c r="D50" s="633"/>
    </row>
    <row r="51" spans="1:6">
      <c r="A51" s="2222">
        <v>70</v>
      </c>
      <c r="B51" s="2222"/>
      <c r="C51" s="2222"/>
      <c r="D51" s="2222"/>
      <c r="E51" s="2222"/>
      <c r="F51" s="2222"/>
    </row>
    <row r="52" spans="1:6">
      <c r="C52" s="633"/>
      <c r="D52" s="633"/>
    </row>
    <row r="54" spans="1:6">
      <c r="C54" s="633"/>
      <c r="D54" s="633"/>
    </row>
    <row r="55" spans="1:6">
      <c r="C55" s="633"/>
      <c r="D55" s="633"/>
    </row>
    <row r="56" spans="1:6">
      <c r="C56" s="633"/>
      <c r="D56" s="633"/>
    </row>
    <row r="57" spans="1:6">
      <c r="C57" s="633"/>
      <c r="D57" s="633"/>
    </row>
    <row r="58" spans="1:6">
      <c r="C58" s="633"/>
      <c r="D58" s="633"/>
    </row>
    <row r="59" spans="1:6">
      <c r="C59" s="633"/>
      <c r="D59" s="633"/>
    </row>
    <row r="60" spans="1:6">
      <c r="C60" s="633"/>
      <c r="D60" s="633"/>
    </row>
    <row r="61" spans="1:6">
      <c r="C61" s="633"/>
      <c r="D61" s="633"/>
    </row>
    <row r="62" spans="1:6">
      <c r="C62" s="633"/>
      <c r="D62" s="633"/>
    </row>
    <row r="63" spans="1:6">
      <c r="C63" s="633"/>
      <c r="D63" s="633"/>
    </row>
    <row r="64" spans="1:6">
      <c r="C64" s="633"/>
      <c r="D64" s="633"/>
    </row>
    <row r="65" spans="3:4">
      <c r="C65" s="633"/>
      <c r="D65" s="633"/>
    </row>
    <row r="66" spans="3:4">
      <c r="C66" s="633"/>
      <c r="D66" s="633"/>
    </row>
    <row r="67" spans="3:4">
      <c r="C67" s="633"/>
      <c r="D67" s="633"/>
    </row>
    <row r="68" spans="3:4">
      <c r="C68" s="633"/>
      <c r="D68" s="633"/>
    </row>
    <row r="69" spans="3:4">
      <c r="C69" s="633"/>
      <c r="D69" s="633"/>
    </row>
    <row r="70" spans="3:4">
      <c r="C70" s="633"/>
      <c r="D70" s="633"/>
    </row>
    <row r="71" spans="3:4">
      <c r="C71" s="633"/>
      <c r="D71" s="633"/>
    </row>
    <row r="72" spans="3:4">
      <c r="C72" s="633"/>
      <c r="D72" s="633"/>
    </row>
    <row r="73" spans="3:4">
      <c r="C73" s="633"/>
      <c r="D73" s="633"/>
    </row>
    <row r="74" spans="3:4">
      <c r="C74" s="633"/>
      <c r="D74" s="633"/>
    </row>
    <row r="75" spans="3:4">
      <c r="C75" s="633"/>
      <c r="D75" s="633"/>
    </row>
    <row r="76" spans="3:4">
      <c r="C76" s="633"/>
      <c r="D76" s="633"/>
    </row>
    <row r="77" spans="3:4">
      <c r="C77" s="633"/>
      <c r="D77" s="633"/>
    </row>
    <row r="78" spans="3:4">
      <c r="C78" s="633"/>
      <c r="D78" s="633"/>
    </row>
    <row r="79" spans="3:4">
      <c r="C79" s="633"/>
      <c r="D79" s="633"/>
    </row>
    <row r="80" spans="3:4">
      <c r="C80" s="633"/>
      <c r="D80" s="633"/>
    </row>
    <row r="81" spans="3:4">
      <c r="C81" s="633"/>
      <c r="D81" s="633"/>
    </row>
    <row r="82" spans="3:4">
      <c r="C82" s="633"/>
      <c r="D82" s="633"/>
    </row>
    <row r="83" spans="3:4">
      <c r="C83" s="633"/>
      <c r="D83" s="633"/>
    </row>
    <row r="84" spans="3:4">
      <c r="C84" s="633"/>
      <c r="D84" s="633"/>
    </row>
    <row r="85" spans="3:4">
      <c r="C85" s="633"/>
      <c r="D85" s="633"/>
    </row>
    <row r="86" spans="3:4">
      <c r="C86" s="633"/>
      <c r="D86" s="633"/>
    </row>
    <row r="87" spans="3:4">
      <c r="C87" s="633"/>
      <c r="D87" s="633"/>
    </row>
    <row r="88" spans="3:4">
      <c r="C88" s="633"/>
      <c r="D88" s="633"/>
    </row>
    <row r="89" spans="3:4">
      <c r="C89" s="633"/>
      <c r="D89" s="633"/>
    </row>
    <row r="90" spans="3:4">
      <c r="C90" s="633"/>
      <c r="D90" s="633"/>
    </row>
    <row r="91" spans="3:4">
      <c r="C91" s="633"/>
      <c r="D91" s="633"/>
    </row>
    <row r="92" spans="3:4">
      <c r="C92" s="633"/>
      <c r="D92" s="633"/>
    </row>
    <row r="93" spans="3:4">
      <c r="C93" s="633"/>
      <c r="D93" s="633"/>
    </row>
    <row r="94" spans="3:4">
      <c r="C94" s="633"/>
      <c r="D94" s="633"/>
    </row>
    <row r="95" spans="3:4">
      <c r="C95" s="633"/>
      <c r="D95" s="633"/>
    </row>
    <row r="96" spans="3:4">
      <c r="C96" s="633"/>
      <c r="D96" s="633"/>
    </row>
    <row r="97" spans="3:4">
      <c r="C97" s="633"/>
      <c r="D97" s="633"/>
    </row>
    <row r="98" spans="3:4">
      <c r="C98" s="633"/>
      <c r="D98" s="633"/>
    </row>
    <row r="99" spans="3:4">
      <c r="C99" s="633"/>
      <c r="D99" s="633"/>
    </row>
    <row r="100" spans="3:4">
      <c r="C100" s="633"/>
      <c r="D100" s="633"/>
    </row>
    <row r="101" spans="3:4">
      <c r="C101" s="633"/>
      <c r="D101" s="633"/>
    </row>
    <row r="102" spans="3:4">
      <c r="C102" s="633"/>
      <c r="D102" s="633"/>
    </row>
    <row r="103" spans="3:4">
      <c r="C103" s="633"/>
      <c r="D103" s="633"/>
    </row>
    <row r="104" spans="3:4">
      <c r="C104" s="633"/>
      <c r="D104" s="633"/>
    </row>
    <row r="105" spans="3:4">
      <c r="C105" s="633"/>
      <c r="D105" s="633"/>
    </row>
    <row r="106" spans="3:4">
      <c r="C106" s="633"/>
      <c r="D106" s="633"/>
    </row>
    <row r="107" spans="3:4">
      <c r="C107" s="633"/>
      <c r="D107" s="633"/>
    </row>
    <row r="108" spans="3:4">
      <c r="C108" s="633"/>
      <c r="D108" s="633"/>
    </row>
    <row r="109" spans="3:4">
      <c r="C109" s="633"/>
      <c r="D109" s="633"/>
    </row>
    <row r="110" spans="3:4">
      <c r="C110" s="633"/>
      <c r="D110" s="633"/>
    </row>
    <row r="111" spans="3:4">
      <c r="C111" s="633"/>
      <c r="D111" s="633"/>
    </row>
    <row r="112" spans="3:4">
      <c r="C112" s="633"/>
      <c r="D112" s="633"/>
    </row>
    <row r="113" spans="3:4">
      <c r="C113" s="633"/>
      <c r="D113" s="633"/>
    </row>
    <row r="114" spans="3:4">
      <c r="C114" s="633"/>
      <c r="D114" s="633"/>
    </row>
    <row r="115" spans="3:4">
      <c r="C115" s="633"/>
      <c r="D115" s="633"/>
    </row>
    <row r="116" spans="3:4">
      <c r="C116" s="633"/>
      <c r="D116" s="633"/>
    </row>
    <row r="117" spans="3:4">
      <c r="C117" s="633"/>
      <c r="D117" s="633"/>
    </row>
    <row r="118" spans="3:4">
      <c r="C118" s="633"/>
      <c r="D118" s="633"/>
    </row>
    <row r="119" spans="3:4">
      <c r="C119" s="633"/>
      <c r="D119" s="633"/>
    </row>
    <row r="120" spans="3:4">
      <c r="C120" s="633"/>
      <c r="D120" s="633"/>
    </row>
    <row r="121" spans="3:4">
      <c r="C121" s="633"/>
      <c r="D121" s="633"/>
    </row>
    <row r="122" spans="3:4">
      <c r="C122" s="633"/>
      <c r="D122" s="633"/>
    </row>
    <row r="123" spans="3:4">
      <c r="C123" s="633"/>
      <c r="D123" s="633"/>
    </row>
    <row r="124" spans="3:4">
      <c r="C124" s="633"/>
      <c r="D124" s="633"/>
    </row>
    <row r="125" spans="3:4">
      <c r="C125" s="633"/>
      <c r="D125" s="633"/>
    </row>
    <row r="126" spans="3:4">
      <c r="C126" s="633"/>
      <c r="D126" s="633"/>
    </row>
    <row r="127" spans="3:4">
      <c r="C127" s="633"/>
      <c r="D127" s="633"/>
    </row>
    <row r="128" spans="3:4">
      <c r="C128" s="633"/>
      <c r="D128" s="633"/>
    </row>
    <row r="129" spans="3:4">
      <c r="C129" s="633"/>
      <c r="D129" s="633"/>
    </row>
    <row r="130" spans="3:4">
      <c r="C130" s="633"/>
      <c r="D130" s="633"/>
    </row>
    <row r="131" spans="3:4">
      <c r="C131" s="633"/>
      <c r="D131" s="633"/>
    </row>
    <row r="132" spans="3:4">
      <c r="C132" s="633"/>
      <c r="D132" s="633"/>
    </row>
    <row r="133" spans="3:4">
      <c r="C133" s="633"/>
      <c r="D133" s="633"/>
    </row>
    <row r="134" spans="3:4">
      <c r="C134" s="633"/>
      <c r="D134" s="633"/>
    </row>
    <row r="135" spans="3:4">
      <c r="C135" s="633"/>
      <c r="D135" s="633"/>
    </row>
    <row r="136" spans="3:4">
      <c r="C136" s="633"/>
      <c r="D136" s="633"/>
    </row>
    <row r="137" spans="3:4">
      <c r="C137" s="633"/>
      <c r="D137" s="633"/>
    </row>
    <row r="138" spans="3:4">
      <c r="C138" s="633"/>
      <c r="D138" s="633"/>
    </row>
    <row r="139" spans="3:4">
      <c r="C139" s="633"/>
      <c r="D139" s="633"/>
    </row>
    <row r="140" spans="3:4">
      <c r="C140" s="633"/>
      <c r="D140" s="633"/>
    </row>
    <row r="141" spans="3:4">
      <c r="C141" s="633"/>
      <c r="D141" s="633"/>
    </row>
    <row r="142" spans="3:4">
      <c r="C142" s="633"/>
      <c r="D142" s="633"/>
    </row>
    <row r="143" spans="3:4">
      <c r="C143" s="633"/>
      <c r="D143" s="633"/>
    </row>
    <row r="144" spans="3:4">
      <c r="C144" s="633"/>
      <c r="D144" s="633"/>
    </row>
    <row r="145" spans="3:4">
      <c r="C145" s="633"/>
      <c r="D145" s="633"/>
    </row>
    <row r="146" spans="3:4">
      <c r="C146" s="633"/>
      <c r="D146" s="633"/>
    </row>
    <row r="147" spans="3:4">
      <c r="C147" s="633"/>
      <c r="D147" s="633"/>
    </row>
    <row r="148" spans="3:4">
      <c r="C148" s="633"/>
      <c r="D148" s="633"/>
    </row>
    <row r="149" spans="3:4">
      <c r="C149" s="633"/>
      <c r="D149" s="633"/>
    </row>
    <row r="150" spans="3:4">
      <c r="C150" s="633"/>
      <c r="D150" s="633"/>
    </row>
    <row r="151" spans="3:4">
      <c r="C151" s="633"/>
      <c r="D151" s="633"/>
    </row>
    <row r="152" spans="3:4">
      <c r="C152" s="633"/>
      <c r="D152" s="633"/>
    </row>
    <row r="153" spans="3:4">
      <c r="C153" s="633"/>
      <c r="D153" s="633"/>
    </row>
    <row r="154" spans="3:4">
      <c r="C154" s="633"/>
      <c r="D154" s="633"/>
    </row>
    <row r="155" spans="3:4">
      <c r="C155" s="633"/>
      <c r="D155" s="633"/>
    </row>
    <row r="156" spans="3:4">
      <c r="C156" s="633"/>
      <c r="D156" s="633"/>
    </row>
    <row r="157" spans="3:4">
      <c r="C157" s="633"/>
      <c r="D157" s="633"/>
    </row>
    <row r="158" spans="3:4">
      <c r="C158" s="633"/>
      <c r="D158" s="633"/>
    </row>
    <row r="159" spans="3:4">
      <c r="C159" s="633"/>
      <c r="D159" s="633"/>
    </row>
    <row r="160" spans="3:4">
      <c r="C160" s="633"/>
      <c r="D160" s="633"/>
    </row>
    <row r="161" spans="3:4">
      <c r="C161" s="633"/>
      <c r="D161" s="633"/>
    </row>
    <row r="162" spans="3:4">
      <c r="C162" s="633"/>
      <c r="D162" s="633"/>
    </row>
    <row r="163" spans="3:4">
      <c r="C163" s="633"/>
      <c r="D163" s="633"/>
    </row>
    <row r="164" spans="3:4">
      <c r="C164" s="633"/>
      <c r="D164" s="633"/>
    </row>
    <row r="165" spans="3:4">
      <c r="C165" s="633"/>
      <c r="D165" s="633"/>
    </row>
    <row r="166" spans="3:4">
      <c r="C166" s="633"/>
      <c r="D166" s="633"/>
    </row>
    <row r="167" spans="3:4">
      <c r="C167" s="633"/>
      <c r="D167" s="633"/>
    </row>
    <row r="168" spans="3:4">
      <c r="C168" s="633"/>
      <c r="D168" s="633"/>
    </row>
    <row r="169" spans="3:4">
      <c r="C169" s="633"/>
      <c r="D169" s="633"/>
    </row>
    <row r="170" spans="3:4">
      <c r="C170" s="633"/>
      <c r="D170" s="633"/>
    </row>
    <row r="171" spans="3:4">
      <c r="C171" s="633"/>
      <c r="D171" s="633"/>
    </row>
    <row r="172" spans="3:4">
      <c r="C172" s="633"/>
      <c r="D172" s="633"/>
    </row>
    <row r="173" spans="3:4">
      <c r="C173" s="633"/>
      <c r="D173" s="633"/>
    </row>
    <row r="174" spans="3:4">
      <c r="C174" s="633"/>
      <c r="D174" s="633"/>
    </row>
    <row r="175" spans="3:4">
      <c r="C175" s="633"/>
      <c r="D175" s="633"/>
    </row>
    <row r="176" spans="3:4">
      <c r="C176" s="633"/>
      <c r="D176" s="633"/>
    </row>
    <row r="177" spans="3:4">
      <c r="C177" s="633"/>
      <c r="D177" s="633"/>
    </row>
    <row r="178" spans="3:4">
      <c r="C178" s="633"/>
      <c r="D178" s="633"/>
    </row>
    <row r="179" spans="3:4">
      <c r="C179" s="633"/>
      <c r="D179" s="633"/>
    </row>
    <row r="180" spans="3:4">
      <c r="C180" s="633"/>
      <c r="D180" s="633"/>
    </row>
    <row r="181" spans="3:4">
      <c r="C181" s="633"/>
      <c r="D181" s="633"/>
    </row>
    <row r="182" spans="3:4">
      <c r="C182" s="633"/>
      <c r="D182" s="633"/>
    </row>
    <row r="183" spans="3:4">
      <c r="C183" s="633"/>
      <c r="D183" s="633"/>
    </row>
    <row r="184" spans="3:4">
      <c r="C184" s="633"/>
      <c r="D184" s="633"/>
    </row>
    <row r="185" spans="3:4">
      <c r="C185" s="633"/>
      <c r="D185" s="633"/>
    </row>
    <row r="186" spans="3:4">
      <c r="C186" s="633"/>
      <c r="D186" s="633"/>
    </row>
    <row r="187" spans="3:4">
      <c r="C187" s="633"/>
      <c r="D187" s="633"/>
    </row>
    <row r="188" spans="3:4">
      <c r="C188" s="633"/>
      <c r="D188" s="633"/>
    </row>
    <row r="189" spans="3:4">
      <c r="C189" s="633"/>
      <c r="D189" s="633"/>
    </row>
    <row r="190" spans="3:4">
      <c r="C190" s="633"/>
      <c r="D190" s="633"/>
    </row>
    <row r="191" spans="3:4">
      <c r="C191" s="633"/>
      <c r="D191" s="633"/>
    </row>
    <row r="192" spans="3:4">
      <c r="C192" s="633"/>
      <c r="D192" s="633"/>
    </row>
    <row r="193" spans="3:4">
      <c r="C193" s="633"/>
      <c r="D193" s="633"/>
    </row>
    <row r="194" spans="3:4">
      <c r="C194" s="633"/>
      <c r="D194" s="633"/>
    </row>
    <row r="195" spans="3:4">
      <c r="C195" s="633"/>
      <c r="D195" s="633"/>
    </row>
    <row r="196" spans="3:4">
      <c r="C196" s="633"/>
      <c r="D196" s="633"/>
    </row>
    <row r="197" spans="3:4">
      <c r="C197" s="633"/>
      <c r="D197" s="633"/>
    </row>
    <row r="198" spans="3:4">
      <c r="C198" s="633"/>
      <c r="D198" s="633"/>
    </row>
    <row r="199" spans="3:4">
      <c r="C199" s="633"/>
      <c r="D199" s="633"/>
    </row>
    <row r="200" spans="3:4">
      <c r="C200" s="633"/>
      <c r="D200" s="633"/>
    </row>
    <row r="201" spans="3:4">
      <c r="C201" s="633"/>
      <c r="D201" s="633"/>
    </row>
    <row r="202" spans="3:4">
      <c r="C202" s="633"/>
      <c r="D202" s="633"/>
    </row>
    <row r="203" spans="3:4">
      <c r="C203" s="633"/>
      <c r="D203" s="633"/>
    </row>
    <row r="204" spans="3:4">
      <c r="C204" s="633"/>
      <c r="D204" s="633"/>
    </row>
    <row r="205" spans="3:4">
      <c r="C205" s="633"/>
      <c r="D205" s="633"/>
    </row>
    <row r="206" spans="3:4">
      <c r="C206" s="633"/>
      <c r="D206" s="633"/>
    </row>
    <row r="207" spans="3:4">
      <c r="C207" s="633"/>
      <c r="D207" s="633"/>
    </row>
    <row r="208" spans="3:4">
      <c r="C208" s="633"/>
      <c r="D208" s="633"/>
    </row>
    <row r="209" spans="3:4">
      <c r="C209" s="633"/>
      <c r="D209" s="633"/>
    </row>
    <row r="210" spans="3:4">
      <c r="C210" s="633"/>
      <c r="D210" s="633"/>
    </row>
    <row r="211" spans="3:4">
      <c r="C211" s="633"/>
      <c r="D211" s="633"/>
    </row>
    <row r="212" spans="3:4">
      <c r="C212" s="633"/>
      <c r="D212" s="633"/>
    </row>
    <row r="213" spans="3:4">
      <c r="C213" s="633"/>
      <c r="D213" s="633"/>
    </row>
    <row r="214" spans="3:4">
      <c r="C214" s="633"/>
      <c r="D214" s="633"/>
    </row>
    <row r="215" spans="3:4">
      <c r="C215" s="633"/>
      <c r="D215" s="633"/>
    </row>
    <row r="216" spans="3:4">
      <c r="C216" s="633"/>
      <c r="D216" s="633"/>
    </row>
    <row r="217" spans="3:4">
      <c r="C217" s="633"/>
      <c r="D217" s="633"/>
    </row>
    <row r="218" spans="3:4">
      <c r="C218" s="633"/>
      <c r="D218" s="633"/>
    </row>
    <row r="219" spans="3:4">
      <c r="C219" s="633"/>
      <c r="D219" s="633"/>
    </row>
    <row r="220" spans="3:4">
      <c r="C220" s="633"/>
      <c r="D220" s="633"/>
    </row>
    <row r="221" spans="3:4">
      <c r="C221" s="633"/>
      <c r="D221" s="633"/>
    </row>
    <row r="222" spans="3:4">
      <c r="C222" s="633"/>
      <c r="D222" s="633"/>
    </row>
    <row r="223" spans="3:4">
      <c r="C223" s="633"/>
      <c r="D223" s="633"/>
    </row>
    <row r="224" spans="3:4">
      <c r="C224" s="633"/>
      <c r="D224" s="633"/>
    </row>
    <row r="225" spans="3:4">
      <c r="C225" s="633"/>
      <c r="D225" s="633"/>
    </row>
    <row r="226" spans="3:4">
      <c r="C226" s="633"/>
      <c r="D226" s="633"/>
    </row>
    <row r="227" spans="3:4">
      <c r="C227" s="633"/>
      <c r="D227" s="633"/>
    </row>
    <row r="228" spans="3:4">
      <c r="C228" s="633"/>
      <c r="D228" s="633"/>
    </row>
    <row r="229" spans="3:4">
      <c r="C229" s="633"/>
      <c r="D229" s="633"/>
    </row>
    <row r="230" spans="3:4">
      <c r="C230" s="633"/>
      <c r="D230" s="633"/>
    </row>
    <row r="231" spans="3:4">
      <c r="C231" s="633"/>
      <c r="D231" s="633"/>
    </row>
    <row r="232" spans="3:4">
      <c r="C232" s="633"/>
      <c r="D232" s="633"/>
    </row>
    <row r="233" spans="3:4">
      <c r="C233" s="633"/>
      <c r="D233" s="633"/>
    </row>
    <row r="234" spans="3:4">
      <c r="C234" s="633"/>
      <c r="D234" s="633"/>
    </row>
    <row r="235" spans="3:4">
      <c r="C235" s="633"/>
      <c r="D235" s="633"/>
    </row>
    <row r="236" spans="3:4">
      <c r="C236" s="633"/>
      <c r="D236" s="633"/>
    </row>
    <row r="237" spans="3:4">
      <c r="C237" s="633"/>
      <c r="D237" s="633"/>
    </row>
    <row r="238" spans="3:4">
      <c r="C238" s="633"/>
      <c r="D238" s="633"/>
    </row>
    <row r="239" spans="3:4">
      <c r="C239" s="633"/>
      <c r="D239" s="633"/>
    </row>
    <row r="240" spans="3:4">
      <c r="C240" s="633"/>
      <c r="D240" s="633"/>
    </row>
    <row r="241" spans="3:4">
      <c r="C241" s="633"/>
      <c r="D241" s="633"/>
    </row>
    <row r="242" spans="3:4">
      <c r="C242" s="633"/>
      <c r="D242" s="633"/>
    </row>
    <row r="243" spans="3:4">
      <c r="C243" s="633"/>
      <c r="D243" s="633"/>
    </row>
    <row r="244" spans="3:4">
      <c r="C244" s="633"/>
      <c r="D244" s="633"/>
    </row>
    <row r="245" spans="3:4">
      <c r="C245" s="633"/>
      <c r="D245" s="633"/>
    </row>
    <row r="246" spans="3:4">
      <c r="C246" s="633"/>
      <c r="D246" s="633"/>
    </row>
    <row r="247" spans="3:4">
      <c r="C247" s="633"/>
      <c r="D247" s="633"/>
    </row>
    <row r="248" spans="3:4">
      <c r="C248" s="633"/>
      <c r="D248" s="633"/>
    </row>
    <row r="249" spans="3:4">
      <c r="C249" s="633"/>
      <c r="D249" s="633"/>
    </row>
    <row r="250" spans="3:4">
      <c r="C250" s="633"/>
      <c r="D250" s="633"/>
    </row>
    <row r="251" spans="3:4">
      <c r="C251" s="633"/>
      <c r="D251" s="633"/>
    </row>
    <row r="252" spans="3:4">
      <c r="C252" s="633"/>
      <c r="D252" s="633"/>
    </row>
    <row r="253" spans="3:4">
      <c r="C253" s="633"/>
      <c r="D253" s="633"/>
    </row>
    <row r="254" spans="3:4">
      <c r="C254" s="633"/>
      <c r="D254" s="633"/>
    </row>
    <row r="255" spans="3:4">
      <c r="C255" s="633"/>
      <c r="D255" s="633"/>
    </row>
    <row r="256" spans="3:4">
      <c r="C256" s="633"/>
      <c r="D256" s="633"/>
    </row>
    <row r="257" spans="3:4">
      <c r="C257" s="633"/>
      <c r="D257" s="633"/>
    </row>
    <row r="258" spans="3:4">
      <c r="C258" s="633"/>
      <c r="D258" s="633"/>
    </row>
    <row r="259" spans="3:4">
      <c r="C259" s="633"/>
      <c r="D259" s="633"/>
    </row>
    <row r="260" spans="3:4">
      <c r="C260" s="633"/>
      <c r="D260" s="633"/>
    </row>
    <row r="261" spans="3:4">
      <c r="C261" s="633"/>
      <c r="D261" s="633"/>
    </row>
    <row r="262" spans="3:4">
      <c r="C262" s="633"/>
      <c r="D262" s="633"/>
    </row>
    <row r="263" spans="3:4">
      <c r="C263" s="633"/>
      <c r="D263" s="633"/>
    </row>
    <row r="264" spans="3:4">
      <c r="C264" s="633"/>
      <c r="D264" s="633"/>
    </row>
    <row r="265" spans="3:4">
      <c r="C265" s="633"/>
      <c r="D265" s="633"/>
    </row>
    <row r="266" spans="3:4">
      <c r="C266" s="633"/>
      <c r="D266" s="633"/>
    </row>
    <row r="267" spans="3:4">
      <c r="C267" s="633"/>
      <c r="D267" s="633"/>
    </row>
    <row r="268" spans="3:4">
      <c r="C268" s="633"/>
      <c r="D268" s="633"/>
    </row>
    <row r="269" spans="3:4">
      <c r="C269" s="633"/>
      <c r="D269" s="633"/>
    </row>
    <row r="270" spans="3:4">
      <c r="C270" s="633"/>
      <c r="D270" s="633"/>
    </row>
    <row r="271" spans="3:4">
      <c r="C271" s="633"/>
      <c r="D271" s="633"/>
    </row>
    <row r="272" spans="3:4">
      <c r="C272" s="633"/>
      <c r="D272" s="633"/>
    </row>
    <row r="273" spans="3:4">
      <c r="C273" s="633"/>
      <c r="D273" s="633"/>
    </row>
    <row r="274" spans="3:4">
      <c r="C274" s="633"/>
      <c r="D274" s="633"/>
    </row>
    <row r="275" spans="3:4">
      <c r="C275" s="633"/>
      <c r="D275" s="633"/>
    </row>
    <row r="276" spans="3:4">
      <c r="C276" s="633"/>
      <c r="D276" s="633"/>
    </row>
    <row r="277" spans="3:4">
      <c r="C277" s="633"/>
      <c r="D277" s="633"/>
    </row>
    <row r="278" spans="3:4">
      <c r="C278" s="633"/>
      <c r="D278" s="633"/>
    </row>
    <row r="279" spans="3:4">
      <c r="C279" s="633"/>
      <c r="D279" s="633"/>
    </row>
    <row r="280" spans="3:4">
      <c r="C280" s="633"/>
      <c r="D280" s="633"/>
    </row>
    <row r="281" spans="3:4">
      <c r="C281" s="633"/>
      <c r="D281" s="633"/>
    </row>
    <row r="282" spans="3:4">
      <c r="C282" s="633"/>
      <c r="D282" s="633"/>
    </row>
    <row r="283" spans="3:4">
      <c r="C283" s="633"/>
      <c r="D283" s="633"/>
    </row>
    <row r="284" spans="3:4">
      <c r="C284" s="633"/>
      <c r="D284" s="633"/>
    </row>
    <row r="285" spans="3:4">
      <c r="C285" s="633"/>
      <c r="D285" s="633"/>
    </row>
    <row r="286" spans="3:4">
      <c r="C286" s="633"/>
      <c r="D286" s="633"/>
    </row>
    <row r="287" spans="3:4">
      <c r="C287" s="633"/>
      <c r="D287" s="633"/>
    </row>
    <row r="288" spans="3:4">
      <c r="C288" s="633"/>
      <c r="D288" s="633"/>
    </row>
    <row r="289" spans="3:4">
      <c r="C289" s="633"/>
      <c r="D289" s="633"/>
    </row>
    <row r="290" spans="3:4">
      <c r="C290" s="633"/>
      <c r="D290" s="633"/>
    </row>
    <row r="291" spans="3:4">
      <c r="C291" s="633"/>
      <c r="D291" s="633"/>
    </row>
    <row r="292" spans="3:4">
      <c r="C292" s="633"/>
      <c r="D292" s="633"/>
    </row>
    <row r="293" spans="3:4">
      <c r="C293" s="633"/>
      <c r="D293" s="633"/>
    </row>
    <row r="294" spans="3:4">
      <c r="C294" s="633"/>
      <c r="D294" s="633"/>
    </row>
    <row r="295" spans="3:4">
      <c r="C295" s="633"/>
      <c r="D295" s="633"/>
    </row>
    <row r="296" spans="3:4">
      <c r="C296" s="633"/>
      <c r="D296" s="633"/>
    </row>
    <row r="297" spans="3:4">
      <c r="C297" s="633"/>
      <c r="D297" s="633"/>
    </row>
    <row r="298" spans="3:4">
      <c r="C298" s="633"/>
      <c r="D298" s="633"/>
    </row>
    <row r="299" spans="3:4">
      <c r="C299" s="633"/>
      <c r="D299" s="633"/>
    </row>
    <row r="300" spans="3:4">
      <c r="C300" s="633"/>
      <c r="D300" s="633"/>
    </row>
    <row r="301" spans="3:4">
      <c r="C301" s="633"/>
      <c r="D301" s="633"/>
    </row>
    <row r="302" spans="3:4">
      <c r="C302" s="633"/>
      <c r="D302" s="633"/>
    </row>
    <row r="303" spans="3:4">
      <c r="C303" s="633"/>
      <c r="D303" s="633"/>
    </row>
    <row r="304" spans="3:4">
      <c r="C304" s="633"/>
      <c r="D304" s="633"/>
    </row>
    <row r="305" spans="3:4">
      <c r="C305" s="633"/>
      <c r="D305" s="633"/>
    </row>
    <row r="306" spans="3:4">
      <c r="C306" s="633"/>
      <c r="D306" s="633"/>
    </row>
    <row r="307" spans="3:4">
      <c r="C307" s="633"/>
      <c r="D307" s="633"/>
    </row>
    <row r="308" spans="3:4">
      <c r="C308" s="633"/>
      <c r="D308" s="633"/>
    </row>
    <row r="309" spans="3:4">
      <c r="C309" s="633"/>
      <c r="D309" s="633"/>
    </row>
    <row r="310" spans="3:4">
      <c r="C310" s="633"/>
      <c r="D310" s="633"/>
    </row>
    <row r="311" spans="3:4">
      <c r="C311" s="633"/>
      <c r="D311" s="633"/>
    </row>
    <row r="312" spans="3:4">
      <c r="C312" s="633"/>
      <c r="D312" s="633"/>
    </row>
    <row r="313" spans="3:4">
      <c r="C313" s="633"/>
      <c r="D313" s="633"/>
    </row>
    <row r="314" spans="3:4">
      <c r="C314" s="633"/>
      <c r="D314" s="633"/>
    </row>
    <row r="315" spans="3:4">
      <c r="C315" s="633"/>
      <c r="D315" s="633"/>
    </row>
    <row r="316" spans="3:4">
      <c r="C316" s="633"/>
      <c r="D316" s="633"/>
    </row>
    <row r="317" spans="3:4">
      <c r="C317" s="633"/>
      <c r="D317" s="633"/>
    </row>
    <row r="318" spans="3:4">
      <c r="C318" s="633"/>
      <c r="D318" s="633"/>
    </row>
    <row r="319" spans="3:4">
      <c r="C319" s="633"/>
      <c r="D319" s="633"/>
    </row>
    <row r="320" spans="3:4">
      <c r="C320" s="633"/>
      <c r="D320" s="633"/>
    </row>
    <row r="321" spans="3:4">
      <c r="C321" s="633"/>
      <c r="D321" s="633"/>
    </row>
    <row r="322" spans="3:4">
      <c r="C322" s="633"/>
      <c r="D322" s="633"/>
    </row>
    <row r="323" spans="3:4">
      <c r="C323" s="633"/>
      <c r="D323" s="633"/>
    </row>
    <row r="324" spans="3:4">
      <c r="C324" s="633"/>
      <c r="D324" s="633"/>
    </row>
    <row r="325" spans="3:4">
      <c r="C325" s="633"/>
      <c r="D325" s="633"/>
    </row>
    <row r="326" spans="3:4">
      <c r="C326" s="633"/>
      <c r="D326" s="633"/>
    </row>
    <row r="327" spans="3:4">
      <c r="C327" s="633"/>
      <c r="D327" s="633"/>
    </row>
    <row r="328" spans="3:4">
      <c r="C328" s="633"/>
      <c r="D328" s="633"/>
    </row>
    <row r="329" spans="3:4">
      <c r="C329" s="633"/>
      <c r="D329" s="633"/>
    </row>
    <row r="330" spans="3:4">
      <c r="C330" s="633"/>
      <c r="D330" s="633"/>
    </row>
    <row r="331" spans="3:4">
      <c r="C331" s="633"/>
      <c r="D331" s="633"/>
    </row>
    <row r="332" spans="3:4">
      <c r="C332" s="633"/>
      <c r="D332" s="633"/>
    </row>
    <row r="333" spans="3:4">
      <c r="C333" s="633"/>
      <c r="D333" s="633"/>
    </row>
    <row r="334" spans="3:4">
      <c r="C334" s="633"/>
      <c r="D334" s="633"/>
    </row>
    <row r="335" spans="3:4">
      <c r="C335" s="633"/>
      <c r="D335" s="633"/>
    </row>
    <row r="336" spans="3:4">
      <c r="C336" s="633"/>
      <c r="D336" s="633"/>
    </row>
    <row r="337" spans="3:4">
      <c r="C337" s="633"/>
      <c r="D337" s="633"/>
    </row>
    <row r="338" spans="3:4">
      <c r="C338" s="633"/>
      <c r="D338" s="633"/>
    </row>
    <row r="339" spans="3:4">
      <c r="C339" s="633"/>
      <c r="D339" s="633"/>
    </row>
    <row r="340" spans="3:4">
      <c r="C340" s="633"/>
      <c r="D340" s="633"/>
    </row>
    <row r="341" spans="3:4">
      <c r="C341" s="633"/>
      <c r="D341" s="633"/>
    </row>
    <row r="342" spans="3:4">
      <c r="C342" s="633"/>
      <c r="D342" s="633"/>
    </row>
    <row r="343" spans="3:4">
      <c r="C343" s="633"/>
      <c r="D343" s="633"/>
    </row>
    <row r="344" spans="3:4">
      <c r="C344" s="633"/>
      <c r="D344" s="633"/>
    </row>
    <row r="345" spans="3:4">
      <c r="C345" s="633"/>
      <c r="D345" s="633"/>
    </row>
    <row r="346" spans="3:4">
      <c r="C346" s="633"/>
      <c r="D346" s="633"/>
    </row>
    <row r="347" spans="3:4">
      <c r="C347" s="633"/>
      <c r="D347" s="633"/>
    </row>
    <row r="348" spans="3:4">
      <c r="C348" s="633"/>
      <c r="D348" s="633"/>
    </row>
    <row r="349" spans="3:4">
      <c r="C349" s="633"/>
      <c r="D349" s="633"/>
    </row>
    <row r="350" spans="3:4">
      <c r="C350" s="633"/>
      <c r="D350" s="633"/>
    </row>
    <row r="351" spans="3:4">
      <c r="C351" s="633"/>
      <c r="D351" s="633"/>
    </row>
    <row r="352" spans="3:4">
      <c r="C352" s="633"/>
      <c r="D352" s="633"/>
    </row>
    <row r="353" spans="3:4">
      <c r="C353" s="633"/>
      <c r="D353" s="633"/>
    </row>
    <row r="354" spans="3:4">
      <c r="C354" s="633"/>
      <c r="D354" s="633"/>
    </row>
    <row r="355" spans="3:4">
      <c r="C355" s="633"/>
      <c r="D355" s="633"/>
    </row>
    <row r="356" spans="3:4">
      <c r="C356" s="633"/>
      <c r="D356" s="633"/>
    </row>
    <row r="357" spans="3:4">
      <c r="C357" s="633"/>
      <c r="D357" s="633"/>
    </row>
    <row r="358" spans="3:4">
      <c r="C358" s="633"/>
      <c r="D358" s="633"/>
    </row>
    <row r="359" spans="3:4">
      <c r="C359" s="633"/>
      <c r="D359" s="633"/>
    </row>
    <row r="360" spans="3:4">
      <c r="C360" s="633"/>
      <c r="D360" s="633"/>
    </row>
    <row r="361" spans="3:4">
      <c r="C361" s="633"/>
      <c r="D361" s="633"/>
    </row>
    <row r="362" spans="3:4">
      <c r="C362" s="633"/>
      <c r="D362" s="633"/>
    </row>
    <row r="363" spans="3:4">
      <c r="C363" s="633"/>
      <c r="D363" s="633"/>
    </row>
    <row r="364" spans="3:4">
      <c r="C364" s="633"/>
      <c r="D364" s="633"/>
    </row>
    <row r="365" spans="3:4">
      <c r="C365" s="633"/>
      <c r="D365" s="633"/>
    </row>
    <row r="366" spans="3:4">
      <c r="C366" s="633"/>
      <c r="D366" s="633"/>
    </row>
    <row r="367" spans="3:4">
      <c r="C367" s="633"/>
      <c r="D367" s="633"/>
    </row>
    <row r="368" spans="3:4">
      <c r="C368" s="633"/>
      <c r="D368" s="633"/>
    </row>
    <row r="369" spans="3:4">
      <c r="C369" s="633"/>
      <c r="D369" s="633"/>
    </row>
    <row r="370" spans="3:4">
      <c r="C370" s="633"/>
      <c r="D370" s="633"/>
    </row>
    <row r="371" spans="3:4">
      <c r="C371" s="633"/>
      <c r="D371" s="633"/>
    </row>
    <row r="372" spans="3:4">
      <c r="C372" s="633"/>
      <c r="D372" s="633"/>
    </row>
    <row r="373" spans="3:4">
      <c r="C373" s="633"/>
      <c r="D373" s="633"/>
    </row>
    <row r="374" spans="3:4">
      <c r="C374" s="633"/>
      <c r="D374" s="633"/>
    </row>
    <row r="375" spans="3:4">
      <c r="C375" s="633"/>
      <c r="D375" s="633"/>
    </row>
    <row r="376" spans="3:4">
      <c r="C376" s="633"/>
      <c r="D376" s="633"/>
    </row>
    <row r="377" spans="3:4">
      <c r="C377" s="633"/>
      <c r="D377" s="633"/>
    </row>
    <row r="378" spans="3:4">
      <c r="C378" s="633"/>
      <c r="D378" s="633"/>
    </row>
    <row r="379" spans="3:4">
      <c r="C379" s="633"/>
      <c r="D379" s="633"/>
    </row>
    <row r="380" spans="3:4">
      <c r="C380" s="633"/>
      <c r="D380" s="633"/>
    </row>
    <row r="381" spans="3:4">
      <c r="C381" s="633"/>
      <c r="D381" s="633"/>
    </row>
    <row r="382" spans="3:4">
      <c r="C382" s="633"/>
      <c r="D382" s="633"/>
    </row>
    <row r="383" spans="3:4">
      <c r="C383" s="633"/>
      <c r="D383" s="633"/>
    </row>
    <row r="384" spans="3:4">
      <c r="C384" s="633"/>
      <c r="D384" s="633"/>
    </row>
    <row r="385" spans="3:4">
      <c r="C385" s="633"/>
      <c r="D385" s="633"/>
    </row>
    <row r="386" spans="3:4">
      <c r="C386" s="633"/>
      <c r="D386" s="633"/>
    </row>
    <row r="387" spans="3:4">
      <c r="C387" s="633"/>
      <c r="D387" s="633"/>
    </row>
    <row r="388" spans="3:4">
      <c r="C388" s="633"/>
      <c r="D388" s="633"/>
    </row>
    <row r="389" spans="3:4">
      <c r="C389" s="633"/>
      <c r="D389" s="633"/>
    </row>
    <row r="390" spans="3:4">
      <c r="C390" s="633"/>
      <c r="D390" s="633"/>
    </row>
    <row r="391" spans="3:4">
      <c r="C391" s="633"/>
      <c r="D391" s="633"/>
    </row>
    <row r="392" spans="3:4">
      <c r="C392" s="633"/>
      <c r="D392" s="633"/>
    </row>
    <row r="393" spans="3:4">
      <c r="C393" s="633"/>
      <c r="D393" s="633"/>
    </row>
    <row r="394" spans="3:4">
      <c r="C394" s="633"/>
      <c r="D394" s="633"/>
    </row>
    <row r="395" spans="3:4">
      <c r="C395" s="633"/>
      <c r="D395" s="633"/>
    </row>
    <row r="396" spans="3:4">
      <c r="C396" s="633"/>
      <c r="D396" s="633"/>
    </row>
    <row r="397" spans="3:4">
      <c r="C397" s="633"/>
      <c r="D397" s="633"/>
    </row>
    <row r="398" spans="3:4">
      <c r="C398" s="633"/>
      <c r="D398" s="633"/>
    </row>
    <row r="399" spans="3:4">
      <c r="C399" s="633"/>
      <c r="D399" s="633"/>
    </row>
    <row r="400" spans="3:4">
      <c r="C400" s="633"/>
      <c r="D400" s="633"/>
    </row>
    <row r="401" spans="3:4">
      <c r="C401" s="633"/>
      <c r="D401" s="633"/>
    </row>
    <row r="402" spans="3:4">
      <c r="C402" s="633"/>
      <c r="D402" s="633"/>
    </row>
    <row r="403" spans="3:4">
      <c r="C403" s="633"/>
      <c r="D403" s="633"/>
    </row>
    <row r="404" spans="3:4">
      <c r="C404" s="633"/>
      <c r="D404" s="633"/>
    </row>
    <row r="405" spans="3:4">
      <c r="C405" s="633"/>
      <c r="D405" s="633"/>
    </row>
    <row r="406" spans="3:4">
      <c r="C406" s="633"/>
      <c r="D406" s="633"/>
    </row>
    <row r="407" spans="3:4">
      <c r="C407" s="633"/>
      <c r="D407" s="633"/>
    </row>
    <row r="408" spans="3:4">
      <c r="C408" s="633"/>
      <c r="D408" s="633"/>
    </row>
    <row r="409" spans="3:4">
      <c r="C409" s="633"/>
      <c r="D409" s="633"/>
    </row>
    <row r="410" spans="3:4">
      <c r="C410" s="633"/>
      <c r="D410" s="633"/>
    </row>
    <row r="411" spans="3:4">
      <c r="C411" s="633"/>
      <c r="D411" s="633"/>
    </row>
    <row r="412" spans="3:4">
      <c r="C412" s="633"/>
      <c r="D412" s="633"/>
    </row>
    <row r="413" spans="3:4">
      <c r="C413" s="633"/>
      <c r="D413" s="633"/>
    </row>
    <row r="414" spans="3:4">
      <c r="C414" s="633"/>
      <c r="D414" s="633"/>
    </row>
    <row r="415" spans="3:4">
      <c r="C415" s="633"/>
      <c r="D415" s="633"/>
    </row>
    <row r="416" spans="3:4">
      <c r="C416" s="633"/>
      <c r="D416" s="633"/>
    </row>
    <row r="417" spans="3:4">
      <c r="C417" s="633"/>
      <c r="D417" s="633"/>
    </row>
    <row r="418" spans="3:4">
      <c r="C418" s="633"/>
      <c r="D418" s="633"/>
    </row>
    <row r="419" spans="3:4">
      <c r="C419" s="633"/>
      <c r="D419" s="633"/>
    </row>
    <row r="420" spans="3:4">
      <c r="C420" s="633"/>
      <c r="D420" s="633"/>
    </row>
    <row r="421" spans="3:4">
      <c r="C421" s="633"/>
      <c r="D421" s="633"/>
    </row>
    <row r="422" spans="3:4">
      <c r="C422" s="633"/>
      <c r="D422" s="633"/>
    </row>
    <row r="423" spans="3:4">
      <c r="C423" s="633"/>
      <c r="D423" s="633"/>
    </row>
    <row r="424" spans="3:4">
      <c r="C424" s="633"/>
      <c r="D424" s="633"/>
    </row>
    <row r="425" spans="3:4">
      <c r="C425" s="633"/>
      <c r="D425" s="633"/>
    </row>
    <row r="426" spans="3:4">
      <c r="C426" s="633"/>
      <c r="D426" s="633"/>
    </row>
    <row r="427" spans="3:4">
      <c r="C427" s="633"/>
      <c r="D427" s="633"/>
    </row>
    <row r="428" spans="3:4">
      <c r="C428" s="633"/>
      <c r="D428" s="633"/>
    </row>
    <row r="429" spans="3:4">
      <c r="C429" s="633"/>
      <c r="D429" s="633"/>
    </row>
    <row r="430" spans="3:4">
      <c r="C430" s="633"/>
      <c r="D430" s="633"/>
    </row>
    <row r="431" spans="3:4">
      <c r="C431" s="633"/>
      <c r="D431" s="633"/>
    </row>
    <row r="432" spans="3:4">
      <c r="C432" s="633"/>
      <c r="D432" s="633"/>
    </row>
    <row r="433" spans="3:4">
      <c r="C433" s="633"/>
      <c r="D433" s="633"/>
    </row>
    <row r="434" spans="3:4">
      <c r="C434" s="633"/>
      <c r="D434" s="633"/>
    </row>
    <row r="435" spans="3:4">
      <c r="C435" s="633"/>
      <c r="D435" s="633"/>
    </row>
    <row r="436" spans="3:4">
      <c r="C436" s="633"/>
      <c r="D436" s="633"/>
    </row>
    <row r="437" spans="3:4">
      <c r="C437" s="633"/>
      <c r="D437" s="633"/>
    </row>
    <row r="438" spans="3:4">
      <c r="C438" s="633"/>
      <c r="D438" s="633"/>
    </row>
    <row r="439" spans="3:4">
      <c r="C439" s="633"/>
      <c r="D439" s="633"/>
    </row>
    <row r="440" spans="3:4">
      <c r="C440" s="633"/>
      <c r="D440" s="633"/>
    </row>
    <row r="441" spans="3:4">
      <c r="C441" s="633"/>
      <c r="D441" s="633"/>
    </row>
    <row r="442" spans="3:4">
      <c r="C442" s="633"/>
      <c r="D442" s="633"/>
    </row>
    <row r="443" spans="3:4">
      <c r="C443" s="633"/>
      <c r="D443" s="633"/>
    </row>
    <row r="444" spans="3:4">
      <c r="C444" s="633"/>
      <c r="D444" s="633"/>
    </row>
    <row r="445" spans="3:4">
      <c r="C445" s="633"/>
      <c r="D445" s="633"/>
    </row>
    <row r="446" spans="3:4">
      <c r="C446" s="633"/>
      <c r="D446" s="633"/>
    </row>
    <row r="447" spans="3:4">
      <c r="C447" s="633"/>
      <c r="D447" s="633"/>
    </row>
    <row r="448" spans="3:4">
      <c r="C448" s="633"/>
      <c r="D448" s="633"/>
    </row>
    <row r="449" spans="3:4">
      <c r="C449" s="633"/>
      <c r="D449" s="633"/>
    </row>
    <row r="450" spans="3:4">
      <c r="C450" s="633"/>
      <c r="D450" s="633"/>
    </row>
    <row r="451" spans="3:4">
      <c r="C451" s="633"/>
      <c r="D451" s="633"/>
    </row>
    <row r="452" spans="3:4">
      <c r="C452" s="633"/>
      <c r="D452" s="633"/>
    </row>
    <row r="453" spans="3:4">
      <c r="C453" s="633"/>
      <c r="D453" s="633"/>
    </row>
    <row r="454" spans="3:4">
      <c r="C454" s="633"/>
      <c r="D454" s="633"/>
    </row>
    <row r="455" spans="3:4">
      <c r="C455" s="633"/>
      <c r="D455" s="633"/>
    </row>
    <row r="456" spans="3:4">
      <c r="C456" s="633"/>
      <c r="D456" s="633"/>
    </row>
    <row r="457" spans="3:4">
      <c r="C457" s="633"/>
      <c r="D457" s="633"/>
    </row>
    <row r="458" spans="3:4">
      <c r="C458" s="633"/>
      <c r="D458" s="633"/>
    </row>
    <row r="459" spans="3:4">
      <c r="C459" s="633"/>
      <c r="D459" s="633"/>
    </row>
    <row r="460" spans="3:4">
      <c r="C460" s="633"/>
      <c r="D460" s="633"/>
    </row>
    <row r="461" spans="3:4">
      <c r="C461" s="633"/>
      <c r="D461" s="633"/>
    </row>
    <row r="462" spans="3:4">
      <c r="C462" s="633"/>
      <c r="D462" s="633"/>
    </row>
    <row r="463" spans="3:4">
      <c r="C463" s="633"/>
      <c r="D463" s="633"/>
    </row>
    <row r="464" spans="3:4">
      <c r="C464" s="633"/>
      <c r="D464" s="633"/>
    </row>
    <row r="465" spans="3:4">
      <c r="C465" s="633"/>
      <c r="D465" s="633"/>
    </row>
    <row r="466" spans="3:4">
      <c r="C466" s="633"/>
      <c r="D466" s="633"/>
    </row>
    <row r="467" spans="3:4">
      <c r="C467" s="633"/>
      <c r="D467" s="633"/>
    </row>
    <row r="468" spans="3:4">
      <c r="C468" s="633"/>
      <c r="D468" s="633"/>
    </row>
    <row r="469" spans="3:4">
      <c r="C469" s="633"/>
      <c r="D469" s="633"/>
    </row>
    <row r="470" spans="3:4">
      <c r="C470" s="633"/>
      <c r="D470" s="633"/>
    </row>
    <row r="471" spans="3:4">
      <c r="C471" s="633"/>
      <c r="D471" s="633"/>
    </row>
    <row r="472" spans="3:4">
      <c r="C472" s="633"/>
      <c r="D472" s="633"/>
    </row>
    <row r="473" spans="3:4">
      <c r="C473" s="633"/>
      <c r="D473" s="633"/>
    </row>
    <row r="474" spans="3:4">
      <c r="C474" s="633"/>
      <c r="D474" s="633"/>
    </row>
    <row r="475" spans="3:4">
      <c r="C475" s="633"/>
      <c r="D475" s="633"/>
    </row>
    <row r="476" spans="3:4">
      <c r="C476" s="633"/>
      <c r="D476" s="633"/>
    </row>
    <row r="477" spans="3:4">
      <c r="C477" s="633"/>
      <c r="D477" s="633"/>
    </row>
    <row r="478" spans="3:4">
      <c r="C478" s="633"/>
      <c r="D478" s="633"/>
    </row>
    <row r="479" spans="3:4">
      <c r="C479" s="633"/>
      <c r="D479" s="633"/>
    </row>
    <row r="480" spans="3:4">
      <c r="C480" s="633"/>
      <c r="D480" s="633"/>
    </row>
    <row r="481" spans="3:4">
      <c r="C481" s="633"/>
      <c r="D481" s="633"/>
    </row>
    <row r="482" spans="3:4">
      <c r="C482" s="633"/>
      <c r="D482" s="633"/>
    </row>
    <row r="483" spans="3:4">
      <c r="C483" s="633"/>
      <c r="D483" s="633"/>
    </row>
    <row r="484" spans="3:4">
      <c r="C484" s="633"/>
      <c r="D484" s="633"/>
    </row>
    <row r="485" spans="3:4">
      <c r="C485" s="633"/>
      <c r="D485" s="633"/>
    </row>
    <row r="486" spans="3:4">
      <c r="C486" s="633"/>
      <c r="D486" s="633"/>
    </row>
    <row r="487" spans="3:4">
      <c r="C487" s="633"/>
      <c r="D487" s="633"/>
    </row>
    <row r="488" spans="3:4">
      <c r="C488" s="633"/>
      <c r="D488" s="633"/>
    </row>
    <row r="489" spans="3:4">
      <c r="C489" s="633"/>
      <c r="D489" s="633"/>
    </row>
    <row r="490" spans="3:4">
      <c r="C490" s="633"/>
      <c r="D490" s="633"/>
    </row>
    <row r="491" spans="3:4">
      <c r="C491" s="633"/>
      <c r="D491" s="633"/>
    </row>
    <row r="492" spans="3:4">
      <c r="C492" s="633"/>
      <c r="D492" s="633"/>
    </row>
    <row r="493" spans="3:4">
      <c r="C493" s="633"/>
      <c r="D493" s="633"/>
    </row>
    <row r="494" spans="3:4">
      <c r="C494" s="633"/>
      <c r="D494" s="633"/>
    </row>
    <row r="495" spans="3:4">
      <c r="C495" s="633"/>
      <c r="D495" s="633"/>
    </row>
    <row r="496" spans="3:4">
      <c r="C496" s="633"/>
      <c r="D496" s="633"/>
    </row>
    <row r="497" spans="3:4">
      <c r="C497" s="633"/>
      <c r="D497" s="633"/>
    </row>
    <row r="498" spans="3:4">
      <c r="C498" s="633"/>
      <c r="D498" s="633"/>
    </row>
    <row r="499" spans="3:4">
      <c r="C499" s="633"/>
      <c r="D499" s="633"/>
    </row>
    <row r="500" spans="3:4">
      <c r="C500" s="633"/>
      <c r="D500" s="633"/>
    </row>
    <row r="501" spans="3:4">
      <c r="C501" s="633"/>
      <c r="D501" s="633"/>
    </row>
    <row r="502" spans="3:4">
      <c r="C502" s="633"/>
      <c r="D502" s="633"/>
    </row>
    <row r="503" spans="3:4">
      <c r="C503" s="633"/>
      <c r="D503" s="633"/>
    </row>
    <row r="504" spans="3:4">
      <c r="C504" s="633"/>
      <c r="D504" s="633"/>
    </row>
    <row r="505" spans="3:4">
      <c r="C505" s="633"/>
      <c r="D505" s="633"/>
    </row>
    <row r="506" spans="3:4">
      <c r="C506" s="633"/>
      <c r="D506" s="633"/>
    </row>
    <row r="507" spans="3:4">
      <c r="C507" s="633"/>
      <c r="D507" s="633"/>
    </row>
    <row r="508" spans="3:4">
      <c r="C508" s="633"/>
      <c r="D508" s="633"/>
    </row>
    <row r="509" spans="3:4">
      <c r="C509" s="633"/>
      <c r="D509" s="633"/>
    </row>
    <row r="510" spans="3:4">
      <c r="C510" s="633"/>
      <c r="D510" s="633"/>
    </row>
    <row r="511" spans="3:4">
      <c r="C511" s="633"/>
      <c r="D511" s="633"/>
    </row>
    <row r="512" spans="3:4">
      <c r="C512" s="633"/>
      <c r="D512" s="633"/>
    </row>
    <row r="513" spans="3:4">
      <c r="C513" s="633"/>
      <c r="D513" s="633"/>
    </row>
    <row r="514" spans="3:4">
      <c r="C514" s="633"/>
      <c r="D514" s="633"/>
    </row>
    <row r="515" spans="3:4">
      <c r="C515" s="633"/>
      <c r="D515" s="633"/>
    </row>
    <row r="516" spans="3:4">
      <c r="C516" s="633"/>
      <c r="D516" s="633"/>
    </row>
    <row r="517" spans="3:4">
      <c r="C517" s="633"/>
      <c r="D517" s="633"/>
    </row>
    <row r="518" spans="3:4">
      <c r="C518" s="633"/>
      <c r="D518" s="633"/>
    </row>
    <row r="519" spans="3:4">
      <c r="C519" s="633"/>
      <c r="D519" s="633"/>
    </row>
    <row r="520" spans="3:4">
      <c r="C520" s="633"/>
      <c r="D520" s="633"/>
    </row>
    <row r="521" spans="3:4">
      <c r="C521" s="633"/>
      <c r="D521" s="633"/>
    </row>
    <row r="522" spans="3:4">
      <c r="C522" s="633"/>
      <c r="D522" s="633"/>
    </row>
    <row r="523" spans="3:4">
      <c r="C523" s="633"/>
      <c r="D523" s="633"/>
    </row>
    <row r="524" spans="3:4">
      <c r="C524" s="633"/>
      <c r="D524" s="633"/>
    </row>
    <row r="525" spans="3:4">
      <c r="C525" s="633"/>
      <c r="D525" s="633"/>
    </row>
    <row r="526" spans="3:4">
      <c r="C526" s="633"/>
      <c r="D526" s="633"/>
    </row>
    <row r="527" spans="3:4">
      <c r="C527" s="633"/>
      <c r="D527" s="633"/>
    </row>
    <row r="528" spans="3:4">
      <c r="C528" s="633"/>
      <c r="D528" s="633"/>
    </row>
    <row r="529" spans="3:4">
      <c r="C529" s="633"/>
      <c r="D529" s="633"/>
    </row>
    <row r="530" spans="3:4">
      <c r="C530" s="633"/>
      <c r="D530" s="633"/>
    </row>
    <row r="531" spans="3:4">
      <c r="C531" s="633"/>
      <c r="D531" s="633"/>
    </row>
    <row r="532" spans="3:4">
      <c r="C532" s="633"/>
      <c r="D532" s="633"/>
    </row>
    <row r="533" spans="3:4">
      <c r="C533" s="633"/>
      <c r="D533" s="633"/>
    </row>
    <row r="534" spans="3:4">
      <c r="C534" s="633"/>
      <c r="D534" s="633"/>
    </row>
    <row r="535" spans="3:4">
      <c r="C535" s="633"/>
      <c r="D535" s="633"/>
    </row>
    <row r="536" spans="3:4">
      <c r="C536" s="633"/>
      <c r="D536" s="633"/>
    </row>
    <row r="537" spans="3:4">
      <c r="C537" s="633"/>
      <c r="D537" s="633"/>
    </row>
    <row r="538" spans="3:4">
      <c r="C538" s="633"/>
      <c r="D538" s="633"/>
    </row>
    <row r="539" spans="3:4">
      <c r="C539" s="633"/>
      <c r="D539" s="633"/>
    </row>
    <row r="540" spans="3:4">
      <c r="C540" s="633"/>
      <c r="D540" s="633"/>
    </row>
    <row r="541" spans="3:4">
      <c r="C541" s="633"/>
      <c r="D541" s="633"/>
    </row>
    <row r="542" spans="3:4">
      <c r="C542" s="633"/>
      <c r="D542" s="633"/>
    </row>
    <row r="543" spans="3:4">
      <c r="C543" s="633"/>
      <c r="D543" s="633"/>
    </row>
    <row r="544" spans="3:4">
      <c r="C544" s="633"/>
      <c r="D544" s="633"/>
    </row>
    <row r="545" spans="3:4">
      <c r="C545" s="633"/>
      <c r="D545" s="633"/>
    </row>
    <row r="546" spans="3:4">
      <c r="C546" s="633"/>
      <c r="D546" s="633"/>
    </row>
    <row r="547" spans="3:4">
      <c r="C547" s="633"/>
      <c r="D547" s="633"/>
    </row>
    <row r="548" spans="3:4">
      <c r="C548" s="633"/>
      <c r="D548" s="633"/>
    </row>
    <row r="549" spans="3:4">
      <c r="C549" s="633"/>
      <c r="D549" s="633"/>
    </row>
    <row r="550" spans="3:4">
      <c r="C550" s="633"/>
      <c r="D550" s="633"/>
    </row>
    <row r="551" spans="3:4">
      <c r="C551" s="633"/>
      <c r="D551" s="633"/>
    </row>
    <row r="552" spans="3:4">
      <c r="C552" s="633"/>
      <c r="D552" s="633"/>
    </row>
    <row r="553" spans="3:4">
      <c r="C553" s="633"/>
      <c r="D553" s="633"/>
    </row>
    <row r="554" spans="3:4">
      <c r="C554" s="633"/>
      <c r="D554" s="633"/>
    </row>
    <row r="555" spans="3:4">
      <c r="C555" s="633"/>
      <c r="D555" s="633"/>
    </row>
    <row r="556" spans="3:4">
      <c r="C556" s="633"/>
      <c r="D556" s="633"/>
    </row>
    <row r="557" spans="3:4">
      <c r="C557" s="633"/>
      <c r="D557" s="633"/>
    </row>
    <row r="558" spans="3:4">
      <c r="C558" s="633"/>
      <c r="D558" s="633"/>
    </row>
    <row r="559" spans="3:4">
      <c r="C559" s="633"/>
      <c r="D559" s="633"/>
    </row>
    <row r="560" spans="3:4">
      <c r="C560" s="633"/>
      <c r="D560" s="633"/>
    </row>
    <row r="561" spans="3:4">
      <c r="C561" s="633"/>
      <c r="D561" s="633"/>
    </row>
    <row r="562" spans="3:4">
      <c r="C562" s="633"/>
      <c r="D562" s="633"/>
    </row>
    <row r="563" spans="3:4">
      <c r="C563" s="633"/>
      <c r="D563" s="633"/>
    </row>
    <row r="564" spans="3:4">
      <c r="C564" s="633"/>
      <c r="D564" s="633"/>
    </row>
    <row r="565" spans="3:4">
      <c r="C565" s="633"/>
      <c r="D565" s="633"/>
    </row>
    <row r="566" spans="3:4">
      <c r="C566" s="633"/>
      <c r="D566" s="633"/>
    </row>
    <row r="567" spans="3:4">
      <c r="C567" s="633"/>
      <c r="D567" s="633"/>
    </row>
    <row r="568" spans="3:4">
      <c r="C568" s="633"/>
      <c r="D568" s="633"/>
    </row>
    <row r="569" spans="3:4">
      <c r="C569" s="633"/>
      <c r="D569" s="633"/>
    </row>
    <row r="570" spans="3:4">
      <c r="C570" s="633"/>
      <c r="D570" s="633"/>
    </row>
    <row r="571" spans="3:4">
      <c r="C571" s="633"/>
      <c r="D571" s="633"/>
    </row>
    <row r="572" spans="3:4">
      <c r="C572" s="633"/>
      <c r="D572" s="633"/>
    </row>
    <row r="573" spans="3:4">
      <c r="C573" s="633"/>
      <c r="D573" s="633"/>
    </row>
    <row r="574" spans="3:4">
      <c r="C574" s="633"/>
      <c r="D574" s="633"/>
    </row>
    <row r="575" spans="3:4">
      <c r="C575" s="633"/>
      <c r="D575" s="633"/>
    </row>
    <row r="576" spans="3:4">
      <c r="C576" s="633"/>
      <c r="D576" s="633"/>
    </row>
    <row r="577" spans="3:4">
      <c r="C577" s="633"/>
      <c r="D577" s="633"/>
    </row>
    <row r="578" spans="3:4">
      <c r="C578" s="633"/>
      <c r="D578" s="633"/>
    </row>
    <row r="579" spans="3:4">
      <c r="C579" s="633"/>
      <c r="D579" s="633"/>
    </row>
    <row r="580" spans="3:4">
      <c r="C580" s="633"/>
      <c r="D580" s="633"/>
    </row>
    <row r="581" spans="3:4">
      <c r="C581" s="633"/>
      <c r="D581" s="633"/>
    </row>
    <row r="582" spans="3:4">
      <c r="C582" s="633"/>
      <c r="D582" s="633"/>
    </row>
    <row r="583" spans="3:4">
      <c r="C583" s="633"/>
      <c r="D583" s="633"/>
    </row>
    <row r="584" spans="3:4">
      <c r="C584" s="633"/>
      <c r="D584" s="633"/>
    </row>
    <row r="585" spans="3:4">
      <c r="C585" s="633"/>
      <c r="D585" s="633"/>
    </row>
    <row r="586" spans="3:4">
      <c r="C586" s="633"/>
      <c r="D586" s="633"/>
    </row>
    <row r="587" spans="3:4">
      <c r="C587" s="633"/>
      <c r="D587" s="633"/>
    </row>
    <row r="588" spans="3:4">
      <c r="C588" s="633"/>
      <c r="D588" s="633"/>
    </row>
    <row r="589" spans="3:4">
      <c r="C589" s="633"/>
      <c r="D589" s="633"/>
    </row>
    <row r="590" spans="3:4">
      <c r="C590" s="633"/>
      <c r="D590" s="633"/>
    </row>
    <row r="591" spans="3:4">
      <c r="C591" s="633"/>
      <c r="D591" s="633"/>
    </row>
    <row r="592" spans="3:4">
      <c r="C592" s="633"/>
      <c r="D592" s="633"/>
    </row>
    <row r="593" spans="3:4">
      <c r="C593" s="633"/>
      <c r="D593" s="633"/>
    </row>
    <row r="594" spans="3:4">
      <c r="C594" s="633"/>
      <c r="D594" s="633"/>
    </row>
    <row r="595" spans="3:4">
      <c r="C595" s="633"/>
      <c r="D595" s="633"/>
    </row>
    <row r="596" spans="3:4">
      <c r="C596" s="633"/>
      <c r="D596" s="633"/>
    </row>
    <row r="597" spans="3:4">
      <c r="C597" s="633"/>
      <c r="D597" s="633"/>
    </row>
    <row r="598" spans="3:4">
      <c r="C598" s="633"/>
      <c r="D598" s="633"/>
    </row>
    <row r="599" spans="3:4">
      <c r="C599" s="633"/>
      <c r="D599" s="633"/>
    </row>
    <row r="600" spans="3:4">
      <c r="C600" s="633"/>
      <c r="D600" s="633"/>
    </row>
    <row r="601" spans="3:4">
      <c r="C601" s="633"/>
      <c r="D601" s="633"/>
    </row>
    <row r="602" spans="3:4">
      <c r="C602" s="633"/>
      <c r="D602" s="633"/>
    </row>
    <row r="603" spans="3:4">
      <c r="C603" s="633"/>
      <c r="D603" s="633"/>
    </row>
    <row r="604" spans="3:4">
      <c r="C604" s="633"/>
      <c r="D604" s="633"/>
    </row>
    <row r="605" spans="3:4">
      <c r="C605" s="633"/>
      <c r="D605" s="633"/>
    </row>
    <row r="606" spans="3:4">
      <c r="C606" s="633"/>
      <c r="D606" s="633"/>
    </row>
    <row r="607" spans="3:4">
      <c r="C607" s="633"/>
      <c r="D607" s="633"/>
    </row>
    <row r="608" spans="3:4">
      <c r="C608" s="633"/>
      <c r="D608" s="633"/>
    </row>
    <row r="609" spans="3:4">
      <c r="C609" s="633"/>
      <c r="D609" s="633"/>
    </row>
    <row r="610" spans="3:4">
      <c r="C610" s="633"/>
      <c r="D610" s="633"/>
    </row>
    <row r="611" spans="3:4">
      <c r="C611" s="633"/>
      <c r="D611" s="633"/>
    </row>
    <row r="612" spans="3:4">
      <c r="C612" s="633"/>
      <c r="D612" s="633"/>
    </row>
    <row r="613" spans="3:4">
      <c r="C613" s="633"/>
      <c r="D613" s="633"/>
    </row>
    <row r="614" spans="3:4">
      <c r="C614" s="633"/>
      <c r="D614" s="633"/>
    </row>
    <row r="615" spans="3:4">
      <c r="C615" s="633"/>
      <c r="D615" s="633"/>
    </row>
    <row r="616" spans="3:4">
      <c r="C616" s="633"/>
      <c r="D616" s="633"/>
    </row>
    <row r="617" spans="3:4">
      <c r="C617" s="633"/>
      <c r="D617" s="633"/>
    </row>
    <row r="618" spans="3:4">
      <c r="C618" s="633"/>
      <c r="D618" s="633"/>
    </row>
    <row r="619" spans="3:4">
      <c r="C619" s="633"/>
      <c r="D619" s="633"/>
    </row>
    <row r="620" spans="3:4">
      <c r="C620" s="633"/>
      <c r="D620" s="633"/>
    </row>
    <row r="621" spans="3:4">
      <c r="C621" s="633"/>
      <c r="D621" s="633"/>
    </row>
    <row r="622" spans="3:4">
      <c r="C622" s="633"/>
      <c r="D622" s="633"/>
    </row>
    <row r="623" spans="3:4">
      <c r="C623" s="633"/>
      <c r="D623" s="633"/>
    </row>
    <row r="624" spans="3:4">
      <c r="C624" s="633"/>
      <c r="D624" s="633"/>
    </row>
    <row r="625" spans="3:4">
      <c r="C625" s="633"/>
      <c r="D625" s="633"/>
    </row>
    <row r="626" spans="3:4">
      <c r="C626" s="633"/>
      <c r="D626" s="633"/>
    </row>
    <row r="627" spans="3:4">
      <c r="C627" s="633"/>
      <c r="D627" s="633"/>
    </row>
    <row r="628" spans="3:4">
      <c r="C628" s="633"/>
      <c r="D628" s="633"/>
    </row>
    <row r="629" spans="3:4">
      <c r="C629" s="633"/>
      <c r="D629" s="633"/>
    </row>
    <row r="630" spans="3:4">
      <c r="C630" s="633"/>
      <c r="D630" s="633"/>
    </row>
    <row r="631" spans="3:4">
      <c r="C631" s="633"/>
      <c r="D631" s="633"/>
    </row>
    <row r="632" spans="3:4">
      <c r="C632" s="633"/>
      <c r="D632" s="633"/>
    </row>
    <row r="633" spans="3:4">
      <c r="C633" s="633"/>
      <c r="D633" s="633"/>
    </row>
    <row r="634" spans="3:4">
      <c r="C634" s="633"/>
      <c r="D634" s="633"/>
    </row>
    <row r="635" spans="3:4">
      <c r="C635" s="633"/>
      <c r="D635" s="633"/>
    </row>
    <row r="636" spans="3:4">
      <c r="C636" s="633"/>
      <c r="D636" s="633"/>
    </row>
    <row r="637" spans="3:4">
      <c r="C637" s="633"/>
      <c r="D637" s="633"/>
    </row>
    <row r="638" spans="3:4">
      <c r="C638" s="633"/>
      <c r="D638" s="633"/>
    </row>
    <row r="639" spans="3:4">
      <c r="C639" s="633"/>
      <c r="D639" s="633"/>
    </row>
    <row r="640" spans="3:4">
      <c r="C640" s="633"/>
      <c r="D640" s="633"/>
    </row>
    <row r="641" spans="3:4">
      <c r="C641" s="633"/>
      <c r="D641" s="633"/>
    </row>
    <row r="642" spans="3:4">
      <c r="C642" s="633"/>
      <c r="D642" s="633"/>
    </row>
    <row r="643" spans="3:4">
      <c r="C643" s="633"/>
      <c r="D643" s="633"/>
    </row>
    <row r="644" spans="3:4">
      <c r="C644" s="633"/>
      <c r="D644" s="633"/>
    </row>
    <row r="645" spans="3:4">
      <c r="C645" s="633"/>
      <c r="D645" s="633"/>
    </row>
    <row r="646" spans="3:4">
      <c r="C646" s="633"/>
      <c r="D646" s="633"/>
    </row>
    <row r="647" spans="3:4">
      <c r="C647" s="633"/>
      <c r="D647" s="633"/>
    </row>
    <row r="648" spans="3:4">
      <c r="C648" s="633"/>
      <c r="D648" s="633"/>
    </row>
    <row r="649" spans="3:4">
      <c r="C649" s="633"/>
      <c r="D649" s="633"/>
    </row>
    <row r="650" spans="3:4">
      <c r="C650" s="633"/>
      <c r="D650" s="633"/>
    </row>
    <row r="651" spans="3:4">
      <c r="C651" s="633"/>
      <c r="D651" s="633"/>
    </row>
    <row r="652" spans="3:4">
      <c r="C652" s="633"/>
      <c r="D652" s="633"/>
    </row>
    <row r="653" spans="3:4">
      <c r="C653" s="633"/>
      <c r="D653" s="633"/>
    </row>
    <row r="654" spans="3:4">
      <c r="C654" s="633"/>
      <c r="D654" s="633"/>
    </row>
    <row r="655" spans="3:4">
      <c r="C655" s="633"/>
      <c r="D655" s="633"/>
    </row>
    <row r="656" spans="3:4">
      <c r="C656" s="633"/>
      <c r="D656" s="633"/>
    </row>
    <row r="657" spans="3:4">
      <c r="C657" s="633"/>
      <c r="D657" s="633"/>
    </row>
    <row r="658" spans="3:4">
      <c r="C658" s="633"/>
      <c r="D658" s="633"/>
    </row>
    <row r="659" spans="3:4">
      <c r="C659" s="633"/>
      <c r="D659" s="633"/>
    </row>
    <row r="660" spans="3:4">
      <c r="C660" s="633"/>
      <c r="D660" s="633"/>
    </row>
    <row r="661" spans="3:4">
      <c r="C661" s="633"/>
      <c r="D661" s="633"/>
    </row>
    <row r="662" spans="3:4">
      <c r="C662" s="633"/>
      <c r="D662" s="633"/>
    </row>
    <row r="663" spans="3:4">
      <c r="C663" s="633"/>
      <c r="D663" s="633"/>
    </row>
    <row r="664" spans="3:4">
      <c r="C664" s="633"/>
      <c r="D664" s="633"/>
    </row>
    <row r="665" spans="3:4">
      <c r="C665" s="633"/>
      <c r="D665" s="633"/>
    </row>
    <row r="666" spans="3:4">
      <c r="C666" s="633"/>
      <c r="D666" s="633"/>
    </row>
    <row r="667" spans="3:4">
      <c r="C667" s="633"/>
      <c r="D667" s="633"/>
    </row>
    <row r="668" spans="3:4">
      <c r="C668" s="633"/>
      <c r="D668" s="633"/>
    </row>
    <row r="669" spans="3:4">
      <c r="C669" s="633"/>
      <c r="D669" s="633"/>
    </row>
    <row r="670" spans="3:4">
      <c r="C670" s="633"/>
      <c r="D670" s="633"/>
    </row>
    <row r="671" spans="3:4">
      <c r="C671" s="633"/>
      <c r="D671" s="633"/>
    </row>
    <row r="672" spans="3:4">
      <c r="C672" s="633"/>
      <c r="D672" s="633"/>
    </row>
    <row r="673" spans="3:4">
      <c r="C673" s="633"/>
      <c r="D673" s="633"/>
    </row>
    <row r="674" spans="3:4">
      <c r="C674" s="633"/>
      <c r="D674" s="633"/>
    </row>
    <row r="675" spans="3:4">
      <c r="C675" s="633"/>
      <c r="D675" s="633"/>
    </row>
    <row r="676" spans="3:4">
      <c r="C676" s="633"/>
      <c r="D676" s="633"/>
    </row>
    <row r="677" spans="3:4">
      <c r="C677" s="633"/>
      <c r="D677" s="633"/>
    </row>
    <row r="678" spans="3:4">
      <c r="C678" s="633"/>
      <c r="D678" s="633"/>
    </row>
    <row r="679" spans="3:4">
      <c r="C679" s="633"/>
      <c r="D679" s="633"/>
    </row>
    <row r="680" spans="3:4">
      <c r="C680" s="633"/>
      <c r="D680" s="633"/>
    </row>
    <row r="681" spans="3:4">
      <c r="C681" s="633"/>
      <c r="D681" s="633"/>
    </row>
    <row r="682" spans="3:4">
      <c r="C682" s="633"/>
      <c r="D682" s="633"/>
    </row>
    <row r="683" spans="3:4">
      <c r="C683" s="633"/>
      <c r="D683" s="633"/>
    </row>
    <row r="684" spans="3:4">
      <c r="C684" s="633"/>
      <c r="D684" s="633"/>
    </row>
    <row r="685" spans="3:4">
      <c r="C685" s="633"/>
      <c r="D685" s="633"/>
    </row>
    <row r="686" spans="3:4">
      <c r="C686" s="633"/>
      <c r="D686" s="633"/>
    </row>
    <row r="687" spans="3:4">
      <c r="C687" s="633"/>
      <c r="D687" s="633"/>
    </row>
    <row r="688" spans="3:4">
      <c r="C688" s="633"/>
      <c r="D688" s="633"/>
    </row>
    <row r="689" spans="3:4">
      <c r="C689" s="633"/>
      <c r="D689" s="633"/>
    </row>
    <row r="690" spans="3:4">
      <c r="C690" s="633"/>
      <c r="D690" s="633"/>
    </row>
    <row r="691" spans="3:4">
      <c r="C691" s="633"/>
      <c r="D691" s="633"/>
    </row>
    <row r="692" spans="3:4">
      <c r="C692" s="633"/>
      <c r="D692" s="633"/>
    </row>
    <row r="693" spans="3:4">
      <c r="C693" s="633"/>
      <c r="D693" s="633"/>
    </row>
    <row r="694" spans="3:4">
      <c r="C694" s="633"/>
      <c r="D694" s="633"/>
    </row>
    <row r="695" spans="3:4">
      <c r="C695" s="633"/>
      <c r="D695" s="633"/>
    </row>
    <row r="696" spans="3:4">
      <c r="C696" s="633"/>
      <c r="D696" s="633"/>
    </row>
    <row r="697" spans="3:4">
      <c r="C697" s="633"/>
      <c r="D697" s="633"/>
    </row>
    <row r="698" spans="3:4">
      <c r="C698" s="633"/>
      <c r="D698" s="633"/>
    </row>
    <row r="699" spans="3:4">
      <c r="C699" s="633"/>
      <c r="D699" s="633"/>
    </row>
    <row r="700" spans="3:4">
      <c r="C700" s="633"/>
      <c r="D700" s="633"/>
    </row>
    <row r="701" spans="3:4">
      <c r="C701" s="633"/>
      <c r="D701" s="633"/>
    </row>
    <row r="702" spans="3:4">
      <c r="C702" s="633"/>
      <c r="D702" s="633"/>
    </row>
    <row r="703" spans="3:4">
      <c r="C703" s="633"/>
      <c r="D703" s="633"/>
    </row>
    <row r="704" spans="3:4">
      <c r="C704" s="633"/>
      <c r="D704" s="633"/>
    </row>
    <row r="705" spans="3:4">
      <c r="C705" s="633"/>
      <c r="D705" s="633"/>
    </row>
    <row r="706" spans="3:4">
      <c r="C706" s="633"/>
      <c r="D706" s="633"/>
    </row>
    <row r="707" spans="3:4">
      <c r="C707" s="633"/>
      <c r="D707" s="633"/>
    </row>
    <row r="708" spans="3:4">
      <c r="C708" s="633"/>
      <c r="D708" s="633"/>
    </row>
    <row r="709" spans="3:4">
      <c r="C709" s="633"/>
      <c r="D709" s="633"/>
    </row>
    <row r="710" spans="3:4">
      <c r="C710" s="633"/>
      <c r="D710" s="633"/>
    </row>
    <row r="711" spans="3:4">
      <c r="C711" s="633"/>
      <c r="D711" s="633"/>
    </row>
    <row r="712" spans="3:4">
      <c r="C712" s="633"/>
      <c r="D712" s="633"/>
    </row>
    <row r="713" spans="3:4">
      <c r="C713" s="633"/>
      <c r="D713" s="633"/>
    </row>
    <row r="714" spans="3:4">
      <c r="C714" s="633"/>
      <c r="D714" s="633"/>
    </row>
    <row r="715" spans="3:4">
      <c r="C715" s="633"/>
      <c r="D715" s="633"/>
    </row>
    <row r="716" spans="3:4">
      <c r="C716" s="633"/>
      <c r="D716" s="633"/>
    </row>
    <row r="717" spans="3:4">
      <c r="C717" s="633"/>
      <c r="D717" s="633"/>
    </row>
    <row r="718" spans="3:4">
      <c r="C718" s="633"/>
      <c r="D718" s="633"/>
    </row>
    <row r="719" spans="3:4">
      <c r="C719" s="633"/>
      <c r="D719" s="633"/>
    </row>
    <row r="720" spans="3:4">
      <c r="C720" s="633"/>
      <c r="D720" s="633"/>
    </row>
    <row r="721" spans="3:4">
      <c r="C721" s="633"/>
      <c r="D721" s="633"/>
    </row>
    <row r="722" spans="3:4">
      <c r="C722" s="633"/>
      <c r="D722" s="633"/>
    </row>
    <row r="723" spans="3:4">
      <c r="C723" s="633"/>
      <c r="D723" s="633"/>
    </row>
    <row r="724" spans="3:4">
      <c r="C724" s="633"/>
      <c r="D724" s="633"/>
    </row>
    <row r="725" spans="3:4">
      <c r="C725" s="633"/>
      <c r="D725" s="633"/>
    </row>
    <row r="726" spans="3:4">
      <c r="C726" s="633"/>
      <c r="D726" s="633"/>
    </row>
    <row r="727" spans="3:4">
      <c r="C727" s="633"/>
      <c r="D727" s="633"/>
    </row>
    <row r="728" spans="3:4">
      <c r="C728" s="633"/>
      <c r="D728" s="633"/>
    </row>
    <row r="729" spans="3:4">
      <c r="C729" s="633"/>
      <c r="D729" s="633"/>
    </row>
    <row r="730" spans="3:4">
      <c r="C730" s="633"/>
      <c r="D730" s="633"/>
    </row>
    <row r="731" spans="3:4">
      <c r="C731" s="633"/>
      <c r="D731" s="633"/>
    </row>
    <row r="732" spans="3:4">
      <c r="C732" s="633"/>
      <c r="D732" s="633"/>
    </row>
    <row r="733" spans="3:4">
      <c r="C733" s="633"/>
      <c r="D733" s="633"/>
    </row>
    <row r="734" spans="3:4">
      <c r="C734" s="633"/>
      <c r="D734" s="633"/>
    </row>
    <row r="735" spans="3:4">
      <c r="C735" s="633"/>
      <c r="D735" s="633"/>
    </row>
    <row r="736" spans="3:4">
      <c r="C736" s="633"/>
      <c r="D736" s="633"/>
    </row>
    <row r="737" spans="3:4">
      <c r="C737" s="633"/>
      <c r="D737" s="633"/>
    </row>
    <row r="738" spans="3:4">
      <c r="C738" s="633"/>
      <c r="D738" s="633"/>
    </row>
    <row r="739" spans="3:4">
      <c r="C739" s="633"/>
      <c r="D739" s="633"/>
    </row>
    <row r="740" spans="3:4">
      <c r="C740" s="633"/>
      <c r="D740" s="633"/>
    </row>
    <row r="741" spans="3:4">
      <c r="C741" s="633"/>
      <c r="D741" s="633"/>
    </row>
    <row r="742" spans="3:4">
      <c r="C742" s="633"/>
      <c r="D742" s="633"/>
    </row>
    <row r="743" spans="3:4">
      <c r="C743" s="633"/>
      <c r="D743" s="633"/>
    </row>
    <row r="744" spans="3:4">
      <c r="C744" s="633"/>
      <c r="D744" s="633"/>
    </row>
    <row r="745" spans="3:4">
      <c r="C745" s="633"/>
      <c r="D745" s="633"/>
    </row>
    <row r="746" spans="3:4">
      <c r="C746" s="633"/>
      <c r="D746" s="633"/>
    </row>
    <row r="747" spans="3:4">
      <c r="C747" s="633"/>
      <c r="D747" s="633"/>
    </row>
    <row r="748" spans="3:4">
      <c r="C748" s="633"/>
      <c r="D748" s="633"/>
    </row>
    <row r="749" spans="3:4">
      <c r="C749" s="633"/>
      <c r="D749" s="633"/>
    </row>
    <row r="750" spans="3:4">
      <c r="C750" s="633"/>
      <c r="D750" s="633"/>
    </row>
    <row r="751" spans="3:4">
      <c r="C751" s="633"/>
      <c r="D751" s="633"/>
    </row>
    <row r="752" spans="3:4">
      <c r="C752" s="633"/>
      <c r="D752" s="633"/>
    </row>
    <row r="753" spans="3:4">
      <c r="C753" s="633"/>
      <c r="D753" s="633"/>
    </row>
    <row r="754" spans="3:4">
      <c r="C754" s="633"/>
      <c r="D754" s="633"/>
    </row>
    <row r="755" spans="3:4">
      <c r="C755" s="633"/>
      <c r="D755" s="633"/>
    </row>
    <row r="756" spans="3:4">
      <c r="C756" s="633"/>
      <c r="D756" s="633"/>
    </row>
    <row r="757" spans="3:4">
      <c r="C757" s="633"/>
      <c r="D757" s="633"/>
    </row>
    <row r="758" spans="3:4">
      <c r="C758" s="633"/>
      <c r="D758" s="633"/>
    </row>
    <row r="759" spans="3:4">
      <c r="C759" s="633"/>
      <c r="D759" s="633"/>
    </row>
    <row r="760" spans="3:4">
      <c r="C760" s="633"/>
      <c r="D760" s="633"/>
    </row>
    <row r="761" spans="3:4">
      <c r="C761" s="633"/>
      <c r="D761" s="633"/>
    </row>
    <row r="762" spans="3:4">
      <c r="C762" s="633"/>
      <c r="D762" s="633"/>
    </row>
    <row r="763" spans="3:4">
      <c r="C763" s="633"/>
      <c r="D763" s="633"/>
    </row>
    <row r="764" spans="3:4">
      <c r="C764" s="633"/>
      <c r="D764" s="633"/>
    </row>
    <row r="765" spans="3:4">
      <c r="C765" s="633"/>
      <c r="D765" s="633"/>
    </row>
    <row r="766" spans="3:4">
      <c r="C766" s="633"/>
      <c r="D766" s="633"/>
    </row>
    <row r="767" spans="3:4">
      <c r="C767" s="633"/>
      <c r="D767" s="633"/>
    </row>
    <row r="768" spans="3:4">
      <c r="C768" s="633"/>
      <c r="D768" s="633"/>
    </row>
    <row r="769" spans="3:4">
      <c r="C769" s="633"/>
      <c r="D769" s="633"/>
    </row>
    <row r="770" spans="3:4">
      <c r="C770" s="633"/>
      <c r="D770" s="633"/>
    </row>
    <row r="771" spans="3:4">
      <c r="C771" s="633"/>
      <c r="D771" s="633"/>
    </row>
    <row r="772" spans="3:4">
      <c r="C772" s="633"/>
      <c r="D772" s="633"/>
    </row>
    <row r="773" spans="3:4">
      <c r="C773" s="633"/>
      <c r="D773" s="633"/>
    </row>
    <row r="774" spans="3:4">
      <c r="C774" s="633"/>
      <c r="D774" s="633"/>
    </row>
    <row r="775" spans="3:4">
      <c r="C775" s="633"/>
      <c r="D775" s="633"/>
    </row>
    <row r="776" spans="3:4">
      <c r="C776" s="633"/>
      <c r="D776" s="633"/>
    </row>
    <row r="777" spans="3:4">
      <c r="C777" s="633"/>
      <c r="D777" s="633"/>
    </row>
    <row r="778" spans="3:4">
      <c r="C778" s="633"/>
      <c r="D778" s="633"/>
    </row>
    <row r="779" spans="3:4">
      <c r="C779" s="633"/>
      <c r="D779" s="633"/>
    </row>
    <row r="780" spans="3:4">
      <c r="C780" s="633"/>
      <c r="D780" s="633"/>
    </row>
    <row r="781" spans="3:4">
      <c r="C781" s="633"/>
      <c r="D781" s="633"/>
    </row>
    <row r="782" spans="3:4">
      <c r="C782" s="633"/>
      <c r="D782" s="633"/>
    </row>
    <row r="783" spans="3:4">
      <c r="C783" s="633"/>
      <c r="D783" s="633"/>
    </row>
    <row r="784" spans="3:4">
      <c r="C784" s="633"/>
      <c r="D784" s="633"/>
    </row>
    <row r="785" spans="3:4">
      <c r="C785" s="633"/>
      <c r="D785" s="633"/>
    </row>
    <row r="786" spans="3:4">
      <c r="C786" s="633"/>
      <c r="D786" s="633"/>
    </row>
    <row r="787" spans="3:4">
      <c r="C787" s="633"/>
      <c r="D787" s="633"/>
    </row>
    <row r="788" spans="3:4">
      <c r="C788" s="633"/>
      <c r="D788" s="633"/>
    </row>
    <row r="789" spans="3:4">
      <c r="C789" s="633"/>
      <c r="D789" s="633"/>
    </row>
    <row r="790" spans="3:4">
      <c r="C790" s="633"/>
      <c r="D790" s="633"/>
    </row>
    <row r="791" spans="3:4">
      <c r="C791" s="633"/>
      <c r="D791" s="633"/>
    </row>
    <row r="792" spans="3:4">
      <c r="C792" s="633"/>
      <c r="D792" s="633"/>
    </row>
    <row r="793" spans="3:4">
      <c r="C793" s="633"/>
      <c r="D793" s="633"/>
    </row>
    <row r="794" spans="3:4">
      <c r="C794" s="633"/>
      <c r="D794" s="633"/>
    </row>
    <row r="795" spans="3:4">
      <c r="C795" s="633"/>
      <c r="D795" s="633"/>
    </row>
    <row r="796" spans="3:4">
      <c r="C796" s="633"/>
      <c r="D796" s="633"/>
    </row>
    <row r="797" spans="3:4">
      <c r="C797" s="633"/>
      <c r="D797" s="633"/>
    </row>
    <row r="798" spans="3:4">
      <c r="C798" s="633"/>
      <c r="D798" s="633"/>
    </row>
    <row r="799" spans="3:4">
      <c r="C799" s="633"/>
      <c r="D799" s="633"/>
    </row>
    <row r="800" spans="3:4">
      <c r="C800" s="633"/>
      <c r="D800" s="633"/>
    </row>
    <row r="801" spans="3:4">
      <c r="C801" s="633"/>
      <c r="D801" s="633"/>
    </row>
    <row r="802" spans="3:4">
      <c r="C802" s="633"/>
      <c r="D802" s="633"/>
    </row>
    <row r="803" spans="3:4">
      <c r="C803" s="633"/>
      <c r="D803" s="633"/>
    </row>
    <row r="804" spans="3:4">
      <c r="C804" s="633"/>
      <c r="D804" s="633"/>
    </row>
    <row r="805" spans="3:4">
      <c r="C805" s="633"/>
      <c r="D805" s="633"/>
    </row>
    <row r="806" spans="3:4">
      <c r="C806" s="633"/>
      <c r="D806" s="633"/>
    </row>
    <row r="807" spans="3:4">
      <c r="C807" s="633"/>
      <c r="D807" s="633"/>
    </row>
    <row r="808" spans="3:4">
      <c r="C808" s="633"/>
      <c r="D808" s="633"/>
    </row>
    <row r="809" spans="3:4">
      <c r="C809" s="633"/>
      <c r="D809" s="633"/>
    </row>
    <row r="810" spans="3:4">
      <c r="C810" s="633"/>
      <c r="D810" s="633"/>
    </row>
    <row r="811" spans="3:4">
      <c r="C811" s="633"/>
      <c r="D811" s="633"/>
    </row>
    <row r="812" spans="3:4">
      <c r="C812" s="633"/>
      <c r="D812" s="633"/>
    </row>
    <row r="813" spans="3:4">
      <c r="C813" s="633"/>
      <c r="D813" s="633"/>
    </row>
    <row r="814" spans="3:4">
      <c r="C814" s="633"/>
      <c r="D814" s="633"/>
    </row>
    <row r="815" spans="3:4">
      <c r="C815" s="633"/>
      <c r="D815" s="633"/>
    </row>
    <row r="816" spans="3:4">
      <c r="C816" s="633"/>
      <c r="D816" s="633"/>
    </row>
    <row r="817" spans="3:4">
      <c r="C817" s="633"/>
      <c r="D817" s="633"/>
    </row>
    <row r="818" spans="3:4">
      <c r="C818" s="633"/>
      <c r="D818" s="633"/>
    </row>
    <row r="819" spans="3:4">
      <c r="C819" s="633"/>
      <c r="D819" s="633"/>
    </row>
    <row r="820" spans="3:4">
      <c r="C820" s="633"/>
      <c r="D820" s="633"/>
    </row>
    <row r="821" spans="3:4">
      <c r="C821" s="633"/>
      <c r="D821" s="633"/>
    </row>
    <row r="822" spans="3:4">
      <c r="C822" s="633"/>
      <c r="D822" s="633"/>
    </row>
    <row r="823" spans="3:4">
      <c r="C823" s="633"/>
      <c r="D823" s="633"/>
    </row>
    <row r="824" spans="3:4">
      <c r="C824" s="633"/>
      <c r="D824" s="633"/>
    </row>
    <row r="825" spans="3:4">
      <c r="C825" s="633"/>
      <c r="D825" s="633"/>
    </row>
    <row r="826" spans="3:4">
      <c r="C826" s="633"/>
      <c r="D826" s="633"/>
    </row>
    <row r="827" spans="3:4">
      <c r="C827" s="633"/>
      <c r="D827" s="633"/>
    </row>
    <row r="828" spans="3:4">
      <c r="C828" s="633"/>
      <c r="D828" s="633"/>
    </row>
    <row r="829" spans="3:4">
      <c r="C829" s="633"/>
      <c r="D829" s="633"/>
    </row>
    <row r="830" spans="3:4">
      <c r="C830" s="633"/>
      <c r="D830" s="633"/>
    </row>
    <row r="831" spans="3:4">
      <c r="C831" s="633"/>
      <c r="D831" s="633"/>
    </row>
    <row r="832" spans="3:4">
      <c r="C832" s="633"/>
      <c r="D832" s="633"/>
    </row>
    <row r="833" spans="3:4">
      <c r="C833" s="633"/>
      <c r="D833" s="633"/>
    </row>
    <row r="834" spans="3:4">
      <c r="C834" s="633"/>
      <c r="D834" s="633"/>
    </row>
    <row r="835" spans="3:4">
      <c r="C835" s="633"/>
      <c r="D835" s="633"/>
    </row>
    <row r="836" spans="3:4">
      <c r="C836" s="633"/>
      <c r="D836" s="633"/>
    </row>
    <row r="837" spans="3:4">
      <c r="C837" s="633"/>
      <c r="D837" s="633"/>
    </row>
    <row r="838" spans="3:4">
      <c r="C838" s="633"/>
      <c r="D838" s="633"/>
    </row>
    <row r="839" spans="3:4">
      <c r="C839" s="633"/>
      <c r="D839" s="633"/>
    </row>
    <row r="840" spans="3:4">
      <c r="C840" s="633"/>
      <c r="D840" s="633"/>
    </row>
    <row r="841" spans="3:4">
      <c r="C841" s="633"/>
      <c r="D841" s="633"/>
    </row>
    <row r="842" spans="3:4">
      <c r="C842" s="633"/>
      <c r="D842" s="633"/>
    </row>
    <row r="843" spans="3:4">
      <c r="C843" s="633"/>
      <c r="D843" s="633"/>
    </row>
    <row r="844" spans="3:4">
      <c r="C844" s="633"/>
      <c r="D844" s="633"/>
    </row>
    <row r="845" spans="3:4">
      <c r="C845" s="633"/>
      <c r="D845" s="633"/>
    </row>
    <row r="846" spans="3:4">
      <c r="C846" s="633"/>
      <c r="D846" s="633"/>
    </row>
    <row r="847" spans="3:4">
      <c r="C847" s="633"/>
      <c r="D847" s="633"/>
    </row>
    <row r="848" spans="3:4">
      <c r="C848" s="633"/>
      <c r="D848" s="633"/>
    </row>
    <row r="849" spans="3:4">
      <c r="C849" s="633"/>
      <c r="D849" s="633"/>
    </row>
    <row r="850" spans="3:4">
      <c r="C850" s="633"/>
      <c r="D850" s="633"/>
    </row>
    <row r="851" spans="3:4">
      <c r="C851" s="633"/>
      <c r="D851" s="633"/>
    </row>
    <row r="852" spans="3:4">
      <c r="C852" s="633"/>
      <c r="D852" s="633"/>
    </row>
    <row r="853" spans="3:4">
      <c r="C853" s="633"/>
      <c r="D853" s="633"/>
    </row>
    <row r="854" spans="3:4">
      <c r="C854" s="633"/>
      <c r="D854" s="633"/>
    </row>
    <row r="855" spans="3:4">
      <c r="C855" s="633"/>
      <c r="D855" s="633"/>
    </row>
    <row r="856" spans="3:4">
      <c r="C856" s="633"/>
      <c r="D856" s="633"/>
    </row>
    <row r="857" spans="3:4">
      <c r="C857" s="633"/>
      <c r="D857" s="633"/>
    </row>
    <row r="858" spans="3:4">
      <c r="C858" s="633"/>
      <c r="D858" s="633"/>
    </row>
    <row r="859" spans="3:4">
      <c r="C859" s="633"/>
      <c r="D859" s="633"/>
    </row>
    <row r="860" spans="3:4">
      <c r="C860" s="633"/>
      <c r="D860" s="633"/>
    </row>
    <row r="861" spans="3:4">
      <c r="C861" s="633"/>
      <c r="D861" s="633"/>
    </row>
    <row r="862" spans="3:4">
      <c r="C862" s="633"/>
      <c r="D862" s="633"/>
    </row>
    <row r="863" spans="3:4">
      <c r="C863" s="633"/>
      <c r="D863" s="633"/>
    </row>
    <row r="864" spans="3:4">
      <c r="C864" s="633"/>
      <c r="D864" s="633"/>
    </row>
    <row r="865" spans="3:4">
      <c r="C865" s="633"/>
      <c r="D865" s="633"/>
    </row>
    <row r="866" spans="3:4">
      <c r="C866" s="633"/>
      <c r="D866" s="633"/>
    </row>
    <row r="867" spans="3:4">
      <c r="C867" s="633"/>
      <c r="D867" s="633"/>
    </row>
    <row r="868" spans="3:4">
      <c r="C868" s="633"/>
      <c r="D868" s="633"/>
    </row>
    <row r="869" spans="3:4">
      <c r="C869" s="633"/>
      <c r="D869" s="633"/>
    </row>
    <row r="870" spans="3:4">
      <c r="C870" s="633"/>
      <c r="D870" s="633"/>
    </row>
    <row r="871" spans="3:4">
      <c r="C871" s="633"/>
      <c r="D871" s="633"/>
    </row>
    <row r="872" spans="3:4">
      <c r="C872" s="633"/>
      <c r="D872" s="633"/>
    </row>
    <row r="873" spans="3:4">
      <c r="C873" s="633"/>
      <c r="D873" s="633"/>
    </row>
    <row r="874" spans="3:4">
      <c r="C874" s="633"/>
      <c r="D874" s="633"/>
    </row>
    <row r="875" spans="3:4">
      <c r="C875" s="633"/>
      <c r="D875" s="633"/>
    </row>
    <row r="876" spans="3:4">
      <c r="C876" s="633"/>
      <c r="D876" s="633"/>
    </row>
    <row r="877" spans="3:4">
      <c r="C877" s="633"/>
      <c r="D877" s="633"/>
    </row>
    <row r="878" spans="3:4">
      <c r="C878" s="633"/>
      <c r="D878" s="633"/>
    </row>
    <row r="879" spans="3:4">
      <c r="C879" s="633"/>
      <c r="D879" s="633"/>
    </row>
    <row r="880" spans="3:4">
      <c r="C880" s="633"/>
      <c r="D880" s="633"/>
    </row>
    <row r="881" spans="3:4">
      <c r="C881" s="633"/>
      <c r="D881" s="633"/>
    </row>
    <row r="882" spans="3:4">
      <c r="C882" s="633"/>
      <c r="D882" s="633"/>
    </row>
    <row r="883" spans="3:4">
      <c r="C883" s="633"/>
      <c r="D883" s="633"/>
    </row>
    <row r="884" spans="3:4">
      <c r="C884" s="633"/>
      <c r="D884" s="633"/>
    </row>
    <row r="885" spans="3:4">
      <c r="C885" s="633"/>
      <c r="D885" s="633"/>
    </row>
    <row r="886" spans="3:4">
      <c r="C886" s="633"/>
      <c r="D886" s="633"/>
    </row>
    <row r="887" spans="3:4">
      <c r="C887" s="633"/>
      <c r="D887" s="633"/>
    </row>
    <row r="888" spans="3:4">
      <c r="C888" s="633"/>
      <c r="D888" s="633"/>
    </row>
    <row r="889" spans="3:4">
      <c r="C889" s="633"/>
      <c r="D889" s="633"/>
    </row>
    <row r="890" spans="3:4">
      <c r="C890" s="633"/>
      <c r="D890" s="633"/>
    </row>
    <row r="891" spans="3:4">
      <c r="C891" s="633"/>
      <c r="D891" s="633"/>
    </row>
    <row r="892" spans="3:4">
      <c r="C892" s="633"/>
      <c r="D892" s="633"/>
    </row>
    <row r="893" spans="3:4">
      <c r="C893" s="633"/>
      <c r="D893" s="633"/>
    </row>
    <row r="894" spans="3:4">
      <c r="C894" s="633"/>
      <c r="D894" s="633"/>
    </row>
    <row r="895" spans="3:4">
      <c r="C895" s="633"/>
      <c r="D895" s="633"/>
    </row>
    <row r="896" spans="3:4">
      <c r="C896" s="633"/>
      <c r="D896" s="633"/>
    </row>
    <row r="897" spans="3:4">
      <c r="C897" s="633"/>
      <c r="D897" s="633"/>
    </row>
    <row r="898" spans="3:4">
      <c r="C898" s="633"/>
      <c r="D898" s="633"/>
    </row>
    <row r="899" spans="3:4">
      <c r="C899" s="633"/>
      <c r="D899" s="633"/>
    </row>
    <row r="900" spans="3:4">
      <c r="C900" s="633"/>
      <c r="D900" s="633"/>
    </row>
    <row r="901" spans="3:4">
      <c r="C901" s="633"/>
      <c r="D901" s="633"/>
    </row>
    <row r="902" spans="3:4">
      <c r="C902" s="633"/>
      <c r="D902" s="633"/>
    </row>
    <row r="903" spans="3:4">
      <c r="C903" s="633"/>
      <c r="D903" s="633"/>
    </row>
    <row r="904" spans="3:4">
      <c r="C904" s="633"/>
      <c r="D904" s="633"/>
    </row>
    <row r="905" spans="3:4">
      <c r="C905" s="633"/>
      <c r="D905" s="633"/>
    </row>
    <row r="906" spans="3:4">
      <c r="C906" s="633"/>
      <c r="D906" s="633"/>
    </row>
    <row r="907" spans="3:4">
      <c r="C907" s="633"/>
      <c r="D907" s="633"/>
    </row>
    <row r="908" spans="3:4">
      <c r="C908" s="633"/>
      <c r="D908" s="633"/>
    </row>
    <row r="909" spans="3:4">
      <c r="C909" s="633"/>
      <c r="D909" s="633"/>
    </row>
    <row r="910" spans="3:4">
      <c r="C910" s="633"/>
      <c r="D910" s="633"/>
    </row>
    <row r="911" spans="3:4">
      <c r="C911" s="633"/>
      <c r="D911" s="633"/>
    </row>
    <row r="912" spans="3:4">
      <c r="C912" s="633"/>
      <c r="D912" s="633"/>
    </row>
    <row r="913" spans="3:4">
      <c r="C913" s="633"/>
      <c r="D913" s="633"/>
    </row>
    <row r="914" spans="3:4">
      <c r="C914" s="633"/>
      <c r="D914" s="633"/>
    </row>
    <row r="915" spans="3:4">
      <c r="C915" s="633"/>
      <c r="D915" s="633"/>
    </row>
    <row r="916" spans="3:4">
      <c r="C916" s="633"/>
      <c r="D916" s="633"/>
    </row>
    <row r="917" spans="3:4">
      <c r="C917" s="633"/>
      <c r="D917" s="633"/>
    </row>
    <row r="918" spans="3:4">
      <c r="C918" s="633"/>
      <c r="D918" s="633"/>
    </row>
    <row r="919" spans="3:4">
      <c r="C919" s="633"/>
      <c r="D919" s="633"/>
    </row>
    <row r="920" spans="3:4">
      <c r="C920" s="633"/>
      <c r="D920" s="633"/>
    </row>
    <row r="921" spans="3:4">
      <c r="C921" s="633"/>
      <c r="D921" s="633"/>
    </row>
    <row r="922" spans="3:4">
      <c r="C922" s="633"/>
      <c r="D922" s="633"/>
    </row>
    <row r="923" spans="3:4">
      <c r="C923" s="633"/>
      <c r="D923" s="633"/>
    </row>
    <row r="924" spans="3:4">
      <c r="C924" s="633"/>
      <c r="D924" s="633"/>
    </row>
    <row r="925" spans="3:4">
      <c r="C925" s="633"/>
      <c r="D925" s="633"/>
    </row>
    <row r="926" spans="3:4">
      <c r="C926" s="633"/>
      <c r="D926" s="633"/>
    </row>
    <row r="927" spans="3:4">
      <c r="C927" s="633"/>
      <c r="D927" s="633"/>
    </row>
    <row r="928" spans="3:4">
      <c r="C928" s="633"/>
      <c r="D928" s="633"/>
    </row>
    <row r="929" spans="3:4">
      <c r="C929" s="633"/>
      <c r="D929" s="633"/>
    </row>
    <row r="930" spans="3:4">
      <c r="C930" s="633"/>
      <c r="D930" s="633"/>
    </row>
    <row r="931" spans="3:4">
      <c r="C931" s="633"/>
      <c r="D931" s="633"/>
    </row>
    <row r="932" spans="3:4">
      <c r="C932" s="633"/>
      <c r="D932" s="633"/>
    </row>
    <row r="933" spans="3:4">
      <c r="C933" s="633"/>
      <c r="D933" s="633"/>
    </row>
    <row r="934" spans="3:4">
      <c r="C934" s="633"/>
      <c r="D934" s="633"/>
    </row>
    <row r="935" spans="3:4">
      <c r="C935" s="633"/>
      <c r="D935" s="633"/>
    </row>
    <row r="936" spans="3:4">
      <c r="C936" s="633"/>
      <c r="D936" s="633"/>
    </row>
    <row r="937" spans="3:4">
      <c r="C937" s="633"/>
      <c r="D937" s="633"/>
    </row>
    <row r="938" spans="3:4">
      <c r="C938" s="633"/>
      <c r="D938" s="633"/>
    </row>
    <row r="939" spans="3:4">
      <c r="C939" s="633"/>
      <c r="D939" s="633"/>
    </row>
    <row r="940" spans="3:4">
      <c r="C940" s="633"/>
      <c r="D940" s="633"/>
    </row>
    <row r="941" spans="3:4">
      <c r="C941" s="633"/>
      <c r="D941" s="633"/>
    </row>
    <row r="942" spans="3:4">
      <c r="C942" s="633"/>
      <c r="D942" s="633"/>
    </row>
    <row r="943" spans="3:4">
      <c r="C943" s="633"/>
      <c r="D943" s="633"/>
    </row>
    <row r="944" spans="3:4">
      <c r="C944" s="633"/>
      <c r="D944" s="633"/>
    </row>
    <row r="945" spans="3:4">
      <c r="C945" s="633"/>
      <c r="D945" s="633"/>
    </row>
    <row r="946" spans="3:4">
      <c r="C946" s="633"/>
      <c r="D946" s="633"/>
    </row>
    <row r="947" spans="3:4">
      <c r="C947" s="633"/>
      <c r="D947" s="633"/>
    </row>
    <row r="948" spans="3:4">
      <c r="C948" s="633"/>
      <c r="D948" s="633"/>
    </row>
    <row r="949" spans="3:4">
      <c r="C949" s="633"/>
      <c r="D949" s="633"/>
    </row>
    <row r="950" spans="3:4">
      <c r="C950" s="633"/>
      <c r="D950" s="633"/>
    </row>
    <row r="951" spans="3:4">
      <c r="C951" s="633"/>
      <c r="D951" s="633"/>
    </row>
    <row r="952" spans="3:4">
      <c r="C952" s="633"/>
      <c r="D952" s="633"/>
    </row>
    <row r="953" spans="3:4">
      <c r="C953" s="633"/>
      <c r="D953" s="633"/>
    </row>
    <row r="954" spans="3:4">
      <c r="C954" s="633"/>
      <c r="D954" s="633"/>
    </row>
    <row r="955" spans="3:4">
      <c r="C955" s="633"/>
      <c r="D955" s="633"/>
    </row>
    <row r="956" spans="3:4">
      <c r="C956" s="633"/>
      <c r="D956" s="633"/>
    </row>
    <row r="957" spans="3:4">
      <c r="C957" s="633"/>
      <c r="D957" s="633"/>
    </row>
    <row r="958" spans="3:4">
      <c r="C958" s="633"/>
      <c r="D958" s="633"/>
    </row>
    <row r="959" spans="3:4">
      <c r="C959" s="633"/>
      <c r="D959" s="633"/>
    </row>
    <row r="960" spans="3:4">
      <c r="C960" s="633"/>
      <c r="D960" s="633"/>
    </row>
    <row r="961" spans="3:4">
      <c r="C961" s="633"/>
      <c r="D961" s="633"/>
    </row>
    <row r="962" spans="3:4">
      <c r="C962" s="633"/>
      <c r="D962" s="633"/>
    </row>
    <row r="963" spans="3:4">
      <c r="C963" s="633"/>
      <c r="D963" s="633"/>
    </row>
    <row r="964" spans="3:4">
      <c r="C964" s="633"/>
      <c r="D964" s="633"/>
    </row>
    <row r="965" spans="3:4">
      <c r="C965" s="633"/>
      <c r="D965" s="633"/>
    </row>
    <row r="966" spans="3:4">
      <c r="C966" s="633"/>
      <c r="D966" s="633"/>
    </row>
    <row r="967" spans="3:4">
      <c r="C967" s="633"/>
      <c r="D967" s="633"/>
    </row>
    <row r="968" spans="3:4">
      <c r="C968" s="633"/>
      <c r="D968" s="633"/>
    </row>
    <row r="969" spans="3:4">
      <c r="C969" s="633"/>
      <c r="D969" s="633"/>
    </row>
    <row r="970" spans="3:4">
      <c r="C970" s="633"/>
      <c r="D970" s="633"/>
    </row>
    <row r="971" spans="3:4">
      <c r="C971" s="633"/>
      <c r="D971" s="633"/>
    </row>
    <row r="972" spans="3:4">
      <c r="C972" s="633"/>
      <c r="D972" s="633"/>
    </row>
    <row r="973" spans="3:4">
      <c r="C973" s="633"/>
      <c r="D973" s="633"/>
    </row>
    <row r="974" spans="3:4">
      <c r="C974" s="633"/>
      <c r="D974" s="633"/>
    </row>
    <row r="975" spans="3:4">
      <c r="C975" s="633"/>
      <c r="D975" s="633"/>
    </row>
    <row r="976" spans="3:4">
      <c r="C976" s="633"/>
      <c r="D976" s="633"/>
    </row>
    <row r="977" spans="3:4">
      <c r="C977" s="633"/>
      <c r="D977" s="633"/>
    </row>
    <row r="978" spans="3:4">
      <c r="C978" s="633"/>
      <c r="D978" s="633"/>
    </row>
    <row r="979" spans="3:4">
      <c r="C979" s="633"/>
      <c r="D979" s="633"/>
    </row>
    <row r="980" spans="3:4">
      <c r="C980" s="633"/>
      <c r="D980" s="633"/>
    </row>
    <row r="981" spans="3:4">
      <c r="C981" s="633"/>
      <c r="D981" s="633"/>
    </row>
    <row r="982" spans="3:4">
      <c r="C982" s="633"/>
      <c r="D982" s="633"/>
    </row>
    <row r="983" spans="3:4">
      <c r="C983" s="633"/>
      <c r="D983" s="633"/>
    </row>
    <row r="984" spans="3:4">
      <c r="C984" s="633"/>
      <c r="D984" s="633"/>
    </row>
    <row r="985" spans="3:4">
      <c r="C985" s="633"/>
      <c r="D985" s="633"/>
    </row>
    <row r="986" spans="3:4">
      <c r="C986" s="633"/>
      <c r="D986" s="633"/>
    </row>
    <row r="987" spans="3:4">
      <c r="C987" s="633"/>
      <c r="D987" s="633"/>
    </row>
    <row r="988" spans="3:4">
      <c r="C988" s="633"/>
      <c r="D988" s="633"/>
    </row>
    <row r="989" spans="3:4">
      <c r="C989" s="633"/>
      <c r="D989" s="633"/>
    </row>
    <row r="990" spans="3:4">
      <c r="C990" s="633"/>
      <c r="D990" s="633"/>
    </row>
    <row r="991" spans="3:4">
      <c r="C991" s="633"/>
      <c r="D991" s="633"/>
    </row>
    <row r="992" spans="3:4">
      <c r="C992" s="633"/>
      <c r="D992" s="633"/>
    </row>
    <row r="993" spans="3:4">
      <c r="C993" s="633"/>
      <c r="D993" s="633"/>
    </row>
    <row r="994" spans="3:4">
      <c r="C994" s="633"/>
      <c r="D994" s="633"/>
    </row>
    <row r="995" spans="3:4">
      <c r="C995" s="633"/>
      <c r="D995" s="633"/>
    </row>
    <row r="996" spans="3:4">
      <c r="C996" s="633"/>
      <c r="D996" s="633"/>
    </row>
    <row r="997" spans="3:4">
      <c r="C997" s="633"/>
      <c r="D997" s="633"/>
    </row>
    <row r="998" spans="3:4">
      <c r="C998" s="633"/>
      <c r="D998" s="633"/>
    </row>
    <row r="999" spans="3:4">
      <c r="C999" s="633"/>
      <c r="D999" s="633"/>
    </row>
    <row r="1000" spans="3:4">
      <c r="C1000" s="633"/>
      <c r="D1000" s="633"/>
    </row>
    <row r="1001" spans="3:4">
      <c r="C1001" s="633"/>
      <c r="D1001" s="633"/>
    </row>
    <row r="1002" spans="3:4">
      <c r="C1002" s="633"/>
      <c r="D1002" s="633"/>
    </row>
    <row r="1003" spans="3:4">
      <c r="C1003" s="633"/>
      <c r="D1003" s="633"/>
    </row>
    <row r="1004" spans="3:4">
      <c r="C1004" s="633"/>
      <c r="D1004" s="633"/>
    </row>
    <row r="1005" spans="3:4">
      <c r="C1005" s="633"/>
      <c r="D1005" s="633"/>
    </row>
    <row r="1006" spans="3:4">
      <c r="C1006" s="633"/>
      <c r="D1006" s="633"/>
    </row>
    <row r="1007" spans="3:4">
      <c r="C1007" s="633"/>
      <c r="D1007" s="633"/>
    </row>
    <row r="1008" spans="3:4">
      <c r="C1008" s="633"/>
      <c r="D1008" s="633"/>
    </row>
    <row r="1009" spans="3:4">
      <c r="C1009" s="633"/>
      <c r="D1009" s="633"/>
    </row>
    <row r="1010" spans="3:4">
      <c r="C1010" s="633"/>
      <c r="D1010" s="633"/>
    </row>
    <row r="1011" spans="3:4">
      <c r="C1011" s="633"/>
      <c r="D1011" s="633"/>
    </row>
    <row r="1012" spans="3:4">
      <c r="C1012" s="633"/>
      <c r="D1012" s="633"/>
    </row>
    <row r="1013" spans="3:4">
      <c r="C1013" s="633"/>
      <c r="D1013" s="633"/>
    </row>
    <row r="1014" spans="3:4">
      <c r="C1014" s="633"/>
      <c r="D1014" s="633"/>
    </row>
    <row r="1015" spans="3:4">
      <c r="C1015" s="633"/>
      <c r="D1015" s="633"/>
    </row>
    <row r="1016" spans="3:4">
      <c r="C1016" s="633"/>
      <c r="D1016" s="633"/>
    </row>
    <row r="1017" spans="3:4">
      <c r="C1017" s="633"/>
      <c r="D1017" s="633"/>
    </row>
    <row r="1018" spans="3:4">
      <c r="C1018" s="633"/>
      <c r="D1018" s="633"/>
    </row>
    <row r="1019" spans="3:4">
      <c r="C1019" s="633"/>
      <c r="D1019" s="633"/>
    </row>
    <row r="1020" spans="3:4">
      <c r="C1020" s="633"/>
      <c r="D1020" s="633"/>
    </row>
    <row r="1021" spans="3:4">
      <c r="C1021" s="633"/>
      <c r="D1021" s="633"/>
    </row>
    <row r="1022" spans="3:4">
      <c r="C1022" s="633"/>
      <c r="D1022" s="633"/>
    </row>
    <row r="1023" spans="3:4">
      <c r="C1023" s="633"/>
      <c r="D1023" s="633"/>
    </row>
    <row r="1024" spans="3:4">
      <c r="C1024" s="633"/>
      <c r="D1024" s="633"/>
    </row>
    <row r="1025" spans="3:4">
      <c r="C1025" s="633"/>
      <c r="D1025" s="633"/>
    </row>
    <row r="1026" spans="3:4">
      <c r="C1026" s="633"/>
      <c r="D1026" s="633"/>
    </row>
    <row r="1027" spans="3:4">
      <c r="C1027" s="633"/>
      <c r="D1027" s="633"/>
    </row>
    <row r="1028" spans="3:4">
      <c r="C1028" s="633"/>
      <c r="D1028" s="633"/>
    </row>
    <row r="1029" spans="3:4">
      <c r="C1029" s="633"/>
      <c r="D1029" s="633"/>
    </row>
    <row r="1030" spans="3:4">
      <c r="C1030" s="633"/>
      <c r="D1030" s="633"/>
    </row>
    <row r="1031" spans="3:4">
      <c r="C1031" s="633"/>
      <c r="D1031" s="633"/>
    </row>
    <row r="1032" spans="3:4">
      <c r="C1032" s="633"/>
      <c r="D1032" s="633"/>
    </row>
    <row r="1033" spans="3:4">
      <c r="C1033" s="633"/>
      <c r="D1033" s="633"/>
    </row>
    <row r="1034" spans="3:4">
      <c r="C1034" s="633"/>
      <c r="D1034" s="633"/>
    </row>
    <row r="1035" spans="3:4">
      <c r="C1035" s="633"/>
      <c r="D1035" s="633"/>
    </row>
    <row r="1036" spans="3:4">
      <c r="C1036" s="633"/>
      <c r="D1036" s="633"/>
    </row>
    <row r="1037" spans="3:4">
      <c r="C1037" s="633"/>
      <c r="D1037" s="633"/>
    </row>
    <row r="1038" spans="3:4">
      <c r="C1038" s="633"/>
      <c r="D1038" s="633"/>
    </row>
    <row r="1039" spans="3:4">
      <c r="C1039" s="633"/>
      <c r="D1039" s="633"/>
    </row>
    <row r="1040" spans="3:4">
      <c r="C1040" s="633"/>
      <c r="D1040" s="633"/>
    </row>
    <row r="1041" spans="3:4">
      <c r="C1041" s="633"/>
      <c r="D1041" s="633"/>
    </row>
    <row r="1042" spans="3:4">
      <c r="C1042" s="633"/>
      <c r="D1042" s="633"/>
    </row>
    <row r="1043" spans="3:4">
      <c r="C1043" s="633"/>
      <c r="D1043" s="633"/>
    </row>
    <row r="1044" spans="3:4">
      <c r="C1044" s="633"/>
      <c r="D1044" s="633"/>
    </row>
    <row r="1045" spans="3:4">
      <c r="C1045" s="633"/>
      <c r="D1045" s="633"/>
    </row>
    <row r="1046" spans="3:4">
      <c r="C1046" s="633"/>
      <c r="D1046" s="633"/>
    </row>
    <row r="1047" spans="3:4">
      <c r="C1047" s="633"/>
      <c r="D1047" s="633"/>
    </row>
    <row r="1048" spans="3:4">
      <c r="C1048" s="633"/>
      <c r="D1048" s="633"/>
    </row>
    <row r="1049" spans="3:4">
      <c r="C1049" s="633"/>
      <c r="D1049" s="633"/>
    </row>
    <row r="1050" spans="3:4">
      <c r="C1050" s="633"/>
      <c r="D1050" s="633"/>
    </row>
    <row r="1051" spans="3:4">
      <c r="C1051" s="633"/>
      <c r="D1051" s="633"/>
    </row>
    <row r="1052" spans="3:4">
      <c r="C1052" s="633"/>
      <c r="D1052" s="633"/>
    </row>
    <row r="1053" spans="3:4">
      <c r="C1053" s="633"/>
      <c r="D1053" s="633"/>
    </row>
    <row r="1054" spans="3:4">
      <c r="C1054" s="633"/>
      <c r="D1054" s="633"/>
    </row>
    <row r="1055" spans="3:4">
      <c r="C1055" s="633"/>
      <c r="D1055" s="633"/>
    </row>
    <row r="1056" spans="3:4">
      <c r="C1056" s="633"/>
      <c r="D1056" s="633"/>
    </row>
    <row r="1057" spans="3:4">
      <c r="C1057" s="633"/>
      <c r="D1057" s="633"/>
    </row>
    <row r="1058" spans="3:4">
      <c r="C1058" s="633"/>
      <c r="D1058" s="633"/>
    </row>
    <row r="1059" spans="3:4">
      <c r="C1059" s="633"/>
      <c r="D1059" s="633"/>
    </row>
    <row r="1060" spans="3:4">
      <c r="C1060" s="633"/>
      <c r="D1060" s="633"/>
    </row>
    <row r="1061" spans="3:4">
      <c r="C1061" s="633"/>
      <c r="D1061" s="633"/>
    </row>
    <row r="1062" spans="3:4">
      <c r="C1062" s="633"/>
      <c r="D1062" s="633"/>
    </row>
    <row r="1063" spans="3:4">
      <c r="C1063" s="633"/>
      <c r="D1063" s="633"/>
    </row>
    <row r="1064" spans="3:4">
      <c r="C1064" s="633"/>
      <c r="D1064" s="633"/>
    </row>
    <row r="1065" spans="3:4">
      <c r="C1065" s="633"/>
      <c r="D1065" s="633"/>
    </row>
    <row r="1066" spans="3:4">
      <c r="C1066" s="633"/>
      <c r="D1066" s="633"/>
    </row>
    <row r="1067" spans="3:4">
      <c r="C1067" s="633"/>
      <c r="D1067" s="633"/>
    </row>
    <row r="1068" spans="3:4">
      <c r="C1068" s="633"/>
      <c r="D1068" s="633"/>
    </row>
    <row r="1069" spans="3:4">
      <c r="C1069" s="633"/>
      <c r="D1069" s="633"/>
    </row>
    <row r="1070" spans="3:4">
      <c r="C1070" s="633"/>
      <c r="D1070" s="633"/>
    </row>
    <row r="1071" spans="3:4">
      <c r="C1071" s="633"/>
      <c r="D1071" s="633"/>
    </row>
    <row r="1072" spans="3:4">
      <c r="C1072" s="633"/>
      <c r="D1072" s="633"/>
    </row>
    <row r="1073" spans="3:4">
      <c r="C1073" s="633"/>
      <c r="D1073" s="633"/>
    </row>
    <row r="1074" spans="3:4">
      <c r="C1074" s="633"/>
      <c r="D1074" s="633"/>
    </row>
    <row r="1075" spans="3:4">
      <c r="C1075" s="633"/>
      <c r="D1075" s="633"/>
    </row>
    <row r="1076" spans="3:4">
      <c r="C1076" s="633"/>
      <c r="D1076" s="633"/>
    </row>
    <row r="1077" spans="3:4">
      <c r="C1077" s="633"/>
      <c r="D1077" s="633"/>
    </row>
    <row r="1078" spans="3:4">
      <c r="C1078" s="633"/>
      <c r="D1078" s="633"/>
    </row>
    <row r="1079" spans="3:4">
      <c r="C1079" s="633"/>
      <c r="D1079" s="633"/>
    </row>
    <row r="1080" spans="3:4">
      <c r="C1080" s="633"/>
      <c r="D1080" s="633"/>
    </row>
    <row r="1081" spans="3:4">
      <c r="C1081" s="633"/>
      <c r="D1081" s="633"/>
    </row>
    <row r="1082" spans="3:4">
      <c r="C1082" s="633"/>
      <c r="D1082" s="633"/>
    </row>
    <row r="1083" spans="3:4">
      <c r="C1083" s="633"/>
      <c r="D1083" s="633"/>
    </row>
    <row r="1084" spans="3:4">
      <c r="C1084" s="633"/>
      <c r="D1084" s="633"/>
    </row>
    <row r="1085" spans="3:4">
      <c r="C1085" s="633"/>
      <c r="D1085" s="633"/>
    </row>
    <row r="1086" spans="3:4">
      <c r="C1086" s="633"/>
      <c r="D1086" s="633"/>
    </row>
    <row r="1087" spans="3:4">
      <c r="C1087" s="633"/>
      <c r="D1087" s="633"/>
    </row>
    <row r="1088" spans="3:4">
      <c r="C1088" s="633"/>
      <c r="D1088" s="633"/>
    </row>
    <row r="1089" spans="3:4">
      <c r="C1089" s="633"/>
      <c r="D1089" s="633"/>
    </row>
    <row r="1090" spans="3:4">
      <c r="C1090" s="633"/>
      <c r="D1090" s="633"/>
    </row>
    <row r="1091" spans="3:4">
      <c r="C1091" s="633"/>
      <c r="D1091" s="633"/>
    </row>
    <row r="1092" spans="3:4">
      <c r="C1092" s="633"/>
      <c r="D1092" s="633"/>
    </row>
    <row r="1093" spans="3:4">
      <c r="C1093" s="633"/>
      <c r="D1093" s="633"/>
    </row>
    <row r="1094" spans="3:4">
      <c r="C1094" s="633"/>
      <c r="D1094" s="633"/>
    </row>
    <row r="1095" spans="3:4">
      <c r="C1095" s="633"/>
      <c r="D1095" s="633"/>
    </row>
    <row r="1096" spans="3:4">
      <c r="C1096" s="633"/>
      <c r="D1096" s="633"/>
    </row>
    <row r="1097" spans="3:4">
      <c r="C1097" s="633"/>
      <c r="D1097" s="633"/>
    </row>
    <row r="1098" spans="3:4">
      <c r="C1098" s="633"/>
      <c r="D1098" s="633"/>
    </row>
    <row r="1099" spans="3:4">
      <c r="C1099" s="633"/>
      <c r="D1099" s="633"/>
    </row>
    <row r="1100" spans="3:4">
      <c r="C1100" s="633"/>
      <c r="D1100" s="633"/>
    </row>
    <row r="1101" spans="3:4">
      <c r="C1101" s="633"/>
      <c r="D1101" s="633"/>
    </row>
    <row r="1102" spans="3:4">
      <c r="C1102" s="633"/>
      <c r="D1102" s="633"/>
    </row>
    <row r="1103" spans="3:4">
      <c r="C1103" s="633"/>
      <c r="D1103" s="633"/>
    </row>
    <row r="1104" spans="3:4">
      <c r="C1104" s="633"/>
      <c r="D1104" s="633"/>
    </row>
    <row r="1105" spans="3:4">
      <c r="C1105" s="633"/>
      <c r="D1105" s="633"/>
    </row>
    <row r="1106" spans="3:4">
      <c r="C1106" s="633"/>
      <c r="D1106" s="633"/>
    </row>
    <row r="1107" spans="3:4">
      <c r="C1107" s="633"/>
      <c r="D1107" s="633"/>
    </row>
    <row r="1108" spans="3:4">
      <c r="C1108" s="633"/>
      <c r="D1108" s="633"/>
    </row>
    <row r="1109" spans="3:4">
      <c r="C1109" s="633"/>
      <c r="D1109" s="633"/>
    </row>
    <row r="1110" spans="3:4">
      <c r="C1110" s="633"/>
      <c r="D1110" s="633"/>
    </row>
    <row r="1111" spans="3:4">
      <c r="C1111" s="633"/>
      <c r="D1111" s="633"/>
    </row>
    <row r="1112" spans="3:4">
      <c r="C1112" s="633"/>
      <c r="D1112" s="633"/>
    </row>
    <row r="1113" spans="3:4">
      <c r="C1113" s="633"/>
      <c r="D1113" s="633"/>
    </row>
    <row r="1114" spans="3:4">
      <c r="C1114" s="633"/>
      <c r="D1114" s="633"/>
    </row>
    <row r="1115" spans="3:4">
      <c r="C1115" s="633"/>
      <c r="D1115" s="633"/>
    </row>
    <row r="1116" spans="3:4">
      <c r="C1116" s="633"/>
      <c r="D1116" s="633"/>
    </row>
    <row r="1117" spans="3:4">
      <c r="C1117" s="633"/>
      <c r="D1117" s="633"/>
    </row>
    <row r="1118" spans="3:4">
      <c r="C1118" s="633"/>
      <c r="D1118" s="633"/>
    </row>
    <row r="1119" spans="3:4">
      <c r="C1119" s="633"/>
      <c r="D1119" s="633"/>
    </row>
    <row r="1120" spans="3:4">
      <c r="C1120" s="633"/>
      <c r="D1120" s="633"/>
    </row>
    <row r="1121" spans="3:4">
      <c r="C1121" s="633"/>
      <c r="D1121" s="633"/>
    </row>
    <row r="1122" spans="3:4">
      <c r="C1122" s="633"/>
      <c r="D1122" s="633"/>
    </row>
    <row r="1123" spans="3:4">
      <c r="C1123" s="633"/>
      <c r="D1123" s="633"/>
    </row>
    <row r="1124" spans="3:4">
      <c r="C1124" s="633"/>
      <c r="D1124" s="633"/>
    </row>
    <row r="1125" spans="3:4">
      <c r="C1125" s="633"/>
      <c r="D1125" s="633"/>
    </row>
    <row r="1126" spans="3:4">
      <c r="C1126" s="633"/>
      <c r="D1126" s="633"/>
    </row>
    <row r="1127" spans="3:4">
      <c r="C1127" s="633"/>
      <c r="D1127" s="633"/>
    </row>
    <row r="1128" spans="3:4">
      <c r="C1128" s="633"/>
      <c r="D1128" s="633"/>
    </row>
    <row r="1129" spans="3:4">
      <c r="C1129" s="633"/>
      <c r="D1129" s="633"/>
    </row>
    <row r="1130" spans="3:4">
      <c r="C1130" s="633"/>
      <c r="D1130" s="633"/>
    </row>
    <row r="1131" spans="3:4">
      <c r="C1131" s="633"/>
      <c r="D1131" s="633"/>
    </row>
    <row r="1132" spans="3:4">
      <c r="C1132" s="633"/>
      <c r="D1132" s="633"/>
    </row>
    <row r="1133" spans="3:4">
      <c r="C1133" s="633"/>
      <c r="D1133" s="633"/>
    </row>
    <row r="1134" spans="3:4">
      <c r="C1134" s="633"/>
      <c r="D1134" s="633"/>
    </row>
    <row r="1135" spans="3:4">
      <c r="C1135" s="633"/>
      <c r="D1135" s="633"/>
    </row>
    <row r="1136" spans="3:4">
      <c r="C1136" s="633"/>
      <c r="D1136" s="633"/>
    </row>
    <row r="1137" spans="3:4">
      <c r="C1137" s="633"/>
      <c r="D1137" s="633"/>
    </row>
    <row r="1138" spans="3:4">
      <c r="C1138" s="633"/>
      <c r="D1138" s="633"/>
    </row>
    <row r="1139" spans="3:4">
      <c r="C1139" s="633"/>
      <c r="D1139" s="633"/>
    </row>
    <row r="1140" spans="3:4">
      <c r="C1140" s="633"/>
      <c r="D1140" s="633"/>
    </row>
    <row r="1141" spans="3:4">
      <c r="C1141" s="633"/>
      <c r="D1141" s="633"/>
    </row>
    <row r="1142" spans="3:4">
      <c r="C1142" s="633"/>
      <c r="D1142" s="633"/>
    </row>
    <row r="1143" spans="3:4">
      <c r="C1143" s="633"/>
      <c r="D1143" s="633"/>
    </row>
    <row r="1144" spans="3:4">
      <c r="C1144" s="633"/>
      <c r="D1144" s="633"/>
    </row>
    <row r="1145" spans="3:4">
      <c r="C1145" s="633"/>
      <c r="D1145" s="633"/>
    </row>
    <row r="1146" spans="3:4">
      <c r="C1146" s="633"/>
      <c r="D1146" s="633"/>
    </row>
    <row r="1147" spans="3:4">
      <c r="C1147" s="633"/>
      <c r="D1147" s="633"/>
    </row>
    <row r="1148" spans="3:4">
      <c r="C1148" s="633"/>
      <c r="D1148" s="633"/>
    </row>
    <row r="1149" spans="3:4">
      <c r="C1149" s="633"/>
      <c r="D1149" s="633"/>
    </row>
    <row r="1150" spans="3:4">
      <c r="C1150" s="633"/>
      <c r="D1150" s="633"/>
    </row>
    <row r="1151" spans="3:4">
      <c r="C1151" s="633"/>
      <c r="D1151" s="633"/>
    </row>
    <row r="1152" spans="3:4">
      <c r="C1152" s="633"/>
      <c r="D1152" s="633"/>
    </row>
    <row r="1153" spans="3:4">
      <c r="C1153" s="633"/>
      <c r="D1153" s="633"/>
    </row>
    <row r="1154" spans="3:4">
      <c r="C1154" s="633"/>
      <c r="D1154" s="633"/>
    </row>
    <row r="1155" spans="3:4">
      <c r="C1155" s="633"/>
      <c r="D1155" s="633"/>
    </row>
    <row r="1156" spans="3:4">
      <c r="C1156" s="633"/>
      <c r="D1156" s="633"/>
    </row>
    <row r="1157" spans="3:4">
      <c r="C1157" s="633"/>
      <c r="D1157" s="633"/>
    </row>
    <row r="1158" spans="3:4">
      <c r="C1158" s="633"/>
      <c r="D1158" s="633"/>
    </row>
    <row r="1159" spans="3:4">
      <c r="C1159" s="633"/>
      <c r="D1159" s="633"/>
    </row>
    <row r="1160" spans="3:4">
      <c r="C1160" s="633"/>
      <c r="D1160" s="633"/>
    </row>
    <row r="1161" spans="3:4">
      <c r="C1161" s="633"/>
      <c r="D1161" s="633"/>
    </row>
    <row r="1162" spans="3:4">
      <c r="C1162" s="633"/>
      <c r="D1162" s="633"/>
    </row>
    <row r="1163" spans="3:4">
      <c r="C1163" s="633"/>
      <c r="D1163" s="633"/>
    </row>
    <row r="1164" spans="3:4">
      <c r="C1164" s="633"/>
      <c r="D1164" s="633"/>
    </row>
    <row r="1165" spans="3:4">
      <c r="C1165" s="633"/>
      <c r="D1165" s="633"/>
    </row>
    <row r="1166" spans="3:4">
      <c r="C1166" s="633"/>
      <c r="D1166" s="633"/>
    </row>
    <row r="1167" spans="3:4">
      <c r="C1167" s="633"/>
      <c r="D1167" s="633"/>
    </row>
    <row r="1168" spans="3:4">
      <c r="C1168" s="633"/>
      <c r="D1168" s="633"/>
    </row>
    <row r="1169" spans="3:4">
      <c r="C1169" s="633"/>
      <c r="D1169" s="633"/>
    </row>
    <row r="1170" spans="3:4">
      <c r="C1170" s="633"/>
      <c r="D1170" s="633"/>
    </row>
    <row r="1171" spans="3:4">
      <c r="C1171" s="633"/>
      <c r="D1171" s="633"/>
    </row>
    <row r="1172" spans="3:4">
      <c r="C1172" s="633"/>
      <c r="D1172" s="633"/>
    </row>
    <row r="1173" spans="3:4">
      <c r="C1173" s="633"/>
      <c r="D1173" s="633"/>
    </row>
    <row r="1174" spans="3:4">
      <c r="C1174" s="633"/>
      <c r="D1174" s="633"/>
    </row>
    <row r="1175" spans="3:4">
      <c r="C1175" s="633"/>
      <c r="D1175" s="633"/>
    </row>
    <row r="1176" spans="3:4">
      <c r="C1176" s="633"/>
      <c r="D1176" s="633"/>
    </row>
    <row r="1177" spans="3:4">
      <c r="C1177" s="633"/>
      <c r="D1177" s="633"/>
    </row>
    <row r="1178" spans="3:4">
      <c r="C1178" s="633"/>
      <c r="D1178" s="633"/>
    </row>
    <row r="1179" spans="3:4">
      <c r="C1179" s="633"/>
      <c r="D1179" s="633"/>
    </row>
    <row r="1180" spans="3:4">
      <c r="C1180" s="633"/>
      <c r="D1180" s="633"/>
    </row>
    <row r="1181" spans="3:4">
      <c r="C1181" s="633"/>
      <c r="D1181" s="633"/>
    </row>
    <row r="1182" spans="3:4">
      <c r="C1182" s="633"/>
      <c r="D1182" s="633"/>
    </row>
    <row r="1183" spans="3:4">
      <c r="C1183" s="633"/>
      <c r="D1183" s="633"/>
    </row>
    <row r="1184" spans="3:4">
      <c r="C1184" s="633"/>
      <c r="D1184" s="633"/>
    </row>
    <row r="1185" spans="3:4">
      <c r="C1185" s="633"/>
      <c r="D1185" s="633"/>
    </row>
    <row r="1186" spans="3:4">
      <c r="C1186" s="633"/>
      <c r="D1186" s="633"/>
    </row>
    <row r="1187" spans="3:4">
      <c r="C1187" s="633"/>
      <c r="D1187" s="633"/>
    </row>
    <row r="1188" spans="3:4">
      <c r="C1188" s="633"/>
      <c r="D1188" s="633"/>
    </row>
    <row r="1189" spans="3:4">
      <c r="C1189" s="633"/>
      <c r="D1189" s="633"/>
    </row>
    <row r="1190" spans="3:4">
      <c r="C1190" s="633"/>
      <c r="D1190" s="633"/>
    </row>
    <row r="1191" spans="3:4">
      <c r="C1191" s="633"/>
      <c r="D1191" s="633"/>
    </row>
    <row r="1192" spans="3:4">
      <c r="C1192" s="633"/>
      <c r="D1192" s="633"/>
    </row>
    <row r="1193" spans="3:4">
      <c r="C1193" s="633"/>
      <c r="D1193" s="633"/>
    </row>
    <row r="1194" spans="3:4">
      <c r="C1194" s="633"/>
      <c r="D1194" s="633"/>
    </row>
    <row r="1195" spans="3:4">
      <c r="C1195" s="633"/>
      <c r="D1195" s="633"/>
    </row>
    <row r="1196" spans="3:4">
      <c r="C1196" s="633"/>
      <c r="D1196" s="633"/>
    </row>
    <row r="1197" spans="3:4">
      <c r="C1197" s="633"/>
      <c r="D1197" s="633"/>
    </row>
    <row r="1198" spans="3:4">
      <c r="C1198" s="633"/>
      <c r="D1198" s="633"/>
    </row>
    <row r="1199" spans="3:4">
      <c r="C1199" s="633"/>
      <c r="D1199" s="633"/>
    </row>
    <row r="1200" spans="3:4">
      <c r="C1200" s="633"/>
      <c r="D1200" s="633"/>
    </row>
    <row r="1201" spans="3:4">
      <c r="C1201" s="633"/>
      <c r="D1201" s="633"/>
    </row>
    <row r="1202" spans="3:4">
      <c r="C1202" s="633"/>
      <c r="D1202" s="633"/>
    </row>
    <row r="1203" spans="3:4">
      <c r="C1203" s="633"/>
      <c r="D1203" s="633"/>
    </row>
    <row r="1204" spans="3:4">
      <c r="C1204" s="633"/>
      <c r="D1204" s="633"/>
    </row>
    <row r="1205" spans="3:4">
      <c r="C1205" s="633"/>
      <c r="D1205" s="633"/>
    </row>
    <row r="1206" spans="3:4">
      <c r="C1206" s="633"/>
      <c r="D1206" s="633"/>
    </row>
    <row r="1207" spans="3:4">
      <c r="C1207" s="633"/>
      <c r="D1207" s="633"/>
    </row>
    <row r="1208" spans="3:4">
      <c r="C1208" s="633"/>
      <c r="D1208" s="633"/>
    </row>
    <row r="1209" spans="3:4">
      <c r="C1209" s="633"/>
      <c r="D1209" s="633"/>
    </row>
    <row r="1210" spans="3:4">
      <c r="C1210" s="633"/>
      <c r="D1210" s="633"/>
    </row>
    <row r="1211" spans="3:4">
      <c r="C1211" s="633"/>
      <c r="D1211" s="633"/>
    </row>
    <row r="1212" spans="3:4">
      <c r="C1212" s="633"/>
      <c r="D1212" s="633"/>
    </row>
    <row r="1213" spans="3:4">
      <c r="C1213" s="633"/>
      <c r="D1213" s="633"/>
    </row>
    <row r="1214" spans="3:4">
      <c r="C1214" s="633"/>
      <c r="D1214" s="633"/>
    </row>
    <row r="1215" spans="3:4">
      <c r="C1215" s="633"/>
      <c r="D1215" s="633"/>
    </row>
    <row r="1216" spans="3:4">
      <c r="C1216" s="633"/>
      <c r="D1216" s="633"/>
    </row>
    <row r="1217" spans="3:4">
      <c r="C1217" s="633"/>
      <c r="D1217" s="633"/>
    </row>
    <row r="1218" spans="3:4">
      <c r="C1218" s="633"/>
      <c r="D1218" s="633"/>
    </row>
    <row r="1219" spans="3:4">
      <c r="C1219" s="633"/>
      <c r="D1219" s="633"/>
    </row>
    <row r="1220" spans="3:4">
      <c r="C1220" s="633"/>
      <c r="D1220" s="633"/>
    </row>
    <row r="1221" spans="3:4">
      <c r="C1221" s="633"/>
      <c r="D1221" s="633"/>
    </row>
    <row r="1222" spans="3:4">
      <c r="C1222" s="633"/>
      <c r="D1222" s="633"/>
    </row>
    <row r="1223" spans="3:4">
      <c r="C1223" s="633"/>
      <c r="D1223" s="633"/>
    </row>
    <row r="1224" spans="3:4">
      <c r="C1224" s="633"/>
      <c r="D1224" s="633"/>
    </row>
    <row r="1225" spans="3:4">
      <c r="C1225" s="633"/>
      <c r="D1225" s="633"/>
    </row>
    <row r="1226" spans="3:4">
      <c r="C1226" s="633"/>
      <c r="D1226" s="633"/>
    </row>
    <row r="1227" spans="3:4">
      <c r="C1227" s="633"/>
      <c r="D1227" s="633"/>
    </row>
    <row r="1228" spans="3:4">
      <c r="C1228" s="633"/>
      <c r="D1228" s="633"/>
    </row>
    <row r="1229" spans="3:4">
      <c r="C1229" s="633"/>
      <c r="D1229" s="633"/>
    </row>
    <row r="1230" spans="3:4">
      <c r="C1230" s="633"/>
      <c r="D1230" s="633"/>
    </row>
    <row r="1231" spans="3:4">
      <c r="C1231" s="633"/>
      <c r="D1231" s="633"/>
    </row>
    <row r="1232" spans="3:4">
      <c r="C1232" s="633"/>
      <c r="D1232" s="633"/>
    </row>
    <row r="1233" spans="3:4">
      <c r="C1233" s="633"/>
      <c r="D1233" s="633"/>
    </row>
    <row r="1234" spans="3:4">
      <c r="C1234" s="633"/>
      <c r="D1234" s="633"/>
    </row>
    <row r="1235" spans="3:4">
      <c r="C1235" s="633"/>
      <c r="D1235" s="633"/>
    </row>
    <row r="1236" spans="3:4">
      <c r="C1236" s="633"/>
      <c r="D1236" s="633"/>
    </row>
    <row r="1237" spans="3:4">
      <c r="C1237" s="633"/>
      <c r="D1237" s="633"/>
    </row>
    <row r="1238" spans="3:4">
      <c r="C1238" s="633"/>
      <c r="D1238" s="633"/>
    </row>
    <row r="1239" spans="3:4">
      <c r="C1239" s="633"/>
      <c r="D1239" s="633"/>
    </row>
    <row r="1240" spans="3:4">
      <c r="C1240" s="633"/>
      <c r="D1240" s="633"/>
    </row>
    <row r="1241" spans="3:4">
      <c r="C1241" s="633"/>
      <c r="D1241" s="633"/>
    </row>
    <row r="1242" spans="3:4">
      <c r="C1242" s="633"/>
      <c r="D1242" s="633"/>
    </row>
    <row r="1243" spans="3:4">
      <c r="C1243" s="633"/>
      <c r="D1243" s="633"/>
    </row>
    <row r="1244" spans="3:4">
      <c r="C1244" s="633"/>
      <c r="D1244" s="633"/>
    </row>
    <row r="1245" spans="3:4">
      <c r="C1245" s="633"/>
      <c r="D1245" s="633"/>
    </row>
    <row r="1246" spans="3:4">
      <c r="C1246" s="633"/>
      <c r="D1246" s="633"/>
    </row>
    <row r="1247" spans="3:4">
      <c r="C1247" s="633"/>
      <c r="D1247" s="633"/>
    </row>
    <row r="1248" spans="3:4">
      <c r="C1248" s="633"/>
      <c r="D1248" s="633"/>
    </row>
    <row r="1249" spans="3:4">
      <c r="C1249" s="633"/>
      <c r="D1249" s="633"/>
    </row>
    <row r="1250" spans="3:4">
      <c r="C1250" s="633"/>
      <c r="D1250" s="633"/>
    </row>
    <row r="1251" spans="3:4">
      <c r="C1251" s="633"/>
      <c r="D1251" s="633"/>
    </row>
    <row r="1252" spans="3:4">
      <c r="C1252" s="633"/>
      <c r="D1252" s="633"/>
    </row>
    <row r="1253" spans="3:4">
      <c r="C1253" s="633"/>
      <c r="D1253" s="633"/>
    </row>
    <row r="1254" spans="3:4">
      <c r="C1254" s="633"/>
      <c r="D1254" s="633"/>
    </row>
    <row r="1255" spans="3:4">
      <c r="C1255" s="633"/>
      <c r="D1255" s="633"/>
    </row>
    <row r="1256" spans="3:4">
      <c r="C1256" s="633"/>
      <c r="D1256" s="633"/>
    </row>
    <row r="1257" spans="3:4">
      <c r="C1257" s="633"/>
      <c r="D1257" s="633"/>
    </row>
    <row r="1258" spans="3:4">
      <c r="C1258" s="633"/>
      <c r="D1258" s="633"/>
    </row>
    <row r="1259" spans="3:4">
      <c r="C1259" s="633"/>
      <c r="D1259" s="633"/>
    </row>
    <row r="1260" spans="3:4">
      <c r="C1260" s="633"/>
      <c r="D1260" s="633"/>
    </row>
    <row r="1261" spans="3:4">
      <c r="C1261" s="633"/>
      <c r="D1261" s="633"/>
    </row>
    <row r="1262" spans="3:4">
      <c r="C1262" s="633"/>
      <c r="D1262" s="633"/>
    </row>
    <row r="1263" spans="3:4">
      <c r="C1263" s="633"/>
      <c r="D1263" s="633"/>
    </row>
    <row r="1264" spans="3:4">
      <c r="C1264" s="633"/>
      <c r="D1264" s="633"/>
    </row>
    <row r="1265" spans="3:4">
      <c r="C1265" s="633"/>
      <c r="D1265" s="633"/>
    </row>
    <row r="1266" spans="3:4">
      <c r="C1266" s="633"/>
      <c r="D1266" s="633"/>
    </row>
    <row r="1267" spans="3:4">
      <c r="C1267" s="633"/>
      <c r="D1267" s="633"/>
    </row>
    <row r="1268" spans="3:4">
      <c r="C1268" s="633"/>
      <c r="D1268" s="633"/>
    </row>
    <row r="1269" spans="3:4">
      <c r="C1269" s="633"/>
      <c r="D1269" s="633"/>
    </row>
    <row r="1270" spans="3:4">
      <c r="C1270" s="633"/>
      <c r="D1270" s="633"/>
    </row>
    <row r="1271" spans="3:4">
      <c r="C1271" s="633"/>
      <c r="D1271" s="633"/>
    </row>
    <row r="1272" spans="3:4">
      <c r="C1272" s="633"/>
      <c r="D1272" s="633"/>
    </row>
    <row r="1273" spans="3:4">
      <c r="C1273" s="633"/>
      <c r="D1273" s="633"/>
    </row>
    <row r="1274" spans="3:4">
      <c r="C1274" s="633"/>
      <c r="D1274" s="633"/>
    </row>
    <row r="1275" spans="3:4">
      <c r="C1275" s="633"/>
      <c r="D1275" s="633"/>
    </row>
    <row r="1276" spans="3:4">
      <c r="C1276" s="633"/>
      <c r="D1276" s="633"/>
    </row>
    <row r="1277" spans="3:4">
      <c r="C1277" s="633"/>
      <c r="D1277" s="633"/>
    </row>
    <row r="1278" spans="3:4">
      <c r="C1278" s="633"/>
      <c r="D1278" s="633"/>
    </row>
    <row r="1279" spans="3:4">
      <c r="C1279" s="633"/>
      <c r="D1279" s="633"/>
    </row>
    <row r="1280" spans="3:4">
      <c r="C1280" s="633"/>
      <c r="D1280" s="633"/>
    </row>
    <row r="1281" spans="3:4">
      <c r="C1281" s="633"/>
      <c r="D1281" s="633"/>
    </row>
    <row r="1282" spans="3:4">
      <c r="C1282" s="633"/>
      <c r="D1282" s="633"/>
    </row>
    <row r="1283" spans="3:4">
      <c r="C1283" s="633"/>
      <c r="D1283" s="633"/>
    </row>
    <row r="1284" spans="3:4">
      <c r="C1284" s="633"/>
      <c r="D1284" s="633"/>
    </row>
    <row r="1285" spans="3:4">
      <c r="C1285" s="633"/>
      <c r="D1285" s="633"/>
    </row>
    <row r="1286" spans="3:4">
      <c r="C1286" s="633"/>
      <c r="D1286" s="633"/>
    </row>
    <row r="1287" spans="3:4">
      <c r="C1287" s="633"/>
      <c r="D1287" s="633"/>
    </row>
    <row r="1288" spans="3:4">
      <c r="C1288" s="633"/>
      <c r="D1288" s="633"/>
    </row>
    <row r="1289" spans="3:4">
      <c r="C1289" s="633"/>
      <c r="D1289" s="633"/>
    </row>
    <row r="1290" spans="3:4">
      <c r="C1290" s="633"/>
      <c r="D1290" s="633"/>
    </row>
    <row r="1291" spans="3:4">
      <c r="C1291" s="633"/>
      <c r="D1291" s="633"/>
    </row>
    <row r="1292" spans="3:4">
      <c r="C1292" s="633"/>
      <c r="D1292" s="633"/>
    </row>
    <row r="1293" spans="3:4">
      <c r="C1293" s="633"/>
      <c r="D1293" s="633"/>
    </row>
    <row r="1294" spans="3:4">
      <c r="C1294" s="633"/>
      <c r="D1294" s="633"/>
    </row>
    <row r="1295" spans="3:4">
      <c r="C1295" s="633"/>
      <c r="D1295" s="633"/>
    </row>
    <row r="1296" spans="3:4">
      <c r="C1296" s="633"/>
      <c r="D1296" s="633"/>
    </row>
    <row r="1297" spans="3:4">
      <c r="C1297" s="633"/>
      <c r="D1297" s="633"/>
    </row>
    <row r="1298" spans="3:4">
      <c r="C1298" s="633"/>
      <c r="D1298" s="633"/>
    </row>
    <row r="1299" spans="3:4">
      <c r="C1299" s="633"/>
      <c r="D1299" s="633"/>
    </row>
    <row r="1300" spans="3:4">
      <c r="C1300" s="633"/>
      <c r="D1300" s="633"/>
    </row>
    <row r="1301" spans="3:4">
      <c r="C1301" s="633"/>
      <c r="D1301" s="633"/>
    </row>
    <row r="1302" spans="3:4">
      <c r="C1302" s="633"/>
      <c r="D1302" s="633"/>
    </row>
    <row r="1303" spans="3:4">
      <c r="C1303" s="633"/>
      <c r="D1303" s="633"/>
    </row>
    <row r="1304" spans="3:4">
      <c r="C1304" s="633"/>
      <c r="D1304" s="633"/>
    </row>
    <row r="1305" spans="3:4">
      <c r="C1305" s="633"/>
      <c r="D1305" s="633"/>
    </row>
    <row r="1306" spans="3:4">
      <c r="C1306" s="633"/>
      <c r="D1306" s="633"/>
    </row>
    <row r="1307" spans="3:4">
      <c r="C1307" s="633"/>
      <c r="D1307" s="633"/>
    </row>
    <row r="1308" spans="3:4">
      <c r="C1308" s="633"/>
      <c r="D1308" s="633"/>
    </row>
    <row r="1309" spans="3:4">
      <c r="C1309" s="633"/>
      <c r="D1309" s="633"/>
    </row>
    <row r="1310" spans="3:4">
      <c r="C1310" s="633"/>
      <c r="D1310" s="633"/>
    </row>
    <row r="1311" spans="3:4">
      <c r="C1311" s="633"/>
      <c r="D1311" s="633"/>
    </row>
    <row r="1312" spans="3:4">
      <c r="C1312" s="633"/>
      <c r="D1312" s="633"/>
    </row>
    <row r="1313" spans="3:4">
      <c r="C1313" s="633"/>
      <c r="D1313" s="633"/>
    </row>
    <row r="1314" spans="3:4">
      <c r="C1314" s="633"/>
      <c r="D1314" s="633"/>
    </row>
    <row r="1315" spans="3:4">
      <c r="C1315" s="633"/>
      <c r="D1315" s="633"/>
    </row>
    <row r="1316" spans="3:4">
      <c r="C1316" s="633"/>
      <c r="D1316" s="633"/>
    </row>
    <row r="1317" spans="3:4">
      <c r="C1317" s="633"/>
      <c r="D1317" s="633"/>
    </row>
    <row r="1318" spans="3:4">
      <c r="C1318" s="633"/>
      <c r="D1318" s="633"/>
    </row>
    <row r="1319" spans="3:4">
      <c r="C1319" s="633"/>
      <c r="D1319" s="633"/>
    </row>
    <row r="1320" spans="3:4">
      <c r="C1320" s="633"/>
      <c r="D1320" s="633"/>
    </row>
    <row r="1321" spans="3:4">
      <c r="C1321" s="633"/>
      <c r="D1321" s="633"/>
    </row>
    <row r="1322" spans="3:4">
      <c r="C1322" s="633"/>
      <c r="D1322" s="633"/>
    </row>
    <row r="1323" spans="3:4">
      <c r="C1323" s="633"/>
      <c r="D1323" s="633"/>
    </row>
    <row r="1324" spans="3:4">
      <c r="C1324" s="633"/>
      <c r="D1324" s="633"/>
    </row>
    <row r="1325" spans="3:4">
      <c r="C1325" s="633"/>
      <c r="D1325" s="633"/>
    </row>
    <row r="1326" spans="3:4">
      <c r="C1326" s="633"/>
      <c r="D1326" s="633"/>
    </row>
    <row r="1327" spans="3:4">
      <c r="C1327" s="633"/>
      <c r="D1327" s="633"/>
    </row>
    <row r="1328" spans="3:4">
      <c r="C1328" s="633"/>
      <c r="D1328" s="633"/>
    </row>
    <row r="1329" spans="3:4">
      <c r="C1329" s="633"/>
      <c r="D1329" s="633"/>
    </row>
    <row r="1330" spans="3:4">
      <c r="C1330" s="633"/>
      <c r="D1330" s="633"/>
    </row>
    <row r="1331" spans="3:4">
      <c r="C1331" s="633"/>
      <c r="D1331" s="633"/>
    </row>
    <row r="1332" spans="3:4">
      <c r="C1332" s="633"/>
      <c r="D1332" s="633"/>
    </row>
    <row r="1333" spans="3:4">
      <c r="C1333" s="633"/>
      <c r="D1333" s="633"/>
    </row>
    <row r="1334" spans="3:4">
      <c r="C1334" s="633"/>
      <c r="D1334" s="633"/>
    </row>
    <row r="1335" spans="3:4">
      <c r="C1335" s="633"/>
      <c r="D1335" s="633"/>
    </row>
    <row r="1336" spans="3:4">
      <c r="C1336" s="633"/>
      <c r="D1336" s="633"/>
    </row>
    <row r="1337" spans="3:4">
      <c r="C1337" s="633"/>
      <c r="D1337" s="633"/>
    </row>
    <row r="1338" spans="3:4">
      <c r="C1338" s="633"/>
      <c r="D1338" s="633"/>
    </row>
    <row r="1339" spans="3:4">
      <c r="C1339" s="633"/>
      <c r="D1339" s="633"/>
    </row>
    <row r="1340" spans="3:4">
      <c r="C1340" s="633"/>
      <c r="D1340" s="633"/>
    </row>
    <row r="1341" spans="3:4">
      <c r="C1341" s="633"/>
      <c r="D1341" s="633"/>
    </row>
    <row r="1342" spans="3:4">
      <c r="C1342" s="633"/>
      <c r="D1342" s="633"/>
    </row>
    <row r="1343" spans="3:4">
      <c r="C1343" s="633"/>
      <c r="D1343" s="633"/>
    </row>
    <row r="1344" spans="3:4">
      <c r="C1344" s="633"/>
      <c r="D1344" s="633"/>
    </row>
    <row r="1345" spans="3:4">
      <c r="C1345" s="633"/>
      <c r="D1345" s="633"/>
    </row>
    <row r="1346" spans="3:4">
      <c r="C1346" s="633"/>
      <c r="D1346" s="633"/>
    </row>
    <row r="1347" spans="3:4">
      <c r="C1347" s="633"/>
      <c r="D1347" s="633"/>
    </row>
    <row r="1348" spans="3:4">
      <c r="C1348" s="633"/>
      <c r="D1348" s="633"/>
    </row>
    <row r="1349" spans="3:4">
      <c r="C1349" s="633"/>
      <c r="D1349" s="633"/>
    </row>
    <row r="1350" spans="3:4">
      <c r="C1350" s="633"/>
      <c r="D1350" s="633"/>
    </row>
    <row r="1351" spans="3:4">
      <c r="C1351" s="633"/>
      <c r="D1351" s="633"/>
    </row>
    <row r="1352" spans="3:4">
      <c r="C1352" s="633"/>
      <c r="D1352" s="633"/>
    </row>
    <row r="1353" spans="3:4">
      <c r="C1353" s="633"/>
      <c r="D1353" s="633"/>
    </row>
    <row r="1354" spans="3:4">
      <c r="C1354" s="633"/>
      <c r="D1354" s="633"/>
    </row>
    <row r="1355" spans="3:4">
      <c r="C1355" s="633"/>
      <c r="D1355" s="633"/>
    </row>
    <row r="1356" spans="3:4">
      <c r="C1356" s="633"/>
      <c r="D1356" s="633"/>
    </row>
    <row r="1357" spans="3:4">
      <c r="C1357" s="633"/>
      <c r="D1357" s="633"/>
    </row>
    <row r="1358" spans="3:4">
      <c r="C1358" s="633"/>
      <c r="D1358" s="633"/>
    </row>
    <row r="1359" spans="3:4">
      <c r="C1359" s="633"/>
      <c r="D1359" s="633"/>
    </row>
    <row r="1360" spans="3:4">
      <c r="C1360" s="633"/>
      <c r="D1360" s="633"/>
    </row>
    <row r="1361" spans="3:4">
      <c r="C1361" s="633"/>
      <c r="D1361" s="633"/>
    </row>
    <row r="1362" spans="3:4">
      <c r="C1362" s="633"/>
      <c r="D1362" s="633"/>
    </row>
    <row r="1363" spans="3:4">
      <c r="C1363" s="633"/>
      <c r="D1363" s="633"/>
    </row>
    <row r="1364" spans="3:4">
      <c r="C1364" s="633"/>
      <c r="D1364" s="633"/>
    </row>
    <row r="1365" spans="3:4">
      <c r="C1365" s="633"/>
      <c r="D1365" s="633"/>
    </row>
    <row r="1366" spans="3:4">
      <c r="C1366" s="633"/>
      <c r="D1366" s="633"/>
    </row>
    <row r="1367" spans="3:4">
      <c r="C1367" s="633"/>
      <c r="D1367" s="633"/>
    </row>
    <row r="1368" spans="3:4">
      <c r="C1368" s="633"/>
      <c r="D1368" s="633"/>
    </row>
    <row r="1369" spans="3:4">
      <c r="C1369" s="633"/>
      <c r="D1369" s="633"/>
    </row>
    <row r="1370" spans="3:4">
      <c r="C1370" s="633"/>
      <c r="D1370" s="633"/>
    </row>
    <row r="1371" spans="3:4">
      <c r="C1371" s="633"/>
      <c r="D1371" s="633"/>
    </row>
    <row r="1372" spans="3:4">
      <c r="C1372" s="633"/>
      <c r="D1372" s="633"/>
    </row>
    <row r="1373" spans="3:4">
      <c r="C1373" s="633"/>
      <c r="D1373" s="633"/>
    </row>
    <row r="1374" spans="3:4">
      <c r="C1374" s="633"/>
      <c r="D1374" s="633"/>
    </row>
    <row r="1375" spans="3:4">
      <c r="C1375" s="633"/>
      <c r="D1375" s="633"/>
    </row>
    <row r="1376" spans="3:4">
      <c r="C1376" s="633"/>
      <c r="D1376" s="633"/>
    </row>
    <row r="1377" spans="3:4">
      <c r="C1377" s="633"/>
      <c r="D1377" s="633"/>
    </row>
    <row r="1378" spans="3:4">
      <c r="C1378" s="633"/>
      <c r="D1378" s="633"/>
    </row>
    <row r="1379" spans="3:4">
      <c r="C1379" s="633"/>
      <c r="D1379" s="633"/>
    </row>
    <row r="1380" spans="3:4">
      <c r="C1380" s="633"/>
      <c r="D1380" s="633"/>
    </row>
    <row r="1381" spans="3:4">
      <c r="C1381" s="633"/>
      <c r="D1381" s="633"/>
    </row>
    <row r="1382" spans="3:4">
      <c r="C1382" s="633"/>
      <c r="D1382" s="633"/>
    </row>
    <row r="1383" spans="3:4">
      <c r="C1383" s="633"/>
      <c r="D1383" s="633"/>
    </row>
    <row r="1384" spans="3:4">
      <c r="C1384" s="633"/>
      <c r="D1384" s="633"/>
    </row>
    <row r="1385" spans="3:4">
      <c r="C1385" s="633"/>
      <c r="D1385" s="633"/>
    </row>
    <row r="1386" spans="3:4">
      <c r="C1386" s="633"/>
      <c r="D1386" s="633"/>
    </row>
    <row r="1387" spans="3:4">
      <c r="C1387" s="633"/>
      <c r="D1387" s="633"/>
    </row>
    <row r="1388" spans="3:4">
      <c r="C1388" s="633"/>
      <c r="D1388" s="633"/>
    </row>
    <row r="1389" spans="3:4">
      <c r="C1389" s="633"/>
      <c r="D1389" s="633"/>
    </row>
    <row r="1390" spans="3:4">
      <c r="C1390" s="633"/>
      <c r="D1390" s="633"/>
    </row>
    <row r="1391" spans="3:4">
      <c r="C1391" s="633"/>
      <c r="D1391" s="633"/>
    </row>
    <row r="1392" spans="3:4">
      <c r="C1392" s="633"/>
      <c r="D1392" s="633"/>
    </row>
    <row r="1393" spans="3:4">
      <c r="C1393" s="633"/>
      <c r="D1393" s="633"/>
    </row>
    <row r="1394" spans="3:4">
      <c r="C1394" s="633"/>
      <c r="D1394" s="633"/>
    </row>
    <row r="1395" spans="3:4">
      <c r="C1395" s="633"/>
      <c r="D1395" s="633"/>
    </row>
    <row r="1396" spans="3:4">
      <c r="C1396" s="633"/>
      <c r="D1396" s="633"/>
    </row>
    <row r="1397" spans="3:4">
      <c r="C1397" s="633"/>
      <c r="D1397" s="633"/>
    </row>
    <row r="1398" spans="3:4">
      <c r="C1398" s="633"/>
      <c r="D1398" s="633"/>
    </row>
    <row r="1399" spans="3:4">
      <c r="C1399" s="633"/>
      <c r="D1399" s="633"/>
    </row>
    <row r="1400" spans="3:4">
      <c r="C1400" s="633"/>
      <c r="D1400" s="633"/>
    </row>
    <row r="1401" spans="3:4">
      <c r="C1401" s="633"/>
      <c r="D1401" s="633"/>
    </row>
    <row r="1402" spans="3:4">
      <c r="C1402" s="633"/>
      <c r="D1402" s="633"/>
    </row>
    <row r="1403" spans="3:4">
      <c r="C1403" s="633"/>
      <c r="D1403" s="633"/>
    </row>
    <row r="1404" spans="3:4">
      <c r="C1404" s="633"/>
      <c r="D1404" s="633"/>
    </row>
    <row r="1405" spans="3:4">
      <c r="C1405" s="633"/>
      <c r="D1405" s="633"/>
    </row>
    <row r="1406" spans="3:4">
      <c r="C1406" s="633"/>
      <c r="D1406" s="633"/>
    </row>
    <row r="1407" spans="3:4">
      <c r="C1407" s="633"/>
      <c r="D1407" s="633"/>
    </row>
    <row r="1408" spans="3:4">
      <c r="C1408" s="633"/>
      <c r="D1408" s="633"/>
    </row>
    <row r="1409" spans="3:4">
      <c r="C1409" s="633"/>
      <c r="D1409" s="633"/>
    </row>
    <row r="1410" spans="3:4">
      <c r="C1410" s="633"/>
      <c r="D1410" s="633"/>
    </row>
    <row r="1411" spans="3:4">
      <c r="C1411" s="633"/>
      <c r="D1411" s="633"/>
    </row>
    <row r="1412" spans="3:4">
      <c r="C1412" s="633"/>
      <c r="D1412" s="633"/>
    </row>
    <row r="1413" spans="3:4">
      <c r="C1413" s="633"/>
      <c r="D1413" s="633"/>
    </row>
    <row r="1414" spans="3:4">
      <c r="C1414" s="633"/>
      <c r="D1414" s="633"/>
    </row>
    <row r="1415" spans="3:4">
      <c r="C1415" s="633"/>
      <c r="D1415" s="633"/>
    </row>
    <row r="1416" spans="3:4">
      <c r="C1416" s="633"/>
      <c r="D1416" s="633"/>
    </row>
    <row r="1417" spans="3:4">
      <c r="C1417" s="633"/>
      <c r="D1417" s="633"/>
    </row>
    <row r="1418" spans="3:4">
      <c r="C1418" s="633"/>
      <c r="D1418" s="633"/>
    </row>
    <row r="1419" spans="3:4">
      <c r="C1419" s="633"/>
      <c r="D1419" s="633"/>
    </row>
    <row r="1420" spans="3:4">
      <c r="C1420" s="633"/>
      <c r="D1420" s="633"/>
    </row>
    <row r="1421" spans="3:4">
      <c r="C1421" s="633"/>
      <c r="D1421" s="633"/>
    </row>
    <row r="1422" spans="3:4">
      <c r="C1422" s="633"/>
      <c r="D1422" s="633"/>
    </row>
    <row r="1423" spans="3:4">
      <c r="C1423" s="633"/>
      <c r="D1423" s="633"/>
    </row>
    <row r="1424" spans="3:4">
      <c r="C1424" s="633"/>
      <c r="D1424" s="633"/>
    </row>
    <row r="1425" spans="3:4">
      <c r="C1425" s="633"/>
      <c r="D1425" s="633"/>
    </row>
    <row r="1426" spans="3:4">
      <c r="C1426" s="633"/>
      <c r="D1426" s="633"/>
    </row>
    <row r="1427" spans="3:4">
      <c r="C1427" s="633"/>
      <c r="D1427" s="633"/>
    </row>
    <row r="1428" spans="3:4">
      <c r="C1428" s="633"/>
      <c r="D1428" s="633"/>
    </row>
    <row r="1429" spans="3:4">
      <c r="C1429" s="633"/>
      <c r="D1429" s="633"/>
    </row>
    <row r="1430" spans="3:4">
      <c r="C1430" s="633"/>
      <c r="D1430" s="633"/>
    </row>
    <row r="1431" spans="3:4">
      <c r="C1431" s="633"/>
      <c r="D1431" s="633"/>
    </row>
    <row r="1432" spans="3:4">
      <c r="C1432" s="633"/>
      <c r="D1432" s="633"/>
    </row>
    <row r="1433" spans="3:4">
      <c r="C1433" s="633"/>
      <c r="D1433" s="633"/>
    </row>
    <row r="1434" spans="3:4">
      <c r="C1434" s="633"/>
      <c r="D1434" s="633"/>
    </row>
    <row r="1435" spans="3:4">
      <c r="C1435" s="633"/>
      <c r="D1435" s="633"/>
    </row>
    <row r="1436" spans="3:4">
      <c r="C1436" s="633"/>
      <c r="D1436" s="633"/>
    </row>
    <row r="1437" spans="3:4">
      <c r="C1437" s="633"/>
      <c r="D1437" s="633"/>
    </row>
    <row r="1438" spans="3:4">
      <c r="C1438" s="633"/>
      <c r="D1438" s="633"/>
    </row>
    <row r="1439" spans="3:4">
      <c r="C1439" s="633"/>
      <c r="D1439" s="633"/>
    </row>
    <row r="1440" spans="3:4">
      <c r="C1440" s="633"/>
      <c r="D1440" s="633"/>
    </row>
    <row r="1441" spans="3:4">
      <c r="C1441" s="633"/>
      <c r="D1441" s="633"/>
    </row>
    <row r="1442" spans="3:4">
      <c r="C1442" s="633"/>
      <c r="D1442" s="633"/>
    </row>
    <row r="1443" spans="3:4">
      <c r="C1443" s="633"/>
      <c r="D1443" s="633"/>
    </row>
    <row r="1444" spans="3:4">
      <c r="C1444" s="633"/>
      <c r="D1444" s="633"/>
    </row>
    <row r="1445" spans="3:4">
      <c r="C1445" s="633"/>
      <c r="D1445" s="633"/>
    </row>
    <row r="1446" spans="3:4">
      <c r="C1446" s="633"/>
      <c r="D1446" s="633"/>
    </row>
    <row r="1447" spans="3:4">
      <c r="C1447" s="633"/>
      <c r="D1447" s="633"/>
    </row>
    <row r="1448" spans="3:4">
      <c r="C1448" s="633"/>
      <c r="D1448" s="633"/>
    </row>
    <row r="1449" spans="3:4">
      <c r="C1449" s="633"/>
      <c r="D1449" s="633"/>
    </row>
    <row r="1450" spans="3:4">
      <c r="C1450" s="633"/>
      <c r="D1450" s="633"/>
    </row>
    <row r="1451" spans="3:4">
      <c r="C1451" s="633"/>
      <c r="D1451" s="633"/>
    </row>
    <row r="1452" spans="3:4">
      <c r="C1452" s="633"/>
      <c r="D1452" s="633"/>
    </row>
    <row r="1453" spans="3:4">
      <c r="C1453" s="633"/>
      <c r="D1453" s="633"/>
    </row>
    <row r="1454" spans="3:4">
      <c r="C1454" s="633"/>
      <c r="D1454" s="633"/>
    </row>
    <row r="1455" spans="3:4">
      <c r="C1455" s="633"/>
      <c r="D1455" s="633"/>
    </row>
    <row r="1456" spans="3:4">
      <c r="C1456" s="633"/>
      <c r="D1456" s="633"/>
    </row>
    <row r="1457" spans="3:4">
      <c r="C1457" s="633"/>
      <c r="D1457" s="633"/>
    </row>
    <row r="1458" spans="3:4">
      <c r="C1458" s="633"/>
      <c r="D1458" s="633"/>
    </row>
    <row r="1459" spans="3:4">
      <c r="C1459" s="633"/>
      <c r="D1459" s="633"/>
    </row>
    <row r="1460" spans="3:4">
      <c r="C1460" s="633"/>
      <c r="D1460" s="633"/>
    </row>
    <row r="1461" spans="3:4">
      <c r="C1461" s="633"/>
      <c r="D1461" s="633"/>
    </row>
    <row r="1462" spans="3:4">
      <c r="C1462" s="633"/>
      <c r="D1462" s="633"/>
    </row>
    <row r="1463" spans="3:4">
      <c r="C1463" s="633"/>
      <c r="D1463" s="633"/>
    </row>
    <row r="1464" spans="3:4">
      <c r="C1464" s="633"/>
      <c r="D1464" s="633"/>
    </row>
    <row r="1465" spans="3:4">
      <c r="C1465" s="633"/>
      <c r="D1465" s="633"/>
    </row>
    <row r="1466" spans="3:4">
      <c r="C1466" s="633"/>
      <c r="D1466" s="633"/>
    </row>
    <row r="1467" spans="3:4">
      <c r="C1467" s="633"/>
      <c r="D1467" s="633"/>
    </row>
    <row r="1468" spans="3:4">
      <c r="C1468" s="633"/>
      <c r="D1468" s="633"/>
    </row>
    <row r="1469" spans="3:4">
      <c r="C1469" s="633"/>
      <c r="D1469" s="633"/>
    </row>
    <row r="1470" spans="3:4">
      <c r="C1470" s="633"/>
      <c r="D1470" s="633"/>
    </row>
    <row r="1471" spans="3:4">
      <c r="C1471" s="633"/>
      <c r="D1471" s="633"/>
    </row>
    <row r="1472" spans="3:4">
      <c r="C1472" s="633"/>
      <c r="D1472" s="633"/>
    </row>
    <row r="1473" spans="3:4">
      <c r="C1473" s="633"/>
      <c r="D1473" s="633"/>
    </row>
    <row r="1474" spans="3:4">
      <c r="C1474" s="633"/>
      <c r="D1474" s="633"/>
    </row>
    <row r="1475" spans="3:4">
      <c r="C1475" s="633"/>
      <c r="D1475" s="633"/>
    </row>
    <row r="1476" spans="3:4">
      <c r="C1476" s="633"/>
      <c r="D1476" s="633"/>
    </row>
    <row r="1477" spans="3:4">
      <c r="C1477" s="633"/>
      <c r="D1477" s="633"/>
    </row>
    <row r="1478" spans="3:4">
      <c r="C1478" s="633"/>
      <c r="D1478" s="633"/>
    </row>
    <row r="1479" spans="3:4">
      <c r="C1479" s="633"/>
      <c r="D1479" s="633"/>
    </row>
    <row r="1480" spans="3:4">
      <c r="C1480" s="633"/>
      <c r="D1480" s="633"/>
    </row>
    <row r="1481" spans="3:4">
      <c r="C1481" s="633"/>
      <c r="D1481" s="633"/>
    </row>
    <row r="1482" spans="3:4">
      <c r="C1482" s="633"/>
      <c r="D1482" s="633"/>
    </row>
    <row r="1483" spans="3:4">
      <c r="C1483" s="633"/>
      <c r="D1483" s="633"/>
    </row>
    <row r="1484" spans="3:4">
      <c r="C1484" s="633"/>
      <c r="D1484" s="633"/>
    </row>
    <row r="1485" spans="3:4">
      <c r="C1485" s="633"/>
      <c r="D1485" s="633"/>
    </row>
    <row r="1486" spans="3:4">
      <c r="C1486" s="633"/>
      <c r="D1486" s="633"/>
    </row>
    <row r="1487" spans="3:4">
      <c r="C1487" s="633"/>
      <c r="D1487" s="633"/>
    </row>
    <row r="1488" spans="3:4">
      <c r="C1488" s="633"/>
      <c r="D1488" s="633"/>
    </row>
    <row r="1489" spans="3:4">
      <c r="C1489" s="633"/>
      <c r="D1489" s="633"/>
    </row>
    <row r="1490" spans="3:4">
      <c r="C1490" s="633"/>
      <c r="D1490" s="633"/>
    </row>
    <row r="1491" spans="3:4">
      <c r="C1491" s="633"/>
      <c r="D1491" s="633"/>
    </row>
    <row r="1492" spans="3:4">
      <c r="C1492" s="633"/>
      <c r="D1492" s="633"/>
    </row>
    <row r="1493" spans="3:4">
      <c r="C1493" s="633"/>
      <c r="D1493" s="633"/>
    </row>
    <row r="1494" spans="3:4">
      <c r="C1494" s="633"/>
      <c r="D1494" s="633"/>
    </row>
    <row r="1495" spans="3:4">
      <c r="C1495" s="633"/>
      <c r="D1495" s="633"/>
    </row>
    <row r="1496" spans="3:4">
      <c r="C1496" s="633"/>
      <c r="D1496" s="633"/>
    </row>
    <row r="1497" spans="3:4">
      <c r="C1497" s="633"/>
      <c r="D1497" s="633"/>
    </row>
    <row r="1498" spans="3:4">
      <c r="C1498" s="633"/>
      <c r="D1498" s="633"/>
    </row>
    <row r="1499" spans="3:4">
      <c r="C1499" s="633"/>
      <c r="D1499" s="633"/>
    </row>
    <row r="1500" spans="3:4">
      <c r="C1500" s="633"/>
      <c r="D1500" s="633"/>
    </row>
    <row r="1501" spans="3:4">
      <c r="C1501" s="633"/>
      <c r="D1501" s="633"/>
    </row>
    <row r="1502" spans="3:4">
      <c r="C1502" s="633"/>
      <c r="D1502" s="633"/>
    </row>
    <row r="1503" spans="3:4">
      <c r="C1503" s="633"/>
      <c r="D1503" s="633"/>
    </row>
    <row r="1504" spans="3:4">
      <c r="C1504" s="633"/>
      <c r="D1504" s="633"/>
    </row>
    <row r="1505" spans="3:4">
      <c r="C1505" s="633"/>
      <c r="D1505" s="633"/>
    </row>
    <row r="1506" spans="3:4">
      <c r="C1506" s="633"/>
      <c r="D1506" s="633"/>
    </row>
    <row r="1507" spans="3:4">
      <c r="C1507" s="633"/>
      <c r="D1507" s="633"/>
    </row>
    <row r="1508" spans="3:4">
      <c r="C1508" s="633"/>
      <c r="D1508" s="633"/>
    </row>
    <row r="1509" spans="3:4">
      <c r="C1509" s="633"/>
      <c r="D1509" s="633"/>
    </row>
    <row r="1510" spans="3:4">
      <c r="C1510" s="633"/>
      <c r="D1510" s="633"/>
    </row>
    <row r="1511" spans="3:4">
      <c r="C1511" s="633"/>
      <c r="D1511" s="633"/>
    </row>
    <row r="1512" spans="3:4">
      <c r="C1512" s="633"/>
      <c r="D1512" s="633"/>
    </row>
    <row r="1513" spans="3:4">
      <c r="C1513" s="633"/>
      <c r="D1513" s="633"/>
    </row>
    <row r="1514" spans="3:4">
      <c r="C1514" s="633"/>
      <c r="D1514" s="633"/>
    </row>
    <row r="1515" spans="3:4">
      <c r="C1515" s="633"/>
      <c r="D1515" s="633"/>
    </row>
    <row r="1516" spans="3:4">
      <c r="C1516" s="633"/>
      <c r="D1516" s="633"/>
    </row>
    <row r="1517" spans="3:4">
      <c r="C1517" s="633"/>
      <c r="D1517" s="633"/>
    </row>
    <row r="1518" spans="3:4">
      <c r="C1518" s="633"/>
      <c r="D1518" s="633"/>
    </row>
    <row r="1519" spans="3:4">
      <c r="C1519" s="633"/>
      <c r="D1519" s="633"/>
    </row>
    <row r="1520" spans="3:4">
      <c r="C1520" s="633"/>
      <c r="D1520" s="633"/>
    </row>
    <row r="1521" spans="3:4">
      <c r="C1521" s="633"/>
      <c r="D1521" s="633"/>
    </row>
    <row r="1522" spans="3:4">
      <c r="C1522" s="633"/>
      <c r="D1522" s="633"/>
    </row>
    <row r="1523" spans="3:4">
      <c r="C1523" s="633"/>
      <c r="D1523" s="633"/>
    </row>
    <row r="1524" spans="3:4">
      <c r="C1524" s="633"/>
      <c r="D1524" s="633"/>
    </row>
    <row r="1525" spans="3:4">
      <c r="C1525" s="633"/>
      <c r="D1525" s="633"/>
    </row>
    <row r="1526" spans="3:4">
      <c r="C1526" s="633"/>
      <c r="D1526" s="633"/>
    </row>
    <row r="1527" spans="3:4">
      <c r="C1527" s="633"/>
      <c r="D1527" s="633"/>
    </row>
    <row r="1528" spans="3:4">
      <c r="C1528" s="633"/>
      <c r="D1528" s="633"/>
    </row>
    <row r="1529" spans="3:4">
      <c r="C1529" s="633"/>
      <c r="D1529" s="633"/>
    </row>
    <row r="1530" spans="3:4">
      <c r="C1530" s="633"/>
      <c r="D1530" s="633"/>
    </row>
    <row r="1531" spans="3:4">
      <c r="C1531" s="633"/>
      <c r="D1531" s="633"/>
    </row>
    <row r="1532" spans="3:4">
      <c r="C1532" s="633"/>
      <c r="D1532" s="633"/>
    </row>
    <row r="1533" spans="3:4">
      <c r="C1533" s="633"/>
      <c r="D1533" s="633"/>
    </row>
    <row r="1534" spans="3:4">
      <c r="C1534" s="633"/>
      <c r="D1534" s="633"/>
    </row>
    <row r="1535" spans="3:4">
      <c r="C1535" s="633"/>
      <c r="D1535" s="633"/>
    </row>
    <row r="1536" spans="3:4">
      <c r="C1536" s="633"/>
      <c r="D1536" s="633"/>
    </row>
    <row r="1537" spans="3:4">
      <c r="C1537" s="633"/>
      <c r="D1537" s="633"/>
    </row>
    <row r="1538" spans="3:4">
      <c r="C1538" s="633"/>
      <c r="D1538" s="633"/>
    </row>
    <row r="1539" spans="3:4">
      <c r="C1539" s="633"/>
      <c r="D1539" s="633"/>
    </row>
    <row r="1540" spans="3:4">
      <c r="C1540" s="633"/>
      <c r="D1540" s="633"/>
    </row>
    <row r="1541" spans="3:4">
      <c r="C1541" s="633"/>
      <c r="D1541" s="633"/>
    </row>
    <row r="1542" spans="3:4">
      <c r="C1542" s="633"/>
      <c r="D1542" s="633"/>
    </row>
    <row r="1543" spans="3:4">
      <c r="C1543" s="633"/>
      <c r="D1543" s="633"/>
    </row>
    <row r="1544" spans="3:4">
      <c r="C1544" s="633"/>
      <c r="D1544" s="633"/>
    </row>
    <row r="1545" spans="3:4">
      <c r="C1545" s="633"/>
      <c r="D1545" s="633"/>
    </row>
    <row r="1546" spans="3:4">
      <c r="C1546" s="633"/>
      <c r="D1546" s="633"/>
    </row>
    <row r="1547" spans="3:4">
      <c r="C1547" s="633"/>
      <c r="D1547" s="633"/>
    </row>
    <row r="1548" spans="3:4">
      <c r="C1548" s="633"/>
      <c r="D1548" s="633"/>
    </row>
    <row r="1549" spans="3:4">
      <c r="C1549" s="633"/>
      <c r="D1549" s="633"/>
    </row>
    <row r="1550" spans="3:4">
      <c r="C1550" s="633"/>
      <c r="D1550" s="633"/>
    </row>
    <row r="1551" spans="3:4">
      <c r="C1551" s="633"/>
      <c r="D1551" s="633"/>
    </row>
    <row r="1552" spans="3:4">
      <c r="C1552" s="633"/>
      <c r="D1552" s="633"/>
    </row>
    <row r="1553" spans="3:4">
      <c r="C1553" s="633"/>
      <c r="D1553" s="633"/>
    </row>
    <row r="1554" spans="3:4">
      <c r="C1554" s="633"/>
      <c r="D1554" s="633"/>
    </row>
    <row r="1555" spans="3:4">
      <c r="C1555" s="633"/>
      <c r="D1555" s="633"/>
    </row>
    <row r="1556" spans="3:4">
      <c r="C1556" s="633"/>
      <c r="D1556" s="633"/>
    </row>
    <row r="1557" spans="3:4">
      <c r="C1557" s="633"/>
      <c r="D1557" s="633"/>
    </row>
    <row r="1558" spans="3:4">
      <c r="C1558" s="633"/>
      <c r="D1558" s="633"/>
    </row>
    <row r="1559" spans="3:4">
      <c r="C1559" s="633"/>
      <c r="D1559" s="633"/>
    </row>
    <row r="1560" spans="3:4">
      <c r="C1560" s="633"/>
      <c r="D1560" s="633"/>
    </row>
    <row r="1561" spans="3:4">
      <c r="C1561" s="633"/>
      <c r="D1561" s="633"/>
    </row>
    <row r="1562" spans="3:4">
      <c r="C1562" s="633"/>
      <c r="D1562" s="633"/>
    </row>
    <row r="1563" spans="3:4">
      <c r="C1563" s="633"/>
      <c r="D1563" s="633"/>
    </row>
    <row r="1564" spans="3:4">
      <c r="C1564" s="633"/>
      <c r="D1564" s="633"/>
    </row>
    <row r="1565" spans="3:4">
      <c r="C1565" s="633"/>
      <c r="D1565" s="633"/>
    </row>
    <row r="1566" spans="3:4">
      <c r="C1566" s="633"/>
      <c r="D1566" s="633"/>
    </row>
    <row r="1567" spans="3:4">
      <c r="C1567" s="633"/>
      <c r="D1567" s="633"/>
    </row>
    <row r="1568" spans="3:4">
      <c r="C1568" s="633"/>
      <c r="D1568" s="633"/>
    </row>
    <row r="1569" spans="3:4">
      <c r="C1569" s="633"/>
      <c r="D1569" s="633"/>
    </row>
    <row r="1570" spans="3:4">
      <c r="C1570" s="633"/>
      <c r="D1570" s="633"/>
    </row>
    <row r="1571" spans="3:4">
      <c r="C1571" s="633"/>
      <c r="D1571" s="633"/>
    </row>
    <row r="1572" spans="3:4">
      <c r="C1572" s="633"/>
      <c r="D1572" s="633"/>
    </row>
    <row r="1573" spans="3:4">
      <c r="C1573" s="633"/>
      <c r="D1573" s="633"/>
    </row>
    <row r="1574" spans="3:4">
      <c r="C1574" s="633"/>
      <c r="D1574" s="633"/>
    </row>
    <row r="1575" spans="3:4">
      <c r="C1575" s="633"/>
      <c r="D1575" s="633"/>
    </row>
    <row r="1576" spans="3:4">
      <c r="C1576" s="633"/>
      <c r="D1576" s="633"/>
    </row>
    <row r="1577" spans="3:4">
      <c r="C1577" s="633"/>
      <c r="D1577" s="633"/>
    </row>
    <row r="1578" spans="3:4">
      <c r="C1578" s="633"/>
      <c r="D1578" s="633"/>
    </row>
    <row r="1579" spans="3:4">
      <c r="C1579" s="633"/>
      <c r="D1579" s="633"/>
    </row>
    <row r="1580" spans="3:4">
      <c r="C1580" s="633"/>
      <c r="D1580" s="633"/>
    </row>
    <row r="1581" spans="3:4">
      <c r="C1581" s="633"/>
      <c r="D1581" s="633"/>
    </row>
    <row r="1582" spans="3:4">
      <c r="C1582" s="633"/>
      <c r="D1582" s="633"/>
    </row>
    <row r="1583" spans="3:4">
      <c r="C1583" s="633"/>
      <c r="D1583" s="633"/>
    </row>
    <row r="1584" spans="3:4">
      <c r="C1584" s="633"/>
      <c r="D1584" s="633"/>
    </row>
    <row r="1585" spans="3:4">
      <c r="C1585" s="633"/>
      <c r="D1585" s="633"/>
    </row>
    <row r="1586" spans="3:4">
      <c r="C1586" s="633"/>
      <c r="D1586" s="633"/>
    </row>
    <row r="1587" spans="3:4">
      <c r="C1587" s="633"/>
      <c r="D1587" s="633"/>
    </row>
    <row r="1588" spans="3:4">
      <c r="C1588" s="633"/>
      <c r="D1588" s="633"/>
    </row>
    <row r="1589" spans="3:4">
      <c r="C1589" s="633"/>
      <c r="D1589" s="633"/>
    </row>
    <row r="1590" spans="3:4">
      <c r="C1590" s="633"/>
      <c r="D1590" s="633"/>
    </row>
    <row r="1591" spans="3:4">
      <c r="C1591" s="633"/>
      <c r="D1591" s="633"/>
    </row>
    <row r="1592" spans="3:4">
      <c r="C1592" s="633"/>
      <c r="D1592" s="633"/>
    </row>
    <row r="1593" spans="3:4">
      <c r="C1593" s="633"/>
      <c r="D1593" s="633"/>
    </row>
    <row r="1594" spans="3:4">
      <c r="C1594" s="633"/>
      <c r="D1594" s="633"/>
    </row>
    <row r="1595" spans="3:4">
      <c r="C1595" s="633"/>
      <c r="D1595" s="633"/>
    </row>
    <row r="1596" spans="3:4">
      <c r="C1596" s="633"/>
      <c r="D1596" s="633"/>
    </row>
    <row r="1597" spans="3:4">
      <c r="C1597" s="633"/>
      <c r="D1597" s="633"/>
    </row>
    <row r="1598" spans="3:4">
      <c r="C1598" s="633"/>
      <c r="D1598" s="633"/>
    </row>
    <row r="1599" spans="3:4">
      <c r="C1599" s="633"/>
      <c r="D1599" s="633"/>
    </row>
    <row r="1600" spans="3:4">
      <c r="C1600" s="633"/>
      <c r="D1600" s="633"/>
    </row>
    <row r="1601" spans="3:4">
      <c r="C1601" s="633"/>
      <c r="D1601" s="633"/>
    </row>
    <row r="1602" spans="3:4">
      <c r="C1602" s="633"/>
      <c r="D1602" s="633"/>
    </row>
    <row r="1603" spans="3:4">
      <c r="C1603" s="633"/>
      <c r="D1603" s="633"/>
    </row>
    <row r="1604" spans="3:4">
      <c r="C1604" s="633"/>
      <c r="D1604" s="633"/>
    </row>
    <row r="1605" spans="3:4">
      <c r="C1605" s="633"/>
      <c r="D1605" s="633"/>
    </row>
    <row r="1606" spans="3:4">
      <c r="C1606" s="633"/>
      <c r="D1606" s="633"/>
    </row>
    <row r="1607" spans="3:4">
      <c r="C1607" s="633"/>
      <c r="D1607" s="633"/>
    </row>
    <row r="1608" spans="3:4">
      <c r="C1608" s="633"/>
      <c r="D1608" s="633"/>
    </row>
    <row r="1609" spans="3:4">
      <c r="C1609" s="633"/>
      <c r="D1609" s="633"/>
    </row>
    <row r="1610" spans="3:4">
      <c r="C1610" s="633"/>
      <c r="D1610" s="633"/>
    </row>
    <row r="1611" spans="3:4">
      <c r="C1611" s="633"/>
      <c r="D1611" s="633"/>
    </row>
    <row r="1612" spans="3:4">
      <c r="C1612" s="633"/>
      <c r="D1612" s="633"/>
    </row>
    <row r="1613" spans="3:4">
      <c r="C1613" s="633"/>
      <c r="D1613" s="633"/>
    </row>
    <row r="1614" spans="3:4">
      <c r="C1614" s="633"/>
      <c r="D1614" s="633"/>
    </row>
    <row r="1615" spans="3:4">
      <c r="C1615" s="633"/>
      <c r="D1615" s="633"/>
    </row>
    <row r="1616" spans="3:4">
      <c r="C1616" s="633"/>
      <c r="D1616" s="633"/>
    </row>
    <row r="1617" spans="3:4">
      <c r="C1617" s="633"/>
      <c r="D1617" s="633"/>
    </row>
    <row r="1618" spans="3:4">
      <c r="C1618" s="633"/>
      <c r="D1618" s="633"/>
    </row>
    <row r="1619" spans="3:4">
      <c r="C1619" s="633"/>
      <c r="D1619" s="633"/>
    </row>
    <row r="1620" spans="3:4">
      <c r="C1620" s="633"/>
      <c r="D1620" s="633"/>
    </row>
    <row r="1621" spans="3:4">
      <c r="C1621" s="633"/>
      <c r="D1621" s="633"/>
    </row>
    <row r="1622" spans="3:4">
      <c r="C1622" s="633"/>
      <c r="D1622" s="633"/>
    </row>
    <row r="1623" spans="3:4">
      <c r="C1623" s="633"/>
      <c r="D1623" s="633"/>
    </row>
    <row r="1624" spans="3:4">
      <c r="C1624" s="633"/>
      <c r="D1624" s="633"/>
    </row>
    <row r="1625" spans="3:4">
      <c r="C1625" s="633"/>
      <c r="D1625" s="633"/>
    </row>
    <row r="1626" spans="3:4">
      <c r="C1626" s="633"/>
      <c r="D1626" s="633"/>
    </row>
    <row r="1627" spans="3:4">
      <c r="C1627" s="633"/>
      <c r="D1627" s="633"/>
    </row>
    <row r="1628" spans="3:4">
      <c r="C1628" s="633"/>
      <c r="D1628" s="633"/>
    </row>
    <row r="1629" spans="3:4">
      <c r="C1629" s="633"/>
      <c r="D1629" s="633"/>
    </row>
    <row r="1630" spans="3:4">
      <c r="C1630" s="633"/>
      <c r="D1630" s="633"/>
    </row>
    <row r="1631" spans="3:4">
      <c r="C1631" s="633"/>
      <c r="D1631" s="633"/>
    </row>
    <row r="1632" spans="3:4">
      <c r="C1632" s="633"/>
      <c r="D1632" s="633"/>
    </row>
    <row r="1633" spans="3:4">
      <c r="C1633" s="633"/>
      <c r="D1633" s="633"/>
    </row>
    <row r="1634" spans="3:4">
      <c r="C1634" s="633"/>
      <c r="D1634" s="633"/>
    </row>
    <row r="1635" spans="3:4">
      <c r="C1635" s="633"/>
      <c r="D1635" s="633"/>
    </row>
    <row r="1636" spans="3:4">
      <c r="C1636" s="633"/>
      <c r="D1636" s="633"/>
    </row>
    <row r="1637" spans="3:4">
      <c r="C1637" s="633"/>
      <c r="D1637" s="633"/>
    </row>
    <row r="1638" spans="3:4">
      <c r="C1638" s="633"/>
      <c r="D1638" s="633"/>
    </row>
    <row r="1639" spans="3:4">
      <c r="C1639" s="633"/>
      <c r="D1639" s="633"/>
    </row>
    <row r="1640" spans="3:4">
      <c r="C1640" s="633"/>
      <c r="D1640" s="633"/>
    </row>
    <row r="1641" spans="3:4">
      <c r="C1641" s="633"/>
      <c r="D1641" s="633"/>
    </row>
    <row r="1642" spans="3:4">
      <c r="C1642" s="633"/>
      <c r="D1642" s="633"/>
    </row>
    <row r="1643" spans="3:4">
      <c r="C1643" s="633"/>
      <c r="D1643" s="633"/>
    </row>
    <row r="1644" spans="3:4">
      <c r="C1644" s="633"/>
      <c r="D1644" s="633"/>
    </row>
    <row r="1645" spans="3:4">
      <c r="C1645" s="633"/>
      <c r="D1645" s="633"/>
    </row>
    <row r="1646" spans="3:4">
      <c r="C1646" s="633"/>
      <c r="D1646" s="633"/>
    </row>
    <row r="1647" spans="3:4">
      <c r="C1647" s="633"/>
      <c r="D1647" s="633"/>
    </row>
    <row r="1648" spans="3:4">
      <c r="C1648" s="633"/>
      <c r="D1648" s="633"/>
    </row>
    <row r="1649" spans="3:4">
      <c r="C1649" s="633"/>
      <c r="D1649" s="633"/>
    </row>
    <row r="1650" spans="3:4">
      <c r="C1650" s="633"/>
      <c r="D1650" s="633"/>
    </row>
    <row r="1651" spans="3:4">
      <c r="C1651" s="633"/>
      <c r="D1651" s="633"/>
    </row>
    <row r="1652" spans="3:4">
      <c r="C1652" s="633"/>
      <c r="D1652" s="633"/>
    </row>
    <row r="1653" spans="3:4">
      <c r="C1653" s="633"/>
      <c r="D1653" s="633"/>
    </row>
    <row r="1654" spans="3:4">
      <c r="C1654" s="633"/>
      <c r="D1654" s="633"/>
    </row>
    <row r="1655" spans="3:4">
      <c r="C1655" s="633"/>
      <c r="D1655" s="633"/>
    </row>
    <row r="1656" spans="3:4">
      <c r="C1656" s="633"/>
      <c r="D1656" s="633"/>
    </row>
    <row r="1657" spans="3:4">
      <c r="C1657" s="633"/>
      <c r="D1657" s="633"/>
    </row>
    <row r="1658" spans="3:4">
      <c r="C1658" s="633"/>
      <c r="D1658" s="633"/>
    </row>
    <row r="1659" spans="3:4">
      <c r="C1659" s="633"/>
      <c r="D1659" s="633"/>
    </row>
    <row r="1660" spans="3:4">
      <c r="C1660" s="633"/>
      <c r="D1660" s="633"/>
    </row>
    <row r="1661" spans="3:4">
      <c r="C1661" s="633"/>
      <c r="D1661" s="633"/>
    </row>
    <row r="1662" spans="3:4">
      <c r="C1662" s="633"/>
      <c r="D1662" s="633"/>
    </row>
    <row r="1663" spans="3:4">
      <c r="C1663" s="633"/>
      <c r="D1663" s="633"/>
    </row>
    <row r="1664" spans="3:4">
      <c r="C1664" s="633"/>
      <c r="D1664" s="633"/>
    </row>
    <row r="1665" spans="3:4">
      <c r="C1665" s="633"/>
      <c r="D1665" s="633"/>
    </row>
    <row r="1666" spans="3:4">
      <c r="C1666" s="633"/>
      <c r="D1666" s="633"/>
    </row>
    <row r="1667" spans="3:4">
      <c r="C1667" s="633"/>
      <c r="D1667" s="633"/>
    </row>
    <row r="1668" spans="3:4">
      <c r="C1668" s="633"/>
      <c r="D1668" s="633"/>
    </row>
    <row r="1669" spans="3:4">
      <c r="C1669" s="633"/>
      <c r="D1669" s="633"/>
    </row>
    <row r="1670" spans="3:4">
      <c r="C1670" s="633"/>
      <c r="D1670" s="633"/>
    </row>
    <row r="1671" spans="3:4">
      <c r="C1671" s="633"/>
      <c r="D1671" s="633"/>
    </row>
    <row r="1672" spans="3:4">
      <c r="C1672" s="633"/>
      <c r="D1672" s="633"/>
    </row>
    <row r="1673" spans="3:4">
      <c r="C1673" s="633"/>
      <c r="D1673" s="633"/>
    </row>
    <row r="1674" spans="3:4">
      <c r="C1674" s="633"/>
      <c r="D1674" s="633"/>
    </row>
    <row r="1675" spans="3:4">
      <c r="C1675" s="633"/>
      <c r="D1675" s="633"/>
    </row>
    <row r="1676" spans="3:4">
      <c r="C1676" s="633"/>
      <c r="D1676" s="633"/>
    </row>
    <row r="1677" spans="3:4">
      <c r="C1677" s="633"/>
      <c r="D1677" s="633"/>
    </row>
    <row r="1678" spans="3:4">
      <c r="C1678" s="633"/>
      <c r="D1678" s="633"/>
    </row>
    <row r="1679" spans="3:4">
      <c r="C1679" s="633"/>
      <c r="D1679" s="633"/>
    </row>
    <row r="1680" spans="3:4">
      <c r="C1680" s="633"/>
      <c r="D1680" s="633"/>
    </row>
    <row r="1681" spans="3:4">
      <c r="C1681" s="633"/>
      <c r="D1681" s="633"/>
    </row>
    <row r="1682" spans="3:4">
      <c r="C1682" s="633"/>
      <c r="D1682" s="633"/>
    </row>
    <row r="1683" spans="3:4">
      <c r="C1683" s="633"/>
      <c r="D1683" s="633"/>
    </row>
    <row r="1684" spans="3:4">
      <c r="C1684" s="633"/>
      <c r="D1684" s="633"/>
    </row>
    <row r="1685" spans="3:4">
      <c r="C1685" s="633"/>
      <c r="D1685" s="633"/>
    </row>
    <row r="1686" spans="3:4">
      <c r="C1686" s="633"/>
      <c r="D1686" s="633"/>
    </row>
    <row r="1687" spans="3:4">
      <c r="C1687" s="633"/>
      <c r="D1687" s="633"/>
    </row>
    <row r="1688" spans="3:4">
      <c r="C1688" s="633"/>
      <c r="D1688" s="633"/>
    </row>
    <row r="1689" spans="3:4">
      <c r="C1689" s="633"/>
      <c r="D1689" s="633"/>
    </row>
    <row r="1690" spans="3:4">
      <c r="C1690" s="633"/>
      <c r="D1690" s="633"/>
    </row>
    <row r="1691" spans="3:4">
      <c r="C1691" s="633"/>
      <c r="D1691" s="633"/>
    </row>
    <row r="1692" spans="3:4">
      <c r="C1692" s="633"/>
      <c r="D1692" s="633"/>
    </row>
    <row r="1693" spans="3:4">
      <c r="C1693" s="633"/>
      <c r="D1693" s="633"/>
    </row>
    <row r="1694" spans="3:4">
      <c r="C1694" s="633"/>
      <c r="D1694" s="633"/>
    </row>
    <row r="1695" spans="3:4">
      <c r="C1695" s="633"/>
      <c r="D1695" s="633"/>
    </row>
    <row r="1696" spans="3:4">
      <c r="C1696" s="633"/>
      <c r="D1696" s="633"/>
    </row>
    <row r="1697" spans="3:4">
      <c r="C1697" s="633"/>
      <c r="D1697" s="633"/>
    </row>
    <row r="1698" spans="3:4">
      <c r="C1698" s="633"/>
      <c r="D1698" s="633"/>
    </row>
    <row r="1699" spans="3:4">
      <c r="C1699" s="633"/>
      <c r="D1699" s="633"/>
    </row>
    <row r="1700" spans="3:4">
      <c r="C1700" s="633"/>
      <c r="D1700" s="633"/>
    </row>
    <row r="1701" spans="3:4">
      <c r="C1701" s="633"/>
      <c r="D1701" s="633"/>
    </row>
    <row r="1702" spans="3:4">
      <c r="C1702" s="633"/>
      <c r="D1702" s="633"/>
    </row>
    <row r="1703" spans="3:4">
      <c r="C1703" s="633"/>
      <c r="D1703" s="633"/>
    </row>
    <row r="1704" spans="3:4">
      <c r="C1704" s="633"/>
      <c r="D1704" s="633"/>
    </row>
    <row r="1705" spans="3:4">
      <c r="C1705" s="633"/>
      <c r="D1705" s="633"/>
    </row>
    <row r="1706" spans="3:4">
      <c r="C1706" s="633"/>
      <c r="D1706" s="633"/>
    </row>
    <row r="1707" spans="3:4">
      <c r="C1707" s="633"/>
      <c r="D1707" s="633"/>
    </row>
    <row r="1708" spans="3:4">
      <c r="C1708" s="633"/>
      <c r="D1708" s="633"/>
    </row>
    <row r="1709" spans="3:4">
      <c r="C1709" s="633"/>
      <c r="D1709" s="633"/>
    </row>
    <row r="1710" spans="3:4">
      <c r="C1710" s="633"/>
      <c r="D1710" s="633"/>
    </row>
    <row r="1711" spans="3:4">
      <c r="C1711" s="633"/>
      <c r="D1711" s="633"/>
    </row>
    <row r="1712" spans="3:4">
      <c r="C1712" s="633"/>
      <c r="D1712" s="633"/>
    </row>
    <row r="1713" spans="3:4">
      <c r="C1713" s="633"/>
      <c r="D1713" s="633"/>
    </row>
    <row r="1714" spans="3:4">
      <c r="C1714" s="633"/>
      <c r="D1714" s="633"/>
    </row>
    <row r="1715" spans="3:4">
      <c r="C1715" s="633"/>
      <c r="D1715" s="633"/>
    </row>
    <row r="1716" spans="3:4">
      <c r="C1716" s="633"/>
      <c r="D1716" s="633"/>
    </row>
    <row r="1717" spans="3:4">
      <c r="C1717" s="633"/>
      <c r="D1717" s="633"/>
    </row>
    <row r="1718" spans="3:4">
      <c r="C1718" s="633"/>
      <c r="D1718" s="633"/>
    </row>
    <row r="1719" spans="3:4">
      <c r="C1719" s="633"/>
      <c r="D1719" s="633"/>
    </row>
    <row r="1720" spans="3:4">
      <c r="C1720" s="633"/>
      <c r="D1720" s="633"/>
    </row>
    <row r="1721" spans="3:4">
      <c r="C1721" s="633"/>
      <c r="D1721" s="633"/>
    </row>
    <row r="1722" spans="3:4">
      <c r="C1722" s="633"/>
      <c r="D1722" s="633"/>
    </row>
    <row r="1723" spans="3:4">
      <c r="C1723" s="633"/>
      <c r="D1723" s="633"/>
    </row>
    <row r="1724" spans="3:4">
      <c r="C1724" s="633"/>
      <c r="D1724" s="633"/>
    </row>
    <row r="1725" spans="3:4">
      <c r="C1725" s="633"/>
      <c r="D1725" s="633"/>
    </row>
    <row r="1726" spans="3:4">
      <c r="C1726" s="633"/>
      <c r="D1726" s="633"/>
    </row>
    <row r="1727" spans="3:4">
      <c r="C1727" s="633"/>
      <c r="D1727" s="633"/>
    </row>
    <row r="1728" spans="3:4">
      <c r="C1728" s="633"/>
      <c r="D1728" s="633"/>
    </row>
    <row r="1729" spans="3:4">
      <c r="C1729" s="633"/>
      <c r="D1729" s="633"/>
    </row>
    <row r="1730" spans="3:4">
      <c r="C1730" s="633"/>
      <c r="D1730" s="633"/>
    </row>
    <row r="1731" spans="3:4">
      <c r="C1731" s="633"/>
      <c r="D1731" s="633"/>
    </row>
    <row r="1732" spans="3:4">
      <c r="C1732" s="633"/>
      <c r="D1732" s="633"/>
    </row>
    <row r="1733" spans="3:4">
      <c r="C1733" s="633"/>
      <c r="D1733" s="633"/>
    </row>
    <row r="1734" spans="3:4">
      <c r="C1734" s="633"/>
      <c r="D1734" s="633"/>
    </row>
    <row r="1735" spans="3:4">
      <c r="C1735" s="633"/>
      <c r="D1735" s="633"/>
    </row>
    <row r="1736" spans="3:4">
      <c r="C1736" s="633"/>
      <c r="D1736" s="633"/>
    </row>
    <row r="1737" spans="3:4">
      <c r="C1737" s="633"/>
      <c r="D1737" s="633"/>
    </row>
    <row r="1738" spans="3:4">
      <c r="C1738" s="633"/>
      <c r="D1738" s="633"/>
    </row>
    <row r="1739" spans="3:4">
      <c r="C1739" s="633"/>
      <c r="D1739" s="633"/>
    </row>
    <row r="1740" spans="3:4">
      <c r="C1740" s="633"/>
      <c r="D1740" s="633"/>
    </row>
    <row r="1741" spans="3:4">
      <c r="C1741" s="633"/>
      <c r="D1741" s="633"/>
    </row>
    <row r="1742" spans="3:4">
      <c r="C1742" s="633"/>
      <c r="D1742" s="633"/>
    </row>
    <row r="1743" spans="3:4">
      <c r="C1743" s="633"/>
      <c r="D1743" s="633"/>
    </row>
    <row r="1744" spans="3:4">
      <c r="C1744" s="633"/>
      <c r="D1744" s="633"/>
    </row>
    <row r="1745" spans="3:4">
      <c r="C1745" s="633"/>
      <c r="D1745" s="633"/>
    </row>
    <row r="1746" spans="3:4">
      <c r="C1746" s="633"/>
      <c r="D1746" s="633"/>
    </row>
    <row r="1747" spans="3:4">
      <c r="C1747" s="633"/>
      <c r="D1747" s="633"/>
    </row>
    <row r="1748" spans="3:4">
      <c r="C1748" s="633"/>
      <c r="D1748" s="633"/>
    </row>
    <row r="1749" spans="3:4">
      <c r="C1749" s="633"/>
      <c r="D1749" s="633"/>
    </row>
    <row r="1750" spans="3:4">
      <c r="C1750" s="633"/>
      <c r="D1750" s="633"/>
    </row>
    <row r="1751" spans="3:4">
      <c r="C1751" s="633"/>
      <c r="D1751" s="633"/>
    </row>
    <row r="1752" spans="3:4">
      <c r="C1752" s="633"/>
      <c r="D1752" s="633"/>
    </row>
    <row r="1753" spans="3:4">
      <c r="C1753" s="633"/>
      <c r="D1753" s="633"/>
    </row>
    <row r="1754" spans="3:4">
      <c r="C1754" s="633"/>
      <c r="D1754" s="633"/>
    </row>
    <row r="1755" spans="3:4">
      <c r="C1755" s="633"/>
      <c r="D1755" s="633"/>
    </row>
    <row r="1756" spans="3:4">
      <c r="C1756" s="633"/>
      <c r="D1756" s="633"/>
    </row>
    <row r="1757" spans="3:4">
      <c r="C1757" s="633"/>
      <c r="D1757" s="633"/>
    </row>
    <row r="1758" spans="3:4">
      <c r="C1758" s="633"/>
      <c r="D1758" s="633"/>
    </row>
    <row r="1759" spans="3:4">
      <c r="C1759" s="633"/>
      <c r="D1759" s="633"/>
    </row>
    <row r="1760" spans="3:4">
      <c r="C1760" s="633"/>
      <c r="D1760" s="633"/>
    </row>
    <row r="1761" spans="3:4">
      <c r="C1761" s="633"/>
      <c r="D1761" s="633"/>
    </row>
    <row r="1762" spans="3:4">
      <c r="C1762" s="633"/>
      <c r="D1762" s="633"/>
    </row>
    <row r="1763" spans="3:4">
      <c r="C1763" s="633"/>
      <c r="D1763" s="633"/>
    </row>
    <row r="1764" spans="3:4">
      <c r="C1764" s="633"/>
      <c r="D1764" s="633"/>
    </row>
    <row r="1765" spans="3:4">
      <c r="C1765" s="633"/>
      <c r="D1765" s="633"/>
    </row>
    <row r="1766" spans="3:4">
      <c r="C1766" s="633"/>
      <c r="D1766" s="633"/>
    </row>
    <row r="1767" spans="3:4">
      <c r="C1767" s="633"/>
      <c r="D1767" s="633"/>
    </row>
    <row r="1768" spans="3:4">
      <c r="C1768" s="633"/>
      <c r="D1768" s="633"/>
    </row>
    <row r="1769" spans="3:4">
      <c r="C1769" s="633"/>
      <c r="D1769" s="633"/>
    </row>
    <row r="1770" spans="3:4">
      <c r="C1770" s="633"/>
      <c r="D1770" s="633"/>
    </row>
    <row r="1771" spans="3:4">
      <c r="C1771" s="633"/>
      <c r="D1771" s="633"/>
    </row>
    <row r="1772" spans="3:4">
      <c r="C1772" s="633"/>
      <c r="D1772" s="633"/>
    </row>
    <row r="1773" spans="3:4">
      <c r="C1773" s="633"/>
      <c r="D1773" s="633"/>
    </row>
    <row r="1774" spans="3:4">
      <c r="C1774" s="633"/>
      <c r="D1774" s="633"/>
    </row>
    <row r="1775" spans="3:4">
      <c r="C1775" s="633"/>
      <c r="D1775" s="633"/>
    </row>
    <row r="1776" spans="3:4">
      <c r="C1776" s="633"/>
      <c r="D1776" s="633"/>
    </row>
    <row r="1777" spans="3:4">
      <c r="C1777" s="633"/>
      <c r="D1777" s="633"/>
    </row>
    <row r="1778" spans="3:4">
      <c r="C1778" s="633"/>
      <c r="D1778" s="633"/>
    </row>
    <row r="1779" spans="3:4">
      <c r="C1779" s="633"/>
      <c r="D1779" s="633"/>
    </row>
    <row r="1780" spans="3:4">
      <c r="C1780" s="633"/>
      <c r="D1780" s="633"/>
    </row>
    <row r="1781" spans="3:4">
      <c r="C1781" s="633"/>
      <c r="D1781" s="633"/>
    </row>
    <row r="1782" spans="3:4">
      <c r="C1782" s="633"/>
      <c r="D1782" s="633"/>
    </row>
    <row r="1783" spans="3:4">
      <c r="C1783" s="633"/>
      <c r="D1783" s="633"/>
    </row>
    <row r="1784" spans="3:4">
      <c r="C1784" s="633"/>
      <c r="D1784" s="633"/>
    </row>
    <row r="1785" spans="3:4">
      <c r="C1785" s="633"/>
      <c r="D1785" s="633"/>
    </row>
    <row r="1786" spans="3:4">
      <c r="C1786" s="633"/>
      <c r="D1786" s="633"/>
    </row>
    <row r="1787" spans="3:4">
      <c r="C1787" s="633"/>
      <c r="D1787" s="633"/>
    </row>
    <row r="1788" spans="3:4">
      <c r="C1788" s="633"/>
      <c r="D1788" s="633"/>
    </row>
    <row r="1789" spans="3:4">
      <c r="C1789" s="633"/>
      <c r="D1789" s="633"/>
    </row>
    <row r="1790" spans="3:4">
      <c r="C1790" s="633"/>
      <c r="D1790" s="633"/>
    </row>
    <row r="1791" spans="3:4">
      <c r="C1791" s="633"/>
      <c r="D1791" s="633"/>
    </row>
    <row r="1792" spans="3:4">
      <c r="C1792" s="633"/>
      <c r="D1792" s="633"/>
    </row>
    <row r="1793" spans="3:4">
      <c r="C1793" s="633"/>
      <c r="D1793" s="633"/>
    </row>
    <row r="1794" spans="3:4">
      <c r="C1794" s="633"/>
      <c r="D1794" s="633"/>
    </row>
    <row r="1795" spans="3:4">
      <c r="C1795" s="633"/>
      <c r="D1795" s="633"/>
    </row>
    <row r="1796" spans="3:4">
      <c r="C1796" s="633"/>
      <c r="D1796" s="633"/>
    </row>
    <row r="1797" spans="3:4">
      <c r="C1797" s="633"/>
      <c r="D1797" s="633"/>
    </row>
    <row r="1798" spans="3:4">
      <c r="C1798" s="633"/>
      <c r="D1798" s="633"/>
    </row>
    <row r="1799" spans="3:4">
      <c r="C1799" s="633"/>
      <c r="D1799" s="633"/>
    </row>
    <row r="1800" spans="3:4">
      <c r="C1800" s="633"/>
      <c r="D1800" s="633"/>
    </row>
    <row r="1801" spans="3:4">
      <c r="C1801" s="633"/>
      <c r="D1801" s="633"/>
    </row>
    <row r="1802" spans="3:4">
      <c r="C1802" s="633"/>
      <c r="D1802" s="633"/>
    </row>
    <row r="1803" spans="3:4">
      <c r="C1803" s="633"/>
      <c r="D1803" s="633"/>
    </row>
    <row r="1804" spans="3:4">
      <c r="C1804" s="633"/>
      <c r="D1804" s="633"/>
    </row>
    <row r="1805" spans="3:4">
      <c r="C1805" s="633"/>
      <c r="D1805" s="633"/>
    </row>
    <row r="1806" spans="3:4">
      <c r="C1806" s="633"/>
      <c r="D1806" s="633"/>
    </row>
    <row r="1807" spans="3:4">
      <c r="C1807" s="633"/>
      <c r="D1807" s="633"/>
    </row>
    <row r="1808" spans="3:4">
      <c r="C1808" s="633"/>
      <c r="D1808" s="633"/>
    </row>
    <row r="1809" spans="3:4">
      <c r="C1809" s="633"/>
      <c r="D1809" s="633"/>
    </row>
    <row r="1810" spans="3:4">
      <c r="C1810" s="633"/>
      <c r="D1810" s="633"/>
    </row>
    <row r="1811" spans="3:4">
      <c r="C1811" s="633"/>
      <c r="D1811" s="633"/>
    </row>
    <row r="1812" spans="3:4">
      <c r="C1812" s="633"/>
      <c r="D1812" s="633"/>
    </row>
    <row r="1813" spans="3:4">
      <c r="C1813" s="633"/>
      <c r="D1813" s="633"/>
    </row>
    <row r="1814" spans="3:4">
      <c r="C1814" s="633"/>
      <c r="D1814" s="633"/>
    </row>
    <row r="1815" spans="3:4">
      <c r="C1815" s="633"/>
      <c r="D1815" s="633"/>
    </row>
    <row r="1816" spans="3:4">
      <c r="C1816" s="633"/>
      <c r="D1816" s="633"/>
    </row>
    <row r="1817" spans="3:4">
      <c r="C1817" s="633"/>
      <c r="D1817" s="633"/>
    </row>
    <row r="1818" spans="3:4">
      <c r="C1818" s="633"/>
      <c r="D1818" s="633"/>
    </row>
    <row r="1819" spans="3:4">
      <c r="C1819" s="633"/>
      <c r="D1819" s="633"/>
    </row>
    <row r="1820" spans="3:4">
      <c r="C1820" s="633"/>
      <c r="D1820" s="633"/>
    </row>
    <row r="1821" spans="3:4">
      <c r="C1821" s="633"/>
      <c r="D1821" s="633"/>
    </row>
    <row r="1822" spans="3:4">
      <c r="C1822" s="633"/>
      <c r="D1822" s="633"/>
    </row>
    <row r="1823" spans="3:4">
      <c r="C1823" s="633"/>
      <c r="D1823" s="633"/>
    </row>
    <row r="1824" spans="3:4">
      <c r="C1824" s="633"/>
      <c r="D1824" s="633"/>
    </row>
    <row r="1825" spans="3:4">
      <c r="C1825" s="633"/>
      <c r="D1825" s="633"/>
    </row>
    <row r="1826" spans="3:4">
      <c r="C1826" s="633"/>
      <c r="D1826" s="633"/>
    </row>
    <row r="1827" spans="3:4">
      <c r="C1827" s="633"/>
      <c r="D1827" s="633"/>
    </row>
    <row r="1828" spans="3:4">
      <c r="C1828" s="633"/>
      <c r="D1828" s="633"/>
    </row>
    <row r="1829" spans="3:4">
      <c r="C1829" s="633"/>
      <c r="D1829" s="633"/>
    </row>
    <row r="1830" spans="3:4">
      <c r="C1830" s="633"/>
      <c r="D1830" s="633"/>
    </row>
    <row r="1831" spans="3:4">
      <c r="C1831" s="633"/>
      <c r="D1831" s="633"/>
    </row>
    <row r="1832" spans="3:4">
      <c r="C1832" s="633"/>
      <c r="D1832" s="633"/>
    </row>
    <row r="1833" spans="3:4">
      <c r="C1833" s="633"/>
      <c r="D1833" s="633"/>
    </row>
    <row r="1834" spans="3:4">
      <c r="C1834" s="633"/>
      <c r="D1834" s="633"/>
    </row>
    <row r="1835" spans="3:4">
      <c r="C1835" s="633"/>
      <c r="D1835" s="633"/>
    </row>
    <row r="1836" spans="3:4">
      <c r="C1836" s="633"/>
      <c r="D1836" s="633"/>
    </row>
    <row r="1837" spans="3:4">
      <c r="C1837" s="633"/>
      <c r="D1837" s="633"/>
    </row>
    <row r="1838" spans="3:4">
      <c r="C1838" s="633"/>
      <c r="D1838" s="633"/>
    </row>
    <row r="1839" spans="3:4">
      <c r="C1839" s="633"/>
      <c r="D1839" s="633"/>
    </row>
    <row r="1840" spans="3:4">
      <c r="C1840" s="633"/>
      <c r="D1840" s="633"/>
    </row>
    <row r="1841" spans="3:4">
      <c r="C1841" s="633"/>
      <c r="D1841" s="633"/>
    </row>
    <row r="1842" spans="3:4">
      <c r="C1842" s="633"/>
      <c r="D1842" s="633"/>
    </row>
    <row r="1843" spans="3:4">
      <c r="C1843" s="633"/>
      <c r="D1843" s="633"/>
    </row>
    <row r="1844" spans="3:4">
      <c r="C1844" s="633"/>
      <c r="D1844" s="633"/>
    </row>
    <row r="1845" spans="3:4">
      <c r="C1845" s="633"/>
      <c r="D1845" s="633"/>
    </row>
    <row r="1846" spans="3:4">
      <c r="C1846" s="633"/>
      <c r="D1846" s="633"/>
    </row>
    <row r="1847" spans="3:4">
      <c r="C1847" s="633"/>
      <c r="D1847" s="633"/>
    </row>
    <row r="1848" spans="3:4">
      <c r="C1848" s="633"/>
      <c r="D1848" s="633"/>
    </row>
    <row r="1849" spans="3:4">
      <c r="C1849" s="633"/>
      <c r="D1849" s="633"/>
    </row>
    <row r="1850" spans="3:4">
      <c r="C1850" s="633"/>
      <c r="D1850" s="633"/>
    </row>
    <row r="1851" spans="3:4">
      <c r="C1851" s="633"/>
      <c r="D1851" s="633"/>
    </row>
    <row r="1852" spans="3:4">
      <c r="C1852" s="633"/>
      <c r="D1852" s="633"/>
    </row>
    <row r="1853" spans="3:4">
      <c r="C1853" s="633"/>
      <c r="D1853" s="633"/>
    </row>
    <row r="1854" spans="3:4">
      <c r="C1854" s="633"/>
      <c r="D1854" s="633"/>
    </row>
    <row r="1855" spans="3:4">
      <c r="C1855" s="633"/>
      <c r="D1855" s="633"/>
    </row>
    <row r="1856" spans="3:4">
      <c r="C1856" s="633"/>
      <c r="D1856" s="633"/>
    </row>
    <row r="1857" spans="3:4">
      <c r="C1857" s="633"/>
      <c r="D1857" s="633"/>
    </row>
    <row r="1858" spans="3:4">
      <c r="C1858" s="633"/>
      <c r="D1858" s="633"/>
    </row>
    <row r="1859" spans="3:4">
      <c r="C1859" s="633"/>
      <c r="D1859" s="633"/>
    </row>
    <row r="1860" spans="3:4">
      <c r="C1860" s="633"/>
      <c r="D1860" s="633"/>
    </row>
    <row r="1861" spans="3:4">
      <c r="C1861" s="633"/>
      <c r="D1861" s="633"/>
    </row>
    <row r="1862" spans="3:4">
      <c r="C1862" s="633"/>
      <c r="D1862" s="633"/>
    </row>
    <row r="1863" spans="3:4">
      <c r="C1863" s="633"/>
      <c r="D1863" s="633"/>
    </row>
    <row r="1864" spans="3:4">
      <c r="C1864" s="633"/>
      <c r="D1864" s="633"/>
    </row>
    <row r="1865" spans="3:4">
      <c r="C1865" s="633"/>
      <c r="D1865" s="633"/>
    </row>
    <row r="1866" spans="3:4">
      <c r="C1866" s="633"/>
      <c r="D1866" s="633"/>
    </row>
    <row r="1867" spans="3:4">
      <c r="C1867" s="633"/>
      <c r="D1867" s="633"/>
    </row>
    <row r="1868" spans="3:4">
      <c r="C1868" s="633"/>
      <c r="D1868" s="633"/>
    </row>
    <row r="1869" spans="3:4">
      <c r="C1869" s="633"/>
      <c r="D1869" s="633"/>
    </row>
    <row r="1870" spans="3:4">
      <c r="C1870" s="633"/>
      <c r="D1870" s="633"/>
    </row>
    <row r="1871" spans="3:4">
      <c r="C1871" s="633"/>
      <c r="D1871" s="633"/>
    </row>
    <row r="1872" spans="3:4">
      <c r="C1872" s="633"/>
      <c r="D1872" s="633"/>
    </row>
    <row r="1873" spans="3:4">
      <c r="C1873" s="633"/>
      <c r="D1873" s="633"/>
    </row>
    <row r="1874" spans="3:4">
      <c r="C1874" s="633"/>
      <c r="D1874" s="633"/>
    </row>
    <row r="1875" spans="3:4">
      <c r="C1875" s="633"/>
      <c r="D1875" s="633"/>
    </row>
    <row r="1876" spans="3:4">
      <c r="C1876" s="633"/>
      <c r="D1876" s="633"/>
    </row>
    <row r="1877" spans="3:4">
      <c r="C1877" s="633"/>
      <c r="D1877" s="633"/>
    </row>
    <row r="1878" spans="3:4">
      <c r="C1878" s="633"/>
      <c r="D1878" s="633"/>
    </row>
    <row r="1879" spans="3:4">
      <c r="C1879" s="633"/>
      <c r="D1879" s="633"/>
    </row>
    <row r="1880" spans="3:4">
      <c r="C1880" s="633"/>
      <c r="D1880" s="633"/>
    </row>
    <row r="1881" spans="3:4">
      <c r="C1881" s="633"/>
      <c r="D1881" s="633"/>
    </row>
    <row r="1882" spans="3:4">
      <c r="C1882" s="633"/>
      <c r="D1882" s="633"/>
    </row>
    <row r="1883" spans="3:4">
      <c r="C1883" s="633"/>
      <c r="D1883" s="633"/>
    </row>
    <row r="1884" spans="3:4">
      <c r="C1884" s="633"/>
      <c r="D1884" s="633"/>
    </row>
    <row r="1885" spans="3:4">
      <c r="C1885" s="633"/>
      <c r="D1885" s="633"/>
    </row>
    <row r="1886" spans="3:4">
      <c r="C1886" s="633"/>
      <c r="D1886" s="633"/>
    </row>
    <row r="1887" spans="3:4">
      <c r="C1887" s="633"/>
      <c r="D1887" s="633"/>
    </row>
    <row r="1888" spans="3:4">
      <c r="C1888" s="633"/>
      <c r="D1888" s="633"/>
    </row>
    <row r="1889" spans="3:4">
      <c r="C1889" s="633"/>
      <c r="D1889" s="633"/>
    </row>
    <row r="1890" spans="3:4">
      <c r="C1890" s="633"/>
      <c r="D1890" s="633"/>
    </row>
    <row r="1891" spans="3:4">
      <c r="C1891" s="633"/>
      <c r="D1891" s="633"/>
    </row>
    <row r="1892" spans="3:4">
      <c r="C1892" s="633"/>
      <c r="D1892" s="633"/>
    </row>
    <row r="1893" spans="3:4">
      <c r="C1893" s="633"/>
      <c r="D1893" s="633"/>
    </row>
    <row r="1894" spans="3:4">
      <c r="C1894" s="633"/>
      <c r="D1894" s="633"/>
    </row>
    <row r="1895" spans="3:4">
      <c r="C1895" s="633"/>
      <c r="D1895" s="633"/>
    </row>
    <row r="1896" spans="3:4">
      <c r="C1896" s="633"/>
      <c r="D1896" s="633"/>
    </row>
    <row r="1897" spans="3:4">
      <c r="C1897" s="633"/>
      <c r="D1897" s="633"/>
    </row>
    <row r="1898" spans="3:4">
      <c r="C1898" s="633"/>
      <c r="D1898" s="633"/>
    </row>
    <row r="1899" spans="3:4">
      <c r="C1899" s="633"/>
      <c r="D1899" s="633"/>
    </row>
    <row r="1900" spans="3:4">
      <c r="C1900" s="633"/>
      <c r="D1900" s="633"/>
    </row>
    <row r="1901" spans="3:4">
      <c r="C1901" s="633"/>
      <c r="D1901" s="633"/>
    </row>
    <row r="1902" spans="3:4">
      <c r="C1902" s="633"/>
      <c r="D1902" s="633"/>
    </row>
    <row r="1903" spans="3:4">
      <c r="C1903" s="633"/>
      <c r="D1903" s="633"/>
    </row>
    <row r="1904" spans="3:4">
      <c r="C1904" s="633"/>
      <c r="D1904" s="633"/>
    </row>
    <row r="1905" spans="3:4">
      <c r="C1905" s="633"/>
      <c r="D1905" s="633"/>
    </row>
    <row r="1906" spans="3:4">
      <c r="C1906" s="633"/>
      <c r="D1906" s="633"/>
    </row>
    <row r="1907" spans="3:4">
      <c r="C1907" s="633"/>
      <c r="D1907" s="633"/>
    </row>
    <row r="1908" spans="3:4">
      <c r="C1908" s="633"/>
      <c r="D1908" s="633"/>
    </row>
    <row r="1909" spans="3:4">
      <c r="C1909" s="633"/>
      <c r="D1909" s="633"/>
    </row>
    <row r="1910" spans="3:4">
      <c r="C1910" s="633"/>
      <c r="D1910" s="633"/>
    </row>
    <row r="1911" spans="3:4">
      <c r="C1911" s="633"/>
      <c r="D1911" s="633"/>
    </row>
    <row r="1912" spans="3:4">
      <c r="C1912" s="633"/>
      <c r="D1912" s="633"/>
    </row>
    <row r="1913" spans="3:4">
      <c r="C1913" s="633"/>
      <c r="D1913" s="633"/>
    </row>
    <row r="1914" spans="3:4">
      <c r="C1914" s="633"/>
      <c r="D1914" s="633"/>
    </row>
    <row r="1915" spans="3:4">
      <c r="C1915" s="633"/>
      <c r="D1915" s="633"/>
    </row>
    <row r="1916" spans="3:4">
      <c r="C1916" s="633"/>
      <c r="D1916" s="633"/>
    </row>
    <row r="1917" spans="3:4">
      <c r="C1917" s="633"/>
      <c r="D1917" s="633"/>
    </row>
    <row r="1918" spans="3:4">
      <c r="C1918" s="633"/>
      <c r="D1918" s="633"/>
    </row>
    <row r="1919" spans="3:4">
      <c r="C1919" s="633"/>
      <c r="D1919" s="633"/>
    </row>
    <row r="1920" spans="3:4">
      <c r="C1920" s="633"/>
      <c r="D1920" s="633"/>
    </row>
    <row r="1921" spans="3:4">
      <c r="C1921" s="633"/>
      <c r="D1921" s="633"/>
    </row>
    <row r="1922" spans="3:4">
      <c r="C1922" s="633"/>
      <c r="D1922" s="633"/>
    </row>
    <row r="1923" spans="3:4">
      <c r="C1923" s="633"/>
      <c r="D1923" s="633"/>
    </row>
    <row r="1924" spans="3:4">
      <c r="C1924" s="633"/>
      <c r="D1924" s="633"/>
    </row>
    <row r="1925" spans="3:4">
      <c r="C1925" s="633"/>
      <c r="D1925" s="633"/>
    </row>
    <row r="1926" spans="3:4">
      <c r="C1926" s="633"/>
      <c r="D1926" s="633"/>
    </row>
    <row r="1927" spans="3:4">
      <c r="C1927" s="633"/>
      <c r="D1927" s="633"/>
    </row>
    <row r="1928" spans="3:4">
      <c r="C1928" s="633"/>
      <c r="D1928" s="633"/>
    </row>
    <row r="1929" spans="3:4">
      <c r="C1929" s="633"/>
      <c r="D1929" s="633"/>
    </row>
    <row r="1930" spans="3:4">
      <c r="C1930" s="633"/>
      <c r="D1930" s="633"/>
    </row>
    <row r="1931" spans="3:4">
      <c r="C1931" s="633"/>
      <c r="D1931" s="633"/>
    </row>
    <row r="1932" spans="3:4">
      <c r="C1932" s="633"/>
      <c r="D1932" s="633"/>
    </row>
    <row r="1933" spans="3:4">
      <c r="C1933" s="633"/>
      <c r="D1933" s="633"/>
    </row>
    <row r="1934" spans="3:4">
      <c r="C1934" s="633"/>
      <c r="D1934" s="633"/>
    </row>
    <row r="1935" spans="3:4">
      <c r="C1935" s="633"/>
      <c r="D1935" s="633"/>
    </row>
    <row r="1936" spans="3:4">
      <c r="C1936" s="633"/>
      <c r="D1936" s="633"/>
    </row>
    <row r="1937" spans="3:4">
      <c r="C1937" s="633"/>
      <c r="D1937" s="633"/>
    </row>
    <row r="1938" spans="3:4">
      <c r="C1938" s="633"/>
      <c r="D1938" s="633"/>
    </row>
    <row r="1939" spans="3:4">
      <c r="C1939" s="633"/>
      <c r="D1939" s="633"/>
    </row>
    <row r="1940" spans="3:4">
      <c r="C1940" s="633"/>
      <c r="D1940" s="633"/>
    </row>
    <row r="1941" spans="3:4">
      <c r="C1941" s="633"/>
      <c r="D1941" s="633"/>
    </row>
    <row r="1942" spans="3:4">
      <c r="C1942" s="633"/>
      <c r="D1942" s="633"/>
    </row>
    <row r="1943" spans="3:4">
      <c r="C1943" s="633"/>
      <c r="D1943" s="633"/>
    </row>
    <row r="1944" spans="3:4">
      <c r="C1944" s="633"/>
      <c r="D1944" s="633"/>
    </row>
    <row r="1945" spans="3:4">
      <c r="C1945" s="633"/>
      <c r="D1945" s="633"/>
    </row>
    <row r="1946" spans="3:4">
      <c r="C1946" s="633"/>
      <c r="D1946" s="633"/>
    </row>
    <row r="1947" spans="3:4">
      <c r="C1947" s="633"/>
      <c r="D1947" s="633"/>
    </row>
    <row r="1948" spans="3:4">
      <c r="C1948" s="633"/>
      <c r="D1948" s="633"/>
    </row>
    <row r="1949" spans="3:4">
      <c r="C1949" s="633"/>
      <c r="D1949" s="633"/>
    </row>
    <row r="1950" spans="3:4">
      <c r="C1950" s="633"/>
      <c r="D1950" s="633"/>
    </row>
    <row r="1951" spans="3:4">
      <c r="C1951" s="633"/>
      <c r="D1951" s="633"/>
    </row>
    <row r="1952" spans="3:4">
      <c r="C1952" s="633"/>
      <c r="D1952" s="633"/>
    </row>
    <row r="1953" spans="3:4">
      <c r="C1953" s="633"/>
      <c r="D1953" s="633"/>
    </row>
    <row r="1954" spans="3:4">
      <c r="C1954" s="633"/>
      <c r="D1954" s="633"/>
    </row>
    <row r="1955" spans="3:4">
      <c r="C1955" s="633"/>
      <c r="D1955" s="633"/>
    </row>
    <row r="1956" spans="3:4">
      <c r="C1956" s="633"/>
      <c r="D1956" s="633"/>
    </row>
    <row r="1957" spans="3:4">
      <c r="C1957" s="633"/>
      <c r="D1957" s="633"/>
    </row>
    <row r="1958" spans="3:4">
      <c r="C1958" s="633"/>
      <c r="D1958" s="633"/>
    </row>
    <row r="1959" spans="3:4">
      <c r="C1959" s="633"/>
      <c r="D1959" s="633"/>
    </row>
    <row r="1960" spans="3:4">
      <c r="C1960" s="633"/>
      <c r="D1960" s="633"/>
    </row>
    <row r="1961" spans="3:4">
      <c r="C1961" s="633"/>
      <c r="D1961" s="633"/>
    </row>
    <row r="1962" spans="3:4">
      <c r="C1962" s="633"/>
      <c r="D1962" s="633"/>
    </row>
    <row r="1963" spans="3:4">
      <c r="C1963" s="633"/>
      <c r="D1963" s="633"/>
    </row>
    <row r="1964" spans="3:4">
      <c r="C1964" s="633"/>
      <c r="D1964" s="633"/>
    </row>
    <row r="1965" spans="3:4">
      <c r="C1965" s="633"/>
      <c r="D1965" s="633"/>
    </row>
    <row r="1966" spans="3:4">
      <c r="C1966" s="633"/>
      <c r="D1966" s="633"/>
    </row>
    <row r="1967" spans="3:4">
      <c r="C1967" s="633"/>
      <c r="D1967" s="633"/>
    </row>
    <row r="1968" spans="3:4">
      <c r="C1968" s="633"/>
      <c r="D1968" s="633"/>
    </row>
    <row r="1969" spans="3:4">
      <c r="C1969" s="633"/>
      <c r="D1969" s="633"/>
    </row>
    <row r="1970" spans="3:4">
      <c r="C1970" s="633"/>
      <c r="D1970" s="633"/>
    </row>
    <row r="1971" spans="3:4">
      <c r="C1971" s="633"/>
      <c r="D1971" s="633"/>
    </row>
    <row r="1972" spans="3:4">
      <c r="C1972" s="633"/>
      <c r="D1972" s="633"/>
    </row>
    <row r="1973" spans="3:4">
      <c r="C1973" s="633"/>
      <c r="D1973" s="633"/>
    </row>
    <row r="1974" spans="3:4">
      <c r="C1974" s="633"/>
      <c r="D1974" s="633"/>
    </row>
    <row r="1975" spans="3:4">
      <c r="C1975" s="633"/>
      <c r="D1975" s="633"/>
    </row>
    <row r="1976" spans="3:4">
      <c r="C1976" s="633"/>
      <c r="D1976" s="633"/>
    </row>
    <row r="1977" spans="3:4">
      <c r="C1977" s="633"/>
      <c r="D1977" s="633"/>
    </row>
    <row r="1978" spans="3:4">
      <c r="C1978" s="633"/>
      <c r="D1978" s="633"/>
    </row>
    <row r="1979" spans="3:4">
      <c r="C1979" s="633"/>
      <c r="D1979" s="633"/>
    </row>
    <row r="1980" spans="3:4">
      <c r="C1980" s="633"/>
      <c r="D1980" s="633"/>
    </row>
    <row r="1981" spans="3:4">
      <c r="C1981" s="633"/>
      <c r="D1981" s="633"/>
    </row>
    <row r="1982" spans="3:4">
      <c r="C1982" s="633"/>
      <c r="D1982" s="633"/>
    </row>
    <row r="1983" spans="3:4">
      <c r="C1983" s="633"/>
      <c r="D1983" s="633"/>
    </row>
    <row r="1984" spans="3:4">
      <c r="C1984" s="633"/>
      <c r="D1984" s="633"/>
    </row>
    <row r="1985" spans="3:4">
      <c r="C1985" s="633"/>
      <c r="D1985" s="633"/>
    </row>
    <row r="1986" spans="3:4">
      <c r="C1986" s="633"/>
      <c r="D1986" s="633"/>
    </row>
    <row r="1987" spans="3:4">
      <c r="C1987" s="633"/>
      <c r="D1987" s="633"/>
    </row>
    <row r="1988" spans="3:4">
      <c r="C1988" s="633"/>
      <c r="D1988" s="633"/>
    </row>
    <row r="1989" spans="3:4">
      <c r="C1989" s="633"/>
      <c r="D1989" s="633"/>
    </row>
    <row r="1990" spans="3:4">
      <c r="C1990" s="633"/>
      <c r="D1990" s="633"/>
    </row>
    <row r="1991" spans="3:4">
      <c r="C1991" s="633"/>
      <c r="D1991" s="633"/>
    </row>
    <row r="1992" spans="3:4">
      <c r="C1992" s="633"/>
      <c r="D1992" s="633"/>
    </row>
    <row r="1993" spans="3:4">
      <c r="C1993" s="633"/>
      <c r="D1993" s="633"/>
    </row>
    <row r="1994" spans="3:4">
      <c r="C1994" s="633"/>
      <c r="D1994" s="633"/>
    </row>
    <row r="1995" spans="3:4">
      <c r="C1995" s="633"/>
      <c r="D1995" s="633"/>
    </row>
    <row r="1996" spans="3:4">
      <c r="C1996" s="633"/>
      <c r="D1996" s="633"/>
    </row>
    <row r="1997" spans="3:4">
      <c r="C1997" s="633"/>
      <c r="D1997" s="633"/>
    </row>
    <row r="1998" spans="3:4">
      <c r="C1998" s="633"/>
      <c r="D1998" s="633"/>
    </row>
    <row r="1999" spans="3:4">
      <c r="C1999" s="633"/>
      <c r="D1999" s="633"/>
    </row>
    <row r="2000" spans="3:4">
      <c r="C2000" s="633"/>
      <c r="D2000" s="633"/>
    </row>
    <row r="2001" spans="3:4">
      <c r="C2001" s="633"/>
      <c r="D2001" s="633"/>
    </row>
    <row r="2002" spans="3:4">
      <c r="C2002" s="633"/>
      <c r="D2002" s="633"/>
    </row>
    <row r="2003" spans="3:4">
      <c r="C2003" s="633"/>
      <c r="D2003" s="633"/>
    </row>
    <row r="2004" spans="3:4">
      <c r="C2004" s="633"/>
      <c r="D2004" s="633"/>
    </row>
    <row r="2005" spans="3:4">
      <c r="C2005" s="633"/>
      <c r="D2005" s="633"/>
    </row>
    <row r="2006" spans="3:4">
      <c r="C2006" s="633"/>
      <c r="D2006" s="633"/>
    </row>
    <row r="2007" spans="3:4">
      <c r="C2007" s="633"/>
      <c r="D2007" s="633"/>
    </row>
    <row r="2008" spans="3:4">
      <c r="C2008" s="633"/>
      <c r="D2008" s="633"/>
    </row>
    <row r="2009" spans="3:4">
      <c r="C2009" s="633"/>
      <c r="D2009" s="633"/>
    </row>
    <row r="2010" spans="3:4">
      <c r="C2010" s="633"/>
      <c r="D2010" s="633"/>
    </row>
    <row r="2011" spans="3:4">
      <c r="C2011" s="633"/>
      <c r="D2011" s="633"/>
    </row>
    <row r="2012" spans="3:4">
      <c r="C2012" s="633"/>
      <c r="D2012" s="633"/>
    </row>
    <row r="2013" spans="3:4">
      <c r="C2013" s="633"/>
      <c r="D2013" s="633"/>
    </row>
    <row r="2014" spans="3:4">
      <c r="C2014" s="633"/>
      <c r="D2014" s="633"/>
    </row>
    <row r="2015" spans="3:4">
      <c r="C2015" s="633"/>
      <c r="D2015" s="633"/>
    </row>
    <row r="2016" spans="3:4">
      <c r="C2016" s="633"/>
      <c r="D2016" s="633"/>
    </row>
    <row r="2017" spans="3:4">
      <c r="C2017" s="633"/>
      <c r="D2017" s="633"/>
    </row>
    <row r="2018" spans="3:4">
      <c r="C2018" s="633"/>
      <c r="D2018" s="633"/>
    </row>
    <row r="2019" spans="3:4">
      <c r="C2019" s="633"/>
      <c r="D2019" s="633"/>
    </row>
    <row r="2020" spans="3:4">
      <c r="C2020" s="633"/>
      <c r="D2020" s="633"/>
    </row>
    <row r="2021" spans="3:4">
      <c r="C2021" s="633"/>
      <c r="D2021" s="633"/>
    </row>
    <row r="2022" spans="3:4">
      <c r="C2022" s="633"/>
      <c r="D2022" s="633"/>
    </row>
    <row r="2023" spans="3:4">
      <c r="C2023" s="633"/>
      <c r="D2023" s="633"/>
    </row>
    <row r="2024" spans="3:4">
      <c r="C2024" s="633"/>
      <c r="D2024" s="633"/>
    </row>
    <row r="2025" spans="3:4">
      <c r="C2025" s="633"/>
      <c r="D2025" s="633"/>
    </row>
    <row r="2026" spans="3:4">
      <c r="C2026" s="633"/>
      <c r="D2026" s="633"/>
    </row>
    <row r="2027" spans="3:4">
      <c r="C2027" s="633"/>
      <c r="D2027" s="633"/>
    </row>
    <row r="2028" spans="3:4">
      <c r="C2028" s="633"/>
      <c r="D2028" s="633"/>
    </row>
    <row r="2029" spans="3:4">
      <c r="C2029" s="633"/>
      <c r="D2029" s="633"/>
    </row>
    <row r="2030" spans="3:4">
      <c r="C2030" s="633"/>
      <c r="D2030" s="633"/>
    </row>
    <row r="2031" spans="3:4">
      <c r="C2031" s="633"/>
      <c r="D2031" s="633"/>
    </row>
    <row r="2032" spans="3:4">
      <c r="C2032" s="633"/>
      <c r="D2032" s="633"/>
    </row>
    <row r="2033" spans="3:4">
      <c r="C2033" s="633"/>
      <c r="D2033" s="633"/>
    </row>
    <row r="2034" spans="3:4">
      <c r="C2034" s="633"/>
      <c r="D2034" s="633"/>
    </row>
    <row r="2035" spans="3:4">
      <c r="C2035" s="633"/>
      <c r="D2035" s="633"/>
    </row>
    <row r="2036" spans="3:4">
      <c r="C2036" s="633"/>
      <c r="D2036" s="633"/>
    </row>
    <row r="2037" spans="3:4">
      <c r="C2037" s="633"/>
      <c r="D2037" s="633"/>
    </row>
    <row r="2038" spans="3:4">
      <c r="C2038" s="633"/>
      <c r="D2038" s="633"/>
    </row>
    <row r="2039" spans="3:4">
      <c r="C2039" s="633"/>
      <c r="D2039" s="633"/>
    </row>
    <row r="2040" spans="3:4">
      <c r="C2040" s="633"/>
      <c r="D2040" s="633"/>
    </row>
    <row r="2041" spans="3:4">
      <c r="C2041" s="633"/>
      <c r="D2041" s="633"/>
    </row>
    <row r="2042" spans="3:4">
      <c r="C2042" s="633"/>
      <c r="D2042" s="633"/>
    </row>
    <row r="2043" spans="3:4">
      <c r="C2043" s="633"/>
      <c r="D2043" s="633"/>
    </row>
    <row r="2044" spans="3:4">
      <c r="C2044" s="633"/>
      <c r="D2044" s="633"/>
    </row>
    <row r="2045" spans="3:4">
      <c r="C2045" s="633"/>
      <c r="D2045" s="633"/>
    </row>
    <row r="2046" spans="3:4">
      <c r="C2046" s="633"/>
      <c r="D2046" s="633"/>
    </row>
    <row r="2047" spans="3:4">
      <c r="C2047" s="633"/>
      <c r="D2047" s="633"/>
    </row>
    <row r="2048" spans="3:4">
      <c r="C2048" s="633"/>
      <c r="D2048" s="633"/>
    </row>
    <row r="2049" spans="3:4">
      <c r="C2049" s="633"/>
      <c r="D2049" s="633"/>
    </row>
    <row r="2050" spans="3:4">
      <c r="C2050" s="633"/>
      <c r="D2050" s="633"/>
    </row>
    <row r="2051" spans="3:4">
      <c r="C2051" s="633"/>
      <c r="D2051" s="633"/>
    </row>
    <row r="2052" spans="3:4">
      <c r="C2052" s="633"/>
      <c r="D2052" s="633"/>
    </row>
    <row r="2053" spans="3:4">
      <c r="C2053" s="633"/>
      <c r="D2053" s="633"/>
    </row>
    <row r="2054" spans="3:4">
      <c r="C2054" s="633"/>
      <c r="D2054" s="633"/>
    </row>
    <row r="2055" spans="3:4">
      <c r="C2055" s="633"/>
      <c r="D2055" s="633"/>
    </row>
    <row r="2056" spans="3:4">
      <c r="C2056" s="633"/>
      <c r="D2056" s="633"/>
    </row>
    <row r="2057" spans="3:4">
      <c r="C2057" s="633"/>
      <c r="D2057" s="633"/>
    </row>
    <row r="2058" spans="3:4">
      <c r="C2058" s="633"/>
      <c r="D2058" s="633"/>
    </row>
    <row r="2059" spans="3:4">
      <c r="C2059" s="633"/>
      <c r="D2059" s="633"/>
    </row>
    <row r="2060" spans="3:4">
      <c r="C2060" s="633"/>
      <c r="D2060" s="633"/>
    </row>
    <row r="2061" spans="3:4">
      <c r="C2061" s="633"/>
      <c r="D2061" s="633"/>
    </row>
    <row r="2062" spans="3:4">
      <c r="C2062" s="633"/>
      <c r="D2062" s="633"/>
    </row>
    <row r="2063" spans="3:4">
      <c r="C2063" s="633"/>
      <c r="D2063" s="633"/>
    </row>
    <row r="2064" spans="3:4">
      <c r="C2064" s="633"/>
      <c r="D2064" s="633"/>
    </row>
    <row r="2065" spans="3:4">
      <c r="C2065" s="633"/>
      <c r="D2065" s="633"/>
    </row>
    <row r="2066" spans="3:4">
      <c r="C2066" s="633"/>
      <c r="D2066" s="633"/>
    </row>
    <row r="2067" spans="3:4">
      <c r="C2067" s="633"/>
      <c r="D2067" s="633"/>
    </row>
    <row r="2068" spans="3:4">
      <c r="C2068" s="633"/>
      <c r="D2068" s="633"/>
    </row>
    <row r="2069" spans="3:4">
      <c r="C2069" s="633"/>
      <c r="D2069" s="633"/>
    </row>
    <row r="2070" spans="3:4">
      <c r="C2070" s="633"/>
      <c r="D2070" s="633"/>
    </row>
    <row r="2071" spans="3:4">
      <c r="C2071" s="633"/>
      <c r="D2071" s="633"/>
    </row>
    <row r="2072" spans="3:4">
      <c r="C2072" s="633"/>
      <c r="D2072" s="633"/>
    </row>
    <row r="2073" spans="3:4">
      <c r="C2073" s="633"/>
      <c r="D2073" s="633"/>
    </row>
    <row r="2074" spans="3:4">
      <c r="C2074" s="633"/>
      <c r="D2074" s="633"/>
    </row>
    <row r="2075" spans="3:4">
      <c r="C2075" s="633"/>
      <c r="D2075" s="633"/>
    </row>
    <row r="2076" spans="3:4">
      <c r="C2076" s="633"/>
      <c r="D2076" s="633"/>
    </row>
    <row r="2077" spans="3:4">
      <c r="C2077" s="633"/>
      <c r="D2077" s="633"/>
    </row>
    <row r="2078" spans="3:4">
      <c r="C2078" s="633"/>
      <c r="D2078" s="633"/>
    </row>
    <row r="2079" spans="3:4">
      <c r="C2079" s="633"/>
      <c r="D2079" s="633"/>
    </row>
    <row r="2080" spans="3:4">
      <c r="C2080" s="633"/>
      <c r="D2080" s="633"/>
    </row>
    <row r="2081" spans="3:4">
      <c r="C2081" s="633"/>
      <c r="D2081" s="633"/>
    </row>
    <row r="2082" spans="3:4">
      <c r="C2082" s="633"/>
      <c r="D2082" s="633"/>
    </row>
    <row r="2083" spans="3:4">
      <c r="C2083" s="633"/>
      <c r="D2083" s="633"/>
    </row>
    <row r="2084" spans="3:4">
      <c r="C2084" s="633"/>
      <c r="D2084" s="633"/>
    </row>
    <row r="2085" spans="3:4">
      <c r="C2085" s="633"/>
      <c r="D2085" s="633"/>
    </row>
    <row r="2086" spans="3:4">
      <c r="C2086" s="633"/>
      <c r="D2086" s="633"/>
    </row>
    <row r="2087" spans="3:4">
      <c r="C2087" s="633"/>
      <c r="D2087" s="633"/>
    </row>
    <row r="2088" spans="3:4">
      <c r="C2088" s="633"/>
      <c r="D2088" s="633"/>
    </row>
    <row r="2089" spans="3:4">
      <c r="C2089" s="633"/>
      <c r="D2089" s="633"/>
    </row>
    <row r="2090" spans="3:4">
      <c r="C2090" s="633"/>
      <c r="D2090" s="633"/>
    </row>
    <row r="2091" spans="3:4">
      <c r="C2091" s="633"/>
      <c r="D2091" s="633"/>
    </row>
    <row r="2092" spans="3:4">
      <c r="C2092" s="633"/>
      <c r="D2092" s="633"/>
    </row>
    <row r="2093" spans="3:4">
      <c r="C2093" s="633"/>
      <c r="D2093" s="633"/>
    </row>
    <row r="2094" spans="3:4">
      <c r="C2094" s="633"/>
      <c r="D2094" s="633"/>
    </row>
    <row r="2095" spans="3:4">
      <c r="C2095" s="633"/>
      <c r="D2095" s="633"/>
    </row>
    <row r="2096" spans="3:4">
      <c r="C2096" s="633"/>
      <c r="D2096" s="633"/>
    </row>
    <row r="2097" spans="3:4">
      <c r="C2097" s="633"/>
      <c r="D2097" s="633"/>
    </row>
    <row r="2098" spans="3:4">
      <c r="C2098" s="633"/>
      <c r="D2098" s="633"/>
    </row>
    <row r="2099" spans="3:4">
      <c r="C2099" s="633"/>
      <c r="D2099" s="633"/>
    </row>
    <row r="2100" spans="3:4">
      <c r="C2100" s="633"/>
      <c r="D2100" s="633"/>
    </row>
    <row r="2101" spans="3:4">
      <c r="C2101" s="633"/>
      <c r="D2101" s="633"/>
    </row>
    <row r="2102" spans="3:4">
      <c r="C2102" s="633"/>
      <c r="D2102" s="633"/>
    </row>
    <row r="2103" spans="3:4">
      <c r="C2103" s="633"/>
      <c r="D2103" s="633"/>
    </row>
    <row r="2104" spans="3:4">
      <c r="C2104" s="633"/>
      <c r="D2104" s="633"/>
    </row>
    <row r="2105" spans="3:4">
      <c r="C2105" s="633"/>
      <c r="D2105" s="633"/>
    </row>
    <row r="2106" spans="3:4">
      <c r="C2106" s="633"/>
      <c r="D2106" s="633"/>
    </row>
    <row r="2107" spans="3:4">
      <c r="C2107" s="633"/>
      <c r="D2107" s="633"/>
    </row>
    <row r="2108" spans="3:4">
      <c r="C2108" s="633"/>
      <c r="D2108" s="633"/>
    </row>
    <row r="2109" spans="3:4">
      <c r="C2109" s="633"/>
      <c r="D2109" s="633"/>
    </row>
    <row r="2110" spans="3:4">
      <c r="C2110" s="633"/>
      <c r="D2110" s="633"/>
    </row>
    <row r="2111" spans="3:4">
      <c r="C2111" s="633"/>
      <c r="D2111" s="633"/>
    </row>
    <row r="2112" spans="3:4">
      <c r="C2112" s="633"/>
      <c r="D2112" s="633"/>
    </row>
    <row r="2113" spans="3:4">
      <c r="C2113" s="633"/>
      <c r="D2113" s="633"/>
    </row>
    <row r="2114" spans="3:4">
      <c r="C2114" s="633"/>
      <c r="D2114" s="633"/>
    </row>
    <row r="2115" spans="3:4">
      <c r="C2115" s="633"/>
      <c r="D2115" s="633"/>
    </row>
    <row r="2116" spans="3:4">
      <c r="C2116" s="633"/>
      <c r="D2116" s="633"/>
    </row>
    <row r="2117" spans="3:4">
      <c r="C2117" s="633"/>
      <c r="D2117" s="633"/>
    </row>
    <row r="2118" spans="3:4">
      <c r="C2118" s="633"/>
      <c r="D2118" s="633"/>
    </row>
    <row r="2119" spans="3:4">
      <c r="C2119" s="633"/>
      <c r="D2119" s="633"/>
    </row>
    <row r="2120" spans="3:4">
      <c r="C2120" s="633"/>
      <c r="D2120" s="633"/>
    </row>
    <row r="2121" spans="3:4">
      <c r="C2121" s="633"/>
      <c r="D2121" s="633"/>
    </row>
    <row r="2122" spans="3:4">
      <c r="C2122" s="633"/>
      <c r="D2122" s="633"/>
    </row>
    <row r="2123" spans="3:4">
      <c r="C2123" s="633"/>
      <c r="D2123" s="633"/>
    </row>
    <row r="2124" spans="3:4">
      <c r="C2124" s="633"/>
      <c r="D2124" s="633"/>
    </row>
    <row r="2125" spans="3:4">
      <c r="C2125" s="633"/>
      <c r="D2125" s="633"/>
    </row>
    <row r="2126" spans="3:4">
      <c r="C2126" s="633"/>
      <c r="D2126" s="633"/>
    </row>
    <row r="2127" spans="3:4">
      <c r="C2127" s="633"/>
      <c r="D2127" s="633"/>
    </row>
    <row r="2128" spans="3:4">
      <c r="C2128" s="633"/>
      <c r="D2128" s="633"/>
    </row>
    <row r="2129" spans="3:4">
      <c r="C2129" s="633"/>
      <c r="D2129" s="633"/>
    </row>
    <row r="2130" spans="3:4">
      <c r="C2130" s="633"/>
      <c r="D2130" s="633"/>
    </row>
    <row r="2131" spans="3:4">
      <c r="C2131" s="633"/>
      <c r="D2131" s="633"/>
    </row>
    <row r="2132" spans="3:4">
      <c r="C2132" s="633"/>
      <c r="D2132" s="633"/>
    </row>
    <row r="2133" spans="3:4">
      <c r="C2133" s="633"/>
      <c r="D2133" s="633"/>
    </row>
    <row r="2134" spans="3:4">
      <c r="C2134" s="633"/>
      <c r="D2134" s="633"/>
    </row>
    <row r="2135" spans="3:4">
      <c r="C2135" s="633"/>
      <c r="D2135" s="633"/>
    </row>
    <row r="2136" spans="3:4">
      <c r="C2136" s="633"/>
      <c r="D2136" s="633"/>
    </row>
    <row r="2137" spans="3:4">
      <c r="C2137" s="633"/>
      <c r="D2137" s="633"/>
    </row>
    <row r="2138" spans="3:4">
      <c r="C2138" s="633"/>
      <c r="D2138" s="633"/>
    </row>
    <row r="2139" spans="3:4">
      <c r="C2139" s="633"/>
      <c r="D2139" s="633"/>
    </row>
    <row r="2140" spans="3:4">
      <c r="C2140" s="633"/>
      <c r="D2140" s="633"/>
    </row>
    <row r="2141" spans="3:4">
      <c r="C2141" s="633"/>
      <c r="D2141" s="633"/>
    </row>
    <row r="2142" spans="3:4">
      <c r="C2142" s="633"/>
      <c r="D2142" s="633"/>
    </row>
    <row r="2143" spans="3:4">
      <c r="C2143" s="633"/>
      <c r="D2143" s="633"/>
    </row>
    <row r="2144" spans="3:4">
      <c r="C2144" s="633"/>
      <c r="D2144" s="633"/>
    </row>
    <row r="2145" spans="3:4">
      <c r="C2145" s="633"/>
      <c r="D2145" s="633"/>
    </row>
    <row r="2146" spans="3:4">
      <c r="C2146" s="633"/>
      <c r="D2146" s="633"/>
    </row>
    <row r="2147" spans="3:4">
      <c r="C2147" s="633"/>
      <c r="D2147" s="633"/>
    </row>
    <row r="2148" spans="3:4">
      <c r="C2148" s="633"/>
      <c r="D2148" s="633"/>
    </row>
    <row r="2149" spans="3:4">
      <c r="C2149" s="633"/>
      <c r="D2149" s="633"/>
    </row>
    <row r="2150" spans="3:4">
      <c r="C2150" s="633"/>
      <c r="D2150" s="633"/>
    </row>
    <row r="2151" spans="3:4">
      <c r="C2151" s="633"/>
      <c r="D2151" s="633"/>
    </row>
    <row r="2152" spans="3:4">
      <c r="C2152" s="633"/>
      <c r="D2152" s="633"/>
    </row>
    <row r="2153" spans="3:4">
      <c r="C2153" s="633"/>
      <c r="D2153" s="633"/>
    </row>
    <row r="2154" spans="3:4">
      <c r="C2154" s="633"/>
      <c r="D2154" s="633"/>
    </row>
    <row r="2155" spans="3:4">
      <c r="C2155" s="633"/>
      <c r="D2155" s="633"/>
    </row>
    <row r="2156" spans="3:4">
      <c r="C2156" s="633"/>
      <c r="D2156" s="633"/>
    </row>
    <row r="2157" spans="3:4">
      <c r="C2157" s="633"/>
      <c r="D2157" s="633"/>
    </row>
    <row r="2158" spans="3:4">
      <c r="C2158" s="633"/>
      <c r="D2158" s="633"/>
    </row>
    <row r="2159" spans="3:4">
      <c r="C2159" s="633"/>
      <c r="D2159" s="633"/>
    </row>
    <row r="2160" spans="3:4">
      <c r="C2160" s="633"/>
      <c r="D2160" s="633"/>
    </row>
    <row r="2161" spans="3:4">
      <c r="C2161" s="633"/>
      <c r="D2161" s="633"/>
    </row>
    <row r="2162" spans="3:4">
      <c r="C2162" s="633"/>
      <c r="D2162" s="633"/>
    </row>
    <row r="2163" spans="3:4">
      <c r="C2163" s="633"/>
      <c r="D2163" s="633"/>
    </row>
    <row r="2164" spans="3:4">
      <c r="C2164" s="633"/>
      <c r="D2164" s="633"/>
    </row>
    <row r="2165" spans="3:4">
      <c r="C2165" s="633"/>
      <c r="D2165" s="633"/>
    </row>
    <row r="2166" spans="3:4">
      <c r="C2166" s="633"/>
      <c r="D2166" s="633"/>
    </row>
    <row r="2167" spans="3:4">
      <c r="C2167" s="633"/>
      <c r="D2167" s="633"/>
    </row>
    <row r="2168" spans="3:4">
      <c r="C2168" s="633"/>
      <c r="D2168" s="633"/>
    </row>
    <row r="2169" spans="3:4">
      <c r="C2169" s="633"/>
      <c r="D2169" s="633"/>
    </row>
    <row r="2170" spans="3:4">
      <c r="C2170" s="633"/>
      <c r="D2170" s="633"/>
    </row>
    <row r="2171" spans="3:4">
      <c r="C2171" s="633"/>
      <c r="D2171" s="633"/>
    </row>
    <row r="2172" spans="3:4">
      <c r="C2172" s="633"/>
      <c r="D2172" s="633"/>
    </row>
    <row r="2173" spans="3:4">
      <c r="C2173" s="633"/>
      <c r="D2173" s="633"/>
    </row>
    <row r="2174" spans="3:4">
      <c r="C2174" s="633"/>
      <c r="D2174" s="633"/>
    </row>
    <row r="2175" spans="3:4">
      <c r="C2175" s="633"/>
      <c r="D2175" s="633"/>
    </row>
    <row r="2176" spans="3:4">
      <c r="C2176" s="633"/>
      <c r="D2176" s="633"/>
    </row>
    <row r="2177" spans="3:4">
      <c r="C2177" s="633"/>
      <c r="D2177" s="633"/>
    </row>
    <row r="2178" spans="3:4">
      <c r="C2178" s="633"/>
      <c r="D2178" s="633"/>
    </row>
    <row r="2179" spans="3:4">
      <c r="C2179" s="633"/>
      <c r="D2179" s="633"/>
    </row>
    <row r="2180" spans="3:4">
      <c r="C2180" s="633"/>
      <c r="D2180" s="633"/>
    </row>
    <row r="2181" spans="3:4">
      <c r="C2181" s="633"/>
      <c r="D2181" s="633"/>
    </row>
    <row r="2182" spans="3:4">
      <c r="C2182" s="633"/>
      <c r="D2182" s="633"/>
    </row>
    <row r="2183" spans="3:4">
      <c r="C2183" s="633"/>
      <c r="D2183" s="633"/>
    </row>
    <row r="2184" spans="3:4">
      <c r="C2184" s="633"/>
      <c r="D2184" s="633"/>
    </row>
    <row r="2185" spans="3:4">
      <c r="C2185" s="633"/>
      <c r="D2185" s="633"/>
    </row>
    <row r="2186" spans="3:4">
      <c r="C2186" s="633"/>
      <c r="D2186" s="633"/>
    </row>
    <row r="2187" spans="3:4">
      <c r="C2187" s="633"/>
      <c r="D2187" s="633"/>
    </row>
    <row r="2188" spans="3:4">
      <c r="C2188" s="633"/>
      <c r="D2188" s="633"/>
    </row>
    <row r="2189" spans="3:4">
      <c r="C2189" s="633"/>
      <c r="D2189" s="633"/>
    </row>
    <row r="2190" spans="3:4">
      <c r="C2190" s="633"/>
      <c r="D2190" s="633"/>
    </row>
    <row r="2191" spans="3:4">
      <c r="C2191" s="633"/>
      <c r="D2191" s="633"/>
    </row>
    <row r="2192" spans="3:4">
      <c r="C2192" s="633"/>
      <c r="D2192" s="633"/>
    </row>
    <row r="2193" spans="3:4">
      <c r="C2193" s="633"/>
      <c r="D2193" s="633"/>
    </row>
    <row r="2194" spans="3:4">
      <c r="C2194" s="633"/>
      <c r="D2194" s="633"/>
    </row>
    <row r="2195" spans="3:4">
      <c r="C2195" s="633"/>
      <c r="D2195" s="633"/>
    </row>
    <row r="2196" spans="3:4">
      <c r="C2196" s="633"/>
      <c r="D2196" s="633"/>
    </row>
    <row r="2197" spans="3:4">
      <c r="C2197" s="633"/>
      <c r="D2197" s="633"/>
    </row>
    <row r="2198" spans="3:4">
      <c r="C2198" s="633"/>
      <c r="D2198" s="633"/>
    </row>
    <row r="2199" spans="3:4">
      <c r="C2199" s="633"/>
      <c r="D2199" s="633"/>
    </row>
    <row r="2200" spans="3:4">
      <c r="C2200" s="633"/>
      <c r="D2200" s="633"/>
    </row>
    <row r="2201" spans="3:4">
      <c r="C2201" s="633"/>
      <c r="D2201" s="633"/>
    </row>
    <row r="2202" spans="3:4">
      <c r="C2202" s="633"/>
      <c r="D2202" s="633"/>
    </row>
    <row r="2203" spans="3:4">
      <c r="C2203" s="633"/>
      <c r="D2203" s="633"/>
    </row>
    <row r="2204" spans="3:4">
      <c r="C2204" s="633"/>
      <c r="D2204" s="633"/>
    </row>
    <row r="2205" spans="3:4">
      <c r="C2205" s="633"/>
      <c r="D2205" s="633"/>
    </row>
    <row r="2206" spans="3:4">
      <c r="C2206" s="633"/>
      <c r="D2206" s="633"/>
    </row>
    <row r="2207" spans="3:4">
      <c r="C2207" s="633"/>
      <c r="D2207" s="633"/>
    </row>
    <row r="2208" spans="3:4">
      <c r="C2208" s="633"/>
      <c r="D2208" s="633"/>
    </row>
    <row r="2209" spans="3:4">
      <c r="C2209" s="633"/>
      <c r="D2209" s="633"/>
    </row>
    <row r="2210" spans="3:4">
      <c r="C2210" s="633"/>
      <c r="D2210" s="633"/>
    </row>
    <row r="2211" spans="3:4">
      <c r="C2211" s="633"/>
      <c r="D2211" s="633"/>
    </row>
    <row r="2212" spans="3:4">
      <c r="C2212" s="633"/>
      <c r="D2212" s="633"/>
    </row>
    <row r="2213" spans="3:4">
      <c r="C2213" s="633"/>
      <c r="D2213" s="633"/>
    </row>
    <row r="2214" spans="3:4">
      <c r="C2214" s="633"/>
      <c r="D2214" s="633"/>
    </row>
    <row r="2215" spans="3:4">
      <c r="C2215" s="633"/>
      <c r="D2215" s="633"/>
    </row>
    <row r="2216" spans="3:4">
      <c r="C2216" s="633"/>
      <c r="D2216" s="633"/>
    </row>
    <row r="2217" spans="3:4">
      <c r="C2217" s="633"/>
      <c r="D2217" s="633"/>
    </row>
    <row r="2218" spans="3:4">
      <c r="C2218" s="633"/>
      <c r="D2218" s="633"/>
    </row>
    <row r="2219" spans="3:4">
      <c r="C2219" s="633"/>
      <c r="D2219" s="633"/>
    </row>
    <row r="2220" spans="3:4">
      <c r="C2220" s="633"/>
      <c r="D2220" s="633"/>
    </row>
    <row r="2221" spans="3:4">
      <c r="C2221" s="633"/>
      <c r="D2221" s="633"/>
    </row>
    <row r="2222" spans="3:4">
      <c r="C2222" s="633"/>
      <c r="D2222" s="633"/>
    </row>
    <row r="2223" spans="3:4">
      <c r="C2223" s="633"/>
      <c r="D2223" s="633"/>
    </row>
    <row r="2224" spans="3:4">
      <c r="C2224" s="633"/>
      <c r="D2224" s="633"/>
    </row>
    <row r="2225" spans="3:4">
      <c r="C2225" s="633"/>
      <c r="D2225" s="633"/>
    </row>
    <row r="2226" spans="3:4">
      <c r="C2226" s="633"/>
      <c r="D2226" s="633"/>
    </row>
    <row r="2227" spans="3:4">
      <c r="C2227" s="633"/>
      <c r="D2227" s="633"/>
    </row>
    <row r="2228" spans="3:4">
      <c r="C2228" s="633"/>
      <c r="D2228" s="633"/>
    </row>
    <row r="2229" spans="3:4">
      <c r="C2229" s="633"/>
      <c r="D2229" s="633"/>
    </row>
    <row r="2230" spans="3:4">
      <c r="C2230" s="633"/>
      <c r="D2230" s="633"/>
    </row>
    <row r="2231" spans="3:4">
      <c r="C2231" s="633"/>
      <c r="D2231" s="633"/>
    </row>
    <row r="2232" spans="3:4">
      <c r="C2232" s="633"/>
      <c r="D2232" s="633"/>
    </row>
    <row r="2233" spans="3:4">
      <c r="C2233" s="633"/>
      <c r="D2233" s="633"/>
    </row>
    <row r="2234" spans="3:4">
      <c r="C2234" s="633"/>
      <c r="D2234" s="633"/>
    </row>
    <row r="2235" spans="3:4">
      <c r="C2235" s="633"/>
      <c r="D2235" s="633"/>
    </row>
    <row r="2236" spans="3:4">
      <c r="C2236" s="633"/>
      <c r="D2236" s="633"/>
    </row>
    <row r="2237" spans="3:4">
      <c r="C2237" s="633"/>
      <c r="D2237" s="633"/>
    </row>
    <row r="2238" spans="3:4">
      <c r="C2238" s="633"/>
      <c r="D2238" s="633"/>
    </row>
    <row r="2239" spans="3:4">
      <c r="C2239" s="633"/>
      <c r="D2239" s="633"/>
    </row>
    <row r="2240" spans="3:4">
      <c r="C2240" s="633"/>
      <c r="D2240" s="633"/>
    </row>
    <row r="2241" spans="3:4">
      <c r="C2241" s="633"/>
      <c r="D2241" s="633"/>
    </row>
    <row r="2242" spans="3:4">
      <c r="C2242" s="633"/>
      <c r="D2242" s="633"/>
    </row>
    <row r="2243" spans="3:4">
      <c r="C2243" s="633"/>
      <c r="D2243" s="633"/>
    </row>
    <row r="2244" spans="3:4">
      <c r="C2244" s="633"/>
      <c r="D2244" s="633"/>
    </row>
    <row r="2245" spans="3:4">
      <c r="C2245" s="633"/>
      <c r="D2245" s="633"/>
    </row>
    <row r="2246" spans="3:4">
      <c r="C2246" s="633"/>
      <c r="D2246" s="633"/>
    </row>
    <row r="2247" spans="3:4">
      <c r="C2247" s="633"/>
      <c r="D2247" s="633"/>
    </row>
    <row r="2248" spans="3:4">
      <c r="C2248" s="633"/>
      <c r="D2248" s="633"/>
    </row>
    <row r="2249" spans="3:4">
      <c r="C2249" s="633"/>
      <c r="D2249" s="633"/>
    </row>
    <row r="2250" spans="3:4">
      <c r="C2250" s="633"/>
      <c r="D2250" s="633"/>
    </row>
    <row r="2251" spans="3:4">
      <c r="C2251" s="633"/>
      <c r="D2251" s="633"/>
    </row>
    <row r="2252" spans="3:4">
      <c r="C2252" s="633"/>
      <c r="D2252" s="633"/>
    </row>
    <row r="2253" spans="3:4">
      <c r="C2253" s="633"/>
      <c r="D2253" s="633"/>
    </row>
    <row r="2254" spans="3:4">
      <c r="C2254" s="633"/>
      <c r="D2254" s="633"/>
    </row>
    <row r="2255" spans="3:4">
      <c r="C2255" s="633"/>
      <c r="D2255" s="633"/>
    </row>
    <row r="2256" spans="3:4">
      <c r="C2256" s="633"/>
      <c r="D2256" s="633"/>
    </row>
    <row r="2257" spans="3:4">
      <c r="C2257" s="633"/>
      <c r="D2257" s="633"/>
    </row>
    <row r="2258" spans="3:4">
      <c r="C2258" s="633"/>
      <c r="D2258" s="633"/>
    </row>
    <row r="2259" spans="3:4">
      <c r="C2259" s="633"/>
      <c r="D2259" s="633"/>
    </row>
    <row r="2260" spans="3:4">
      <c r="C2260" s="633"/>
      <c r="D2260" s="633"/>
    </row>
    <row r="2261" spans="3:4">
      <c r="C2261" s="633"/>
      <c r="D2261" s="633"/>
    </row>
    <row r="2262" spans="3:4">
      <c r="C2262" s="633"/>
      <c r="D2262" s="633"/>
    </row>
    <row r="2263" spans="3:4">
      <c r="C2263" s="633"/>
      <c r="D2263" s="633"/>
    </row>
    <row r="2264" spans="3:4">
      <c r="C2264" s="633"/>
      <c r="D2264" s="633"/>
    </row>
    <row r="2265" spans="3:4">
      <c r="C2265" s="633"/>
      <c r="D2265" s="633"/>
    </row>
    <row r="2266" spans="3:4">
      <c r="C2266" s="633"/>
      <c r="D2266" s="633"/>
    </row>
    <row r="2267" spans="3:4">
      <c r="C2267" s="633"/>
      <c r="D2267" s="633"/>
    </row>
    <row r="2268" spans="3:4">
      <c r="C2268" s="633"/>
      <c r="D2268" s="633"/>
    </row>
    <row r="2269" spans="3:4">
      <c r="C2269" s="633"/>
      <c r="D2269" s="633"/>
    </row>
    <row r="2270" spans="3:4">
      <c r="C2270" s="633"/>
      <c r="D2270" s="633"/>
    </row>
    <row r="2271" spans="3:4">
      <c r="C2271" s="633"/>
      <c r="D2271" s="633"/>
    </row>
    <row r="2272" spans="3:4">
      <c r="C2272" s="633"/>
      <c r="D2272" s="633"/>
    </row>
    <row r="2273" spans="3:4">
      <c r="C2273" s="633"/>
      <c r="D2273" s="633"/>
    </row>
    <row r="2274" spans="3:4">
      <c r="C2274" s="633"/>
      <c r="D2274" s="633"/>
    </row>
    <row r="2275" spans="3:4">
      <c r="C2275" s="633"/>
      <c r="D2275" s="633"/>
    </row>
    <row r="2276" spans="3:4">
      <c r="C2276" s="633"/>
      <c r="D2276" s="633"/>
    </row>
    <row r="2277" spans="3:4">
      <c r="C2277" s="633"/>
      <c r="D2277" s="633"/>
    </row>
    <row r="2278" spans="3:4">
      <c r="C2278" s="633"/>
      <c r="D2278" s="633"/>
    </row>
    <row r="2279" spans="3:4">
      <c r="C2279" s="633"/>
      <c r="D2279" s="633"/>
    </row>
    <row r="2280" spans="3:4">
      <c r="C2280" s="633"/>
      <c r="D2280" s="633"/>
    </row>
    <row r="2281" spans="3:4">
      <c r="C2281" s="633"/>
      <c r="D2281" s="633"/>
    </row>
    <row r="2282" spans="3:4">
      <c r="C2282" s="633"/>
      <c r="D2282" s="633"/>
    </row>
    <row r="2283" spans="3:4">
      <c r="C2283" s="633"/>
      <c r="D2283" s="633"/>
    </row>
    <row r="2284" spans="3:4">
      <c r="C2284" s="633"/>
      <c r="D2284" s="633"/>
    </row>
    <row r="2285" spans="3:4">
      <c r="C2285" s="633"/>
      <c r="D2285" s="633"/>
    </row>
    <row r="2286" spans="3:4">
      <c r="C2286" s="633"/>
      <c r="D2286" s="633"/>
    </row>
    <row r="2287" spans="3:4">
      <c r="C2287" s="633"/>
      <c r="D2287" s="633"/>
    </row>
    <row r="2288" spans="3:4">
      <c r="C2288" s="633"/>
      <c r="D2288" s="633"/>
    </row>
    <row r="2289" spans="3:4">
      <c r="C2289" s="633"/>
      <c r="D2289" s="633"/>
    </row>
    <row r="2290" spans="3:4">
      <c r="C2290" s="633"/>
      <c r="D2290" s="633"/>
    </row>
    <row r="2291" spans="3:4">
      <c r="C2291" s="633"/>
      <c r="D2291" s="633"/>
    </row>
    <row r="2292" spans="3:4">
      <c r="C2292" s="633"/>
      <c r="D2292" s="633"/>
    </row>
    <row r="2293" spans="3:4">
      <c r="C2293" s="633"/>
      <c r="D2293" s="633"/>
    </row>
    <row r="2294" spans="3:4">
      <c r="C2294" s="633"/>
      <c r="D2294" s="633"/>
    </row>
    <row r="2295" spans="3:4">
      <c r="C2295" s="633"/>
      <c r="D2295" s="633"/>
    </row>
    <row r="2296" spans="3:4">
      <c r="C2296" s="633"/>
      <c r="D2296" s="633"/>
    </row>
    <row r="2297" spans="3:4">
      <c r="C2297" s="633"/>
      <c r="D2297" s="633"/>
    </row>
    <row r="2298" spans="3:4">
      <c r="C2298" s="633"/>
      <c r="D2298" s="633"/>
    </row>
    <row r="2299" spans="3:4">
      <c r="C2299" s="633"/>
      <c r="D2299" s="633"/>
    </row>
    <row r="2300" spans="3:4">
      <c r="C2300" s="633"/>
      <c r="D2300" s="633"/>
    </row>
    <row r="2301" spans="3:4">
      <c r="C2301" s="633"/>
      <c r="D2301" s="633"/>
    </row>
    <row r="2302" spans="3:4">
      <c r="C2302" s="633"/>
      <c r="D2302" s="633"/>
    </row>
    <row r="2303" spans="3:4">
      <c r="C2303" s="633"/>
      <c r="D2303" s="633"/>
    </row>
    <row r="2304" spans="3:4">
      <c r="C2304" s="633"/>
      <c r="D2304" s="633"/>
    </row>
    <row r="2305" spans="3:4">
      <c r="C2305" s="633"/>
      <c r="D2305" s="633"/>
    </row>
    <row r="2306" spans="3:4">
      <c r="C2306" s="633"/>
      <c r="D2306" s="633"/>
    </row>
    <row r="2307" spans="3:4">
      <c r="C2307" s="633"/>
      <c r="D2307" s="633"/>
    </row>
    <row r="2308" spans="3:4">
      <c r="C2308" s="633"/>
      <c r="D2308" s="633"/>
    </row>
    <row r="2309" spans="3:4">
      <c r="C2309" s="633"/>
      <c r="D2309" s="633"/>
    </row>
    <row r="2310" spans="3:4">
      <c r="C2310" s="633"/>
      <c r="D2310" s="633"/>
    </row>
    <row r="2311" spans="3:4">
      <c r="C2311" s="633"/>
      <c r="D2311" s="633"/>
    </row>
    <row r="2312" spans="3:4">
      <c r="C2312" s="633"/>
      <c r="D2312" s="633"/>
    </row>
    <row r="2313" spans="3:4">
      <c r="C2313" s="633"/>
      <c r="D2313" s="633"/>
    </row>
    <row r="2314" spans="3:4">
      <c r="C2314" s="633"/>
      <c r="D2314" s="633"/>
    </row>
    <row r="2315" spans="3:4">
      <c r="C2315" s="633"/>
      <c r="D2315" s="633"/>
    </row>
    <row r="2316" spans="3:4">
      <c r="C2316" s="633"/>
      <c r="D2316" s="633"/>
    </row>
    <row r="2317" spans="3:4">
      <c r="C2317" s="633"/>
      <c r="D2317" s="633"/>
    </row>
    <row r="2318" spans="3:4">
      <c r="C2318" s="633"/>
      <c r="D2318" s="633"/>
    </row>
    <row r="2319" spans="3:4">
      <c r="C2319" s="633"/>
      <c r="D2319" s="633"/>
    </row>
    <row r="2320" spans="3:4">
      <c r="C2320" s="633"/>
      <c r="D2320" s="633"/>
    </row>
    <row r="2321" spans="3:4">
      <c r="C2321" s="633"/>
      <c r="D2321" s="633"/>
    </row>
    <row r="2322" spans="3:4">
      <c r="C2322" s="633"/>
      <c r="D2322" s="633"/>
    </row>
    <row r="2323" spans="3:4">
      <c r="C2323" s="633"/>
      <c r="D2323" s="633"/>
    </row>
    <row r="2324" spans="3:4">
      <c r="C2324" s="633"/>
      <c r="D2324" s="633"/>
    </row>
    <row r="2325" spans="3:4">
      <c r="C2325" s="633"/>
      <c r="D2325" s="633"/>
    </row>
    <row r="2326" spans="3:4">
      <c r="C2326" s="633"/>
      <c r="D2326" s="633"/>
    </row>
    <row r="2327" spans="3:4">
      <c r="C2327" s="633"/>
      <c r="D2327" s="633"/>
    </row>
    <row r="2328" spans="3:4">
      <c r="C2328" s="633"/>
      <c r="D2328" s="633"/>
    </row>
    <row r="2329" spans="3:4">
      <c r="C2329" s="633"/>
      <c r="D2329" s="633"/>
    </row>
    <row r="2330" spans="3:4">
      <c r="C2330" s="633"/>
      <c r="D2330" s="633"/>
    </row>
    <row r="2331" spans="3:4">
      <c r="C2331" s="633"/>
      <c r="D2331" s="633"/>
    </row>
    <row r="2332" spans="3:4">
      <c r="C2332" s="633"/>
      <c r="D2332" s="633"/>
    </row>
    <row r="2333" spans="3:4">
      <c r="C2333" s="633"/>
      <c r="D2333" s="633"/>
    </row>
    <row r="2334" spans="3:4">
      <c r="C2334" s="633"/>
      <c r="D2334" s="633"/>
    </row>
    <row r="2335" spans="3:4">
      <c r="C2335" s="633"/>
      <c r="D2335" s="633"/>
    </row>
    <row r="2336" spans="3:4">
      <c r="C2336" s="633"/>
      <c r="D2336" s="633"/>
    </row>
    <row r="2337" spans="3:4">
      <c r="C2337" s="633"/>
      <c r="D2337" s="633"/>
    </row>
    <row r="2338" spans="3:4">
      <c r="C2338" s="633"/>
      <c r="D2338" s="633"/>
    </row>
    <row r="2339" spans="3:4">
      <c r="C2339" s="633"/>
      <c r="D2339" s="633"/>
    </row>
    <row r="2340" spans="3:4">
      <c r="C2340" s="633"/>
      <c r="D2340" s="633"/>
    </row>
    <row r="2341" spans="3:4">
      <c r="C2341" s="633"/>
      <c r="D2341" s="633"/>
    </row>
    <row r="2342" spans="3:4">
      <c r="C2342" s="633"/>
      <c r="D2342" s="633"/>
    </row>
    <row r="2343" spans="3:4">
      <c r="C2343" s="633"/>
      <c r="D2343" s="633"/>
    </row>
    <row r="2344" spans="3:4">
      <c r="C2344" s="633"/>
      <c r="D2344" s="633"/>
    </row>
    <row r="2345" spans="3:4">
      <c r="C2345" s="633"/>
      <c r="D2345" s="633"/>
    </row>
    <row r="2346" spans="3:4">
      <c r="C2346" s="633"/>
      <c r="D2346" s="633"/>
    </row>
    <row r="2347" spans="3:4">
      <c r="C2347" s="633"/>
      <c r="D2347" s="633"/>
    </row>
    <row r="2348" spans="3:4">
      <c r="C2348" s="633"/>
      <c r="D2348" s="633"/>
    </row>
    <row r="2349" spans="3:4">
      <c r="C2349" s="633"/>
      <c r="D2349" s="633"/>
    </row>
    <row r="2350" spans="3:4">
      <c r="C2350" s="633"/>
      <c r="D2350" s="633"/>
    </row>
    <row r="2351" spans="3:4">
      <c r="C2351" s="633"/>
      <c r="D2351" s="633"/>
    </row>
    <row r="2352" spans="3:4">
      <c r="C2352" s="633"/>
      <c r="D2352" s="633"/>
    </row>
    <row r="2353" spans="3:4">
      <c r="C2353" s="633"/>
      <c r="D2353" s="633"/>
    </row>
    <row r="2354" spans="3:4">
      <c r="C2354" s="633"/>
      <c r="D2354" s="633"/>
    </row>
    <row r="2355" spans="3:4">
      <c r="C2355" s="633"/>
      <c r="D2355" s="633"/>
    </row>
    <row r="2356" spans="3:4">
      <c r="C2356" s="633"/>
      <c r="D2356" s="633"/>
    </row>
    <row r="2357" spans="3:4">
      <c r="C2357" s="633"/>
      <c r="D2357" s="633"/>
    </row>
    <row r="2358" spans="3:4">
      <c r="C2358" s="633"/>
      <c r="D2358" s="633"/>
    </row>
    <row r="2359" spans="3:4">
      <c r="C2359" s="633"/>
      <c r="D2359" s="633"/>
    </row>
    <row r="2360" spans="3:4">
      <c r="C2360" s="633"/>
      <c r="D2360" s="633"/>
    </row>
    <row r="2361" spans="3:4">
      <c r="C2361" s="633"/>
      <c r="D2361" s="633"/>
    </row>
    <row r="2362" spans="3:4">
      <c r="C2362" s="633"/>
      <c r="D2362" s="633"/>
    </row>
    <row r="2363" spans="3:4">
      <c r="C2363" s="633"/>
      <c r="D2363" s="633"/>
    </row>
    <row r="2364" spans="3:4">
      <c r="C2364" s="633"/>
      <c r="D2364" s="633"/>
    </row>
    <row r="2365" spans="3:4">
      <c r="C2365" s="633"/>
      <c r="D2365" s="633"/>
    </row>
    <row r="2366" spans="3:4">
      <c r="C2366" s="633"/>
      <c r="D2366" s="633"/>
    </row>
    <row r="2367" spans="3:4">
      <c r="C2367" s="633"/>
      <c r="D2367" s="633"/>
    </row>
    <row r="2368" spans="3:4">
      <c r="C2368" s="633"/>
      <c r="D2368" s="633"/>
    </row>
    <row r="2369" spans="3:4">
      <c r="C2369" s="633"/>
      <c r="D2369" s="633"/>
    </row>
    <row r="2370" spans="3:4">
      <c r="C2370" s="633"/>
      <c r="D2370" s="633"/>
    </row>
    <row r="2371" spans="3:4">
      <c r="C2371" s="633"/>
      <c r="D2371" s="633"/>
    </row>
    <row r="2372" spans="3:4">
      <c r="C2372" s="633"/>
      <c r="D2372" s="633"/>
    </row>
    <row r="2373" spans="3:4">
      <c r="C2373" s="633"/>
      <c r="D2373" s="633"/>
    </row>
    <row r="2374" spans="3:4">
      <c r="C2374" s="633"/>
      <c r="D2374" s="633"/>
    </row>
    <row r="2375" spans="3:4">
      <c r="C2375" s="633"/>
      <c r="D2375" s="633"/>
    </row>
    <row r="2376" spans="3:4">
      <c r="C2376" s="633"/>
      <c r="D2376" s="633"/>
    </row>
    <row r="2377" spans="3:4">
      <c r="C2377" s="633"/>
      <c r="D2377" s="633"/>
    </row>
    <row r="2378" spans="3:4">
      <c r="C2378" s="633"/>
      <c r="D2378" s="633"/>
    </row>
    <row r="2379" spans="3:4">
      <c r="C2379" s="633"/>
      <c r="D2379" s="633"/>
    </row>
    <row r="2380" spans="3:4">
      <c r="C2380" s="633"/>
      <c r="D2380" s="633"/>
    </row>
    <row r="2381" spans="3:4">
      <c r="C2381" s="633"/>
      <c r="D2381" s="633"/>
    </row>
    <row r="2382" spans="3:4">
      <c r="C2382" s="633"/>
      <c r="D2382" s="633"/>
    </row>
    <row r="2383" spans="3:4">
      <c r="C2383" s="633"/>
      <c r="D2383" s="633"/>
    </row>
    <row r="2384" spans="3:4">
      <c r="C2384" s="633"/>
      <c r="D2384" s="633"/>
    </row>
    <row r="2385" spans="3:4">
      <c r="C2385" s="633"/>
      <c r="D2385" s="633"/>
    </row>
    <row r="2386" spans="3:4">
      <c r="C2386" s="633"/>
      <c r="D2386" s="633"/>
    </row>
    <row r="2387" spans="3:4">
      <c r="C2387" s="633"/>
      <c r="D2387" s="633"/>
    </row>
    <row r="2388" spans="3:4">
      <c r="C2388" s="633"/>
      <c r="D2388" s="633"/>
    </row>
    <row r="2389" spans="3:4">
      <c r="C2389" s="633"/>
      <c r="D2389" s="633"/>
    </row>
    <row r="2390" spans="3:4">
      <c r="C2390" s="633"/>
      <c r="D2390" s="633"/>
    </row>
    <row r="2391" spans="3:4">
      <c r="C2391" s="633"/>
      <c r="D2391" s="633"/>
    </row>
    <row r="2392" spans="3:4">
      <c r="C2392" s="633"/>
      <c r="D2392" s="633"/>
    </row>
    <row r="2393" spans="3:4">
      <c r="C2393" s="633"/>
      <c r="D2393" s="633"/>
    </row>
    <row r="2394" spans="3:4">
      <c r="C2394" s="633"/>
      <c r="D2394" s="633"/>
    </row>
    <row r="2395" spans="3:4">
      <c r="C2395" s="633"/>
      <c r="D2395" s="633"/>
    </row>
    <row r="2396" spans="3:4">
      <c r="C2396" s="633"/>
      <c r="D2396" s="633"/>
    </row>
    <row r="2397" spans="3:4">
      <c r="C2397" s="633"/>
      <c r="D2397" s="633"/>
    </row>
    <row r="2398" spans="3:4">
      <c r="C2398" s="633"/>
      <c r="D2398" s="633"/>
    </row>
    <row r="2399" spans="3:4">
      <c r="C2399" s="633"/>
      <c r="D2399" s="633"/>
    </row>
    <row r="2400" spans="3:4">
      <c r="C2400" s="633"/>
      <c r="D2400" s="633"/>
    </row>
    <row r="2401" spans="3:4">
      <c r="C2401" s="633"/>
      <c r="D2401" s="633"/>
    </row>
    <row r="2402" spans="3:4">
      <c r="C2402" s="633"/>
      <c r="D2402" s="633"/>
    </row>
    <row r="2403" spans="3:4">
      <c r="C2403" s="633"/>
      <c r="D2403" s="633"/>
    </row>
    <row r="2404" spans="3:4">
      <c r="C2404" s="633"/>
      <c r="D2404" s="633"/>
    </row>
    <row r="2405" spans="3:4">
      <c r="C2405" s="633"/>
      <c r="D2405" s="633"/>
    </row>
    <row r="2406" spans="3:4">
      <c r="C2406" s="633"/>
      <c r="D2406" s="633"/>
    </row>
    <row r="2407" spans="3:4">
      <c r="C2407" s="633"/>
      <c r="D2407" s="633"/>
    </row>
    <row r="2408" spans="3:4">
      <c r="C2408" s="633"/>
      <c r="D2408" s="633"/>
    </row>
    <row r="2409" spans="3:4">
      <c r="C2409" s="633"/>
      <c r="D2409" s="633"/>
    </row>
    <row r="2410" spans="3:4">
      <c r="C2410" s="633"/>
      <c r="D2410" s="633"/>
    </row>
    <row r="2411" spans="3:4">
      <c r="C2411" s="633"/>
      <c r="D2411" s="633"/>
    </row>
    <row r="2412" spans="3:4">
      <c r="C2412" s="633"/>
      <c r="D2412" s="633"/>
    </row>
    <row r="2413" spans="3:4">
      <c r="C2413" s="633"/>
      <c r="D2413" s="633"/>
    </row>
    <row r="2414" spans="3:4">
      <c r="C2414" s="633"/>
      <c r="D2414" s="633"/>
    </row>
    <row r="2415" spans="3:4">
      <c r="C2415" s="633"/>
      <c r="D2415" s="633"/>
    </row>
    <row r="2416" spans="3:4">
      <c r="C2416" s="633"/>
      <c r="D2416" s="633"/>
    </row>
    <row r="2417" spans="3:4">
      <c r="C2417" s="633"/>
      <c r="D2417" s="633"/>
    </row>
    <row r="2418" spans="3:4">
      <c r="C2418" s="633"/>
      <c r="D2418" s="633"/>
    </row>
    <row r="2419" spans="3:4">
      <c r="C2419" s="633"/>
      <c r="D2419" s="633"/>
    </row>
    <row r="2420" spans="3:4">
      <c r="C2420" s="633"/>
      <c r="D2420" s="633"/>
    </row>
    <row r="2421" spans="3:4">
      <c r="C2421" s="633"/>
      <c r="D2421" s="633"/>
    </row>
    <row r="2422" spans="3:4">
      <c r="C2422" s="633"/>
      <c r="D2422" s="633"/>
    </row>
    <row r="2423" spans="3:4">
      <c r="C2423" s="633"/>
      <c r="D2423" s="633"/>
    </row>
    <row r="2424" spans="3:4">
      <c r="C2424" s="633"/>
      <c r="D2424" s="633"/>
    </row>
    <row r="2425" spans="3:4">
      <c r="C2425" s="633"/>
      <c r="D2425" s="633"/>
    </row>
    <row r="2426" spans="3:4">
      <c r="C2426" s="633"/>
      <c r="D2426" s="633"/>
    </row>
    <row r="2427" spans="3:4">
      <c r="C2427" s="633"/>
      <c r="D2427" s="633"/>
    </row>
    <row r="2428" spans="3:4">
      <c r="C2428" s="633"/>
      <c r="D2428" s="633"/>
    </row>
    <row r="2429" spans="3:4">
      <c r="C2429" s="633"/>
      <c r="D2429" s="633"/>
    </row>
    <row r="2430" spans="3:4">
      <c r="C2430" s="633"/>
      <c r="D2430" s="633"/>
    </row>
    <row r="2431" spans="3:4">
      <c r="C2431" s="633"/>
      <c r="D2431" s="633"/>
    </row>
    <row r="2432" spans="3:4">
      <c r="C2432" s="633"/>
      <c r="D2432" s="633"/>
    </row>
    <row r="2433" spans="3:4">
      <c r="C2433" s="633"/>
      <c r="D2433" s="633"/>
    </row>
    <row r="2434" spans="3:4">
      <c r="C2434" s="633"/>
      <c r="D2434" s="633"/>
    </row>
    <row r="2435" spans="3:4">
      <c r="C2435" s="633"/>
      <c r="D2435" s="633"/>
    </row>
    <row r="2436" spans="3:4">
      <c r="C2436" s="633"/>
      <c r="D2436" s="633"/>
    </row>
    <row r="2437" spans="3:4">
      <c r="C2437" s="633"/>
      <c r="D2437" s="633"/>
    </row>
    <row r="2438" spans="3:4">
      <c r="C2438" s="633"/>
      <c r="D2438" s="633"/>
    </row>
    <row r="2439" spans="3:4">
      <c r="C2439" s="633"/>
      <c r="D2439" s="633"/>
    </row>
    <row r="2440" spans="3:4">
      <c r="C2440" s="633"/>
      <c r="D2440" s="633"/>
    </row>
    <row r="2441" spans="3:4">
      <c r="C2441" s="633"/>
      <c r="D2441" s="633"/>
    </row>
    <row r="2442" spans="3:4">
      <c r="C2442" s="633"/>
      <c r="D2442" s="633"/>
    </row>
    <row r="2443" spans="3:4">
      <c r="C2443" s="633"/>
      <c r="D2443" s="633"/>
    </row>
    <row r="2444" spans="3:4">
      <c r="C2444" s="633"/>
      <c r="D2444" s="633"/>
    </row>
    <row r="2445" spans="3:4">
      <c r="C2445" s="633"/>
      <c r="D2445" s="633"/>
    </row>
    <row r="2446" spans="3:4">
      <c r="C2446" s="633"/>
      <c r="D2446" s="633"/>
    </row>
    <row r="2447" spans="3:4">
      <c r="C2447" s="633"/>
      <c r="D2447" s="633"/>
    </row>
    <row r="2448" spans="3:4">
      <c r="C2448" s="633"/>
      <c r="D2448" s="633"/>
    </row>
    <row r="2449" spans="3:4">
      <c r="C2449" s="633"/>
      <c r="D2449" s="633"/>
    </row>
    <row r="2450" spans="3:4">
      <c r="C2450" s="633"/>
      <c r="D2450" s="633"/>
    </row>
    <row r="2451" spans="3:4">
      <c r="C2451" s="633"/>
      <c r="D2451" s="633"/>
    </row>
    <row r="2452" spans="3:4">
      <c r="C2452" s="633"/>
      <c r="D2452" s="633"/>
    </row>
    <row r="2453" spans="3:4">
      <c r="C2453" s="633"/>
      <c r="D2453" s="633"/>
    </row>
    <row r="2454" spans="3:4">
      <c r="C2454" s="633"/>
      <c r="D2454" s="633"/>
    </row>
    <row r="2455" spans="3:4">
      <c r="C2455" s="633"/>
      <c r="D2455" s="633"/>
    </row>
    <row r="2456" spans="3:4">
      <c r="C2456" s="633"/>
      <c r="D2456" s="633"/>
    </row>
    <row r="2457" spans="3:4">
      <c r="C2457" s="633"/>
      <c r="D2457" s="633"/>
    </row>
    <row r="2458" spans="3:4">
      <c r="C2458" s="633"/>
      <c r="D2458" s="633"/>
    </row>
    <row r="2459" spans="3:4">
      <c r="C2459" s="633"/>
      <c r="D2459" s="633"/>
    </row>
    <row r="2460" spans="3:4">
      <c r="C2460" s="633"/>
      <c r="D2460" s="633"/>
    </row>
    <row r="2461" spans="3:4">
      <c r="C2461" s="633"/>
      <c r="D2461" s="633"/>
    </row>
    <row r="2462" spans="3:4">
      <c r="C2462" s="633"/>
      <c r="D2462" s="633"/>
    </row>
    <row r="2463" spans="3:4">
      <c r="C2463" s="633"/>
      <c r="D2463" s="633"/>
    </row>
    <row r="2464" spans="3:4">
      <c r="C2464" s="633"/>
      <c r="D2464" s="633"/>
    </row>
    <row r="2465" spans="3:4">
      <c r="C2465" s="633"/>
      <c r="D2465" s="633"/>
    </row>
    <row r="2466" spans="3:4">
      <c r="C2466" s="633"/>
      <c r="D2466" s="633"/>
    </row>
    <row r="2467" spans="3:4">
      <c r="C2467" s="633"/>
      <c r="D2467" s="633"/>
    </row>
    <row r="2468" spans="3:4">
      <c r="C2468" s="633"/>
      <c r="D2468" s="633"/>
    </row>
    <row r="2469" spans="3:4">
      <c r="C2469" s="633"/>
      <c r="D2469" s="633"/>
    </row>
    <row r="2470" spans="3:4">
      <c r="C2470" s="633"/>
      <c r="D2470" s="633"/>
    </row>
    <row r="2471" spans="3:4">
      <c r="C2471" s="633"/>
      <c r="D2471" s="633"/>
    </row>
    <row r="2472" spans="3:4">
      <c r="C2472" s="633"/>
      <c r="D2472" s="633"/>
    </row>
    <row r="2473" spans="3:4">
      <c r="C2473" s="633"/>
      <c r="D2473" s="633"/>
    </row>
    <row r="2474" spans="3:4">
      <c r="C2474" s="633"/>
      <c r="D2474" s="633"/>
    </row>
    <row r="2475" spans="3:4">
      <c r="C2475" s="633"/>
      <c r="D2475" s="633"/>
    </row>
    <row r="2476" spans="3:4">
      <c r="C2476" s="633"/>
      <c r="D2476" s="633"/>
    </row>
    <row r="2477" spans="3:4">
      <c r="C2477" s="633"/>
      <c r="D2477" s="633"/>
    </row>
    <row r="2478" spans="3:4">
      <c r="C2478" s="633"/>
      <c r="D2478" s="633"/>
    </row>
    <row r="2479" spans="3:4">
      <c r="C2479" s="633"/>
      <c r="D2479" s="633"/>
    </row>
    <row r="2480" spans="3:4">
      <c r="C2480" s="633"/>
      <c r="D2480" s="633"/>
    </row>
    <row r="2481" spans="3:4">
      <c r="C2481" s="633"/>
      <c r="D2481" s="633"/>
    </row>
    <row r="2482" spans="3:4">
      <c r="C2482" s="633"/>
      <c r="D2482" s="633"/>
    </row>
    <row r="2483" spans="3:4">
      <c r="C2483" s="633"/>
      <c r="D2483" s="633"/>
    </row>
    <row r="2484" spans="3:4">
      <c r="C2484" s="633"/>
      <c r="D2484" s="633"/>
    </row>
    <row r="2485" spans="3:4">
      <c r="C2485" s="633"/>
      <c r="D2485" s="633"/>
    </row>
    <row r="2486" spans="3:4">
      <c r="C2486" s="633"/>
      <c r="D2486" s="633"/>
    </row>
    <row r="2487" spans="3:4">
      <c r="C2487" s="633"/>
      <c r="D2487" s="633"/>
    </row>
    <row r="2488" spans="3:4">
      <c r="C2488" s="633"/>
      <c r="D2488" s="633"/>
    </row>
    <row r="2489" spans="3:4">
      <c r="C2489" s="633"/>
      <c r="D2489" s="633"/>
    </row>
    <row r="2490" spans="3:4">
      <c r="C2490" s="633"/>
      <c r="D2490" s="633"/>
    </row>
    <row r="2491" spans="3:4">
      <c r="C2491" s="633"/>
      <c r="D2491" s="633"/>
    </row>
    <row r="2492" spans="3:4">
      <c r="C2492" s="633"/>
      <c r="D2492" s="633"/>
    </row>
    <row r="2493" spans="3:4">
      <c r="C2493" s="633"/>
      <c r="D2493" s="633"/>
    </row>
    <row r="2494" spans="3:4">
      <c r="C2494" s="633"/>
      <c r="D2494" s="633"/>
    </row>
    <row r="2495" spans="3:4">
      <c r="C2495" s="633"/>
      <c r="D2495" s="633"/>
    </row>
    <row r="2496" spans="3:4">
      <c r="C2496" s="633"/>
      <c r="D2496" s="633"/>
    </row>
    <row r="2497" spans="3:4">
      <c r="C2497" s="633"/>
      <c r="D2497" s="633"/>
    </row>
    <row r="2498" spans="3:4">
      <c r="C2498" s="633"/>
      <c r="D2498" s="633"/>
    </row>
    <row r="2499" spans="3:4">
      <c r="C2499" s="633"/>
      <c r="D2499" s="633"/>
    </row>
    <row r="2500" spans="3:4">
      <c r="C2500" s="633"/>
      <c r="D2500" s="633"/>
    </row>
    <row r="2501" spans="3:4">
      <c r="C2501" s="633"/>
      <c r="D2501" s="633"/>
    </row>
    <row r="2502" spans="3:4">
      <c r="C2502" s="633"/>
      <c r="D2502" s="633"/>
    </row>
    <row r="2503" spans="3:4">
      <c r="C2503" s="633"/>
      <c r="D2503" s="633"/>
    </row>
    <row r="2504" spans="3:4">
      <c r="C2504" s="633"/>
      <c r="D2504" s="633"/>
    </row>
    <row r="2505" spans="3:4">
      <c r="C2505" s="633"/>
      <c r="D2505" s="633"/>
    </row>
    <row r="2506" spans="3:4">
      <c r="C2506" s="633"/>
      <c r="D2506" s="633"/>
    </row>
    <row r="2507" spans="3:4">
      <c r="C2507" s="633"/>
      <c r="D2507" s="633"/>
    </row>
    <row r="2508" spans="3:4">
      <c r="C2508" s="633"/>
      <c r="D2508" s="633"/>
    </row>
    <row r="2509" spans="3:4">
      <c r="C2509" s="633"/>
      <c r="D2509" s="633"/>
    </row>
    <row r="2510" spans="3:4">
      <c r="C2510" s="633"/>
      <c r="D2510" s="633"/>
    </row>
    <row r="2511" spans="3:4">
      <c r="C2511" s="633"/>
      <c r="D2511" s="633"/>
    </row>
    <row r="2512" spans="3:4">
      <c r="C2512" s="633"/>
      <c r="D2512" s="633"/>
    </row>
    <row r="2513" spans="3:4">
      <c r="C2513" s="633"/>
      <c r="D2513" s="633"/>
    </row>
    <row r="2514" spans="3:4">
      <c r="C2514" s="633"/>
      <c r="D2514" s="633"/>
    </row>
    <row r="2515" spans="3:4">
      <c r="C2515" s="633"/>
      <c r="D2515" s="633"/>
    </row>
    <row r="2516" spans="3:4">
      <c r="C2516" s="633"/>
      <c r="D2516" s="633"/>
    </row>
    <row r="2517" spans="3:4">
      <c r="C2517" s="633"/>
      <c r="D2517" s="633"/>
    </row>
    <row r="2518" spans="3:4">
      <c r="C2518" s="633"/>
      <c r="D2518" s="633"/>
    </row>
    <row r="2519" spans="3:4">
      <c r="C2519" s="633"/>
      <c r="D2519" s="633"/>
    </row>
    <row r="2520" spans="3:4">
      <c r="C2520" s="633"/>
      <c r="D2520" s="633"/>
    </row>
    <row r="2521" spans="3:4">
      <c r="C2521" s="633"/>
      <c r="D2521" s="633"/>
    </row>
    <row r="2522" spans="3:4">
      <c r="C2522" s="633"/>
      <c r="D2522" s="633"/>
    </row>
    <row r="2523" spans="3:4">
      <c r="C2523" s="633"/>
      <c r="D2523" s="633"/>
    </row>
    <row r="2524" spans="3:4">
      <c r="C2524" s="633"/>
      <c r="D2524" s="633"/>
    </row>
    <row r="2525" spans="3:4">
      <c r="C2525" s="633"/>
      <c r="D2525" s="633"/>
    </row>
    <row r="2526" spans="3:4">
      <c r="C2526" s="633"/>
      <c r="D2526" s="633"/>
    </row>
    <row r="2527" spans="3:4">
      <c r="C2527" s="633"/>
      <c r="D2527" s="633"/>
    </row>
    <row r="2528" spans="3:4">
      <c r="C2528" s="633"/>
      <c r="D2528" s="633"/>
    </row>
    <row r="2529" spans="3:4">
      <c r="C2529" s="633"/>
      <c r="D2529" s="633"/>
    </row>
    <row r="2530" spans="3:4">
      <c r="C2530" s="633"/>
      <c r="D2530" s="633"/>
    </row>
    <row r="2531" spans="3:4">
      <c r="C2531" s="633"/>
      <c r="D2531" s="633"/>
    </row>
    <row r="2532" spans="3:4">
      <c r="C2532" s="633"/>
      <c r="D2532" s="633"/>
    </row>
    <row r="2533" spans="3:4">
      <c r="C2533" s="633"/>
      <c r="D2533" s="633"/>
    </row>
    <row r="2534" spans="3:4">
      <c r="C2534" s="633"/>
      <c r="D2534" s="633"/>
    </row>
    <row r="2535" spans="3:4">
      <c r="C2535" s="633"/>
      <c r="D2535" s="633"/>
    </row>
    <row r="2536" spans="3:4">
      <c r="C2536" s="633"/>
      <c r="D2536" s="633"/>
    </row>
    <row r="2537" spans="3:4">
      <c r="C2537" s="633"/>
      <c r="D2537" s="633"/>
    </row>
    <row r="2538" spans="3:4">
      <c r="C2538" s="633"/>
      <c r="D2538" s="633"/>
    </row>
    <row r="2539" spans="3:4">
      <c r="C2539" s="633"/>
      <c r="D2539" s="633"/>
    </row>
    <row r="2540" spans="3:4">
      <c r="C2540" s="633"/>
      <c r="D2540" s="633"/>
    </row>
    <row r="2541" spans="3:4">
      <c r="C2541" s="633"/>
      <c r="D2541" s="633"/>
    </row>
    <row r="2542" spans="3:4">
      <c r="C2542" s="633"/>
      <c r="D2542" s="633"/>
    </row>
    <row r="2543" spans="3:4">
      <c r="C2543" s="633"/>
      <c r="D2543" s="633"/>
    </row>
    <row r="2544" spans="3:4">
      <c r="C2544" s="633"/>
      <c r="D2544" s="633"/>
    </row>
    <row r="2545" spans="3:4">
      <c r="C2545" s="633"/>
      <c r="D2545" s="633"/>
    </row>
    <row r="2546" spans="3:4">
      <c r="C2546" s="633"/>
      <c r="D2546" s="633"/>
    </row>
    <row r="2547" spans="3:4">
      <c r="C2547" s="633"/>
      <c r="D2547" s="633"/>
    </row>
    <row r="2548" spans="3:4">
      <c r="C2548" s="633"/>
      <c r="D2548" s="633"/>
    </row>
    <row r="2549" spans="3:4">
      <c r="C2549" s="633"/>
      <c r="D2549" s="633"/>
    </row>
    <row r="2550" spans="3:4">
      <c r="C2550" s="633"/>
      <c r="D2550" s="633"/>
    </row>
    <row r="2551" spans="3:4">
      <c r="C2551" s="633"/>
      <c r="D2551" s="633"/>
    </row>
    <row r="2552" spans="3:4">
      <c r="C2552" s="633"/>
      <c r="D2552" s="633"/>
    </row>
    <row r="2553" spans="3:4">
      <c r="C2553" s="633"/>
      <c r="D2553" s="633"/>
    </row>
    <row r="2554" spans="3:4">
      <c r="C2554" s="633"/>
      <c r="D2554" s="633"/>
    </row>
    <row r="2555" spans="3:4">
      <c r="C2555" s="633"/>
      <c r="D2555" s="633"/>
    </row>
    <row r="2556" spans="3:4">
      <c r="C2556" s="633"/>
      <c r="D2556" s="633"/>
    </row>
    <row r="2557" spans="3:4">
      <c r="C2557" s="633"/>
      <c r="D2557" s="633"/>
    </row>
    <row r="2558" spans="3:4">
      <c r="C2558" s="633"/>
      <c r="D2558" s="633"/>
    </row>
    <row r="2559" spans="3:4">
      <c r="C2559" s="633"/>
      <c r="D2559" s="633"/>
    </row>
    <row r="2560" spans="3:4">
      <c r="C2560" s="633"/>
      <c r="D2560" s="633"/>
    </row>
    <row r="2561" spans="3:4">
      <c r="C2561" s="633"/>
      <c r="D2561" s="633"/>
    </row>
    <row r="2562" spans="3:4">
      <c r="C2562" s="633"/>
      <c r="D2562" s="633"/>
    </row>
    <row r="2563" spans="3:4">
      <c r="C2563" s="633"/>
      <c r="D2563" s="633"/>
    </row>
    <row r="2564" spans="3:4">
      <c r="C2564" s="633"/>
      <c r="D2564" s="633"/>
    </row>
    <row r="2565" spans="3:4">
      <c r="C2565" s="633"/>
      <c r="D2565" s="633"/>
    </row>
    <row r="2566" spans="3:4">
      <c r="C2566" s="633"/>
      <c r="D2566" s="633"/>
    </row>
    <row r="2567" spans="3:4">
      <c r="C2567" s="633"/>
      <c r="D2567" s="633"/>
    </row>
    <row r="2568" spans="3:4">
      <c r="C2568" s="633"/>
      <c r="D2568" s="633"/>
    </row>
    <row r="2569" spans="3:4">
      <c r="C2569" s="633"/>
      <c r="D2569" s="633"/>
    </row>
    <row r="2570" spans="3:4">
      <c r="C2570" s="633"/>
      <c r="D2570" s="633"/>
    </row>
    <row r="2571" spans="3:4">
      <c r="C2571" s="633"/>
      <c r="D2571" s="633"/>
    </row>
    <row r="2572" spans="3:4">
      <c r="C2572" s="633"/>
      <c r="D2572" s="633"/>
    </row>
    <row r="2573" spans="3:4">
      <c r="C2573" s="633"/>
      <c r="D2573" s="633"/>
    </row>
    <row r="2574" spans="3:4">
      <c r="C2574" s="633"/>
      <c r="D2574" s="633"/>
    </row>
    <row r="2575" spans="3:4">
      <c r="C2575" s="633"/>
      <c r="D2575" s="633"/>
    </row>
    <row r="2576" spans="3:4">
      <c r="C2576" s="633"/>
      <c r="D2576" s="633"/>
    </row>
    <row r="2577" spans="3:4">
      <c r="C2577" s="633"/>
      <c r="D2577" s="633"/>
    </row>
    <row r="2578" spans="3:4">
      <c r="C2578" s="633"/>
      <c r="D2578" s="633"/>
    </row>
    <row r="2579" spans="3:4">
      <c r="C2579" s="633"/>
      <c r="D2579" s="633"/>
    </row>
    <row r="2580" spans="3:4">
      <c r="C2580" s="633"/>
      <c r="D2580" s="633"/>
    </row>
    <row r="2581" spans="3:4">
      <c r="C2581" s="633"/>
      <c r="D2581" s="633"/>
    </row>
    <row r="2582" spans="3:4">
      <c r="C2582" s="633"/>
      <c r="D2582" s="633"/>
    </row>
    <row r="2583" spans="3:4">
      <c r="C2583" s="633"/>
      <c r="D2583" s="633"/>
    </row>
    <row r="2584" spans="3:4">
      <c r="C2584" s="633"/>
      <c r="D2584" s="633"/>
    </row>
    <row r="2585" spans="3:4">
      <c r="C2585" s="633"/>
      <c r="D2585" s="633"/>
    </row>
    <row r="2586" spans="3:4">
      <c r="C2586" s="633"/>
      <c r="D2586" s="633"/>
    </row>
    <row r="2587" spans="3:4">
      <c r="C2587" s="633"/>
      <c r="D2587" s="633"/>
    </row>
    <row r="2588" spans="3:4">
      <c r="C2588" s="633"/>
      <c r="D2588" s="633"/>
    </row>
    <row r="2589" spans="3:4">
      <c r="C2589" s="633"/>
      <c r="D2589" s="633"/>
    </row>
    <row r="2590" spans="3:4">
      <c r="C2590" s="633"/>
      <c r="D2590" s="633"/>
    </row>
    <row r="2591" spans="3:4">
      <c r="C2591" s="633"/>
      <c r="D2591" s="633"/>
    </row>
    <row r="2592" spans="3:4">
      <c r="C2592" s="633"/>
      <c r="D2592" s="633"/>
    </row>
    <row r="2593" spans="3:4">
      <c r="C2593" s="633"/>
      <c r="D2593" s="633"/>
    </row>
    <row r="2594" spans="3:4">
      <c r="C2594" s="633"/>
      <c r="D2594" s="633"/>
    </row>
    <row r="2595" spans="3:4">
      <c r="C2595" s="633"/>
      <c r="D2595" s="633"/>
    </row>
    <row r="2596" spans="3:4">
      <c r="C2596" s="633"/>
      <c r="D2596" s="633"/>
    </row>
    <row r="2597" spans="3:4">
      <c r="C2597" s="633"/>
      <c r="D2597" s="633"/>
    </row>
    <row r="2598" spans="3:4">
      <c r="C2598" s="633"/>
      <c r="D2598" s="633"/>
    </row>
    <row r="2599" spans="3:4">
      <c r="C2599" s="633"/>
      <c r="D2599" s="633"/>
    </row>
    <row r="2600" spans="3:4">
      <c r="C2600" s="633"/>
      <c r="D2600" s="633"/>
    </row>
    <row r="2601" spans="3:4">
      <c r="C2601" s="633"/>
      <c r="D2601" s="633"/>
    </row>
    <row r="2602" spans="3:4">
      <c r="C2602" s="633"/>
      <c r="D2602" s="633"/>
    </row>
    <row r="2603" spans="3:4">
      <c r="C2603" s="633"/>
      <c r="D2603" s="633"/>
    </row>
    <row r="2604" spans="3:4">
      <c r="C2604" s="633"/>
      <c r="D2604" s="633"/>
    </row>
    <row r="2605" spans="3:4">
      <c r="C2605" s="633"/>
      <c r="D2605" s="633"/>
    </row>
    <row r="2606" spans="3:4">
      <c r="C2606" s="633"/>
      <c r="D2606" s="633"/>
    </row>
    <row r="2607" spans="3:4">
      <c r="C2607" s="633"/>
      <c r="D2607" s="633"/>
    </row>
    <row r="2608" spans="3:4">
      <c r="C2608" s="633"/>
      <c r="D2608" s="633"/>
    </row>
    <row r="2609" spans="3:4">
      <c r="C2609" s="633"/>
      <c r="D2609" s="633"/>
    </row>
    <row r="2610" spans="3:4">
      <c r="C2610" s="633"/>
      <c r="D2610" s="633"/>
    </row>
    <row r="2611" spans="3:4">
      <c r="C2611" s="633"/>
      <c r="D2611" s="633"/>
    </row>
    <row r="2612" spans="3:4">
      <c r="C2612" s="633"/>
      <c r="D2612" s="633"/>
    </row>
    <row r="2613" spans="3:4">
      <c r="C2613" s="633"/>
      <c r="D2613" s="633"/>
    </row>
    <row r="2614" spans="3:4">
      <c r="C2614" s="633"/>
      <c r="D2614" s="633"/>
    </row>
    <row r="2615" spans="3:4">
      <c r="C2615" s="633"/>
      <c r="D2615" s="633"/>
    </row>
    <row r="2616" spans="3:4">
      <c r="C2616" s="633"/>
      <c r="D2616" s="633"/>
    </row>
    <row r="2617" spans="3:4">
      <c r="C2617" s="633"/>
      <c r="D2617" s="633"/>
    </row>
    <row r="2618" spans="3:4">
      <c r="C2618" s="633"/>
      <c r="D2618" s="633"/>
    </row>
    <row r="2619" spans="3:4">
      <c r="C2619" s="633"/>
      <c r="D2619" s="633"/>
    </row>
    <row r="2620" spans="3:4">
      <c r="C2620" s="633"/>
      <c r="D2620" s="633"/>
    </row>
    <row r="2621" spans="3:4">
      <c r="C2621" s="633"/>
      <c r="D2621" s="633"/>
    </row>
    <row r="2622" spans="3:4">
      <c r="C2622" s="633"/>
      <c r="D2622" s="633"/>
    </row>
    <row r="2623" spans="3:4">
      <c r="C2623" s="633"/>
      <c r="D2623" s="633"/>
    </row>
    <row r="2624" spans="3:4">
      <c r="C2624" s="633"/>
      <c r="D2624" s="633"/>
    </row>
    <row r="2625" spans="3:4">
      <c r="C2625" s="633"/>
      <c r="D2625" s="633"/>
    </row>
    <row r="2626" spans="3:4">
      <c r="C2626" s="633"/>
      <c r="D2626" s="633"/>
    </row>
    <row r="2627" spans="3:4">
      <c r="C2627" s="633"/>
      <c r="D2627" s="633"/>
    </row>
    <row r="2628" spans="3:4">
      <c r="C2628" s="633"/>
      <c r="D2628" s="633"/>
    </row>
    <row r="2629" spans="3:4">
      <c r="C2629" s="633"/>
      <c r="D2629" s="633"/>
    </row>
    <row r="2630" spans="3:4">
      <c r="C2630" s="633"/>
      <c r="D2630" s="633"/>
    </row>
    <row r="2631" spans="3:4">
      <c r="C2631" s="633"/>
      <c r="D2631" s="633"/>
    </row>
    <row r="2632" spans="3:4">
      <c r="C2632" s="633"/>
      <c r="D2632" s="633"/>
    </row>
    <row r="2633" spans="3:4">
      <c r="C2633" s="633"/>
      <c r="D2633" s="633"/>
    </row>
    <row r="2634" spans="3:4">
      <c r="C2634" s="633"/>
      <c r="D2634" s="633"/>
    </row>
    <row r="2635" spans="3:4">
      <c r="C2635" s="633"/>
      <c r="D2635" s="633"/>
    </row>
    <row r="2636" spans="3:4">
      <c r="C2636" s="633"/>
      <c r="D2636" s="633"/>
    </row>
    <row r="2637" spans="3:4">
      <c r="C2637" s="633"/>
      <c r="D2637" s="633"/>
    </row>
    <row r="2638" spans="3:4">
      <c r="C2638" s="633"/>
      <c r="D2638" s="633"/>
    </row>
    <row r="2639" spans="3:4">
      <c r="C2639" s="633"/>
      <c r="D2639" s="633"/>
    </row>
    <row r="2640" spans="3:4">
      <c r="C2640" s="633"/>
      <c r="D2640" s="633"/>
    </row>
    <row r="2641" spans="3:4">
      <c r="C2641" s="633"/>
      <c r="D2641" s="633"/>
    </row>
    <row r="2642" spans="3:4">
      <c r="C2642" s="633"/>
      <c r="D2642" s="633"/>
    </row>
    <row r="2643" spans="3:4">
      <c r="C2643" s="633"/>
      <c r="D2643" s="633"/>
    </row>
    <row r="2644" spans="3:4">
      <c r="C2644" s="633"/>
      <c r="D2644" s="633"/>
    </row>
    <row r="2645" spans="3:4">
      <c r="C2645" s="633"/>
      <c r="D2645" s="633"/>
    </row>
    <row r="2646" spans="3:4">
      <c r="C2646" s="633"/>
      <c r="D2646" s="633"/>
    </row>
    <row r="2647" spans="3:4">
      <c r="C2647" s="633"/>
      <c r="D2647" s="633"/>
    </row>
    <row r="2648" spans="3:4">
      <c r="C2648" s="633"/>
      <c r="D2648" s="633"/>
    </row>
    <row r="2649" spans="3:4">
      <c r="C2649" s="633"/>
      <c r="D2649" s="633"/>
    </row>
    <row r="2650" spans="3:4">
      <c r="C2650" s="633"/>
      <c r="D2650" s="633"/>
    </row>
    <row r="2651" spans="3:4">
      <c r="C2651" s="633"/>
      <c r="D2651" s="633"/>
    </row>
    <row r="2652" spans="3:4">
      <c r="C2652" s="633"/>
      <c r="D2652" s="633"/>
    </row>
    <row r="2653" spans="3:4">
      <c r="C2653" s="633"/>
      <c r="D2653" s="633"/>
    </row>
    <row r="2654" spans="3:4">
      <c r="C2654" s="633"/>
      <c r="D2654" s="633"/>
    </row>
    <row r="2655" spans="3:4">
      <c r="C2655" s="633"/>
      <c r="D2655" s="633"/>
    </row>
    <row r="2656" spans="3:4">
      <c r="C2656" s="633"/>
      <c r="D2656" s="633"/>
    </row>
    <row r="2657" spans="3:4">
      <c r="C2657" s="633"/>
      <c r="D2657" s="633"/>
    </row>
    <row r="2658" spans="3:4">
      <c r="C2658" s="633"/>
      <c r="D2658" s="633"/>
    </row>
    <row r="2659" spans="3:4">
      <c r="C2659" s="633"/>
      <c r="D2659" s="633"/>
    </row>
    <row r="2660" spans="3:4">
      <c r="C2660" s="633"/>
      <c r="D2660" s="633"/>
    </row>
    <row r="2661" spans="3:4">
      <c r="C2661" s="633"/>
      <c r="D2661" s="633"/>
    </row>
    <row r="2662" spans="3:4">
      <c r="C2662" s="633"/>
      <c r="D2662" s="633"/>
    </row>
    <row r="2663" spans="3:4">
      <c r="C2663" s="633"/>
      <c r="D2663" s="633"/>
    </row>
    <row r="2664" spans="3:4">
      <c r="C2664" s="633"/>
      <c r="D2664" s="633"/>
    </row>
    <row r="2665" spans="3:4">
      <c r="C2665" s="633"/>
      <c r="D2665" s="633"/>
    </row>
    <row r="2666" spans="3:4">
      <c r="C2666" s="633"/>
      <c r="D2666" s="633"/>
    </row>
    <row r="2667" spans="3:4">
      <c r="C2667" s="633"/>
      <c r="D2667" s="633"/>
    </row>
    <row r="2668" spans="3:4">
      <c r="C2668" s="633"/>
      <c r="D2668" s="633"/>
    </row>
    <row r="2669" spans="3:4">
      <c r="C2669" s="633"/>
      <c r="D2669" s="633"/>
    </row>
    <row r="2670" spans="3:4">
      <c r="C2670" s="633"/>
      <c r="D2670" s="633"/>
    </row>
    <row r="2671" spans="3:4">
      <c r="C2671" s="633"/>
      <c r="D2671" s="633"/>
    </row>
    <row r="2672" spans="3:4">
      <c r="C2672" s="633"/>
      <c r="D2672" s="633"/>
    </row>
    <row r="2673" spans="3:4">
      <c r="C2673" s="633"/>
      <c r="D2673" s="633"/>
    </row>
    <row r="2674" spans="3:4">
      <c r="C2674" s="633"/>
      <c r="D2674" s="633"/>
    </row>
    <row r="2675" spans="3:4">
      <c r="C2675" s="633"/>
      <c r="D2675" s="633"/>
    </row>
    <row r="2676" spans="3:4">
      <c r="C2676" s="633"/>
      <c r="D2676" s="633"/>
    </row>
    <row r="2677" spans="3:4">
      <c r="C2677" s="633"/>
      <c r="D2677" s="633"/>
    </row>
    <row r="2678" spans="3:4">
      <c r="C2678" s="633"/>
      <c r="D2678" s="633"/>
    </row>
    <row r="2679" spans="3:4">
      <c r="C2679" s="633"/>
      <c r="D2679" s="633"/>
    </row>
    <row r="2680" spans="3:4">
      <c r="C2680" s="633"/>
      <c r="D2680" s="633"/>
    </row>
    <row r="2681" spans="3:4">
      <c r="C2681" s="633"/>
      <c r="D2681" s="633"/>
    </row>
    <row r="2682" spans="3:4">
      <c r="C2682" s="633"/>
      <c r="D2682" s="633"/>
    </row>
    <row r="2683" spans="3:4">
      <c r="C2683" s="633"/>
      <c r="D2683" s="633"/>
    </row>
    <row r="2684" spans="3:4">
      <c r="C2684" s="633"/>
      <c r="D2684" s="633"/>
    </row>
    <row r="2685" spans="3:4">
      <c r="C2685" s="633"/>
      <c r="D2685" s="633"/>
    </row>
    <row r="2686" spans="3:4">
      <c r="C2686" s="633"/>
      <c r="D2686" s="633"/>
    </row>
    <row r="2687" spans="3:4">
      <c r="C2687" s="633"/>
      <c r="D2687" s="633"/>
    </row>
    <row r="2688" spans="3:4">
      <c r="C2688" s="633"/>
      <c r="D2688" s="633"/>
    </row>
    <row r="2689" spans="3:4">
      <c r="C2689" s="633"/>
      <c r="D2689" s="633"/>
    </row>
    <row r="2690" spans="3:4">
      <c r="C2690" s="633"/>
      <c r="D2690" s="633"/>
    </row>
    <row r="2691" spans="3:4">
      <c r="C2691" s="633"/>
      <c r="D2691" s="633"/>
    </row>
    <row r="2692" spans="3:4">
      <c r="C2692" s="633"/>
      <c r="D2692" s="633"/>
    </row>
    <row r="2693" spans="3:4">
      <c r="C2693" s="633"/>
      <c r="D2693" s="633"/>
    </row>
    <row r="2694" spans="3:4">
      <c r="C2694" s="633"/>
      <c r="D2694" s="633"/>
    </row>
    <row r="2695" spans="3:4">
      <c r="C2695" s="633"/>
      <c r="D2695" s="633"/>
    </row>
    <row r="2696" spans="3:4">
      <c r="C2696" s="633"/>
      <c r="D2696" s="633"/>
    </row>
    <row r="2697" spans="3:4">
      <c r="C2697" s="633"/>
      <c r="D2697" s="633"/>
    </row>
    <row r="2698" spans="3:4">
      <c r="C2698" s="633"/>
      <c r="D2698" s="633"/>
    </row>
    <row r="2699" spans="3:4">
      <c r="C2699" s="633"/>
      <c r="D2699" s="633"/>
    </row>
    <row r="2700" spans="3:4">
      <c r="C2700" s="633"/>
      <c r="D2700" s="633"/>
    </row>
    <row r="2701" spans="3:4">
      <c r="C2701" s="633"/>
      <c r="D2701" s="633"/>
    </row>
    <row r="2702" spans="3:4">
      <c r="C2702" s="633"/>
      <c r="D2702" s="633"/>
    </row>
    <row r="2703" spans="3:4">
      <c r="C2703" s="633"/>
      <c r="D2703" s="633"/>
    </row>
    <row r="2704" spans="3:4">
      <c r="C2704" s="633"/>
      <c r="D2704" s="633"/>
    </row>
    <row r="2705" spans="3:4">
      <c r="C2705" s="633"/>
      <c r="D2705" s="633"/>
    </row>
    <row r="2706" spans="3:4">
      <c r="C2706" s="633"/>
      <c r="D2706" s="633"/>
    </row>
    <row r="2707" spans="3:4">
      <c r="C2707" s="633"/>
      <c r="D2707" s="633"/>
    </row>
    <row r="2708" spans="3:4">
      <c r="C2708" s="633"/>
      <c r="D2708" s="633"/>
    </row>
    <row r="2709" spans="3:4">
      <c r="C2709" s="633"/>
      <c r="D2709" s="633"/>
    </row>
    <row r="2710" spans="3:4">
      <c r="C2710" s="633"/>
      <c r="D2710" s="633"/>
    </row>
    <row r="2711" spans="3:4">
      <c r="C2711" s="633"/>
      <c r="D2711" s="633"/>
    </row>
    <row r="2712" spans="3:4">
      <c r="C2712" s="633"/>
      <c r="D2712" s="633"/>
    </row>
    <row r="2713" spans="3:4">
      <c r="C2713" s="633"/>
      <c r="D2713" s="633"/>
    </row>
    <row r="2714" spans="3:4">
      <c r="C2714" s="633"/>
      <c r="D2714" s="633"/>
    </row>
    <row r="2715" spans="3:4">
      <c r="C2715" s="633"/>
      <c r="D2715" s="633"/>
    </row>
    <row r="2716" spans="3:4">
      <c r="C2716" s="633"/>
      <c r="D2716" s="633"/>
    </row>
    <row r="2717" spans="3:4">
      <c r="C2717" s="633"/>
      <c r="D2717" s="633"/>
    </row>
    <row r="2718" spans="3:4">
      <c r="C2718" s="633"/>
      <c r="D2718" s="633"/>
    </row>
    <row r="2719" spans="3:4">
      <c r="C2719" s="633"/>
      <c r="D2719" s="633"/>
    </row>
    <row r="2720" spans="3:4">
      <c r="C2720" s="633"/>
      <c r="D2720" s="633"/>
    </row>
    <row r="2721" spans="3:4">
      <c r="C2721" s="633"/>
      <c r="D2721" s="633"/>
    </row>
    <row r="2722" spans="3:4">
      <c r="C2722" s="633"/>
      <c r="D2722" s="633"/>
    </row>
    <row r="2723" spans="3:4">
      <c r="C2723" s="633"/>
      <c r="D2723" s="633"/>
    </row>
    <row r="2724" spans="3:4">
      <c r="C2724" s="633"/>
      <c r="D2724" s="633"/>
    </row>
    <row r="2725" spans="3:4">
      <c r="C2725" s="633"/>
      <c r="D2725" s="633"/>
    </row>
    <row r="2726" spans="3:4">
      <c r="C2726" s="633"/>
      <c r="D2726" s="633"/>
    </row>
    <row r="2727" spans="3:4">
      <c r="C2727" s="633"/>
      <c r="D2727" s="633"/>
    </row>
    <row r="2728" spans="3:4">
      <c r="C2728" s="633"/>
      <c r="D2728" s="633"/>
    </row>
    <row r="2729" spans="3:4">
      <c r="C2729" s="633"/>
      <c r="D2729" s="633"/>
    </row>
    <row r="2730" spans="3:4">
      <c r="C2730" s="633"/>
      <c r="D2730" s="633"/>
    </row>
    <row r="2731" spans="3:4">
      <c r="C2731" s="633"/>
      <c r="D2731" s="633"/>
    </row>
    <row r="2732" spans="3:4">
      <c r="C2732" s="633"/>
      <c r="D2732" s="633"/>
    </row>
    <row r="2733" spans="3:4">
      <c r="C2733" s="633"/>
      <c r="D2733" s="633"/>
    </row>
    <row r="2734" spans="3:4">
      <c r="C2734" s="633"/>
      <c r="D2734" s="633"/>
    </row>
    <row r="2735" spans="3:4">
      <c r="C2735" s="633"/>
      <c r="D2735" s="633"/>
    </row>
    <row r="2736" spans="3:4">
      <c r="C2736" s="633"/>
      <c r="D2736" s="633"/>
    </row>
    <row r="2737" spans="3:4">
      <c r="C2737" s="633"/>
      <c r="D2737" s="633"/>
    </row>
    <row r="2738" spans="3:4">
      <c r="C2738" s="633"/>
      <c r="D2738" s="633"/>
    </row>
    <row r="2739" spans="3:4">
      <c r="C2739" s="633"/>
      <c r="D2739" s="633"/>
    </row>
    <row r="2740" spans="3:4">
      <c r="C2740" s="633"/>
      <c r="D2740" s="633"/>
    </row>
    <row r="2741" spans="3:4">
      <c r="C2741" s="633"/>
      <c r="D2741" s="633"/>
    </row>
    <row r="2742" spans="3:4">
      <c r="C2742" s="633"/>
      <c r="D2742" s="633"/>
    </row>
    <row r="2743" spans="3:4">
      <c r="C2743" s="633"/>
      <c r="D2743" s="633"/>
    </row>
    <row r="2744" spans="3:4">
      <c r="C2744" s="633"/>
      <c r="D2744" s="633"/>
    </row>
    <row r="2745" spans="3:4">
      <c r="C2745" s="633"/>
      <c r="D2745" s="633"/>
    </row>
    <row r="2746" spans="3:4">
      <c r="C2746" s="633"/>
      <c r="D2746" s="633"/>
    </row>
    <row r="2747" spans="3:4">
      <c r="C2747" s="633"/>
      <c r="D2747" s="633"/>
    </row>
    <row r="2748" spans="3:4">
      <c r="C2748" s="633"/>
      <c r="D2748" s="633"/>
    </row>
    <row r="2749" spans="3:4">
      <c r="C2749" s="633"/>
      <c r="D2749" s="633"/>
    </row>
    <row r="2750" spans="3:4">
      <c r="C2750" s="633"/>
      <c r="D2750" s="633"/>
    </row>
    <row r="2751" spans="3:4">
      <c r="C2751" s="633"/>
      <c r="D2751" s="633"/>
    </row>
    <row r="2752" spans="3:4">
      <c r="C2752" s="633"/>
      <c r="D2752" s="633"/>
    </row>
    <row r="2753" spans="3:4">
      <c r="C2753" s="633"/>
      <c r="D2753" s="633"/>
    </row>
    <row r="2754" spans="3:4">
      <c r="C2754" s="633"/>
      <c r="D2754" s="633"/>
    </row>
    <row r="2755" spans="3:4">
      <c r="C2755" s="633"/>
      <c r="D2755" s="633"/>
    </row>
    <row r="2756" spans="3:4">
      <c r="C2756" s="633"/>
      <c r="D2756" s="633"/>
    </row>
    <row r="2757" spans="3:4">
      <c r="C2757" s="633"/>
      <c r="D2757" s="633"/>
    </row>
    <row r="2758" spans="3:4">
      <c r="C2758" s="633"/>
      <c r="D2758" s="633"/>
    </row>
    <row r="2759" spans="3:4">
      <c r="C2759" s="633"/>
      <c r="D2759" s="633"/>
    </row>
    <row r="2760" spans="3:4">
      <c r="C2760" s="633"/>
      <c r="D2760" s="633"/>
    </row>
    <row r="2761" spans="3:4">
      <c r="C2761" s="633"/>
      <c r="D2761" s="633"/>
    </row>
    <row r="2762" spans="3:4">
      <c r="C2762" s="633"/>
      <c r="D2762" s="633"/>
    </row>
    <row r="2763" spans="3:4">
      <c r="C2763" s="633"/>
      <c r="D2763" s="633"/>
    </row>
    <row r="2764" spans="3:4">
      <c r="C2764" s="633"/>
      <c r="D2764" s="633"/>
    </row>
    <row r="2765" spans="3:4">
      <c r="C2765" s="633"/>
      <c r="D2765" s="633"/>
    </row>
    <row r="2766" spans="3:4">
      <c r="C2766" s="633"/>
      <c r="D2766" s="633"/>
    </row>
    <row r="2767" spans="3:4">
      <c r="C2767" s="633"/>
      <c r="D2767" s="633"/>
    </row>
    <row r="2768" spans="3:4">
      <c r="C2768" s="633"/>
      <c r="D2768" s="633"/>
    </row>
    <row r="2769" spans="3:4">
      <c r="C2769" s="633"/>
      <c r="D2769" s="633"/>
    </row>
    <row r="2770" spans="3:4">
      <c r="C2770" s="633"/>
      <c r="D2770" s="633"/>
    </row>
    <row r="2771" spans="3:4">
      <c r="C2771" s="633"/>
      <c r="D2771" s="633"/>
    </row>
    <row r="2772" spans="3:4">
      <c r="C2772" s="633"/>
      <c r="D2772" s="633"/>
    </row>
    <row r="2773" spans="3:4">
      <c r="C2773" s="633"/>
      <c r="D2773" s="633"/>
    </row>
    <row r="2774" spans="3:4">
      <c r="C2774" s="633"/>
      <c r="D2774" s="633"/>
    </row>
    <row r="2775" spans="3:4">
      <c r="C2775" s="633"/>
      <c r="D2775" s="633"/>
    </row>
    <row r="2776" spans="3:4">
      <c r="C2776" s="633"/>
      <c r="D2776" s="633"/>
    </row>
    <row r="2777" spans="3:4">
      <c r="C2777" s="633"/>
      <c r="D2777" s="633"/>
    </row>
    <row r="2778" spans="3:4">
      <c r="C2778" s="633"/>
      <c r="D2778" s="633"/>
    </row>
    <row r="2779" spans="3:4">
      <c r="C2779" s="633"/>
      <c r="D2779" s="633"/>
    </row>
    <row r="2780" spans="3:4">
      <c r="C2780" s="633"/>
      <c r="D2780" s="633"/>
    </row>
    <row r="2781" spans="3:4">
      <c r="C2781" s="633"/>
      <c r="D2781" s="633"/>
    </row>
    <row r="2782" spans="3:4">
      <c r="C2782" s="633"/>
      <c r="D2782" s="633"/>
    </row>
    <row r="2783" spans="3:4">
      <c r="C2783" s="633"/>
      <c r="D2783" s="633"/>
    </row>
    <row r="2784" spans="3:4">
      <c r="C2784" s="633"/>
      <c r="D2784" s="633"/>
    </row>
    <row r="2785" spans="3:4">
      <c r="C2785" s="633"/>
      <c r="D2785" s="633"/>
    </row>
    <row r="2786" spans="3:4">
      <c r="C2786" s="633"/>
      <c r="D2786" s="633"/>
    </row>
    <row r="2787" spans="3:4">
      <c r="C2787" s="633"/>
      <c r="D2787" s="633"/>
    </row>
    <row r="2788" spans="3:4">
      <c r="C2788" s="633"/>
      <c r="D2788" s="633"/>
    </row>
    <row r="2789" spans="3:4">
      <c r="C2789" s="633"/>
      <c r="D2789" s="633"/>
    </row>
    <row r="2790" spans="3:4">
      <c r="C2790" s="633"/>
      <c r="D2790" s="633"/>
    </row>
    <row r="2791" spans="3:4">
      <c r="C2791" s="633"/>
      <c r="D2791" s="633"/>
    </row>
    <row r="2792" spans="3:4">
      <c r="C2792" s="633"/>
      <c r="D2792" s="633"/>
    </row>
    <row r="2793" spans="3:4">
      <c r="C2793" s="633"/>
      <c r="D2793" s="633"/>
    </row>
    <row r="2794" spans="3:4">
      <c r="C2794" s="633"/>
      <c r="D2794" s="633"/>
    </row>
    <row r="2795" spans="3:4">
      <c r="C2795" s="633"/>
      <c r="D2795" s="633"/>
    </row>
    <row r="2796" spans="3:4">
      <c r="C2796" s="633"/>
      <c r="D2796" s="633"/>
    </row>
    <row r="2797" spans="3:4">
      <c r="C2797" s="633"/>
      <c r="D2797" s="633"/>
    </row>
    <row r="2798" spans="3:4">
      <c r="C2798" s="633"/>
      <c r="D2798" s="633"/>
    </row>
    <row r="2799" spans="3:4">
      <c r="C2799" s="633"/>
      <c r="D2799" s="633"/>
    </row>
    <row r="2800" spans="3:4">
      <c r="C2800" s="633"/>
      <c r="D2800" s="633"/>
    </row>
    <row r="2801" spans="3:4">
      <c r="C2801" s="633"/>
      <c r="D2801" s="633"/>
    </row>
    <row r="2802" spans="3:4">
      <c r="C2802" s="633"/>
      <c r="D2802" s="633"/>
    </row>
    <row r="2803" spans="3:4">
      <c r="C2803" s="633"/>
      <c r="D2803" s="633"/>
    </row>
    <row r="2804" spans="3:4">
      <c r="C2804" s="633"/>
      <c r="D2804" s="633"/>
    </row>
    <row r="2805" spans="3:4">
      <c r="C2805" s="633"/>
      <c r="D2805" s="633"/>
    </row>
    <row r="2806" spans="3:4">
      <c r="C2806" s="633"/>
      <c r="D2806" s="633"/>
    </row>
    <row r="2807" spans="3:4">
      <c r="C2807" s="633"/>
      <c r="D2807" s="633"/>
    </row>
    <row r="2808" spans="3:4">
      <c r="C2808" s="633"/>
      <c r="D2808" s="633"/>
    </row>
    <row r="2809" spans="3:4">
      <c r="C2809" s="633"/>
      <c r="D2809" s="633"/>
    </row>
    <row r="2810" spans="3:4">
      <c r="C2810" s="633"/>
      <c r="D2810" s="633"/>
    </row>
    <row r="2811" spans="3:4">
      <c r="C2811" s="633"/>
      <c r="D2811" s="633"/>
    </row>
    <row r="2812" spans="3:4">
      <c r="C2812" s="633"/>
      <c r="D2812" s="633"/>
    </row>
    <row r="2813" spans="3:4">
      <c r="C2813" s="633"/>
      <c r="D2813" s="633"/>
    </row>
    <row r="2814" spans="3:4">
      <c r="C2814" s="633"/>
      <c r="D2814" s="633"/>
    </row>
    <row r="2815" spans="3:4">
      <c r="C2815" s="633"/>
      <c r="D2815" s="633"/>
    </row>
    <row r="2816" spans="3:4">
      <c r="C2816" s="633"/>
      <c r="D2816" s="633"/>
    </row>
    <row r="2817" spans="3:4">
      <c r="C2817" s="633"/>
      <c r="D2817" s="633"/>
    </row>
    <row r="2818" spans="3:4">
      <c r="C2818" s="633"/>
      <c r="D2818" s="633"/>
    </row>
    <row r="2819" spans="3:4">
      <c r="C2819" s="633"/>
      <c r="D2819" s="633"/>
    </row>
    <row r="2820" spans="3:4">
      <c r="C2820" s="633"/>
      <c r="D2820" s="633"/>
    </row>
    <row r="2821" spans="3:4">
      <c r="C2821" s="633"/>
      <c r="D2821" s="633"/>
    </row>
    <row r="2822" spans="3:4">
      <c r="C2822" s="633"/>
      <c r="D2822" s="633"/>
    </row>
    <row r="2823" spans="3:4">
      <c r="C2823" s="633"/>
      <c r="D2823" s="633"/>
    </row>
    <row r="2824" spans="3:4">
      <c r="C2824" s="633"/>
      <c r="D2824" s="633"/>
    </row>
    <row r="2825" spans="3:4">
      <c r="C2825" s="633"/>
      <c r="D2825" s="633"/>
    </row>
    <row r="2826" spans="3:4">
      <c r="C2826" s="633"/>
      <c r="D2826" s="633"/>
    </row>
    <row r="2827" spans="3:4">
      <c r="C2827" s="633"/>
      <c r="D2827" s="633"/>
    </row>
    <row r="2828" spans="3:4">
      <c r="C2828" s="633"/>
      <c r="D2828" s="633"/>
    </row>
    <row r="2829" spans="3:4">
      <c r="C2829" s="633"/>
      <c r="D2829" s="633"/>
    </row>
    <row r="2830" spans="3:4">
      <c r="C2830" s="633"/>
      <c r="D2830" s="633"/>
    </row>
    <row r="2831" spans="3:4">
      <c r="C2831" s="633"/>
      <c r="D2831" s="633"/>
    </row>
    <row r="2832" spans="3:4">
      <c r="C2832" s="633"/>
      <c r="D2832" s="633"/>
    </row>
    <row r="2833" spans="3:4">
      <c r="C2833" s="633"/>
      <c r="D2833" s="633"/>
    </row>
    <row r="2834" spans="3:4">
      <c r="C2834" s="633"/>
      <c r="D2834" s="633"/>
    </row>
    <row r="2835" spans="3:4">
      <c r="C2835" s="633"/>
      <c r="D2835" s="633"/>
    </row>
    <row r="2836" spans="3:4">
      <c r="C2836" s="633"/>
      <c r="D2836" s="633"/>
    </row>
    <row r="2837" spans="3:4">
      <c r="C2837" s="633"/>
      <c r="D2837" s="633"/>
    </row>
    <row r="2838" spans="3:4">
      <c r="C2838" s="633"/>
      <c r="D2838" s="633"/>
    </row>
    <row r="2839" spans="3:4">
      <c r="C2839" s="633"/>
      <c r="D2839" s="633"/>
    </row>
    <row r="2840" spans="3:4">
      <c r="C2840" s="633"/>
      <c r="D2840" s="633"/>
    </row>
    <row r="2841" spans="3:4">
      <c r="C2841" s="633"/>
      <c r="D2841" s="633"/>
    </row>
    <row r="2842" spans="3:4">
      <c r="C2842" s="633"/>
      <c r="D2842" s="633"/>
    </row>
    <row r="2843" spans="3:4">
      <c r="C2843" s="633"/>
      <c r="D2843" s="633"/>
    </row>
    <row r="2844" spans="3:4">
      <c r="C2844" s="633"/>
      <c r="D2844" s="633"/>
    </row>
    <row r="2845" spans="3:4">
      <c r="C2845" s="633"/>
      <c r="D2845" s="633"/>
    </row>
    <row r="2846" spans="3:4">
      <c r="C2846" s="633"/>
      <c r="D2846" s="633"/>
    </row>
    <row r="2847" spans="3:4">
      <c r="C2847" s="633"/>
      <c r="D2847" s="633"/>
    </row>
    <row r="2848" spans="3:4">
      <c r="C2848" s="633"/>
      <c r="D2848" s="633"/>
    </row>
    <row r="2849" spans="3:4">
      <c r="C2849" s="633"/>
      <c r="D2849" s="633"/>
    </row>
    <row r="2850" spans="3:4">
      <c r="C2850" s="633"/>
      <c r="D2850" s="633"/>
    </row>
    <row r="2851" spans="3:4">
      <c r="C2851" s="633"/>
      <c r="D2851" s="633"/>
    </row>
    <row r="2852" spans="3:4">
      <c r="C2852" s="633"/>
      <c r="D2852" s="633"/>
    </row>
    <row r="2853" spans="3:4">
      <c r="C2853" s="633"/>
      <c r="D2853" s="633"/>
    </row>
    <row r="2854" spans="3:4">
      <c r="C2854" s="633"/>
      <c r="D2854" s="633"/>
    </row>
    <row r="2855" spans="3:4">
      <c r="C2855" s="633"/>
      <c r="D2855" s="633"/>
    </row>
    <row r="2856" spans="3:4">
      <c r="C2856" s="633"/>
      <c r="D2856" s="633"/>
    </row>
    <row r="2857" spans="3:4">
      <c r="C2857" s="633"/>
      <c r="D2857" s="633"/>
    </row>
    <row r="2858" spans="3:4">
      <c r="C2858" s="633"/>
      <c r="D2858" s="633"/>
    </row>
    <row r="2859" spans="3:4">
      <c r="C2859" s="633"/>
      <c r="D2859" s="633"/>
    </row>
    <row r="2860" spans="3:4">
      <c r="C2860" s="633"/>
      <c r="D2860" s="633"/>
    </row>
    <row r="2861" spans="3:4">
      <c r="C2861" s="633"/>
      <c r="D2861" s="633"/>
    </row>
    <row r="2862" spans="3:4">
      <c r="C2862" s="633"/>
      <c r="D2862" s="633"/>
    </row>
    <row r="2863" spans="3:4">
      <c r="C2863" s="633"/>
      <c r="D2863" s="633"/>
    </row>
    <row r="2864" spans="3:4">
      <c r="C2864" s="633"/>
      <c r="D2864" s="633"/>
    </row>
    <row r="2865" spans="3:4">
      <c r="C2865" s="633"/>
      <c r="D2865" s="633"/>
    </row>
    <row r="2866" spans="3:4">
      <c r="C2866" s="633"/>
      <c r="D2866" s="633"/>
    </row>
    <row r="2867" spans="3:4">
      <c r="C2867" s="633"/>
      <c r="D2867" s="633"/>
    </row>
    <row r="2868" spans="3:4">
      <c r="C2868" s="633"/>
      <c r="D2868" s="633"/>
    </row>
    <row r="2869" spans="3:4">
      <c r="C2869" s="633"/>
      <c r="D2869" s="633"/>
    </row>
    <row r="2870" spans="3:4">
      <c r="C2870" s="633"/>
      <c r="D2870" s="633"/>
    </row>
    <row r="2871" spans="3:4">
      <c r="C2871" s="633"/>
      <c r="D2871" s="633"/>
    </row>
    <row r="2872" spans="3:4">
      <c r="C2872" s="633"/>
      <c r="D2872" s="633"/>
    </row>
    <row r="2873" spans="3:4">
      <c r="C2873" s="633"/>
      <c r="D2873" s="633"/>
    </row>
    <row r="2874" spans="3:4">
      <c r="C2874" s="633"/>
      <c r="D2874" s="633"/>
    </row>
    <row r="2875" spans="3:4">
      <c r="C2875" s="633"/>
      <c r="D2875" s="633"/>
    </row>
    <row r="2876" spans="3:4">
      <c r="C2876" s="633"/>
      <c r="D2876" s="633"/>
    </row>
    <row r="2877" spans="3:4">
      <c r="C2877" s="633"/>
      <c r="D2877" s="633"/>
    </row>
    <row r="2878" spans="3:4">
      <c r="C2878" s="633"/>
      <c r="D2878" s="633"/>
    </row>
    <row r="2879" spans="3:4">
      <c r="C2879" s="633"/>
      <c r="D2879" s="633"/>
    </row>
    <row r="2880" spans="3:4">
      <c r="C2880" s="633"/>
      <c r="D2880" s="633"/>
    </row>
    <row r="2881" spans="3:4">
      <c r="C2881" s="633"/>
      <c r="D2881" s="633"/>
    </row>
    <row r="2882" spans="3:4">
      <c r="C2882" s="633"/>
      <c r="D2882" s="633"/>
    </row>
    <row r="2883" spans="3:4">
      <c r="C2883" s="633"/>
      <c r="D2883" s="633"/>
    </row>
    <row r="2884" spans="3:4">
      <c r="C2884" s="633"/>
      <c r="D2884" s="633"/>
    </row>
    <row r="2885" spans="3:4">
      <c r="C2885" s="633"/>
      <c r="D2885" s="633"/>
    </row>
    <row r="2886" spans="3:4">
      <c r="C2886" s="633"/>
      <c r="D2886" s="633"/>
    </row>
    <row r="2887" spans="3:4">
      <c r="C2887" s="633"/>
      <c r="D2887" s="633"/>
    </row>
    <row r="2888" spans="3:4">
      <c r="C2888" s="633"/>
      <c r="D2888" s="633"/>
    </row>
    <row r="2889" spans="3:4">
      <c r="C2889" s="633"/>
      <c r="D2889" s="633"/>
    </row>
    <row r="2890" spans="3:4">
      <c r="C2890" s="633"/>
      <c r="D2890" s="633"/>
    </row>
    <row r="2891" spans="3:4">
      <c r="C2891" s="633"/>
      <c r="D2891" s="633"/>
    </row>
    <row r="2892" spans="3:4">
      <c r="C2892" s="633"/>
      <c r="D2892" s="633"/>
    </row>
    <row r="2893" spans="3:4">
      <c r="C2893" s="633"/>
      <c r="D2893" s="633"/>
    </row>
    <row r="2894" spans="3:4">
      <c r="C2894" s="633"/>
      <c r="D2894" s="633"/>
    </row>
    <row r="2895" spans="3:4">
      <c r="C2895" s="633"/>
      <c r="D2895" s="633"/>
    </row>
    <row r="2896" spans="3:4">
      <c r="C2896" s="633"/>
      <c r="D2896" s="633"/>
    </row>
    <row r="2897" spans="3:4">
      <c r="C2897" s="633"/>
      <c r="D2897" s="633"/>
    </row>
    <row r="2898" spans="3:4">
      <c r="C2898" s="633"/>
      <c r="D2898" s="633"/>
    </row>
    <row r="2899" spans="3:4">
      <c r="C2899" s="633"/>
      <c r="D2899" s="633"/>
    </row>
    <row r="2900" spans="3:4">
      <c r="C2900" s="633"/>
      <c r="D2900" s="633"/>
    </row>
    <row r="2901" spans="3:4">
      <c r="C2901" s="633"/>
      <c r="D2901" s="633"/>
    </row>
    <row r="2902" spans="3:4">
      <c r="C2902" s="633"/>
      <c r="D2902" s="633"/>
    </row>
    <row r="2903" spans="3:4">
      <c r="C2903" s="633"/>
      <c r="D2903" s="633"/>
    </row>
    <row r="2904" spans="3:4">
      <c r="C2904" s="633"/>
      <c r="D2904" s="633"/>
    </row>
    <row r="2905" spans="3:4">
      <c r="C2905" s="633"/>
      <c r="D2905" s="633"/>
    </row>
    <row r="2906" spans="3:4">
      <c r="C2906" s="633"/>
      <c r="D2906" s="633"/>
    </row>
    <row r="2907" spans="3:4">
      <c r="C2907" s="633"/>
      <c r="D2907" s="633"/>
    </row>
    <row r="2908" spans="3:4">
      <c r="C2908" s="633"/>
      <c r="D2908" s="633"/>
    </row>
    <row r="2909" spans="3:4">
      <c r="C2909" s="633"/>
      <c r="D2909" s="633"/>
    </row>
    <row r="2910" spans="3:4">
      <c r="C2910" s="633"/>
      <c r="D2910" s="633"/>
    </row>
    <row r="2911" spans="3:4">
      <c r="C2911" s="633"/>
      <c r="D2911" s="633"/>
    </row>
    <row r="2912" spans="3:4">
      <c r="C2912" s="633"/>
      <c r="D2912" s="633"/>
    </row>
    <row r="2913" spans="3:4">
      <c r="C2913" s="633"/>
      <c r="D2913" s="633"/>
    </row>
    <row r="2914" spans="3:4">
      <c r="C2914" s="633"/>
      <c r="D2914" s="633"/>
    </row>
    <row r="2915" spans="3:4">
      <c r="C2915" s="633"/>
      <c r="D2915" s="633"/>
    </row>
    <row r="2916" spans="3:4">
      <c r="C2916" s="633"/>
      <c r="D2916" s="633"/>
    </row>
    <row r="2917" spans="3:4">
      <c r="C2917" s="633"/>
      <c r="D2917" s="633"/>
    </row>
    <row r="2918" spans="3:4">
      <c r="C2918" s="633"/>
      <c r="D2918" s="633"/>
    </row>
    <row r="2919" spans="3:4">
      <c r="C2919" s="633"/>
      <c r="D2919" s="633"/>
    </row>
    <row r="2920" spans="3:4">
      <c r="C2920" s="633"/>
      <c r="D2920" s="633"/>
    </row>
    <row r="2921" spans="3:4">
      <c r="C2921" s="633"/>
      <c r="D2921" s="633"/>
    </row>
    <row r="2922" spans="3:4">
      <c r="C2922" s="633"/>
      <c r="D2922" s="633"/>
    </row>
    <row r="2923" spans="3:4">
      <c r="C2923" s="633"/>
      <c r="D2923" s="633"/>
    </row>
    <row r="2924" spans="3:4">
      <c r="C2924" s="633"/>
      <c r="D2924" s="633"/>
    </row>
    <row r="2925" spans="3:4">
      <c r="C2925" s="633"/>
      <c r="D2925" s="633"/>
    </row>
    <row r="2926" spans="3:4">
      <c r="C2926" s="633"/>
      <c r="D2926" s="633"/>
    </row>
    <row r="2927" spans="3:4">
      <c r="C2927" s="633"/>
      <c r="D2927" s="633"/>
    </row>
    <row r="2928" spans="3:4">
      <c r="C2928" s="633"/>
      <c r="D2928" s="633"/>
    </row>
    <row r="2929" spans="3:4">
      <c r="C2929" s="633"/>
      <c r="D2929" s="633"/>
    </row>
    <row r="2930" spans="3:4">
      <c r="C2930" s="633"/>
      <c r="D2930" s="633"/>
    </row>
    <row r="2931" spans="3:4">
      <c r="C2931" s="633"/>
      <c r="D2931" s="633"/>
    </row>
    <row r="2932" spans="3:4">
      <c r="C2932" s="633"/>
      <c r="D2932" s="633"/>
    </row>
    <row r="2933" spans="3:4">
      <c r="C2933" s="633"/>
      <c r="D2933" s="633"/>
    </row>
    <row r="2934" spans="3:4">
      <c r="C2934" s="633"/>
      <c r="D2934" s="633"/>
    </row>
    <row r="2935" spans="3:4">
      <c r="C2935" s="633"/>
      <c r="D2935" s="633"/>
    </row>
    <row r="2936" spans="3:4">
      <c r="C2936" s="633"/>
      <c r="D2936" s="633"/>
    </row>
    <row r="2937" spans="3:4">
      <c r="C2937" s="633"/>
      <c r="D2937" s="633"/>
    </row>
    <row r="2938" spans="3:4">
      <c r="C2938" s="633"/>
      <c r="D2938" s="633"/>
    </row>
    <row r="2939" spans="3:4">
      <c r="C2939" s="633"/>
      <c r="D2939" s="633"/>
    </row>
    <row r="2940" spans="3:4">
      <c r="C2940" s="633"/>
      <c r="D2940" s="633"/>
    </row>
    <row r="2941" spans="3:4">
      <c r="C2941" s="633"/>
      <c r="D2941" s="633"/>
    </row>
    <row r="2942" spans="3:4">
      <c r="C2942" s="633"/>
      <c r="D2942" s="633"/>
    </row>
    <row r="2943" spans="3:4">
      <c r="C2943" s="633"/>
      <c r="D2943" s="633"/>
    </row>
    <row r="2944" spans="3:4">
      <c r="C2944" s="633"/>
      <c r="D2944" s="633"/>
    </row>
    <row r="2945" spans="3:4">
      <c r="C2945" s="633"/>
      <c r="D2945" s="633"/>
    </row>
    <row r="2946" spans="3:4">
      <c r="C2946" s="633"/>
      <c r="D2946" s="633"/>
    </row>
    <row r="2947" spans="3:4">
      <c r="C2947" s="633"/>
      <c r="D2947" s="633"/>
    </row>
    <row r="2948" spans="3:4">
      <c r="C2948" s="633"/>
      <c r="D2948" s="633"/>
    </row>
    <row r="2949" spans="3:4">
      <c r="C2949" s="633"/>
      <c r="D2949" s="633"/>
    </row>
    <row r="2950" spans="3:4">
      <c r="C2950" s="633"/>
      <c r="D2950" s="633"/>
    </row>
    <row r="2951" spans="3:4">
      <c r="C2951" s="633"/>
      <c r="D2951" s="633"/>
    </row>
    <row r="2952" spans="3:4">
      <c r="C2952" s="633"/>
      <c r="D2952" s="633"/>
    </row>
    <row r="2953" spans="3:4">
      <c r="C2953" s="633"/>
      <c r="D2953" s="633"/>
    </row>
    <row r="2954" spans="3:4">
      <c r="C2954" s="633"/>
      <c r="D2954" s="633"/>
    </row>
    <row r="2955" spans="3:4">
      <c r="C2955" s="633"/>
      <c r="D2955" s="633"/>
    </row>
    <row r="2956" spans="3:4">
      <c r="C2956" s="633"/>
      <c r="D2956" s="633"/>
    </row>
    <row r="2957" spans="3:4">
      <c r="C2957" s="633"/>
      <c r="D2957" s="633"/>
    </row>
    <row r="2958" spans="3:4">
      <c r="C2958" s="633"/>
      <c r="D2958" s="633"/>
    </row>
    <row r="2959" spans="3:4">
      <c r="C2959" s="633"/>
      <c r="D2959" s="633"/>
    </row>
    <row r="2960" spans="3:4">
      <c r="C2960" s="633"/>
      <c r="D2960" s="633"/>
    </row>
    <row r="2961" spans="3:4">
      <c r="C2961" s="633"/>
      <c r="D2961" s="633"/>
    </row>
    <row r="2962" spans="3:4">
      <c r="C2962" s="633"/>
      <c r="D2962" s="633"/>
    </row>
    <row r="2963" spans="3:4">
      <c r="C2963" s="633"/>
      <c r="D2963" s="633"/>
    </row>
    <row r="2964" spans="3:4">
      <c r="C2964" s="633"/>
      <c r="D2964" s="633"/>
    </row>
    <row r="2965" spans="3:4">
      <c r="C2965" s="633"/>
      <c r="D2965" s="633"/>
    </row>
    <row r="2966" spans="3:4">
      <c r="C2966" s="633"/>
      <c r="D2966" s="633"/>
    </row>
    <row r="2967" spans="3:4">
      <c r="C2967" s="633"/>
      <c r="D2967" s="633"/>
    </row>
    <row r="2968" spans="3:4">
      <c r="C2968" s="633"/>
      <c r="D2968" s="633"/>
    </row>
    <row r="2969" spans="3:4">
      <c r="C2969" s="633"/>
      <c r="D2969" s="633"/>
    </row>
    <row r="2970" spans="3:4">
      <c r="C2970" s="633"/>
      <c r="D2970" s="633"/>
    </row>
    <row r="2971" spans="3:4">
      <c r="C2971" s="633"/>
      <c r="D2971" s="633"/>
    </row>
    <row r="2972" spans="3:4">
      <c r="C2972" s="633"/>
      <c r="D2972" s="633"/>
    </row>
    <row r="2973" spans="3:4">
      <c r="C2973" s="633"/>
      <c r="D2973" s="633"/>
    </row>
    <row r="2974" spans="3:4">
      <c r="C2974" s="633"/>
      <c r="D2974" s="633"/>
    </row>
    <row r="2975" spans="3:4">
      <c r="C2975" s="633"/>
      <c r="D2975" s="633"/>
    </row>
    <row r="2976" spans="3:4">
      <c r="C2976" s="633"/>
      <c r="D2976" s="633"/>
    </row>
    <row r="2977" spans="3:4">
      <c r="C2977" s="633"/>
      <c r="D2977" s="633"/>
    </row>
    <row r="2978" spans="3:4">
      <c r="C2978" s="633"/>
      <c r="D2978" s="633"/>
    </row>
    <row r="2979" spans="3:4">
      <c r="C2979" s="633"/>
      <c r="D2979" s="633"/>
    </row>
    <row r="2980" spans="3:4">
      <c r="C2980" s="633"/>
      <c r="D2980" s="633"/>
    </row>
    <row r="2981" spans="3:4">
      <c r="C2981" s="633"/>
      <c r="D2981" s="633"/>
    </row>
    <row r="2982" spans="3:4">
      <c r="C2982" s="633"/>
      <c r="D2982" s="633"/>
    </row>
    <row r="2983" spans="3:4">
      <c r="C2983" s="633"/>
      <c r="D2983" s="633"/>
    </row>
    <row r="2984" spans="3:4">
      <c r="C2984" s="633"/>
      <c r="D2984" s="633"/>
    </row>
    <row r="2985" spans="3:4">
      <c r="C2985" s="633"/>
      <c r="D2985" s="633"/>
    </row>
    <row r="2986" spans="3:4">
      <c r="C2986" s="633"/>
      <c r="D2986" s="633"/>
    </row>
    <row r="2987" spans="3:4">
      <c r="C2987" s="633"/>
      <c r="D2987" s="633"/>
    </row>
    <row r="2988" spans="3:4">
      <c r="C2988" s="633"/>
      <c r="D2988" s="633"/>
    </row>
    <row r="2989" spans="3:4">
      <c r="C2989" s="633"/>
      <c r="D2989" s="633"/>
    </row>
    <row r="2990" spans="3:4">
      <c r="C2990" s="633"/>
      <c r="D2990" s="633"/>
    </row>
    <row r="2991" spans="3:4">
      <c r="C2991" s="633"/>
      <c r="D2991" s="633"/>
    </row>
    <row r="2992" spans="3:4">
      <c r="C2992" s="633"/>
      <c r="D2992" s="633"/>
    </row>
    <row r="2993" spans="3:4">
      <c r="C2993" s="633"/>
      <c r="D2993" s="633"/>
    </row>
    <row r="2994" spans="3:4">
      <c r="C2994" s="633"/>
      <c r="D2994" s="633"/>
    </row>
    <row r="2995" spans="3:4">
      <c r="C2995" s="633"/>
      <c r="D2995" s="633"/>
    </row>
    <row r="2996" spans="3:4">
      <c r="C2996" s="633"/>
      <c r="D2996" s="633"/>
    </row>
    <row r="2997" spans="3:4">
      <c r="C2997" s="633"/>
      <c r="D2997" s="633"/>
    </row>
    <row r="2998" spans="3:4">
      <c r="C2998" s="633"/>
      <c r="D2998" s="633"/>
    </row>
    <row r="2999" spans="3:4">
      <c r="C2999" s="633"/>
      <c r="D2999" s="633"/>
    </row>
    <row r="3000" spans="3:4">
      <c r="C3000" s="633"/>
      <c r="D3000" s="633"/>
    </row>
    <row r="3001" spans="3:4">
      <c r="C3001" s="633"/>
      <c r="D3001" s="633"/>
    </row>
    <row r="3002" spans="3:4">
      <c r="C3002" s="633"/>
      <c r="D3002" s="633"/>
    </row>
    <row r="3003" spans="3:4">
      <c r="C3003" s="633"/>
      <c r="D3003" s="633"/>
    </row>
    <row r="3004" spans="3:4">
      <c r="C3004" s="633"/>
      <c r="D3004" s="633"/>
    </row>
    <row r="3005" spans="3:4">
      <c r="C3005" s="633"/>
      <c r="D3005" s="633"/>
    </row>
    <row r="3006" spans="3:4">
      <c r="C3006" s="633"/>
      <c r="D3006" s="633"/>
    </row>
    <row r="3007" spans="3:4">
      <c r="C3007" s="633"/>
      <c r="D3007" s="633"/>
    </row>
    <row r="3008" spans="3:4">
      <c r="C3008" s="633"/>
      <c r="D3008" s="633"/>
    </row>
    <row r="3009" spans="3:4">
      <c r="C3009" s="633"/>
      <c r="D3009" s="633"/>
    </row>
    <row r="3010" spans="3:4">
      <c r="C3010" s="633"/>
      <c r="D3010" s="633"/>
    </row>
    <row r="3011" spans="3:4">
      <c r="C3011" s="633"/>
      <c r="D3011" s="633"/>
    </row>
    <row r="3012" spans="3:4">
      <c r="C3012" s="633"/>
      <c r="D3012" s="633"/>
    </row>
    <row r="3013" spans="3:4">
      <c r="C3013" s="633"/>
      <c r="D3013" s="633"/>
    </row>
    <row r="3014" spans="3:4">
      <c r="C3014" s="633"/>
      <c r="D3014" s="633"/>
    </row>
    <row r="3015" spans="3:4">
      <c r="C3015" s="633"/>
      <c r="D3015" s="633"/>
    </row>
    <row r="3016" spans="3:4">
      <c r="C3016" s="633"/>
      <c r="D3016" s="633"/>
    </row>
    <row r="3017" spans="3:4">
      <c r="C3017" s="633"/>
      <c r="D3017" s="633"/>
    </row>
    <row r="3018" spans="3:4">
      <c r="C3018" s="633"/>
      <c r="D3018" s="633"/>
    </row>
    <row r="3019" spans="3:4">
      <c r="C3019" s="633"/>
      <c r="D3019" s="633"/>
    </row>
    <row r="3020" spans="3:4">
      <c r="C3020" s="633"/>
      <c r="D3020" s="633"/>
    </row>
    <row r="3021" spans="3:4">
      <c r="C3021" s="633"/>
      <c r="D3021" s="633"/>
    </row>
    <row r="3022" spans="3:4">
      <c r="C3022" s="633"/>
      <c r="D3022" s="633"/>
    </row>
    <row r="3023" spans="3:4">
      <c r="C3023" s="633"/>
      <c r="D3023" s="633"/>
    </row>
    <row r="3024" spans="3:4">
      <c r="C3024" s="633"/>
      <c r="D3024" s="633"/>
    </row>
    <row r="3025" spans="3:4">
      <c r="C3025" s="633"/>
      <c r="D3025" s="633"/>
    </row>
    <row r="3026" spans="3:4">
      <c r="C3026" s="633"/>
      <c r="D3026" s="633"/>
    </row>
    <row r="3027" spans="3:4">
      <c r="C3027" s="633"/>
      <c r="D3027" s="633"/>
    </row>
    <row r="3028" spans="3:4">
      <c r="C3028" s="633"/>
      <c r="D3028" s="633"/>
    </row>
    <row r="3029" spans="3:4">
      <c r="C3029" s="633"/>
      <c r="D3029" s="633"/>
    </row>
    <row r="3030" spans="3:4">
      <c r="C3030" s="633"/>
      <c r="D3030" s="633"/>
    </row>
    <row r="3031" spans="3:4">
      <c r="C3031" s="633"/>
      <c r="D3031" s="633"/>
    </row>
    <row r="3032" spans="3:4">
      <c r="C3032" s="633"/>
      <c r="D3032" s="633"/>
    </row>
    <row r="3033" spans="3:4">
      <c r="C3033" s="633"/>
      <c r="D3033" s="633"/>
    </row>
    <row r="3034" spans="3:4">
      <c r="C3034" s="633"/>
      <c r="D3034" s="633"/>
    </row>
    <row r="3035" spans="3:4">
      <c r="C3035" s="633"/>
      <c r="D3035" s="633"/>
    </row>
    <row r="3036" spans="3:4">
      <c r="C3036" s="633"/>
      <c r="D3036" s="633"/>
    </row>
    <row r="3037" spans="3:4">
      <c r="C3037" s="633"/>
      <c r="D3037" s="633"/>
    </row>
    <row r="3038" spans="3:4">
      <c r="C3038" s="633"/>
      <c r="D3038" s="633"/>
    </row>
    <row r="3039" spans="3:4">
      <c r="C3039" s="633"/>
      <c r="D3039" s="633"/>
    </row>
    <row r="3040" spans="3:4">
      <c r="C3040" s="633"/>
      <c r="D3040" s="633"/>
    </row>
    <row r="3041" spans="3:4">
      <c r="C3041" s="633"/>
      <c r="D3041" s="633"/>
    </row>
    <row r="3042" spans="3:4">
      <c r="C3042" s="633"/>
      <c r="D3042" s="633"/>
    </row>
    <row r="3043" spans="3:4">
      <c r="C3043" s="633"/>
      <c r="D3043" s="633"/>
    </row>
    <row r="3044" spans="3:4">
      <c r="C3044" s="633"/>
      <c r="D3044" s="633"/>
    </row>
    <row r="3045" spans="3:4">
      <c r="C3045" s="633"/>
      <c r="D3045" s="633"/>
    </row>
    <row r="3046" spans="3:4">
      <c r="C3046" s="633"/>
      <c r="D3046" s="633"/>
    </row>
    <row r="3047" spans="3:4">
      <c r="C3047" s="633"/>
      <c r="D3047" s="633"/>
    </row>
    <row r="3048" spans="3:4">
      <c r="C3048" s="633"/>
      <c r="D3048" s="633"/>
    </row>
    <row r="3049" spans="3:4">
      <c r="C3049" s="633"/>
      <c r="D3049" s="633"/>
    </row>
    <row r="3050" spans="3:4">
      <c r="C3050" s="633"/>
      <c r="D3050" s="633"/>
    </row>
    <row r="3051" spans="3:4">
      <c r="C3051" s="633"/>
      <c r="D3051" s="633"/>
    </row>
    <row r="3052" spans="3:4">
      <c r="C3052" s="633"/>
      <c r="D3052" s="633"/>
    </row>
    <row r="3053" spans="3:4">
      <c r="C3053" s="633"/>
      <c r="D3053" s="633"/>
    </row>
    <row r="3054" spans="3:4">
      <c r="C3054" s="633"/>
      <c r="D3054" s="633"/>
    </row>
    <row r="3055" spans="3:4">
      <c r="C3055" s="633"/>
      <c r="D3055" s="633"/>
    </row>
    <row r="3056" spans="3:4">
      <c r="C3056" s="633"/>
      <c r="D3056" s="633"/>
    </row>
    <row r="3057" spans="3:4">
      <c r="C3057" s="633"/>
      <c r="D3057" s="633"/>
    </row>
    <row r="3058" spans="3:4">
      <c r="C3058" s="633"/>
      <c r="D3058" s="633"/>
    </row>
    <row r="3059" spans="3:4">
      <c r="C3059" s="633"/>
      <c r="D3059" s="633"/>
    </row>
    <row r="3060" spans="3:4">
      <c r="C3060" s="633"/>
      <c r="D3060" s="633"/>
    </row>
    <row r="3061" spans="3:4">
      <c r="C3061" s="633"/>
      <c r="D3061" s="633"/>
    </row>
    <row r="3062" spans="3:4">
      <c r="C3062" s="633"/>
      <c r="D3062" s="633"/>
    </row>
    <row r="3063" spans="3:4">
      <c r="C3063" s="633"/>
      <c r="D3063" s="633"/>
    </row>
    <row r="3064" spans="3:4">
      <c r="C3064" s="633"/>
      <c r="D3064" s="633"/>
    </row>
    <row r="3065" spans="3:4">
      <c r="C3065" s="633"/>
      <c r="D3065" s="633"/>
    </row>
    <row r="3066" spans="3:4">
      <c r="C3066" s="633"/>
      <c r="D3066" s="633"/>
    </row>
    <row r="3067" spans="3:4">
      <c r="C3067" s="633"/>
      <c r="D3067" s="633"/>
    </row>
    <row r="3068" spans="3:4">
      <c r="C3068" s="633"/>
      <c r="D3068" s="633"/>
    </row>
    <row r="3069" spans="3:4">
      <c r="C3069" s="633"/>
      <c r="D3069" s="633"/>
    </row>
    <row r="3070" spans="3:4">
      <c r="C3070" s="633"/>
      <c r="D3070" s="633"/>
    </row>
    <row r="3071" spans="3:4">
      <c r="C3071" s="633"/>
      <c r="D3071" s="633"/>
    </row>
    <row r="3072" spans="3:4">
      <c r="C3072" s="633"/>
      <c r="D3072" s="633"/>
    </row>
    <row r="3073" spans="3:4">
      <c r="C3073" s="633"/>
      <c r="D3073" s="633"/>
    </row>
    <row r="3074" spans="3:4">
      <c r="C3074" s="633"/>
      <c r="D3074" s="633"/>
    </row>
    <row r="3075" spans="3:4">
      <c r="C3075" s="633"/>
      <c r="D3075" s="633"/>
    </row>
    <row r="3076" spans="3:4">
      <c r="C3076" s="633"/>
      <c r="D3076" s="633"/>
    </row>
    <row r="3077" spans="3:4">
      <c r="C3077" s="633"/>
      <c r="D3077" s="633"/>
    </row>
    <row r="3078" spans="3:4">
      <c r="C3078" s="633"/>
      <c r="D3078" s="633"/>
    </row>
    <row r="3079" spans="3:4">
      <c r="C3079" s="633"/>
      <c r="D3079" s="633"/>
    </row>
    <row r="3080" spans="3:4">
      <c r="C3080" s="633"/>
      <c r="D3080" s="633"/>
    </row>
    <row r="3081" spans="3:4">
      <c r="C3081" s="633"/>
      <c r="D3081" s="633"/>
    </row>
    <row r="3082" spans="3:4">
      <c r="C3082" s="633"/>
      <c r="D3082" s="633"/>
    </row>
    <row r="3083" spans="3:4">
      <c r="C3083" s="633"/>
      <c r="D3083" s="633"/>
    </row>
    <row r="3084" spans="3:4">
      <c r="C3084" s="633"/>
      <c r="D3084" s="633"/>
    </row>
    <row r="3085" spans="3:4">
      <c r="C3085" s="633"/>
      <c r="D3085" s="633"/>
    </row>
    <row r="3086" spans="3:4">
      <c r="C3086" s="633"/>
      <c r="D3086" s="633"/>
    </row>
    <row r="3087" spans="3:4">
      <c r="C3087" s="633"/>
      <c r="D3087" s="633"/>
    </row>
    <row r="3088" spans="3:4">
      <c r="C3088" s="633"/>
      <c r="D3088" s="633"/>
    </row>
    <row r="3089" spans="3:4">
      <c r="C3089" s="633"/>
      <c r="D3089" s="633"/>
    </row>
    <row r="3090" spans="3:4">
      <c r="C3090" s="633"/>
      <c r="D3090" s="633"/>
    </row>
    <row r="3091" spans="3:4">
      <c r="C3091" s="633"/>
      <c r="D3091" s="633"/>
    </row>
    <row r="3092" spans="3:4">
      <c r="C3092" s="633"/>
      <c r="D3092" s="633"/>
    </row>
    <row r="3093" spans="3:4">
      <c r="C3093" s="633"/>
      <c r="D3093" s="633"/>
    </row>
    <row r="3094" spans="3:4">
      <c r="C3094" s="633"/>
      <c r="D3094" s="633"/>
    </row>
    <row r="3095" spans="3:4">
      <c r="C3095" s="633"/>
      <c r="D3095" s="633"/>
    </row>
    <row r="3096" spans="3:4">
      <c r="C3096" s="633"/>
      <c r="D3096" s="633"/>
    </row>
    <row r="3097" spans="3:4">
      <c r="C3097" s="633"/>
      <c r="D3097" s="633"/>
    </row>
    <row r="3098" spans="3:4">
      <c r="C3098" s="633"/>
      <c r="D3098" s="633"/>
    </row>
    <row r="3099" spans="3:4">
      <c r="C3099" s="633"/>
      <c r="D3099" s="633"/>
    </row>
    <row r="3100" spans="3:4">
      <c r="C3100" s="633"/>
      <c r="D3100" s="633"/>
    </row>
    <row r="3101" spans="3:4">
      <c r="C3101" s="633"/>
      <c r="D3101" s="633"/>
    </row>
    <row r="3102" spans="3:4">
      <c r="C3102" s="633"/>
      <c r="D3102" s="633"/>
    </row>
    <row r="3103" spans="3:4">
      <c r="C3103" s="633"/>
      <c r="D3103" s="633"/>
    </row>
    <row r="3104" spans="3:4">
      <c r="C3104" s="633"/>
      <c r="D3104" s="633"/>
    </row>
    <row r="3105" spans="3:4">
      <c r="C3105" s="633"/>
      <c r="D3105" s="633"/>
    </row>
    <row r="3106" spans="3:4">
      <c r="C3106" s="633"/>
      <c r="D3106" s="633"/>
    </row>
    <row r="3107" spans="3:4">
      <c r="C3107" s="633"/>
      <c r="D3107" s="633"/>
    </row>
    <row r="3108" spans="3:4">
      <c r="C3108" s="633"/>
      <c r="D3108" s="633"/>
    </row>
    <row r="3109" spans="3:4">
      <c r="C3109" s="633"/>
      <c r="D3109" s="633"/>
    </row>
    <row r="3110" spans="3:4">
      <c r="C3110" s="633"/>
      <c r="D3110" s="633"/>
    </row>
    <row r="3111" spans="3:4">
      <c r="C3111" s="633"/>
      <c r="D3111" s="633"/>
    </row>
    <row r="3112" spans="3:4">
      <c r="C3112" s="633"/>
      <c r="D3112" s="633"/>
    </row>
    <row r="3113" spans="3:4">
      <c r="C3113" s="633"/>
      <c r="D3113" s="633"/>
    </row>
    <row r="3114" spans="3:4">
      <c r="C3114" s="633"/>
      <c r="D3114" s="633"/>
    </row>
    <row r="3115" spans="3:4">
      <c r="C3115" s="633"/>
      <c r="D3115" s="633"/>
    </row>
    <row r="3116" spans="3:4">
      <c r="C3116" s="633"/>
      <c r="D3116" s="633"/>
    </row>
    <row r="3117" spans="3:4">
      <c r="C3117" s="633"/>
      <c r="D3117" s="633"/>
    </row>
    <row r="3118" spans="3:4">
      <c r="C3118" s="633"/>
      <c r="D3118" s="633"/>
    </row>
    <row r="3119" spans="3:4">
      <c r="C3119" s="633"/>
      <c r="D3119" s="633"/>
    </row>
    <row r="3120" spans="3:4">
      <c r="C3120" s="633"/>
      <c r="D3120" s="633"/>
    </row>
    <row r="3121" spans="3:4">
      <c r="C3121" s="633"/>
      <c r="D3121" s="633"/>
    </row>
    <row r="3122" spans="3:4">
      <c r="C3122" s="633"/>
      <c r="D3122" s="633"/>
    </row>
    <row r="3123" spans="3:4">
      <c r="C3123" s="633"/>
      <c r="D3123" s="633"/>
    </row>
    <row r="3124" spans="3:4">
      <c r="C3124" s="633"/>
      <c r="D3124" s="633"/>
    </row>
    <row r="3125" spans="3:4">
      <c r="C3125" s="633"/>
      <c r="D3125" s="633"/>
    </row>
    <row r="3126" spans="3:4">
      <c r="C3126" s="633"/>
      <c r="D3126" s="633"/>
    </row>
    <row r="3127" spans="3:4">
      <c r="C3127" s="633"/>
      <c r="D3127" s="633"/>
    </row>
    <row r="3128" spans="3:4">
      <c r="C3128" s="633"/>
      <c r="D3128" s="633"/>
    </row>
    <row r="3129" spans="3:4">
      <c r="C3129" s="633"/>
      <c r="D3129" s="633"/>
    </row>
    <row r="3130" spans="3:4">
      <c r="C3130" s="633"/>
      <c r="D3130" s="633"/>
    </row>
    <row r="3131" spans="3:4">
      <c r="C3131" s="633"/>
      <c r="D3131" s="633"/>
    </row>
    <row r="3132" spans="3:4">
      <c r="C3132" s="633"/>
      <c r="D3132" s="633"/>
    </row>
    <row r="3133" spans="3:4">
      <c r="C3133" s="633"/>
      <c r="D3133" s="633"/>
    </row>
    <row r="3134" spans="3:4">
      <c r="C3134" s="633"/>
      <c r="D3134" s="633"/>
    </row>
    <row r="3135" spans="3:4">
      <c r="C3135" s="633"/>
      <c r="D3135" s="633"/>
    </row>
    <row r="3136" spans="3:4">
      <c r="C3136" s="633"/>
      <c r="D3136" s="633"/>
    </row>
    <row r="3137" spans="3:4">
      <c r="C3137" s="633"/>
      <c r="D3137" s="633"/>
    </row>
    <row r="3138" spans="3:4">
      <c r="C3138" s="633"/>
      <c r="D3138" s="633"/>
    </row>
    <row r="3139" spans="3:4">
      <c r="C3139" s="633"/>
      <c r="D3139" s="633"/>
    </row>
    <row r="3140" spans="3:4">
      <c r="C3140" s="633"/>
      <c r="D3140" s="633"/>
    </row>
    <row r="3141" spans="3:4">
      <c r="C3141" s="633"/>
      <c r="D3141" s="633"/>
    </row>
    <row r="3142" spans="3:4">
      <c r="C3142" s="633"/>
      <c r="D3142" s="633"/>
    </row>
    <row r="3143" spans="3:4">
      <c r="C3143" s="633"/>
      <c r="D3143" s="633"/>
    </row>
    <row r="3144" spans="3:4">
      <c r="C3144" s="633"/>
      <c r="D3144" s="633"/>
    </row>
    <row r="3145" spans="3:4">
      <c r="C3145" s="633"/>
      <c r="D3145" s="633"/>
    </row>
    <row r="3146" spans="3:4">
      <c r="C3146" s="633"/>
      <c r="D3146" s="633"/>
    </row>
    <row r="3147" spans="3:4">
      <c r="C3147" s="633"/>
      <c r="D3147" s="633"/>
    </row>
    <row r="3148" spans="3:4">
      <c r="C3148" s="633"/>
      <c r="D3148" s="633"/>
    </row>
    <row r="3149" spans="3:4">
      <c r="C3149" s="633"/>
      <c r="D3149" s="633"/>
    </row>
    <row r="3150" spans="3:4">
      <c r="C3150" s="633"/>
      <c r="D3150" s="633"/>
    </row>
    <row r="3151" spans="3:4">
      <c r="C3151" s="633"/>
      <c r="D3151" s="633"/>
    </row>
    <row r="3152" spans="3:4">
      <c r="C3152" s="633"/>
      <c r="D3152" s="633"/>
    </row>
    <row r="3153" spans="3:4">
      <c r="C3153" s="633"/>
      <c r="D3153" s="633"/>
    </row>
    <row r="3154" spans="3:4">
      <c r="C3154" s="633"/>
      <c r="D3154" s="633"/>
    </row>
    <row r="3155" spans="3:4">
      <c r="C3155" s="633"/>
      <c r="D3155" s="633"/>
    </row>
    <row r="3156" spans="3:4">
      <c r="C3156" s="633"/>
      <c r="D3156" s="633"/>
    </row>
    <row r="3157" spans="3:4">
      <c r="C3157" s="633"/>
      <c r="D3157" s="633"/>
    </row>
    <row r="3158" spans="3:4">
      <c r="C3158" s="633"/>
      <c r="D3158" s="633"/>
    </row>
    <row r="3159" spans="3:4">
      <c r="C3159" s="633"/>
      <c r="D3159" s="633"/>
    </row>
    <row r="3160" spans="3:4">
      <c r="C3160" s="633"/>
      <c r="D3160" s="633"/>
    </row>
    <row r="3161" spans="3:4">
      <c r="C3161" s="633"/>
      <c r="D3161" s="633"/>
    </row>
    <row r="3162" spans="3:4">
      <c r="C3162" s="633"/>
      <c r="D3162" s="633"/>
    </row>
    <row r="3163" spans="3:4">
      <c r="C3163" s="633"/>
      <c r="D3163" s="633"/>
    </row>
    <row r="3164" spans="3:4">
      <c r="C3164" s="633"/>
      <c r="D3164" s="633"/>
    </row>
    <row r="3165" spans="3:4">
      <c r="C3165" s="633"/>
      <c r="D3165" s="633"/>
    </row>
    <row r="3166" spans="3:4">
      <c r="C3166" s="633"/>
      <c r="D3166" s="633"/>
    </row>
    <row r="3167" spans="3:4">
      <c r="C3167" s="633"/>
      <c r="D3167" s="633"/>
    </row>
    <row r="3168" spans="3:4">
      <c r="C3168" s="633"/>
      <c r="D3168" s="633"/>
    </row>
    <row r="3169" spans="3:4">
      <c r="C3169" s="633"/>
      <c r="D3169" s="633"/>
    </row>
    <row r="3170" spans="3:4">
      <c r="C3170" s="633"/>
      <c r="D3170" s="633"/>
    </row>
    <row r="3171" spans="3:4">
      <c r="C3171" s="633"/>
      <c r="D3171" s="633"/>
    </row>
    <row r="3172" spans="3:4">
      <c r="C3172" s="633"/>
      <c r="D3172" s="633"/>
    </row>
    <row r="3173" spans="3:4">
      <c r="C3173" s="633"/>
      <c r="D3173" s="633"/>
    </row>
    <row r="3174" spans="3:4">
      <c r="C3174" s="633"/>
      <c r="D3174" s="633"/>
    </row>
    <row r="3175" spans="3:4">
      <c r="C3175" s="633"/>
      <c r="D3175" s="633"/>
    </row>
    <row r="3176" spans="3:4">
      <c r="C3176" s="633"/>
      <c r="D3176" s="633"/>
    </row>
    <row r="3177" spans="3:4">
      <c r="C3177" s="633"/>
      <c r="D3177" s="633"/>
    </row>
    <row r="3178" spans="3:4">
      <c r="C3178" s="633"/>
      <c r="D3178" s="633"/>
    </row>
    <row r="3179" spans="3:4">
      <c r="C3179" s="633"/>
      <c r="D3179" s="633"/>
    </row>
    <row r="3180" spans="3:4">
      <c r="C3180" s="633"/>
      <c r="D3180" s="633"/>
    </row>
    <row r="3181" spans="3:4">
      <c r="C3181" s="633"/>
      <c r="D3181" s="633"/>
    </row>
    <row r="3182" spans="3:4">
      <c r="C3182" s="633"/>
      <c r="D3182" s="633"/>
    </row>
    <row r="3183" spans="3:4">
      <c r="C3183" s="633"/>
      <c r="D3183" s="633"/>
    </row>
    <row r="3184" spans="3:4">
      <c r="C3184" s="633"/>
      <c r="D3184" s="633"/>
    </row>
    <row r="3185" spans="3:4">
      <c r="C3185" s="633"/>
      <c r="D3185" s="633"/>
    </row>
    <row r="3186" spans="3:4">
      <c r="C3186" s="633"/>
      <c r="D3186" s="633"/>
    </row>
    <row r="3187" spans="3:4">
      <c r="C3187" s="633"/>
      <c r="D3187" s="633"/>
    </row>
    <row r="3188" spans="3:4">
      <c r="C3188" s="633"/>
      <c r="D3188" s="633"/>
    </row>
    <row r="3189" spans="3:4">
      <c r="C3189" s="633"/>
      <c r="D3189" s="633"/>
    </row>
    <row r="3190" spans="3:4">
      <c r="C3190" s="633"/>
      <c r="D3190" s="633"/>
    </row>
    <row r="3191" spans="3:4">
      <c r="C3191" s="633"/>
      <c r="D3191" s="633"/>
    </row>
    <row r="3192" spans="3:4">
      <c r="C3192" s="633"/>
      <c r="D3192" s="633"/>
    </row>
    <row r="3193" spans="3:4">
      <c r="C3193" s="633"/>
      <c r="D3193" s="633"/>
    </row>
    <row r="3194" spans="3:4">
      <c r="C3194" s="633"/>
      <c r="D3194" s="633"/>
    </row>
    <row r="3195" spans="3:4">
      <c r="C3195" s="633"/>
      <c r="D3195" s="633"/>
    </row>
    <row r="3196" spans="3:4">
      <c r="C3196" s="633"/>
      <c r="D3196" s="633"/>
    </row>
    <row r="3197" spans="3:4">
      <c r="C3197" s="633"/>
      <c r="D3197" s="633"/>
    </row>
    <row r="3198" spans="3:4">
      <c r="C3198" s="633"/>
      <c r="D3198" s="633"/>
    </row>
    <row r="3199" spans="3:4">
      <c r="C3199" s="633"/>
      <c r="D3199" s="633"/>
    </row>
    <row r="3200" spans="3:4">
      <c r="C3200" s="633"/>
      <c r="D3200" s="633"/>
    </row>
    <row r="3201" spans="3:4">
      <c r="C3201" s="633"/>
      <c r="D3201" s="633"/>
    </row>
    <row r="3202" spans="3:4">
      <c r="C3202" s="633"/>
      <c r="D3202" s="633"/>
    </row>
    <row r="3203" spans="3:4">
      <c r="C3203" s="633"/>
      <c r="D3203" s="633"/>
    </row>
    <row r="3204" spans="3:4">
      <c r="C3204" s="633"/>
      <c r="D3204" s="633"/>
    </row>
    <row r="3205" spans="3:4">
      <c r="C3205" s="633"/>
      <c r="D3205" s="633"/>
    </row>
    <row r="3206" spans="3:4">
      <c r="C3206" s="633"/>
      <c r="D3206" s="633"/>
    </row>
    <row r="3207" spans="3:4">
      <c r="C3207" s="633"/>
      <c r="D3207" s="633"/>
    </row>
    <row r="3208" spans="3:4">
      <c r="C3208" s="633"/>
      <c r="D3208" s="633"/>
    </row>
    <row r="3209" spans="3:4">
      <c r="C3209" s="633"/>
      <c r="D3209" s="633"/>
    </row>
    <row r="3210" spans="3:4">
      <c r="C3210" s="633"/>
      <c r="D3210" s="633"/>
    </row>
    <row r="3211" spans="3:4">
      <c r="C3211" s="633"/>
      <c r="D3211" s="633"/>
    </row>
    <row r="3212" spans="3:4">
      <c r="C3212" s="633"/>
      <c r="D3212" s="633"/>
    </row>
    <row r="3213" spans="3:4">
      <c r="C3213" s="633"/>
      <c r="D3213" s="633"/>
    </row>
    <row r="3214" spans="3:4">
      <c r="C3214" s="633"/>
      <c r="D3214" s="633"/>
    </row>
    <row r="3215" spans="3:4">
      <c r="C3215" s="633"/>
      <c r="D3215" s="633"/>
    </row>
    <row r="3216" spans="3:4">
      <c r="C3216" s="633"/>
      <c r="D3216" s="633"/>
    </row>
    <row r="3217" spans="3:4">
      <c r="C3217" s="633"/>
      <c r="D3217" s="633"/>
    </row>
    <row r="3218" spans="3:4">
      <c r="C3218" s="633"/>
      <c r="D3218" s="633"/>
    </row>
    <row r="3219" spans="3:4">
      <c r="C3219" s="633"/>
      <c r="D3219" s="633"/>
    </row>
    <row r="3220" spans="3:4">
      <c r="C3220" s="633"/>
      <c r="D3220" s="633"/>
    </row>
    <row r="3221" spans="3:4">
      <c r="C3221" s="633"/>
      <c r="D3221" s="633"/>
    </row>
    <row r="3222" spans="3:4">
      <c r="C3222" s="633"/>
      <c r="D3222" s="633"/>
    </row>
    <row r="3223" spans="3:4">
      <c r="C3223" s="633"/>
      <c r="D3223" s="633"/>
    </row>
    <row r="3224" spans="3:4">
      <c r="C3224" s="633"/>
      <c r="D3224" s="633"/>
    </row>
    <row r="3225" spans="3:4">
      <c r="C3225" s="633"/>
      <c r="D3225" s="633"/>
    </row>
    <row r="3226" spans="3:4">
      <c r="C3226" s="633"/>
      <c r="D3226" s="633"/>
    </row>
    <row r="3227" spans="3:4">
      <c r="C3227" s="633"/>
      <c r="D3227" s="633"/>
    </row>
    <row r="3228" spans="3:4">
      <c r="C3228" s="633"/>
      <c r="D3228" s="633"/>
    </row>
    <row r="3229" spans="3:4">
      <c r="C3229" s="633"/>
      <c r="D3229" s="633"/>
    </row>
    <row r="3230" spans="3:4">
      <c r="C3230" s="633"/>
      <c r="D3230" s="633"/>
    </row>
    <row r="3231" spans="3:4">
      <c r="C3231" s="633"/>
      <c r="D3231" s="633"/>
    </row>
    <row r="3232" spans="3:4">
      <c r="C3232" s="633"/>
      <c r="D3232" s="633"/>
    </row>
    <row r="3233" spans="3:4">
      <c r="C3233" s="633"/>
      <c r="D3233" s="633"/>
    </row>
    <row r="3234" spans="3:4">
      <c r="C3234" s="633"/>
      <c r="D3234" s="633"/>
    </row>
    <row r="3235" spans="3:4">
      <c r="C3235" s="633"/>
      <c r="D3235" s="633"/>
    </row>
    <row r="3236" spans="3:4">
      <c r="C3236" s="633"/>
      <c r="D3236" s="633"/>
    </row>
    <row r="3237" spans="3:4">
      <c r="C3237" s="633"/>
      <c r="D3237" s="633"/>
    </row>
    <row r="3238" spans="3:4">
      <c r="C3238" s="633"/>
      <c r="D3238" s="633"/>
    </row>
    <row r="3239" spans="3:4">
      <c r="C3239" s="633"/>
      <c r="D3239" s="633"/>
    </row>
    <row r="3240" spans="3:4">
      <c r="C3240" s="633"/>
      <c r="D3240" s="633"/>
    </row>
    <row r="3241" spans="3:4">
      <c r="C3241" s="633"/>
      <c r="D3241" s="633"/>
    </row>
    <row r="3242" spans="3:4">
      <c r="C3242" s="633"/>
      <c r="D3242" s="633"/>
    </row>
    <row r="3243" spans="3:4">
      <c r="C3243" s="633"/>
      <c r="D3243" s="633"/>
    </row>
    <row r="3244" spans="3:4">
      <c r="C3244" s="633"/>
      <c r="D3244" s="633"/>
    </row>
    <row r="3245" spans="3:4">
      <c r="C3245" s="633"/>
      <c r="D3245" s="633"/>
    </row>
    <row r="3246" spans="3:4">
      <c r="C3246" s="633"/>
      <c r="D3246" s="633"/>
    </row>
    <row r="3247" spans="3:4">
      <c r="C3247" s="633"/>
      <c r="D3247" s="633"/>
    </row>
    <row r="3248" spans="3:4">
      <c r="C3248" s="633"/>
      <c r="D3248" s="633"/>
    </row>
    <row r="3249" spans="3:4">
      <c r="C3249" s="633"/>
      <c r="D3249" s="633"/>
    </row>
    <row r="3250" spans="3:4">
      <c r="C3250" s="633"/>
      <c r="D3250" s="633"/>
    </row>
    <row r="3251" spans="3:4">
      <c r="C3251" s="633"/>
      <c r="D3251" s="633"/>
    </row>
    <row r="3252" spans="3:4">
      <c r="C3252" s="633"/>
      <c r="D3252" s="633"/>
    </row>
    <row r="3253" spans="3:4">
      <c r="C3253" s="633"/>
      <c r="D3253" s="633"/>
    </row>
    <row r="3254" spans="3:4">
      <c r="C3254" s="633"/>
      <c r="D3254" s="633"/>
    </row>
    <row r="3255" spans="3:4">
      <c r="C3255" s="633"/>
      <c r="D3255" s="633"/>
    </row>
    <row r="3256" spans="3:4">
      <c r="C3256" s="633"/>
      <c r="D3256" s="633"/>
    </row>
    <row r="3257" spans="3:4">
      <c r="C3257" s="633"/>
      <c r="D3257" s="633"/>
    </row>
    <row r="3258" spans="3:4">
      <c r="C3258" s="633"/>
      <c r="D3258" s="633"/>
    </row>
    <row r="3259" spans="3:4">
      <c r="C3259" s="633"/>
      <c r="D3259" s="633"/>
    </row>
    <row r="3260" spans="3:4">
      <c r="C3260" s="633"/>
      <c r="D3260" s="633"/>
    </row>
    <row r="3261" spans="3:4">
      <c r="C3261" s="633"/>
      <c r="D3261" s="633"/>
    </row>
    <row r="3262" spans="3:4">
      <c r="C3262" s="633"/>
      <c r="D3262" s="633"/>
    </row>
    <row r="3263" spans="3:4">
      <c r="C3263" s="633"/>
      <c r="D3263" s="633"/>
    </row>
    <row r="3264" spans="3:4">
      <c r="C3264" s="633"/>
      <c r="D3264" s="633"/>
    </row>
    <row r="3265" spans="3:4">
      <c r="C3265" s="633"/>
      <c r="D3265" s="633"/>
    </row>
    <row r="3266" spans="3:4">
      <c r="C3266" s="633"/>
      <c r="D3266" s="633"/>
    </row>
    <row r="3267" spans="3:4">
      <c r="C3267" s="633"/>
      <c r="D3267" s="633"/>
    </row>
    <row r="3268" spans="3:4">
      <c r="C3268" s="633"/>
      <c r="D3268" s="633"/>
    </row>
    <row r="3269" spans="3:4">
      <c r="C3269" s="633"/>
      <c r="D3269" s="633"/>
    </row>
    <row r="3270" spans="3:4">
      <c r="C3270" s="633"/>
      <c r="D3270" s="633"/>
    </row>
    <row r="3271" spans="3:4">
      <c r="C3271" s="633"/>
      <c r="D3271" s="633"/>
    </row>
    <row r="3272" spans="3:4">
      <c r="C3272" s="633"/>
      <c r="D3272" s="633"/>
    </row>
    <row r="3273" spans="3:4">
      <c r="C3273" s="633"/>
      <c r="D3273" s="633"/>
    </row>
    <row r="3274" spans="3:4">
      <c r="C3274" s="633"/>
      <c r="D3274" s="633"/>
    </row>
    <row r="3275" spans="3:4">
      <c r="C3275" s="633"/>
      <c r="D3275" s="633"/>
    </row>
    <row r="3276" spans="3:4">
      <c r="C3276" s="633"/>
      <c r="D3276" s="633"/>
    </row>
    <row r="3277" spans="3:4">
      <c r="C3277" s="633"/>
      <c r="D3277" s="633"/>
    </row>
    <row r="3278" spans="3:4">
      <c r="C3278" s="633"/>
      <c r="D3278" s="633"/>
    </row>
    <row r="3279" spans="3:4">
      <c r="C3279" s="633"/>
      <c r="D3279" s="633"/>
    </row>
    <row r="3280" spans="3:4">
      <c r="C3280" s="633"/>
      <c r="D3280" s="633"/>
    </row>
    <row r="3281" spans="3:4">
      <c r="C3281" s="633"/>
      <c r="D3281" s="633"/>
    </row>
    <row r="3282" spans="3:4">
      <c r="C3282" s="633"/>
      <c r="D3282" s="633"/>
    </row>
    <row r="3283" spans="3:4">
      <c r="C3283" s="633"/>
      <c r="D3283" s="633"/>
    </row>
    <row r="3284" spans="3:4">
      <c r="C3284" s="633"/>
      <c r="D3284" s="633"/>
    </row>
    <row r="3285" spans="3:4">
      <c r="C3285" s="633"/>
      <c r="D3285" s="633"/>
    </row>
    <row r="3286" spans="3:4">
      <c r="C3286" s="633"/>
      <c r="D3286" s="633"/>
    </row>
    <row r="3287" spans="3:4">
      <c r="C3287" s="633"/>
      <c r="D3287" s="633"/>
    </row>
    <row r="3288" spans="3:4">
      <c r="C3288" s="633"/>
      <c r="D3288" s="633"/>
    </row>
    <row r="3289" spans="3:4">
      <c r="C3289" s="633"/>
      <c r="D3289" s="633"/>
    </row>
    <row r="3290" spans="3:4">
      <c r="C3290" s="633"/>
      <c r="D3290" s="633"/>
    </row>
    <row r="3291" spans="3:4">
      <c r="C3291" s="633"/>
      <c r="D3291" s="633"/>
    </row>
    <row r="3292" spans="3:4">
      <c r="C3292" s="633"/>
      <c r="D3292" s="633"/>
    </row>
    <row r="3293" spans="3:4">
      <c r="C3293" s="633"/>
      <c r="D3293" s="633"/>
    </row>
    <row r="3294" spans="3:4">
      <c r="C3294" s="633"/>
      <c r="D3294" s="633"/>
    </row>
    <row r="3295" spans="3:4">
      <c r="C3295" s="633"/>
      <c r="D3295" s="633"/>
    </row>
    <row r="3296" spans="3:4">
      <c r="C3296" s="633"/>
      <c r="D3296" s="633"/>
    </row>
    <row r="3297" spans="3:4">
      <c r="C3297" s="633"/>
      <c r="D3297" s="633"/>
    </row>
    <row r="3298" spans="3:4">
      <c r="C3298" s="633"/>
      <c r="D3298" s="633"/>
    </row>
    <row r="3299" spans="3:4">
      <c r="C3299" s="633"/>
      <c r="D3299" s="633"/>
    </row>
    <row r="3300" spans="3:4">
      <c r="C3300" s="633"/>
      <c r="D3300" s="633"/>
    </row>
    <row r="3301" spans="3:4">
      <c r="C3301" s="633"/>
      <c r="D3301" s="633"/>
    </row>
    <row r="3302" spans="3:4">
      <c r="C3302" s="633"/>
      <c r="D3302" s="633"/>
    </row>
    <row r="3303" spans="3:4">
      <c r="C3303" s="633"/>
      <c r="D3303" s="633"/>
    </row>
    <row r="3304" spans="3:4">
      <c r="C3304" s="633"/>
      <c r="D3304" s="633"/>
    </row>
    <row r="3305" spans="3:4">
      <c r="C3305" s="633"/>
      <c r="D3305" s="633"/>
    </row>
    <row r="3306" spans="3:4">
      <c r="C3306" s="633"/>
      <c r="D3306" s="633"/>
    </row>
    <row r="3307" spans="3:4">
      <c r="C3307" s="633"/>
      <c r="D3307" s="633"/>
    </row>
    <row r="3308" spans="3:4">
      <c r="C3308" s="633"/>
      <c r="D3308" s="633"/>
    </row>
    <row r="3309" spans="3:4">
      <c r="C3309" s="633"/>
      <c r="D3309" s="633"/>
    </row>
    <row r="3310" spans="3:4">
      <c r="C3310" s="633"/>
      <c r="D3310" s="633"/>
    </row>
    <row r="3311" spans="3:4">
      <c r="C3311" s="633"/>
      <c r="D3311" s="633"/>
    </row>
    <row r="3312" spans="3:4">
      <c r="C3312" s="633"/>
      <c r="D3312" s="633"/>
    </row>
    <row r="3313" spans="3:4">
      <c r="C3313" s="633"/>
      <c r="D3313" s="633"/>
    </row>
    <row r="3314" spans="3:4">
      <c r="C3314" s="633"/>
      <c r="D3314" s="633"/>
    </row>
    <row r="3315" spans="3:4">
      <c r="C3315" s="633"/>
      <c r="D3315" s="633"/>
    </row>
    <row r="3316" spans="3:4">
      <c r="C3316" s="633"/>
      <c r="D3316" s="633"/>
    </row>
    <row r="3317" spans="3:4">
      <c r="C3317" s="633"/>
      <c r="D3317" s="633"/>
    </row>
    <row r="3318" spans="3:4">
      <c r="C3318" s="633"/>
      <c r="D3318" s="633"/>
    </row>
    <row r="3319" spans="3:4">
      <c r="C3319" s="633"/>
      <c r="D3319" s="633"/>
    </row>
    <row r="3320" spans="3:4">
      <c r="C3320" s="633"/>
      <c r="D3320" s="633"/>
    </row>
    <row r="3321" spans="3:4">
      <c r="C3321" s="633"/>
      <c r="D3321" s="633"/>
    </row>
    <row r="3322" spans="3:4">
      <c r="C3322" s="633"/>
      <c r="D3322" s="633"/>
    </row>
    <row r="3323" spans="3:4">
      <c r="C3323" s="633"/>
      <c r="D3323" s="633"/>
    </row>
    <row r="3324" spans="3:4">
      <c r="C3324" s="633"/>
      <c r="D3324" s="633"/>
    </row>
    <row r="3325" spans="3:4">
      <c r="C3325" s="633"/>
      <c r="D3325" s="633"/>
    </row>
    <row r="3326" spans="3:4">
      <c r="C3326" s="633"/>
      <c r="D3326" s="633"/>
    </row>
    <row r="3327" spans="3:4">
      <c r="C3327" s="633"/>
      <c r="D3327" s="633"/>
    </row>
    <row r="3328" spans="3:4">
      <c r="C3328" s="633"/>
      <c r="D3328" s="633"/>
    </row>
    <row r="3329" spans="3:4">
      <c r="C3329" s="633"/>
      <c r="D3329" s="633"/>
    </row>
    <row r="3330" spans="3:4">
      <c r="C3330" s="633"/>
      <c r="D3330" s="633"/>
    </row>
    <row r="3331" spans="3:4">
      <c r="C3331" s="633"/>
      <c r="D3331" s="633"/>
    </row>
    <row r="3332" spans="3:4">
      <c r="C3332" s="633"/>
      <c r="D3332" s="633"/>
    </row>
    <row r="3333" spans="3:4">
      <c r="C3333" s="633"/>
      <c r="D3333" s="633"/>
    </row>
    <row r="3334" spans="3:4">
      <c r="C3334" s="633"/>
      <c r="D3334" s="633"/>
    </row>
    <row r="3335" spans="3:4">
      <c r="C3335" s="633"/>
      <c r="D3335" s="633"/>
    </row>
    <row r="3336" spans="3:4">
      <c r="C3336" s="633"/>
      <c r="D3336" s="633"/>
    </row>
    <row r="3337" spans="3:4">
      <c r="C3337" s="633"/>
      <c r="D3337" s="633"/>
    </row>
    <row r="3338" spans="3:4">
      <c r="C3338" s="633"/>
      <c r="D3338" s="633"/>
    </row>
    <row r="3339" spans="3:4">
      <c r="C3339" s="633"/>
      <c r="D3339" s="633"/>
    </row>
    <row r="3340" spans="3:4">
      <c r="C3340" s="633"/>
      <c r="D3340" s="633"/>
    </row>
    <row r="3341" spans="3:4">
      <c r="C3341" s="633"/>
      <c r="D3341" s="633"/>
    </row>
    <row r="3342" spans="3:4">
      <c r="C3342" s="633"/>
      <c r="D3342" s="633"/>
    </row>
    <row r="3343" spans="3:4">
      <c r="C3343" s="633"/>
      <c r="D3343" s="633"/>
    </row>
    <row r="3344" spans="3:4">
      <c r="C3344" s="633"/>
      <c r="D3344" s="633"/>
    </row>
    <row r="3345" spans="3:4">
      <c r="C3345" s="633"/>
      <c r="D3345" s="633"/>
    </row>
    <row r="3346" spans="3:4">
      <c r="C3346" s="633"/>
      <c r="D3346" s="633"/>
    </row>
    <row r="3347" spans="3:4">
      <c r="C3347" s="633"/>
      <c r="D3347" s="633"/>
    </row>
    <row r="3348" spans="3:4">
      <c r="C3348" s="633"/>
      <c r="D3348" s="633"/>
    </row>
    <row r="3349" spans="3:4">
      <c r="C3349" s="633"/>
      <c r="D3349" s="633"/>
    </row>
    <row r="3350" spans="3:4">
      <c r="C3350" s="633"/>
      <c r="D3350" s="633"/>
    </row>
    <row r="3351" spans="3:4">
      <c r="C3351" s="633"/>
      <c r="D3351" s="633"/>
    </row>
    <row r="3352" spans="3:4">
      <c r="C3352" s="633"/>
      <c r="D3352" s="633"/>
    </row>
    <row r="3353" spans="3:4">
      <c r="C3353" s="633"/>
      <c r="D3353" s="633"/>
    </row>
    <row r="3354" spans="3:4">
      <c r="C3354" s="633"/>
      <c r="D3354" s="633"/>
    </row>
    <row r="3355" spans="3:4">
      <c r="C3355" s="633"/>
      <c r="D3355" s="633"/>
    </row>
    <row r="3356" spans="3:4">
      <c r="C3356" s="633"/>
      <c r="D3356" s="633"/>
    </row>
    <row r="3357" spans="3:4">
      <c r="C3357" s="633"/>
      <c r="D3357" s="633"/>
    </row>
    <row r="3358" spans="3:4">
      <c r="C3358" s="633"/>
      <c r="D3358" s="633"/>
    </row>
    <row r="3359" spans="3:4">
      <c r="C3359" s="633"/>
      <c r="D3359" s="633"/>
    </row>
    <row r="3360" spans="3:4">
      <c r="C3360" s="633"/>
      <c r="D3360" s="633"/>
    </row>
    <row r="3361" spans="3:4">
      <c r="C3361" s="633"/>
      <c r="D3361" s="633"/>
    </row>
    <row r="3362" spans="3:4">
      <c r="C3362" s="633"/>
      <c r="D3362" s="633"/>
    </row>
    <row r="3363" spans="3:4">
      <c r="C3363" s="633"/>
      <c r="D3363" s="633"/>
    </row>
    <row r="3364" spans="3:4">
      <c r="C3364" s="633"/>
      <c r="D3364" s="633"/>
    </row>
    <row r="3365" spans="3:4">
      <c r="C3365" s="633"/>
      <c r="D3365" s="633"/>
    </row>
    <row r="3366" spans="3:4">
      <c r="C3366" s="633"/>
      <c r="D3366" s="633"/>
    </row>
    <row r="3367" spans="3:4">
      <c r="C3367" s="633"/>
      <c r="D3367" s="633"/>
    </row>
    <row r="3368" spans="3:4">
      <c r="C3368" s="633"/>
      <c r="D3368" s="633"/>
    </row>
    <row r="3369" spans="3:4">
      <c r="C3369" s="633"/>
      <c r="D3369" s="633"/>
    </row>
    <row r="3370" spans="3:4">
      <c r="C3370" s="633"/>
      <c r="D3370" s="633"/>
    </row>
    <row r="3371" spans="3:4">
      <c r="C3371" s="633"/>
      <c r="D3371" s="633"/>
    </row>
    <row r="3372" spans="3:4">
      <c r="C3372" s="633"/>
      <c r="D3372" s="633"/>
    </row>
    <row r="3373" spans="3:4">
      <c r="C3373" s="633"/>
      <c r="D3373" s="633"/>
    </row>
    <row r="3374" spans="3:4">
      <c r="C3374" s="633"/>
      <c r="D3374" s="633"/>
    </row>
    <row r="3375" spans="3:4">
      <c r="C3375" s="633"/>
      <c r="D3375" s="633"/>
    </row>
    <row r="3376" spans="3:4">
      <c r="C3376" s="633"/>
      <c r="D3376" s="633"/>
    </row>
    <row r="3377" spans="3:4">
      <c r="C3377" s="633"/>
      <c r="D3377" s="633"/>
    </row>
    <row r="3378" spans="3:4">
      <c r="C3378" s="633"/>
      <c r="D3378" s="633"/>
    </row>
    <row r="3379" spans="3:4">
      <c r="C3379" s="633"/>
      <c r="D3379" s="633"/>
    </row>
    <row r="3380" spans="3:4">
      <c r="C3380" s="633"/>
      <c r="D3380" s="633"/>
    </row>
    <row r="3381" spans="3:4">
      <c r="C3381" s="633"/>
      <c r="D3381" s="633"/>
    </row>
    <row r="3382" spans="3:4">
      <c r="C3382" s="633"/>
      <c r="D3382" s="633"/>
    </row>
    <row r="3383" spans="3:4">
      <c r="C3383" s="633"/>
      <c r="D3383" s="633"/>
    </row>
    <row r="3384" spans="3:4">
      <c r="C3384" s="633"/>
      <c r="D3384" s="633"/>
    </row>
    <row r="3385" spans="3:4">
      <c r="C3385" s="633"/>
      <c r="D3385" s="633"/>
    </row>
    <row r="3386" spans="3:4">
      <c r="C3386" s="633"/>
      <c r="D3386" s="633"/>
    </row>
    <row r="3387" spans="3:4">
      <c r="C3387" s="633"/>
      <c r="D3387" s="633"/>
    </row>
    <row r="3388" spans="3:4">
      <c r="C3388" s="633"/>
      <c r="D3388" s="633"/>
    </row>
    <row r="3389" spans="3:4">
      <c r="C3389" s="633"/>
      <c r="D3389" s="633"/>
    </row>
    <row r="3390" spans="3:4">
      <c r="C3390" s="633"/>
      <c r="D3390" s="633"/>
    </row>
    <row r="3391" spans="3:4">
      <c r="C3391" s="633"/>
      <c r="D3391" s="633"/>
    </row>
    <row r="3392" spans="3:4">
      <c r="C3392" s="633"/>
      <c r="D3392" s="633"/>
    </row>
    <row r="3393" spans="3:4">
      <c r="C3393" s="633"/>
      <c r="D3393" s="633"/>
    </row>
    <row r="3394" spans="3:4">
      <c r="C3394" s="633"/>
      <c r="D3394" s="633"/>
    </row>
    <row r="3395" spans="3:4">
      <c r="C3395" s="633"/>
      <c r="D3395" s="633"/>
    </row>
    <row r="3396" spans="3:4">
      <c r="C3396" s="633"/>
      <c r="D3396" s="633"/>
    </row>
    <row r="3397" spans="3:4">
      <c r="C3397" s="633"/>
      <c r="D3397" s="633"/>
    </row>
    <row r="3398" spans="3:4">
      <c r="C3398" s="633"/>
      <c r="D3398" s="633"/>
    </row>
    <row r="3399" spans="3:4">
      <c r="C3399" s="633"/>
      <c r="D3399" s="633"/>
    </row>
    <row r="3400" spans="3:4">
      <c r="C3400" s="633"/>
      <c r="D3400" s="633"/>
    </row>
    <row r="3401" spans="3:4">
      <c r="C3401" s="633"/>
      <c r="D3401" s="633"/>
    </row>
    <row r="3402" spans="3:4">
      <c r="C3402" s="633"/>
      <c r="D3402" s="633"/>
    </row>
    <row r="3403" spans="3:4">
      <c r="C3403" s="633"/>
      <c r="D3403" s="633"/>
    </row>
    <row r="3404" spans="3:4">
      <c r="C3404" s="633"/>
      <c r="D3404" s="633"/>
    </row>
    <row r="3405" spans="3:4">
      <c r="C3405" s="633"/>
      <c r="D3405" s="633"/>
    </row>
    <row r="3406" spans="3:4">
      <c r="C3406" s="633"/>
      <c r="D3406" s="633"/>
    </row>
    <row r="3407" spans="3:4">
      <c r="C3407" s="633"/>
      <c r="D3407" s="633"/>
    </row>
    <row r="3408" spans="3:4">
      <c r="C3408" s="633"/>
      <c r="D3408" s="633"/>
    </row>
    <row r="3409" spans="3:4">
      <c r="C3409" s="633"/>
      <c r="D3409" s="633"/>
    </row>
    <row r="3410" spans="3:4">
      <c r="C3410" s="633"/>
      <c r="D3410" s="633"/>
    </row>
    <row r="3411" spans="3:4">
      <c r="C3411" s="633"/>
      <c r="D3411" s="633"/>
    </row>
    <row r="3412" spans="3:4">
      <c r="C3412" s="633"/>
      <c r="D3412" s="633"/>
    </row>
    <row r="3413" spans="3:4">
      <c r="C3413" s="633"/>
      <c r="D3413" s="633"/>
    </row>
    <row r="3414" spans="3:4">
      <c r="C3414" s="633"/>
      <c r="D3414" s="633"/>
    </row>
    <row r="3415" spans="3:4">
      <c r="C3415" s="633"/>
      <c r="D3415" s="633"/>
    </row>
    <row r="3416" spans="3:4">
      <c r="C3416" s="633"/>
      <c r="D3416" s="633"/>
    </row>
    <row r="3417" spans="3:4">
      <c r="C3417" s="633"/>
      <c r="D3417" s="633"/>
    </row>
    <row r="3418" spans="3:4">
      <c r="C3418" s="633"/>
      <c r="D3418" s="633"/>
    </row>
    <row r="3419" spans="3:4">
      <c r="C3419" s="633"/>
      <c r="D3419" s="633"/>
    </row>
    <row r="3420" spans="3:4">
      <c r="C3420" s="633"/>
      <c r="D3420" s="633"/>
    </row>
    <row r="3421" spans="3:4">
      <c r="C3421" s="633"/>
      <c r="D3421" s="633"/>
    </row>
    <row r="3422" spans="3:4">
      <c r="C3422" s="633"/>
      <c r="D3422" s="633"/>
    </row>
    <row r="3423" spans="3:4">
      <c r="C3423" s="633"/>
      <c r="D3423" s="633"/>
    </row>
    <row r="3424" spans="3:4">
      <c r="C3424" s="633"/>
      <c r="D3424" s="633"/>
    </row>
    <row r="3425" spans="3:4">
      <c r="C3425" s="633"/>
      <c r="D3425" s="633"/>
    </row>
    <row r="3426" spans="3:4">
      <c r="C3426" s="633"/>
      <c r="D3426" s="633"/>
    </row>
    <row r="3427" spans="3:4">
      <c r="C3427" s="633"/>
      <c r="D3427" s="633"/>
    </row>
    <row r="3428" spans="3:4">
      <c r="C3428" s="633"/>
      <c r="D3428" s="633"/>
    </row>
    <row r="3429" spans="3:4">
      <c r="C3429" s="633"/>
      <c r="D3429" s="633"/>
    </row>
    <row r="3430" spans="3:4">
      <c r="C3430" s="633"/>
      <c r="D3430" s="633"/>
    </row>
    <row r="3431" spans="3:4">
      <c r="C3431" s="633"/>
      <c r="D3431" s="633"/>
    </row>
    <row r="3432" spans="3:4">
      <c r="C3432" s="633"/>
      <c r="D3432" s="633"/>
    </row>
    <row r="3433" spans="3:4">
      <c r="C3433" s="633"/>
      <c r="D3433" s="633"/>
    </row>
    <row r="3434" spans="3:4">
      <c r="C3434" s="633"/>
      <c r="D3434" s="633"/>
    </row>
    <row r="3435" spans="3:4">
      <c r="C3435" s="633"/>
      <c r="D3435" s="633"/>
    </row>
    <row r="3436" spans="3:4">
      <c r="C3436" s="633"/>
      <c r="D3436" s="633"/>
    </row>
    <row r="3437" spans="3:4">
      <c r="C3437" s="633"/>
      <c r="D3437" s="633"/>
    </row>
    <row r="3438" spans="3:4">
      <c r="C3438" s="633"/>
      <c r="D3438" s="633"/>
    </row>
    <row r="3439" spans="3:4">
      <c r="C3439" s="633"/>
      <c r="D3439" s="633"/>
    </row>
    <row r="3440" spans="3:4">
      <c r="C3440" s="633"/>
      <c r="D3440" s="633"/>
    </row>
    <row r="3441" spans="3:4">
      <c r="C3441" s="633"/>
      <c r="D3441" s="633"/>
    </row>
    <row r="3442" spans="3:4">
      <c r="C3442" s="633"/>
      <c r="D3442" s="633"/>
    </row>
    <row r="3443" spans="3:4">
      <c r="C3443" s="633"/>
      <c r="D3443" s="633"/>
    </row>
    <row r="3444" spans="3:4">
      <c r="C3444" s="633"/>
      <c r="D3444" s="633"/>
    </row>
    <row r="3445" spans="3:4">
      <c r="C3445" s="633"/>
      <c r="D3445" s="633"/>
    </row>
    <row r="3446" spans="3:4">
      <c r="C3446" s="633"/>
      <c r="D3446" s="633"/>
    </row>
    <row r="3447" spans="3:4">
      <c r="C3447" s="633"/>
      <c r="D3447" s="633"/>
    </row>
    <row r="3448" spans="3:4">
      <c r="C3448" s="633"/>
      <c r="D3448" s="633"/>
    </row>
    <row r="3449" spans="3:4">
      <c r="C3449" s="633"/>
      <c r="D3449" s="633"/>
    </row>
    <row r="3450" spans="3:4">
      <c r="C3450" s="633"/>
      <c r="D3450" s="633"/>
    </row>
    <row r="3451" spans="3:4">
      <c r="C3451" s="633"/>
      <c r="D3451" s="633"/>
    </row>
    <row r="3452" spans="3:4">
      <c r="C3452" s="633"/>
      <c r="D3452" s="633"/>
    </row>
    <row r="3453" spans="3:4">
      <c r="C3453" s="633"/>
      <c r="D3453" s="633"/>
    </row>
    <row r="3454" spans="3:4">
      <c r="C3454" s="633"/>
      <c r="D3454" s="633"/>
    </row>
    <row r="3455" spans="3:4">
      <c r="C3455" s="633"/>
      <c r="D3455" s="633"/>
    </row>
    <row r="3456" spans="3:4">
      <c r="C3456" s="633"/>
      <c r="D3456" s="633"/>
    </row>
    <row r="3457" spans="3:4">
      <c r="C3457" s="633"/>
      <c r="D3457" s="633"/>
    </row>
    <row r="3458" spans="3:4">
      <c r="C3458" s="633"/>
      <c r="D3458" s="633"/>
    </row>
    <row r="3459" spans="3:4">
      <c r="C3459" s="633"/>
      <c r="D3459" s="633"/>
    </row>
    <row r="3460" spans="3:4">
      <c r="C3460" s="633"/>
      <c r="D3460" s="633"/>
    </row>
    <row r="3461" spans="3:4">
      <c r="C3461" s="633"/>
      <c r="D3461" s="633"/>
    </row>
    <row r="3462" spans="3:4">
      <c r="C3462" s="633"/>
      <c r="D3462" s="633"/>
    </row>
    <row r="3463" spans="3:4">
      <c r="C3463" s="633"/>
      <c r="D3463" s="633"/>
    </row>
    <row r="3464" spans="3:4">
      <c r="C3464" s="633"/>
      <c r="D3464" s="633"/>
    </row>
    <row r="3465" spans="3:4">
      <c r="C3465" s="633"/>
      <c r="D3465" s="633"/>
    </row>
    <row r="3466" spans="3:4">
      <c r="C3466" s="633"/>
      <c r="D3466" s="633"/>
    </row>
    <row r="3467" spans="3:4">
      <c r="C3467" s="633"/>
      <c r="D3467" s="633"/>
    </row>
    <row r="3468" spans="3:4">
      <c r="C3468" s="633"/>
      <c r="D3468" s="633"/>
    </row>
    <row r="3469" spans="3:4">
      <c r="C3469" s="633"/>
      <c r="D3469" s="633"/>
    </row>
    <row r="3470" spans="3:4">
      <c r="C3470" s="633"/>
      <c r="D3470" s="633"/>
    </row>
    <row r="3471" spans="3:4">
      <c r="C3471" s="633"/>
      <c r="D3471" s="633"/>
    </row>
    <row r="3472" spans="3:4">
      <c r="C3472" s="633"/>
      <c r="D3472" s="633"/>
    </row>
    <row r="3473" spans="3:4">
      <c r="C3473" s="633"/>
      <c r="D3473" s="633"/>
    </row>
    <row r="3474" spans="3:4">
      <c r="C3474" s="633"/>
      <c r="D3474" s="633"/>
    </row>
    <row r="3475" spans="3:4">
      <c r="C3475" s="633"/>
      <c r="D3475" s="633"/>
    </row>
    <row r="3476" spans="3:4">
      <c r="C3476" s="633"/>
      <c r="D3476" s="633"/>
    </row>
    <row r="3477" spans="3:4">
      <c r="C3477" s="633"/>
      <c r="D3477" s="633"/>
    </row>
    <row r="3478" spans="3:4">
      <c r="C3478" s="633"/>
      <c r="D3478" s="633"/>
    </row>
    <row r="3479" spans="3:4">
      <c r="C3479" s="633"/>
      <c r="D3479" s="633"/>
    </row>
    <row r="3480" spans="3:4">
      <c r="C3480" s="633"/>
      <c r="D3480" s="633"/>
    </row>
    <row r="3481" spans="3:4">
      <c r="C3481" s="633"/>
      <c r="D3481" s="633"/>
    </row>
    <row r="3482" spans="3:4">
      <c r="C3482" s="633"/>
      <c r="D3482" s="633"/>
    </row>
    <row r="3483" spans="3:4">
      <c r="C3483" s="633"/>
      <c r="D3483" s="633"/>
    </row>
    <row r="3484" spans="3:4">
      <c r="C3484" s="633"/>
      <c r="D3484" s="633"/>
    </row>
    <row r="3485" spans="3:4">
      <c r="C3485" s="633"/>
      <c r="D3485" s="633"/>
    </row>
    <row r="3486" spans="3:4">
      <c r="C3486" s="633"/>
      <c r="D3486" s="633"/>
    </row>
    <row r="3487" spans="3:4">
      <c r="C3487" s="633"/>
      <c r="D3487" s="633"/>
    </row>
    <row r="3488" spans="3:4">
      <c r="C3488" s="633"/>
      <c r="D3488" s="633"/>
    </row>
    <row r="3489" spans="3:4">
      <c r="C3489" s="633"/>
      <c r="D3489" s="633"/>
    </row>
    <row r="3490" spans="3:4">
      <c r="C3490" s="633"/>
      <c r="D3490" s="633"/>
    </row>
    <row r="3491" spans="3:4">
      <c r="C3491" s="633"/>
      <c r="D3491" s="633"/>
    </row>
    <row r="3492" spans="3:4">
      <c r="C3492" s="633"/>
      <c r="D3492" s="633"/>
    </row>
    <row r="3493" spans="3:4">
      <c r="C3493" s="633"/>
      <c r="D3493" s="633"/>
    </row>
    <row r="3494" spans="3:4">
      <c r="C3494" s="633"/>
      <c r="D3494" s="633"/>
    </row>
    <row r="3495" spans="3:4">
      <c r="C3495" s="633"/>
      <c r="D3495" s="633"/>
    </row>
    <row r="3496" spans="3:4">
      <c r="C3496" s="633"/>
      <c r="D3496" s="633"/>
    </row>
    <row r="3497" spans="3:4">
      <c r="C3497" s="633"/>
      <c r="D3497" s="633"/>
    </row>
    <row r="3498" spans="3:4">
      <c r="C3498" s="633"/>
      <c r="D3498" s="633"/>
    </row>
    <row r="3499" spans="3:4">
      <c r="C3499" s="633"/>
      <c r="D3499" s="633"/>
    </row>
    <row r="3500" spans="3:4">
      <c r="C3500" s="633"/>
      <c r="D3500" s="633"/>
    </row>
    <row r="3501" spans="3:4">
      <c r="C3501" s="633"/>
      <c r="D3501" s="633"/>
    </row>
    <row r="3502" spans="3:4">
      <c r="C3502" s="633"/>
      <c r="D3502" s="633"/>
    </row>
    <row r="3503" spans="3:4">
      <c r="C3503" s="633"/>
      <c r="D3503" s="633"/>
    </row>
    <row r="3504" spans="3:4">
      <c r="C3504" s="633"/>
      <c r="D3504" s="633"/>
    </row>
    <row r="3505" spans="3:4">
      <c r="C3505" s="633"/>
      <c r="D3505" s="633"/>
    </row>
    <row r="3506" spans="3:4">
      <c r="C3506" s="633"/>
      <c r="D3506" s="633"/>
    </row>
    <row r="3507" spans="3:4">
      <c r="C3507" s="633"/>
      <c r="D3507" s="633"/>
    </row>
    <row r="3508" spans="3:4">
      <c r="C3508" s="633"/>
      <c r="D3508" s="633"/>
    </row>
    <row r="3509" spans="3:4">
      <c r="C3509" s="633"/>
      <c r="D3509" s="633"/>
    </row>
    <row r="3510" spans="3:4">
      <c r="C3510" s="633"/>
      <c r="D3510" s="633"/>
    </row>
    <row r="3511" spans="3:4">
      <c r="C3511" s="633"/>
      <c r="D3511" s="633"/>
    </row>
    <row r="3512" spans="3:4">
      <c r="C3512" s="633"/>
      <c r="D3512" s="633"/>
    </row>
    <row r="3513" spans="3:4">
      <c r="C3513" s="633"/>
      <c r="D3513" s="633"/>
    </row>
    <row r="3514" spans="3:4">
      <c r="C3514" s="633"/>
      <c r="D3514" s="633"/>
    </row>
    <row r="3515" spans="3:4">
      <c r="C3515" s="633"/>
      <c r="D3515" s="633"/>
    </row>
    <row r="3516" spans="3:4">
      <c r="C3516" s="633"/>
      <c r="D3516" s="633"/>
    </row>
    <row r="3517" spans="3:4">
      <c r="C3517" s="633"/>
      <c r="D3517" s="633"/>
    </row>
    <row r="3518" spans="3:4">
      <c r="C3518" s="633"/>
      <c r="D3518" s="633"/>
    </row>
    <row r="3519" spans="3:4">
      <c r="C3519" s="633"/>
      <c r="D3519" s="633"/>
    </row>
    <row r="3520" spans="3:4">
      <c r="C3520" s="633"/>
      <c r="D3520" s="633"/>
    </row>
    <row r="3521" spans="3:4">
      <c r="C3521" s="633"/>
      <c r="D3521" s="633"/>
    </row>
    <row r="3522" spans="3:4">
      <c r="C3522" s="633"/>
      <c r="D3522" s="633"/>
    </row>
    <row r="3523" spans="3:4">
      <c r="C3523" s="633"/>
      <c r="D3523" s="633"/>
    </row>
    <row r="3524" spans="3:4">
      <c r="C3524" s="633"/>
      <c r="D3524" s="633"/>
    </row>
    <row r="3525" spans="3:4">
      <c r="C3525" s="633"/>
      <c r="D3525" s="633"/>
    </row>
    <row r="3526" spans="3:4">
      <c r="C3526" s="633"/>
      <c r="D3526" s="633"/>
    </row>
    <row r="3527" spans="3:4">
      <c r="C3527" s="633"/>
      <c r="D3527" s="633"/>
    </row>
    <row r="3528" spans="3:4">
      <c r="C3528" s="633"/>
      <c r="D3528" s="633"/>
    </row>
    <row r="3529" spans="3:4">
      <c r="C3529" s="633"/>
      <c r="D3529" s="633"/>
    </row>
    <row r="3530" spans="3:4">
      <c r="C3530" s="633"/>
      <c r="D3530" s="633"/>
    </row>
    <row r="3531" spans="3:4">
      <c r="C3531" s="633"/>
      <c r="D3531" s="633"/>
    </row>
    <row r="3532" spans="3:4">
      <c r="C3532" s="633"/>
      <c r="D3532" s="633"/>
    </row>
    <row r="3533" spans="3:4">
      <c r="C3533" s="633"/>
      <c r="D3533" s="633"/>
    </row>
    <row r="3534" spans="3:4">
      <c r="C3534" s="633"/>
      <c r="D3534" s="633"/>
    </row>
    <row r="3535" spans="3:4">
      <c r="C3535" s="633"/>
      <c r="D3535" s="633"/>
    </row>
    <row r="3536" spans="3:4">
      <c r="C3536" s="633"/>
      <c r="D3536" s="633"/>
    </row>
    <row r="3537" spans="3:4">
      <c r="C3537" s="633"/>
      <c r="D3537" s="633"/>
    </row>
    <row r="3538" spans="3:4">
      <c r="C3538" s="633"/>
      <c r="D3538" s="633"/>
    </row>
    <row r="3539" spans="3:4">
      <c r="C3539" s="633"/>
      <c r="D3539" s="633"/>
    </row>
    <row r="3540" spans="3:4">
      <c r="C3540" s="633"/>
      <c r="D3540" s="633"/>
    </row>
    <row r="3541" spans="3:4">
      <c r="C3541" s="633"/>
      <c r="D3541" s="633"/>
    </row>
    <row r="3542" spans="3:4">
      <c r="C3542" s="633"/>
      <c r="D3542" s="633"/>
    </row>
    <row r="3543" spans="3:4">
      <c r="C3543" s="633"/>
      <c r="D3543" s="633"/>
    </row>
    <row r="3544" spans="3:4">
      <c r="C3544" s="633"/>
      <c r="D3544" s="633"/>
    </row>
    <row r="3545" spans="3:4">
      <c r="C3545" s="633"/>
      <c r="D3545" s="633"/>
    </row>
    <row r="3546" spans="3:4">
      <c r="C3546" s="633"/>
      <c r="D3546" s="633"/>
    </row>
    <row r="3547" spans="3:4">
      <c r="C3547" s="633"/>
      <c r="D3547" s="633"/>
    </row>
    <row r="3548" spans="3:4">
      <c r="C3548" s="633"/>
      <c r="D3548" s="633"/>
    </row>
    <row r="3549" spans="3:4">
      <c r="C3549" s="633"/>
      <c r="D3549" s="633"/>
    </row>
    <row r="3550" spans="3:4">
      <c r="C3550" s="633"/>
      <c r="D3550" s="633"/>
    </row>
    <row r="3551" spans="3:4">
      <c r="C3551" s="633"/>
      <c r="D3551" s="633"/>
    </row>
    <row r="3552" spans="3:4">
      <c r="C3552" s="633"/>
      <c r="D3552" s="633"/>
    </row>
    <row r="3553" spans="3:4">
      <c r="C3553" s="633"/>
      <c r="D3553" s="633"/>
    </row>
    <row r="3554" spans="3:4">
      <c r="C3554" s="633"/>
      <c r="D3554" s="633"/>
    </row>
    <row r="3555" spans="3:4">
      <c r="C3555" s="633"/>
      <c r="D3555" s="633"/>
    </row>
    <row r="3556" spans="3:4">
      <c r="C3556" s="633"/>
      <c r="D3556" s="633"/>
    </row>
    <row r="3557" spans="3:4">
      <c r="C3557" s="633"/>
      <c r="D3557" s="633"/>
    </row>
    <row r="3558" spans="3:4">
      <c r="C3558" s="633"/>
      <c r="D3558" s="633"/>
    </row>
    <row r="3559" spans="3:4">
      <c r="C3559" s="633"/>
      <c r="D3559" s="633"/>
    </row>
    <row r="3560" spans="3:4">
      <c r="C3560" s="633"/>
      <c r="D3560" s="633"/>
    </row>
    <row r="3561" spans="3:4">
      <c r="C3561" s="633"/>
      <c r="D3561" s="633"/>
    </row>
    <row r="3562" spans="3:4">
      <c r="C3562" s="633"/>
      <c r="D3562" s="633"/>
    </row>
    <row r="3563" spans="3:4">
      <c r="C3563" s="633"/>
      <c r="D3563" s="633"/>
    </row>
    <row r="3564" spans="3:4">
      <c r="C3564" s="633"/>
      <c r="D3564" s="633"/>
    </row>
    <row r="3565" spans="3:4">
      <c r="C3565" s="633"/>
      <c r="D3565" s="633"/>
    </row>
    <row r="3566" spans="3:4">
      <c r="C3566" s="633"/>
      <c r="D3566" s="633"/>
    </row>
    <row r="3567" spans="3:4">
      <c r="C3567" s="633"/>
      <c r="D3567" s="633"/>
    </row>
    <row r="3568" spans="3:4">
      <c r="C3568" s="633"/>
      <c r="D3568" s="633"/>
    </row>
    <row r="3569" spans="3:4">
      <c r="C3569" s="633"/>
      <c r="D3569" s="633"/>
    </row>
    <row r="3570" spans="3:4">
      <c r="C3570" s="633"/>
      <c r="D3570" s="633"/>
    </row>
    <row r="3571" spans="3:4">
      <c r="C3571" s="633"/>
      <c r="D3571" s="633"/>
    </row>
    <row r="3572" spans="3:4">
      <c r="C3572" s="633"/>
      <c r="D3572" s="633"/>
    </row>
    <row r="3573" spans="3:4">
      <c r="C3573" s="633"/>
      <c r="D3573" s="633"/>
    </row>
    <row r="3574" spans="3:4">
      <c r="C3574" s="633"/>
      <c r="D3574" s="633"/>
    </row>
    <row r="3575" spans="3:4">
      <c r="C3575" s="633"/>
      <c r="D3575" s="633"/>
    </row>
    <row r="3576" spans="3:4">
      <c r="C3576" s="633"/>
      <c r="D3576" s="633"/>
    </row>
    <row r="3577" spans="3:4">
      <c r="C3577" s="633"/>
      <c r="D3577" s="633"/>
    </row>
    <row r="3578" spans="3:4">
      <c r="C3578" s="633"/>
      <c r="D3578" s="633"/>
    </row>
    <row r="3579" spans="3:4">
      <c r="C3579" s="633"/>
      <c r="D3579" s="633"/>
    </row>
    <row r="3580" spans="3:4">
      <c r="C3580" s="633"/>
      <c r="D3580" s="633"/>
    </row>
    <row r="3581" spans="3:4">
      <c r="C3581" s="633"/>
      <c r="D3581" s="633"/>
    </row>
    <row r="3582" spans="3:4">
      <c r="C3582" s="633"/>
      <c r="D3582" s="633"/>
    </row>
    <row r="3583" spans="3:4">
      <c r="C3583" s="633"/>
      <c r="D3583" s="633"/>
    </row>
    <row r="3584" spans="3:4">
      <c r="C3584" s="633"/>
      <c r="D3584" s="633"/>
    </row>
    <row r="3585" spans="3:4">
      <c r="C3585" s="633"/>
      <c r="D3585" s="633"/>
    </row>
    <row r="3586" spans="3:4">
      <c r="C3586" s="633"/>
      <c r="D3586" s="633"/>
    </row>
    <row r="3587" spans="3:4">
      <c r="C3587" s="633"/>
      <c r="D3587" s="633"/>
    </row>
    <row r="3588" spans="3:4">
      <c r="C3588" s="633"/>
      <c r="D3588" s="633"/>
    </row>
    <row r="3589" spans="3:4">
      <c r="C3589" s="633"/>
      <c r="D3589" s="633"/>
    </row>
    <row r="3590" spans="3:4">
      <c r="C3590" s="633"/>
      <c r="D3590" s="633"/>
    </row>
    <row r="3591" spans="3:4">
      <c r="C3591" s="633"/>
      <c r="D3591" s="633"/>
    </row>
    <row r="3592" spans="3:4">
      <c r="C3592" s="633"/>
      <c r="D3592" s="633"/>
    </row>
    <row r="3593" spans="3:4">
      <c r="C3593" s="633"/>
      <c r="D3593" s="633"/>
    </row>
    <row r="3594" spans="3:4">
      <c r="C3594" s="633"/>
      <c r="D3594" s="633"/>
    </row>
    <row r="3595" spans="3:4">
      <c r="C3595" s="633"/>
      <c r="D3595" s="633"/>
    </row>
    <row r="3596" spans="3:4">
      <c r="C3596" s="633"/>
      <c r="D3596" s="633"/>
    </row>
    <row r="3597" spans="3:4">
      <c r="C3597" s="633"/>
      <c r="D3597" s="633"/>
    </row>
    <row r="3598" spans="3:4">
      <c r="C3598" s="633"/>
      <c r="D3598" s="633"/>
    </row>
    <row r="3599" spans="3:4">
      <c r="C3599" s="633"/>
      <c r="D3599" s="633"/>
    </row>
    <row r="3600" spans="3:4">
      <c r="C3600" s="633"/>
      <c r="D3600" s="633"/>
    </row>
    <row r="3601" spans="3:4">
      <c r="C3601" s="633"/>
      <c r="D3601" s="633"/>
    </row>
    <row r="3602" spans="3:4">
      <c r="C3602" s="633"/>
      <c r="D3602" s="633"/>
    </row>
    <row r="3603" spans="3:4">
      <c r="C3603" s="633"/>
      <c r="D3603" s="633"/>
    </row>
    <row r="3604" spans="3:4">
      <c r="C3604" s="633"/>
      <c r="D3604" s="633"/>
    </row>
    <row r="3605" spans="3:4">
      <c r="C3605" s="633"/>
      <c r="D3605" s="633"/>
    </row>
    <row r="3606" spans="3:4">
      <c r="C3606" s="633"/>
      <c r="D3606" s="633"/>
    </row>
    <row r="3607" spans="3:4">
      <c r="C3607" s="633"/>
      <c r="D3607" s="633"/>
    </row>
    <row r="3608" spans="3:4">
      <c r="C3608" s="633"/>
      <c r="D3608" s="633"/>
    </row>
    <row r="3609" spans="3:4">
      <c r="C3609" s="633"/>
      <c r="D3609" s="633"/>
    </row>
    <row r="3610" spans="3:4">
      <c r="C3610" s="633"/>
      <c r="D3610" s="633"/>
    </row>
    <row r="3611" spans="3:4">
      <c r="C3611" s="633"/>
      <c r="D3611" s="633"/>
    </row>
    <row r="3612" spans="3:4">
      <c r="C3612" s="633"/>
      <c r="D3612" s="633"/>
    </row>
    <row r="3613" spans="3:4">
      <c r="C3613" s="633"/>
      <c r="D3613" s="633"/>
    </row>
    <row r="3614" spans="3:4">
      <c r="C3614" s="633"/>
      <c r="D3614" s="633"/>
    </row>
    <row r="3615" spans="3:4">
      <c r="C3615" s="633"/>
      <c r="D3615" s="633"/>
    </row>
    <row r="3616" spans="3:4">
      <c r="C3616" s="633"/>
      <c r="D3616" s="633"/>
    </row>
    <row r="3617" spans="3:4">
      <c r="C3617" s="633"/>
      <c r="D3617" s="633"/>
    </row>
    <row r="3618" spans="3:4">
      <c r="C3618" s="633"/>
      <c r="D3618" s="633"/>
    </row>
    <row r="3619" spans="3:4">
      <c r="C3619" s="633"/>
      <c r="D3619" s="633"/>
    </row>
    <row r="3620" spans="3:4">
      <c r="C3620" s="633"/>
      <c r="D3620" s="633"/>
    </row>
    <row r="3621" spans="3:4">
      <c r="C3621" s="633"/>
      <c r="D3621" s="633"/>
    </row>
    <row r="3622" spans="3:4">
      <c r="C3622" s="633"/>
      <c r="D3622" s="633"/>
    </row>
    <row r="3623" spans="3:4">
      <c r="C3623" s="633"/>
      <c r="D3623" s="633"/>
    </row>
    <row r="3624" spans="3:4">
      <c r="C3624" s="633"/>
      <c r="D3624" s="633"/>
    </row>
    <row r="3625" spans="3:4">
      <c r="C3625" s="633"/>
      <c r="D3625" s="633"/>
    </row>
    <row r="3626" spans="3:4">
      <c r="C3626" s="633"/>
      <c r="D3626" s="633"/>
    </row>
    <row r="3627" spans="3:4">
      <c r="C3627" s="633"/>
      <c r="D3627" s="633"/>
    </row>
    <row r="3628" spans="3:4">
      <c r="C3628" s="633"/>
      <c r="D3628" s="633"/>
    </row>
    <row r="3629" spans="3:4">
      <c r="C3629" s="633"/>
      <c r="D3629" s="633"/>
    </row>
    <row r="3630" spans="3:4">
      <c r="C3630" s="633"/>
      <c r="D3630" s="633"/>
    </row>
    <row r="3631" spans="3:4">
      <c r="C3631" s="633"/>
      <c r="D3631" s="633"/>
    </row>
    <row r="3632" spans="3:4">
      <c r="C3632" s="633"/>
      <c r="D3632" s="633"/>
    </row>
    <row r="3633" spans="3:4">
      <c r="C3633" s="633"/>
      <c r="D3633" s="633"/>
    </row>
    <row r="3634" spans="3:4">
      <c r="C3634" s="633"/>
      <c r="D3634" s="633"/>
    </row>
    <row r="3635" spans="3:4">
      <c r="C3635" s="633"/>
      <c r="D3635" s="633"/>
    </row>
    <row r="3636" spans="3:4">
      <c r="C3636" s="633"/>
      <c r="D3636" s="633"/>
    </row>
    <row r="3637" spans="3:4">
      <c r="C3637" s="633"/>
      <c r="D3637" s="633"/>
    </row>
    <row r="3638" spans="3:4">
      <c r="C3638" s="633"/>
      <c r="D3638" s="633"/>
    </row>
    <row r="3639" spans="3:4">
      <c r="C3639" s="633"/>
      <c r="D3639" s="633"/>
    </row>
    <row r="3640" spans="3:4">
      <c r="C3640" s="633"/>
      <c r="D3640" s="633"/>
    </row>
    <row r="3641" spans="3:4">
      <c r="C3641" s="633"/>
      <c r="D3641" s="633"/>
    </row>
    <row r="3642" spans="3:4">
      <c r="C3642" s="633"/>
      <c r="D3642" s="633"/>
    </row>
    <row r="3643" spans="3:4">
      <c r="C3643" s="633"/>
      <c r="D3643" s="633"/>
    </row>
    <row r="3644" spans="3:4">
      <c r="C3644" s="633"/>
      <c r="D3644" s="633"/>
    </row>
    <row r="3645" spans="3:4">
      <c r="C3645" s="633"/>
      <c r="D3645" s="633"/>
    </row>
    <row r="3646" spans="3:4">
      <c r="C3646" s="633"/>
      <c r="D3646" s="633"/>
    </row>
    <row r="3647" spans="3:4">
      <c r="C3647" s="633"/>
      <c r="D3647" s="633"/>
    </row>
    <row r="3648" spans="3:4">
      <c r="C3648" s="633"/>
      <c r="D3648" s="633"/>
    </row>
    <row r="3649" spans="3:4">
      <c r="C3649" s="633"/>
      <c r="D3649" s="633"/>
    </row>
    <row r="3650" spans="3:4">
      <c r="C3650" s="633"/>
      <c r="D3650" s="633"/>
    </row>
    <row r="3651" spans="3:4">
      <c r="C3651" s="633"/>
      <c r="D3651" s="633"/>
    </row>
    <row r="3652" spans="3:4">
      <c r="C3652" s="633"/>
      <c r="D3652" s="633"/>
    </row>
    <row r="3653" spans="3:4">
      <c r="C3653" s="633"/>
      <c r="D3653" s="633"/>
    </row>
    <row r="3654" spans="3:4">
      <c r="C3654" s="633"/>
      <c r="D3654" s="633"/>
    </row>
    <row r="3655" spans="3:4">
      <c r="C3655" s="633"/>
      <c r="D3655" s="633"/>
    </row>
    <row r="3656" spans="3:4">
      <c r="C3656" s="633"/>
      <c r="D3656" s="633"/>
    </row>
    <row r="3657" spans="3:4">
      <c r="C3657" s="633"/>
      <c r="D3657" s="633"/>
    </row>
    <row r="3658" spans="3:4">
      <c r="C3658" s="633"/>
      <c r="D3658" s="633"/>
    </row>
    <row r="3659" spans="3:4">
      <c r="C3659" s="633"/>
      <c r="D3659" s="633"/>
    </row>
    <row r="3660" spans="3:4">
      <c r="C3660" s="633"/>
      <c r="D3660" s="633"/>
    </row>
    <row r="3661" spans="3:4">
      <c r="C3661" s="633"/>
      <c r="D3661" s="633"/>
    </row>
    <row r="3662" spans="3:4">
      <c r="C3662" s="633"/>
      <c r="D3662" s="633"/>
    </row>
    <row r="3663" spans="3:4">
      <c r="C3663" s="633"/>
      <c r="D3663" s="633"/>
    </row>
    <row r="3664" spans="3:4">
      <c r="C3664" s="633"/>
      <c r="D3664" s="633"/>
    </row>
    <row r="3665" spans="3:4">
      <c r="C3665" s="633"/>
      <c r="D3665" s="633"/>
    </row>
    <row r="3666" spans="3:4">
      <c r="C3666" s="633"/>
      <c r="D3666" s="633"/>
    </row>
    <row r="3667" spans="3:4">
      <c r="C3667" s="633"/>
      <c r="D3667" s="633"/>
    </row>
    <row r="3668" spans="3:4">
      <c r="C3668" s="633"/>
      <c r="D3668" s="633"/>
    </row>
    <row r="3669" spans="3:4">
      <c r="C3669" s="633"/>
      <c r="D3669" s="633"/>
    </row>
    <row r="3670" spans="3:4">
      <c r="C3670" s="633"/>
      <c r="D3670" s="633"/>
    </row>
    <row r="3671" spans="3:4">
      <c r="C3671" s="633"/>
      <c r="D3671" s="633"/>
    </row>
    <row r="3672" spans="3:4">
      <c r="C3672" s="633"/>
      <c r="D3672" s="633"/>
    </row>
    <row r="3673" spans="3:4">
      <c r="C3673" s="633"/>
      <c r="D3673" s="633"/>
    </row>
    <row r="3674" spans="3:4">
      <c r="C3674" s="633"/>
      <c r="D3674" s="633"/>
    </row>
    <row r="3675" spans="3:4">
      <c r="C3675" s="633"/>
      <c r="D3675" s="633"/>
    </row>
    <row r="3676" spans="3:4">
      <c r="C3676" s="633"/>
      <c r="D3676" s="633"/>
    </row>
    <row r="3677" spans="3:4">
      <c r="C3677" s="633"/>
      <c r="D3677" s="633"/>
    </row>
    <row r="3678" spans="3:4">
      <c r="C3678" s="633"/>
      <c r="D3678" s="633"/>
    </row>
    <row r="3679" spans="3:4">
      <c r="C3679" s="633"/>
      <c r="D3679" s="633"/>
    </row>
    <row r="3680" spans="3:4">
      <c r="C3680" s="633"/>
      <c r="D3680" s="633"/>
    </row>
    <row r="3681" spans="3:4">
      <c r="C3681" s="633"/>
      <c r="D3681" s="633"/>
    </row>
    <row r="3682" spans="3:4">
      <c r="C3682" s="633"/>
      <c r="D3682" s="633"/>
    </row>
    <row r="3683" spans="3:4">
      <c r="C3683" s="633"/>
      <c r="D3683" s="633"/>
    </row>
    <row r="3684" spans="3:4">
      <c r="C3684" s="633"/>
      <c r="D3684" s="633"/>
    </row>
    <row r="3685" spans="3:4">
      <c r="C3685" s="633"/>
      <c r="D3685" s="633"/>
    </row>
    <row r="3686" spans="3:4">
      <c r="C3686" s="633"/>
      <c r="D3686" s="633"/>
    </row>
    <row r="3687" spans="3:4">
      <c r="C3687" s="633"/>
      <c r="D3687" s="633"/>
    </row>
    <row r="3688" spans="3:4">
      <c r="C3688" s="633"/>
      <c r="D3688" s="633"/>
    </row>
    <row r="3689" spans="3:4">
      <c r="C3689" s="633"/>
      <c r="D3689" s="633"/>
    </row>
    <row r="3690" spans="3:4">
      <c r="C3690" s="633"/>
      <c r="D3690" s="633"/>
    </row>
    <row r="3691" spans="3:4">
      <c r="C3691" s="633"/>
      <c r="D3691" s="633"/>
    </row>
    <row r="3692" spans="3:4">
      <c r="C3692" s="633"/>
      <c r="D3692" s="633"/>
    </row>
    <row r="3693" spans="3:4">
      <c r="C3693" s="633"/>
      <c r="D3693" s="633"/>
    </row>
    <row r="3694" spans="3:4">
      <c r="C3694" s="633"/>
      <c r="D3694" s="633"/>
    </row>
    <row r="3695" spans="3:4">
      <c r="C3695" s="633"/>
      <c r="D3695" s="633"/>
    </row>
    <row r="3696" spans="3:4">
      <c r="C3696" s="633"/>
      <c r="D3696" s="633"/>
    </row>
    <row r="3697" spans="3:4">
      <c r="C3697" s="633"/>
      <c r="D3697" s="633"/>
    </row>
    <row r="3698" spans="3:4">
      <c r="C3698" s="633"/>
      <c r="D3698" s="633"/>
    </row>
    <row r="3699" spans="3:4">
      <c r="C3699" s="633"/>
      <c r="D3699" s="633"/>
    </row>
    <row r="3700" spans="3:4">
      <c r="C3700" s="633"/>
      <c r="D3700" s="633"/>
    </row>
    <row r="3701" spans="3:4">
      <c r="C3701" s="633"/>
      <c r="D3701" s="633"/>
    </row>
    <row r="3702" spans="3:4">
      <c r="C3702" s="633"/>
      <c r="D3702" s="633"/>
    </row>
    <row r="3703" spans="3:4">
      <c r="C3703" s="633"/>
      <c r="D3703" s="633"/>
    </row>
    <row r="3704" spans="3:4">
      <c r="C3704" s="633"/>
      <c r="D3704" s="633"/>
    </row>
    <row r="3705" spans="3:4">
      <c r="C3705" s="633"/>
      <c r="D3705" s="633"/>
    </row>
    <row r="3706" spans="3:4">
      <c r="C3706" s="633"/>
      <c r="D3706" s="633"/>
    </row>
    <row r="3707" spans="3:4">
      <c r="C3707" s="633"/>
      <c r="D3707" s="633"/>
    </row>
    <row r="3708" spans="3:4">
      <c r="C3708" s="633"/>
      <c r="D3708" s="633"/>
    </row>
    <row r="3709" spans="3:4">
      <c r="C3709" s="633"/>
      <c r="D3709" s="633"/>
    </row>
    <row r="3710" spans="3:4">
      <c r="C3710" s="633"/>
      <c r="D3710" s="633"/>
    </row>
    <row r="3711" spans="3:4">
      <c r="C3711" s="633"/>
      <c r="D3711" s="633"/>
    </row>
    <row r="3712" spans="3:4">
      <c r="C3712" s="633"/>
      <c r="D3712" s="633"/>
    </row>
    <row r="3713" spans="3:4">
      <c r="C3713" s="633"/>
      <c r="D3713" s="633"/>
    </row>
    <row r="3714" spans="3:4">
      <c r="C3714" s="633"/>
      <c r="D3714" s="633"/>
    </row>
    <row r="3715" spans="3:4">
      <c r="C3715" s="633"/>
      <c r="D3715" s="633"/>
    </row>
    <row r="3716" spans="3:4">
      <c r="C3716" s="633"/>
      <c r="D3716" s="633"/>
    </row>
    <row r="3717" spans="3:4">
      <c r="C3717" s="633"/>
      <c r="D3717" s="633"/>
    </row>
    <row r="3718" spans="3:4">
      <c r="C3718" s="633"/>
      <c r="D3718" s="633"/>
    </row>
    <row r="3719" spans="3:4">
      <c r="C3719" s="633"/>
      <c r="D3719" s="633"/>
    </row>
    <row r="3720" spans="3:4">
      <c r="C3720" s="633"/>
      <c r="D3720" s="633"/>
    </row>
    <row r="3721" spans="3:4">
      <c r="C3721" s="633"/>
      <c r="D3721" s="633"/>
    </row>
    <row r="3722" spans="3:4">
      <c r="C3722" s="633"/>
      <c r="D3722" s="633"/>
    </row>
    <row r="3723" spans="3:4">
      <c r="C3723" s="633"/>
      <c r="D3723" s="633"/>
    </row>
    <row r="3724" spans="3:4">
      <c r="C3724" s="633"/>
      <c r="D3724" s="633"/>
    </row>
    <row r="3725" spans="3:4">
      <c r="C3725" s="633"/>
      <c r="D3725" s="633"/>
    </row>
    <row r="3726" spans="3:4">
      <c r="C3726" s="633"/>
      <c r="D3726" s="633"/>
    </row>
    <row r="3727" spans="3:4">
      <c r="C3727" s="633"/>
      <c r="D3727" s="633"/>
    </row>
    <row r="3728" spans="3:4">
      <c r="C3728" s="633"/>
      <c r="D3728" s="633"/>
    </row>
    <row r="3729" spans="3:4">
      <c r="C3729" s="633"/>
      <c r="D3729" s="633"/>
    </row>
    <row r="3730" spans="3:4">
      <c r="C3730" s="633"/>
      <c r="D3730" s="633"/>
    </row>
    <row r="3731" spans="3:4">
      <c r="C3731" s="633"/>
      <c r="D3731" s="633"/>
    </row>
    <row r="3732" spans="3:4">
      <c r="C3732" s="633"/>
      <c r="D3732" s="633"/>
    </row>
    <row r="3733" spans="3:4">
      <c r="C3733" s="633"/>
      <c r="D3733" s="633"/>
    </row>
    <row r="3734" spans="3:4">
      <c r="C3734" s="633"/>
      <c r="D3734" s="633"/>
    </row>
    <row r="3735" spans="3:4">
      <c r="C3735" s="633"/>
      <c r="D3735" s="633"/>
    </row>
    <row r="3736" spans="3:4">
      <c r="C3736" s="633"/>
      <c r="D3736" s="633"/>
    </row>
    <row r="3737" spans="3:4">
      <c r="C3737" s="633"/>
      <c r="D3737" s="633"/>
    </row>
    <row r="3738" spans="3:4">
      <c r="C3738" s="633"/>
      <c r="D3738" s="633"/>
    </row>
    <row r="3739" spans="3:4">
      <c r="C3739" s="633"/>
      <c r="D3739" s="633"/>
    </row>
    <row r="3740" spans="3:4">
      <c r="C3740" s="633"/>
      <c r="D3740" s="633"/>
    </row>
    <row r="3741" spans="3:4">
      <c r="C3741" s="633"/>
      <c r="D3741" s="633"/>
    </row>
    <row r="3742" spans="3:4">
      <c r="C3742" s="633"/>
      <c r="D3742" s="633"/>
    </row>
    <row r="3743" spans="3:4">
      <c r="C3743" s="633"/>
      <c r="D3743" s="633"/>
    </row>
    <row r="3744" spans="3:4">
      <c r="C3744" s="633"/>
      <c r="D3744" s="633"/>
    </row>
    <row r="3745" spans="3:4">
      <c r="C3745" s="633"/>
      <c r="D3745" s="633"/>
    </row>
    <row r="3746" spans="3:4">
      <c r="C3746" s="633"/>
      <c r="D3746" s="633"/>
    </row>
    <row r="3747" spans="3:4">
      <c r="C3747" s="633"/>
      <c r="D3747" s="633"/>
    </row>
    <row r="3748" spans="3:4">
      <c r="C3748" s="633"/>
      <c r="D3748" s="633"/>
    </row>
    <row r="3749" spans="3:4">
      <c r="C3749" s="633"/>
      <c r="D3749" s="633"/>
    </row>
    <row r="3750" spans="3:4">
      <c r="C3750" s="633"/>
      <c r="D3750" s="633"/>
    </row>
    <row r="3751" spans="3:4">
      <c r="C3751" s="633"/>
      <c r="D3751" s="633"/>
    </row>
    <row r="3752" spans="3:4">
      <c r="C3752" s="633"/>
      <c r="D3752" s="633"/>
    </row>
    <row r="3753" spans="3:4">
      <c r="C3753" s="633"/>
      <c r="D3753" s="633"/>
    </row>
    <row r="3754" spans="3:4">
      <c r="C3754" s="633"/>
      <c r="D3754" s="633"/>
    </row>
    <row r="3755" spans="3:4">
      <c r="C3755" s="633"/>
      <c r="D3755" s="633"/>
    </row>
    <row r="3756" spans="3:4">
      <c r="C3756" s="633"/>
      <c r="D3756" s="633"/>
    </row>
    <row r="3757" spans="3:4">
      <c r="C3757" s="633"/>
      <c r="D3757" s="633"/>
    </row>
    <row r="3758" spans="3:4">
      <c r="C3758" s="633"/>
      <c r="D3758" s="633"/>
    </row>
    <row r="3759" spans="3:4">
      <c r="C3759" s="633"/>
      <c r="D3759" s="633"/>
    </row>
    <row r="3760" spans="3:4">
      <c r="C3760" s="633"/>
      <c r="D3760" s="633"/>
    </row>
    <row r="3761" spans="3:4">
      <c r="C3761" s="633"/>
      <c r="D3761" s="633"/>
    </row>
    <row r="3762" spans="3:4">
      <c r="C3762" s="633"/>
      <c r="D3762" s="633"/>
    </row>
    <row r="3763" spans="3:4">
      <c r="C3763" s="633"/>
      <c r="D3763" s="633"/>
    </row>
    <row r="3764" spans="3:4">
      <c r="C3764" s="633"/>
      <c r="D3764" s="633"/>
    </row>
    <row r="3765" spans="3:4">
      <c r="C3765" s="633"/>
      <c r="D3765" s="633"/>
    </row>
    <row r="3766" spans="3:4">
      <c r="C3766" s="633"/>
      <c r="D3766" s="633"/>
    </row>
    <row r="3767" spans="3:4">
      <c r="C3767" s="633"/>
      <c r="D3767" s="633"/>
    </row>
    <row r="3768" spans="3:4">
      <c r="C3768" s="633"/>
      <c r="D3768" s="633"/>
    </row>
    <row r="3769" spans="3:4">
      <c r="C3769" s="633"/>
      <c r="D3769" s="633"/>
    </row>
    <row r="3770" spans="3:4">
      <c r="C3770" s="633"/>
      <c r="D3770" s="633"/>
    </row>
    <row r="3771" spans="3:4">
      <c r="C3771" s="633"/>
      <c r="D3771" s="633"/>
    </row>
    <row r="3772" spans="3:4">
      <c r="C3772" s="633"/>
      <c r="D3772" s="633"/>
    </row>
    <row r="3773" spans="3:4">
      <c r="C3773" s="633"/>
      <c r="D3773" s="633"/>
    </row>
    <row r="3774" spans="3:4">
      <c r="C3774" s="633"/>
      <c r="D3774" s="633"/>
    </row>
    <row r="3775" spans="3:4">
      <c r="C3775" s="633"/>
      <c r="D3775" s="633"/>
    </row>
    <row r="3776" spans="3:4">
      <c r="C3776" s="633"/>
      <c r="D3776" s="633"/>
    </row>
    <row r="3777" spans="3:4">
      <c r="C3777" s="633"/>
      <c r="D3777" s="633"/>
    </row>
    <row r="3778" spans="3:4">
      <c r="C3778" s="633"/>
      <c r="D3778" s="633"/>
    </row>
    <row r="3779" spans="3:4">
      <c r="C3779" s="633"/>
      <c r="D3779" s="633"/>
    </row>
    <row r="3780" spans="3:4">
      <c r="C3780" s="633"/>
      <c r="D3780" s="633"/>
    </row>
    <row r="3781" spans="3:4">
      <c r="C3781" s="633"/>
      <c r="D3781" s="633"/>
    </row>
    <row r="3782" spans="3:4">
      <c r="C3782" s="633"/>
      <c r="D3782" s="633"/>
    </row>
    <row r="3783" spans="3:4">
      <c r="C3783" s="633"/>
      <c r="D3783" s="633"/>
    </row>
    <row r="3784" spans="3:4">
      <c r="C3784" s="633"/>
      <c r="D3784" s="633"/>
    </row>
    <row r="3785" spans="3:4">
      <c r="C3785" s="633"/>
      <c r="D3785" s="633"/>
    </row>
    <row r="3786" spans="3:4">
      <c r="C3786" s="633"/>
      <c r="D3786" s="633"/>
    </row>
    <row r="3787" spans="3:4">
      <c r="C3787" s="633"/>
      <c r="D3787" s="633"/>
    </row>
    <row r="3788" spans="3:4">
      <c r="C3788" s="633"/>
      <c r="D3788" s="633"/>
    </row>
    <row r="3789" spans="3:4">
      <c r="C3789" s="633"/>
      <c r="D3789" s="633"/>
    </row>
    <row r="3790" spans="3:4">
      <c r="C3790" s="633"/>
      <c r="D3790" s="633"/>
    </row>
    <row r="3791" spans="3:4">
      <c r="C3791" s="633"/>
      <c r="D3791" s="633"/>
    </row>
    <row r="3792" spans="3:4">
      <c r="C3792" s="633"/>
      <c r="D3792" s="633"/>
    </row>
    <row r="3793" spans="3:4">
      <c r="C3793" s="633"/>
      <c r="D3793" s="633"/>
    </row>
    <row r="3794" spans="3:4">
      <c r="C3794" s="633"/>
      <c r="D3794" s="633"/>
    </row>
    <row r="3795" spans="3:4">
      <c r="C3795" s="633"/>
      <c r="D3795" s="633"/>
    </row>
    <row r="3796" spans="3:4">
      <c r="C3796" s="633"/>
      <c r="D3796" s="633"/>
    </row>
    <row r="3797" spans="3:4">
      <c r="C3797" s="633"/>
      <c r="D3797" s="633"/>
    </row>
    <row r="3798" spans="3:4">
      <c r="C3798" s="633"/>
      <c r="D3798" s="633"/>
    </row>
    <row r="3799" spans="3:4">
      <c r="C3799" s="633"/>
      <c r="D3799" s="633"/>
    </row>
    <row r="3800" spans="3:4">
      <c r="C3800" s="633"/>
      <c r="D3800" s="633"/>
    </row>
    <row r="3801" spans="3:4">
      <c r="C3801" s="633"/>
      <c r="D3801" s="633"/>
    </row>
    <row r="3802" spans="3:4">
      <c r="C3802" s="633"/>
      <c r="D3802" s="633"/>
    </row>
    <row r="3803" spans="3:4">
      <c r="C3803" s="633"/>
      <c r="D3803" s="633"/>
    </row>
    <row r="3804" spans="3:4">
      <c r="C3804" s="633"/>
      <c r="D3804" s="633"/>
    </row>
    <row r="3805" spans="3:4">
      <c r="C3805" s="633"/>
      <c r="D3805" s="633"/>
    </row>
    <row r="3806" spans="3:4">
      <c r="C3806" s="633"/>
      <c r="D3806" s="633"/>
    </row>
    <row r="3807" spans="3:4">
      <c r="C3807" s="633"/>
      <c r="D3807" s="633"/>
    </row>
    <row r="3808" spans="3:4">
      <c r="C3808" s="633"/>
      <c r="D3808" s="633"/>
    </row>
    <row r="3809" spans="3:4">
      <c r="C3809" s="633"/>
      <c r="D3809" s="633"/>
    </row>
    <row r="3810" spans="3:4">
      <c r="C3810" s="633"/>
      <c r="D3810" s="633"/>
    </row>
    <row r="3811" spans="3:4">
      <c r="C3811" s="633"/>
      <c r="D3811" s="633"/>
    </row>
    <row r="3812" spans="3:4">
      <c r="C3812" s="633"/>
      <c r="D3812" s="633"/>
    </row>
    <row r="3813" spans="3:4">
      <c r="C3813" s="633"/>
      <c r="D3813" s="633"/>
    </row>
    <row r="3814" spans="3:4">
      <c r="C3814" s="633"/>
      <c r="D3814" s="633"/>
    </row>
    <row r="3815" spans="3:4">
      <c r="C3815" s="633"/>
      <c r="D3815" s="633"/>
    </row>
    <row r="3816" spans="3:4">
      <c r="C3816" s="633"/>
      <c r="D3816" s="633"/>
    </row>
    <row r="3817" spans="3:4">
      <c r="C3817" s="633"/>
      <c r="D3817" s="633"/>
    </row>
    <row r="3818" spans="3:4">
      <c r="C3818" s="633"/>
      <c r="D3818" s="633"/>
    </row>
    <row r="3819" spans="3:4">
      <c r="C3819" s="633"/>
      <c r="D3819" s="633"/>
    </row>
    <row r="3820" spans="3:4">
      <c r="C3820" s="633"/>
      <c r="D3820" s="633"/>
    </row>
    <row r="3821" spans="3:4">
      <c r="C3821" s="633"/>
      <c r="D3821" s="633"/>
    </row>
    <row r="3822" spans="3:4">
      <c r="C3822" s="633"/>
      <c r="D3822" s="633"/>
    </row>
    <row r="3823" spans="3:4">
      <c r="C3823" s="633"/>
      <c r="D3823" s="633"/>
    </row>
    <row r="3824" spans="3:4">
      <c r="C3824" s="633"/>
      <c r="D3824" s="633"/>
    </row>
    <row r="3825" spans="3:4">
      <c r="C3825" s="633"/>
      <c r="D3825" s="633"/>
    </row>
    <row r="3826" spans="3:4">
      <c r="C3826" s="633"/>
      <c r="D3826" s="633"/>
    </row>
    <row r="3827" spans="3:4">
      <c r="C3827" s="633"/>
      <c r="D3827" s="633"/>
    </row>
    <row r="3828" spans="3:4">
      <c r="C3828" s="633"/>
      <c r="D3828" s="633"/>
    </row>
    <row r="3829" spans="3:4">
      <c r="C3829" s="633"/>
      <c r="D3829" s="633"/>
    </row>
    <row r="3830" spans="3:4">
      <c r="C3830" s="633"/>
      <c r="D3830" s="633"/>
    </row>
    <row r="3831" spans="3:4">
      <c r="C3831" s="633"/>
      <c r="D3831" s="633"/>
    </row>
    <row r="3832" spans="3:4">
      <c r="C3832" s="633"/>
      <c r="D3832" s="633"/>
    </row>
    <row r="3833" spans="3:4">
      <c r="C3833" s="633"/>
      <c r="D3833" s="633"/>
    </row>
    <row r="3834" spans="3:4">
      <c r="C3834" s="633"/>
      <c r="D3834" s="633"/>
    </row>
    <row r="3835" spans="3:4">
      <c r="C3835" s="633"/>
      <c r="D3835" s="633"/>
    </row>
    <row r="3836" spans="3:4">
      <c r="C3836" s="633"/>
      <c r="D3836" s="633"/>
    </row>
    <row r="3837" spans="3:4">
      <c r="C3837" s="633"/>
      <c r="D3837" s="633"/>
    </row>
    <row r="3838" spans="3:4">
      <c r="C3838" s="633"/>
      <c r="D3838" s="633"/>
    </row>
    <row r="3839" spans="3:4">
      <c r="C3839" s="633"/>
      <c r="D3839" s="633"/>
    </row>
    <row r="3840" spans="3:4">
      <c r="C3840" s="633"/>
      <c r="D3840" s="633"/>
    </row>
    <row r="3841" spans="3:4">
      <c r="C3841" s="633"/>
      <c r="D3841" s="633"/>
    </row>
    <row r="3842" spans="3:4">
      <c r="C3842" s="633"/>
      <c r="D3842" s="633"/>
    </row>
    <row r="3843" spans="3:4">
      <c r="C3843" s="633"/>
      <c r="D3843" s="633"/>
    </row>
    <row r="3844" spans="3:4">
      <c r="C3844" s="633"/>
      <c r="D3844" s="633"/>
    </row>
    <row r="3845" spans="3:4">
      <c r="C3845" s="633"/>
      <c r="D3845" s="633"/>
    </row>
    <row r="3846" spans="3:4">
      <c r="C3846" s="633"/>
      <c r="D3846" s="633"/>
    </row>
    <row r="3847" spans="3:4">
      <c r="C3847" s="633"/>
      <c r="D3847" s="633"/>
    </row>
    <row r="3848" spans="3:4">
      <c r="C3848" s="633"/>
      <c r="D3848" s="633"/>
    </row>
    <row r="3849" spans="3:4">
      <c r="C3849" s="633"/>
      <c r="D3849" s="633"/>
    </row>
    <row r="3850" spans="3:4">
      <c r="C3850" s="633"/>
      <c r="D3850" s="633"/>
    </row>
    <row r="3851" spans="3:4">
      <c r="C3851" s="633"/>
      <c r="D3851" s="633"/>
    </row>
    <row r="3852" spans="3:4">
      <c r="C3852" s="633"/>
      <c r="D3852" s="633"/>
    </row>
    <row r="3853" spans="3:4">
      <c r="C3853" s="633"/>
      <c r="D3853" s="633"/>
    </row>
    <row r="3854" spans="3:4">
      <c r="C3854" s="633"/>
      <c r="D3854" s="633"/>
    </row>
    <row r="3855" spans="3:4">
      <c r="C3855" s="633"/>
      <c r="D3855" s="633"/>
    </row>
    <row r="3856" spans="3:4">
      <c r="C3856" s="633"/>
      <c r="D3856" s="633"/>
    </row>
    <row r="3857" spans="3:4">
      <c r="C3857" s="633"/>
      <c r="D3857" s="633"/>
    </row>
    <row r="3858" spans="3:4">
      <c r="C3858" s="633"/>
      <c r="D3858" s="633"/>
    </row>
    <row r="3859" spans="3:4">
      <c r="C3859" s="633"/>
      <c r="D3859" s="633"/>
    </row>
    <row r="3860" spans="3:4">
      <c r="C3860" s="633"/>
      <c r="D3860" s="633"/>
    </row>
    <row r="3861" spans="3:4">
      <c r="C3861" s="633"/>
      <c r="D3861" s="633"/>
    </row>
    <row r="3862" spans="3:4">
      <c r="C3862" s="633"/>
      <c r="D3862" s="633"/>
    </row>
    <row r="3863" spans="3:4">
      <c r="C3863" s="633"/>
      <c r="D3863" s="633"/>
    </row>
    <row r="3864" spans="3:4">
      <c r="C3864" s="633"/>
      <c r="D3864" s="633"/>
    </row>
    <row r="3865" spans="3:4">
      <c r="C3865" s="633"/>
      <c r="D3865" s="633"/>
    </row>
    <row r="3866" spans="3:4">
      <c r="C3866" s="633"/>
      <c r="D3866" s="633"/>
    </row>
    <row r="3867" spans="3:4">
      <c r="C3867" s="633"/>
      <c r="D3867" s="633"/>
    </row>
    <row r="3868" spans="3:4">
      <c r="C3868" s="633"/>
      <c r="D3868" s="633"/>
    </row>
    <row r="3869" spans="3:4">
      <c r="C3869" s="633"/>
      <c r="D3869" s="633"/>
    </row>
    <row r="3870" spans="3:4">
      <c r="C3870" s="633"/>
      <c r="D3870" s="633"/>
    </row>
    <row r="3871" spans="3:4">
      <c r="C3871" s="633"/>
      <c r="D3871" s="633"/>
    </row>
    <row r="3872" spans="3:4">
      <c r="C3872" s="633"/>
      <c r="D3872" s="633"/>
    </row>
    <row r="3873" spans="3:4">
      <c r="C3873" s="633"/>
      <c r="D3873" s="633"/>
    </row>
    <row r="3874" spans="3:4">
      <c r="C3874" s="633"/>
      <c r="D3874" s="633"/>
    </row>
    <row r="3875" spans="3:4">
      <c r="C3875" s="633"/>
      <c r="D3875" s="633"/>
    </row>
    <row r="3876" spans="3:4">
      <c r="C3876" s="633"/>
      <c r="D3876" s="633"/>
    </row>
    <row r="3877" spans="3:4">
      <c r="C3877" s="633"/>
      <c r="D3877" s="633"/>
    </row>
    <row r="3878" spans="3:4">
      <c r="C3878" s="633"/>
      <c r="D3878" s="633"/>
    </row>
    <row r="3879" spans="3:4">
      <c r="C3879" s="633"/>
      <c r="D3879" s="633"/>
    </row>
    <row r="3880" spans="3:4">
      <c r="C3880" s="633"/>
      <c r="D3880" s="633"/>
    </row>
    <row r="3881" spans="3:4">
      <c r="C3881" s="633"/>
      <c r="D3881" s="633"/>
    </row>
    <row r="3882" spans="3:4">
      <c r="C3882" s="633"/>
      <c r="D3882" s="633"/>
    </row>
    <row r="3883" spans="3:4">
      <c r="C3883" s="633"/>
      <c r="D3883" s="633"/>
    </row>
    <row r="3884" spans="3:4">
      <c r="C3884" s="633"/>
      <c r="D3884" s="633"/>
    </row>
    <row r="3885" spans="3:4">
      <c r="C3885" s="633"/>
      <c r="D3885" s="633"/>
    </row>
    <row r="3886" spans="3:4">
      <c r="C3886" s="633"/>
      <c r="D3886" s="633"/>
    </row>
    <row r="3887" spans="3:4">
      <c r="C3887" s="633"/>
      <c r="D3887" s="633"/>
    </row>
    <row r="3888" spans="3:4">
      <c r="C3888" s="633"/>
      <c r="D3888" s="633"/>
    </row>
    <row r="3889" spans="3:4">
      <c r="C3889" s="633"/>
      <c r="D3889" s="633"/>
    </row>
    <row r="3890" spans="3:4">
      <c r="C3890" s="633"/>
      <c r="D3890" s="633"/>
    </row>
    <row r="3891" spans="3:4">
      <c r="C3891" s="633"/>
      <c r="D3891" s="633"/>
    </row>
    <row r="3892" spans="3:4">
      <c r="C3892" s="633"/>
      <c r="D3892" s="633"/>
    </row>
    <row r="3893" spans="3:4">
      <c r="C3893" s="633"/>
      <c r="D3893" s="633"/>
    </row>
    <row r="3894" spans="3:4">
      <c r="C3894" s="633"/>
      <c r="D3894" s="633"/>
    </row>
    <row r="3895" spans="3:4">
      <c r="C3895" s="633"/>
      <c r="D3895" s="633"/>
    </row>
    <row r="3896" spans="3:4">
      <c r="C3896" s="633"/>
      <c r="D3896" s="633"/>
    </row>
    <row r="3897" spans="3:4">
      <c r="C3897" s="633"/>
      <c r="D3897" s="633"/>
    </row>
    <row r="3898" spans="3:4">
      <c r="C3898" s="633"/>
      <c r="D3898" s="633"/>
    </row>
    <row r="3899" spans="3:4">
      <c r="C3899" s="633"/>
      <c r="D3899" s="633"/>
    </row>
    <row r="3900" spans="3:4">
      <c r="C3900" s="633"/>
      <c r="D3900" s="633"/>
    </row>
    <row r="3901" spans="3:4">
      <c r="C3901" s="633"/>
      <c r="D3901" s="633"/>
    </row>
    <row r="3902" spans="3:4">
      <c r="C3902" s="633"/>
      <c r="D3902" s="633"/>
    </row>
    <row r="3903" spans="3:4">
      <c r="C3903" s="633"/>
      <c r="D3903" s="633"/>
    </row>
    <row r="3904" spans="3:4">
      <c r="C3904" s="633"/>
      <c r="D3904" s="633"/>
    </row>
    <row r="3905" spans="3:4">
      <c r="C3905" s="633"/>
      <c r="D3905" s="633"/>
    </row>
    <row r="3906" spans="3:4">
      <c r="C3906" s="633"/>
      <c r="D3906" s="633"/>
    </row>
    <row r="3907" spans="3:4">
      <c r="C3907" s="633"/>
      <c r="D3907" s="633"/>
    </row>
    <row r="3908" spans="3:4">
      <c r="C3908" s="633"/>
      <c r="D3908" s="633"/>
    </row>
    <row r="3909" spans="3:4">
      <c r="C3909" s="633"/>
      <c r="D3909" s="633"/>
    </row>
    <row r="3910" spans="3:4">
      <c r="C3910" s="633"/>
      <c r="D3910" s="633"/>
    </row>
    <row r="3911" spans="3:4">
      <c r="C3911" s="633"/>
      <c r="D3911" s="633"/>
    </row>
    <row r="3912" spans="3:4">
      <c r="C3912" s="633"/>
      <c r="D3912" s="633"/>
    </row>
    <row r="3913" spans="3:4">
      <c r="C3913" s="633"/>
      <c r="D3913" s="633"/>
    </row>
    <row r="3914" spans="3:4">
      <c r="C3914" s="633"/>
      <c r="D3914" s="633"/>
    </row>
    <row r="3915" spans="3:4">
      <c r="C3915" s="633"/>
      <c r="D3915" s="633"/>
    </row>
    <row r="3916" spans="3:4">
      <c r="C3916" s="633"/>
      <c r="D3916" s="633"/>
    </row>
    <row r="3917" spans="3:4">
      <c r="C3917" s="633"/>
      <c r="D3917" s="633"/>
    </row>
    <row r="3918" spans="3:4">
      <c r="C3918" s="633"/>
      <c r="D3918" s="633"/>
    </row>
    <row r="3919" spans="3:4">
      <c r="C3919" s="633"/>
      <c r="D3919" s="633"/>
    </row>
    <row r="3920" spans="3:4">
      <c r="C3920" s="633"/>
      <c r="D3920" s="633"/>
    </row>
    <row r="3921" spans="3:4">
      <c r="C3921" s="633"/>
      <c r="D3921" s="633"/>
    </row>
    <row r="3922" spans="3:4">
      <c r="C3922" s="633"/>
      <c r="D3922" s="633"/>
    </row>
    <row r="3923" spans="3:4">
      <c r="C3923" s="633"/>
      <c r="D3923" s="633"/>
    </row>
    <row r="3924" spans="3:4">
      <c r="C3924" s="633"/>
      <c r="D3924" s="633"/>
    </row>
    <row r="3925" spans="3:4">
      <c r="C3925" s="633"/>
      <c r="D3925" s="633"/>
    </row>
    <row r="3926" spans="3:4">
      <c r="C3926" s="633"/>
      <c r="D3926" s="633"/>
    </row>
    <row r="3927" spans="3:4">
      <c r="C3927" s="633"/>
      <c r="D3927" s="633"/>
    </row>
    <row r="3928" spans="3:4">
      <c r="C3928" s="633"/>
      <c r="D3928" s="633"/>
    </row>
    <row r="3929" spans="3:4">
      <c r="C3929" s="633"/>
      <c r="D3929" s="633"/>
    </row>
    <row r="3930" spans="3:4">
      <c r="C3930" s="633"/>
      <c r="D3930" s="633"/>
    </row>
    <row r="3931" spans="3:4">
      <c r="C3931" s="633"/>
      <c r="D3931" s="633"/>
    </row>
    <row r="3932" spans="3:4">
      <c r="C3932" s="633"/>
      <c r="D3932" s="633"/>
    </row>
    <row r="3933" spans="3:4">
      <c r="C3933" s="633"/>
      <c r="D3933" s="633"/>
    </row>
    <row r="3934" spans="3:4">
      <c r="C3934" s="633"/>
      <c r="D3934" s="633"/>
    </row>
    <row r="3935" spans="3:4">
      <c r="C3935" s="633"/>
      <c r="D3935" s="633"/>
    </row>
    <row r="3936" spans="3:4">
      <c r="C3936" s="633"/>
      <c r="D3936" s="633"/>
    </row>
    <row r="3937" spans="3:4">
      <c r="C3937" s="633"/>
      <c r="D3937" s="633"/>
    </row>
    <row r="3938" spans="3:4">
      <c r="C3938" s="633"/>
      <c r="D3938" s="633"/>
    </row>
    <row r="3939" spans="3:4">
      <c r="C3939" s="633"/>
      <c r="D3939" s="633"/>
    </row>
    <row r="3940" spans="3:4">
      <c r="C3940" s="633"/>
      <c r="D3940" s="633"/>
    </row>
    <row r="3941" spans="3:4">
      <c r="C3941" s="633"/>
      <c r="D3941" s="633"/>
    </row>
    <row r="3942" spans="3:4">
      <c r="C3942" s="633"/>
      <c r="D3942" s="633"/>
    </row>
    <row r="3943" spans="3:4">
      <c r="C3943" s="633"/>
      <c r="D3943" s="633"/>
    </row>
    <row r="3944" spans="3:4">
      <c r="C3944" s="633"/>
      <c r="D3944" s="633"/>
    </row>
    <row r="3945" spans="3:4">
      <c r="C3945" s="633"/>
      <c r="D3945" s="633"/>
    </row>
    <row r="3946" spans="3:4">
      <c r="C3946" s="633"/>
      <c r="D3946" s="633"/>
    </row>
    <row r="3947" spans="3:4">
      <c r="C3947" s="633"/>
      <c r="D3947" s="633"/>
    </row>
    <row r="3948" spans="3:4">
      <c r="C3948" s="633"/>
      <c r="D3948" s="633"/>
    </row>
    <row r="3949" spans="3:4">
      <c r="C3949" s="633"/>
      <c r="D3949" s="633"/>
    </row>
    <row r="3950" spans="3:4">
      <c r="C3950" s="633"/>
      <c r="D3950" s="633"/>
    </row>
    <row r="3951" spans="3:4">
      <c r="C3951" s="633"/>
      <c r="D3951" s="633"/>
    </row>
    <row r="3952" spans="3:4">
      <c r="C3952" s="633"/>
      <c r="D3952" s="633"/>
    </row>
    <row r="3953" spans="3:4">
      <c r="C3953" s="633"/>
      <c r="D3953" s="633"/>
    </row>
    <row r="3954" spans="3:4">
      <c r="C3954" s="633"/>
      <c r="D3954" s="633"/>
    </row>
    <row r="3955" spans="3:4">
      <c r="C3955" s="633"/>
      <c r="D3955" s="633"/>
    </row>
    <row r="3956" spans="3:4">
      <c r="C3956" s="633"/>
      <c r="D3956" s="633"/>
    </row>
    <row r="3957" spans="3:4">
      <c r="C3957" s="633"/>
      <c r="D3957" s="633"/>
    </row>
    <row r="3958" spans="3:4">
      <c r="C3958" s="633"/>
      <c r="D3958" s="633"/>
    </row>
    <row r="3959" spans="3:4">
      <c r="C3959" s="633"/>
      <c r="D3959" s="633"/>
    </row>
    <row r="3960" spans="3:4">
      <c r="C3960" s="633"/>
      <c r="D3960" s="633"/>
    </row>
    <row r="3961" spans="3:4">
      <c r="C3961" s="633"/>
      <c r="D3961" s="633"/>
    </row>
    <row r="3962" spans="3:4">
      <c r="C3962" s="633"/>
      <c r="D3962" s="633"/>
    </row>
    <row r="3963" spans="3:4">
      <c r="C3963" s="633"/>
      <c r="D3963" s="633"/>
    </row>
    <row r="3964" spans="3:4">
      <c r="C3964" s="633"/>
      <c r="D3964" s="633"/>
    </row>
    <row r="3965" spans="3:4">
      <c r="C3965" s="633"/>
      <c r="D3965" s="633"/>
    </row>
    <row r="3966" spans="3:4">
      <c r="C3966" s="633"/>
      <c r="D3966" s="633"/>
    </row>
    <row r="3967" spans="3:4">
      <c r="C3967" s="633"/>
      <c r="D3967" s="633"/>
    </row>
    <row r="3968" spans="3:4">
      <c r="C3968" s="633"/>
      <c r="D3968" s="633"/>
    </row>
    <row r="3969" spans="3:4">
      <c r="C3969" s="633"/>
      <c r="D3969" s="633"/>
    </row>
    <row r="3970" spans="3:4">
      <c r="C3970" s="633"/>
      <c r="D3970" s="633"/>
    </row>
    <row r="3971" spans="3:4">
      <c r="C3971" s="633"/>
      <c r="D3971" s="633"/>
    </row>
    <row r="3972" spans="3:4">
      <c r="C3972" s="633"/>
      <c r="D3972" s="633"/>
    </row>
    <row r="3973" spans="3:4">
      <c r="C3973" s="633"/>
      <c r="D3973" s="633"/>
    </row>
    <row r="3974" spans="3:4">
      <c r="C3974" s="633"/>
      <c r="D3974" s="633"/>
    </row>
    <row r="3975" spans="3:4">
      <c r="C3975" s="633"/>
      <c r="D3975" s="633"/>
    </row>
    <row r="3976" spans="3:4">
      <c r="C3976" s="633"/>
      <c r="D3976" s="633"/>
    </row>
    <row r="3977" spans="3:4">
      <c r="C3977" s="633"/>
      <c r="D3977" s="633"/>
    </row>
    <row r="3978" spans="3:4">
      <c r="C3978" s="633"/>
      <c r="D3978" s="633"/>
    </row>
    <row r="3979" spans="3:4">
      <c r="C3979" s="633"/>
      <c r="D3979" s="633"/>
    </row>
    <row r="3980" spans="3:4">
      <c r="C3980" s="633"/>
      <c r="D3980" s="633"/>
    </row>
    <row r="3981" spans="3:4">
      <c r="C3981" s="633"/>
      <c r="D3981" s="633"/>
    </row>
    <row r="3982" spans="3:4">
      <c r="C3982" s="633"/>
      <c r="D3982" s="633"/>
    </row>
    <row r="3983" spans="3:4">
      <c r="C3983" s="633"/>
      <c r="D3983" s="633"/>
    </row>
    <row r="3984" spans="3:4">
      <c r="C3984" s="633"/>
      <c r="D3984" s="633"/>
    </row>
    <row r="3985" spans="3:4">
      <c r="C3985" s="633"/>
      <c r="D3985" s="633"/>
    </row>
    <row r="3986" spans="3:4">
      <c r="C3986" s="633"/>
      <c r="D3986" s="633"/>
    </row>
    <row r="3987" spans="3:4">
      <c r="C3987" s="633"/>
      <c r="D3987" s="633"/>
    </row>
    <row r="3988" spans="3:4">
      <c r="C3988" s="633"/>
      <c r="D3988" s="633"/>
    </row>
    <row r="3989" spans="3:4">
      <c r="C3989" s="633"/>
      <c r="D3989" s="633"/>
    </row>
    <row r="3990" spans="3:4">
      <c r="C3990" s="633"/>
      <c r="D3990" s="633"/>
    </row>
    <row r="3991" spans="3:4">
      <c r="C3991" s="633"/>
      <c r="D3991" s="633"/>
    </row>
    <row r="3992" spans="3:4">
      <c r="C3992" s="633"/>
      <c r="D3992" s="633"/>
    </row>
    <row r="3993" spans="3:4">
      <c r="C3993" s="633"/>
      <c r="D3993" s="633"/>
    </row>
    <row r="3994" spans="3:4">
      <c r="C3994" s="633"/>
      <c r="D3994" s="633"/>
    </row>
    <row r="3995" spans="3:4">
      <c r="C3995" s="633"/>
      <c r="D3995" s="633"/>
    </row>
    <row r="3996" spans="3:4">
      <c r="C3996" s="633"/>
      <c r="D3996" s="633"/>
    </row>
    <row r="3997" spans="3:4">
      <c r="C3997" s="633"/>
      <c r="D3997" s="633"/>
    </row>
    <row r="3998" spans="3:4">
      <c r="C3998" s="633"/>
      <c r="D3998" s="633"/>
    </row>
    <row r="3999" spans="3:4">
      <c r="C3999" s="633"/>
      <c r="D3999" s="633"/>
    </row>
    <row r="4000" spans="3:4">
      <c r="C4000" s="633"/>
      <c r="D4000" s="633"/>
    </row>
    <row r="4001" spans="3:4">
      <c r="C4001" s="633"/>
      <c r="D4001" s="633"/>
    </row>
    <row r="4002" spans="3:4">
      <c r="C4002" s="633"/>
      <c r="D4002" s="633"/>
    </row>
    <row r="4003" spans="3:4">
      <c r="C4003" s="633"/>
      <c r="D4003" s="633"/>
    </row>
    <row r="4004" spans="3:4">
      <c r="C4004" s="633"/>
      <c r="D4004" s="633"/>
    </row>
    <row r="4005" spans="3:4">
      <c r="C4005" s="633"/>
      <c r="D4005" s="633"/>
    </row>
    <row r="4006" spans="3:4">
      <c r="C4006" s="633"/>
      <c r="D4006" s="633"/>
    </row>
    <row r="4007" spans="3:4">
      <c r="C4007" s="633"/>
      <c r="D4007" s="633"/>
    </row>
    <row r="4008" spans="3:4">
      <c r="C4008" s="633"/>
      <c r="D4008" s="633"/>
    </row>
    <row r="4009" spans="3:4">
      <c r="C4009" s="633"/>
      <c r="D4009" s="633"/>
    </row>
    <row r="4010" spans="3:4">
      <c r="C4010" s="633"/>
      <c r="D4010" s="633"/>
    </row>
    <row r="4011" spans="3:4">
      <c r="C4011" s="633"/>
      <c r="D4011" s="633"/>
    </row>
    <row r="4012" spans="3:4">
      <c r="C4012" s="633"/>
      <c r="D4012" s="633"/>
    </row>
    <row r="4013" spans="3:4">
      <c r="C4013" s="633"/>
      <c r="D4013" s="633"/>
    </row>
    <row r="4014" spans="3:4">
      <c r="C4014" s="633"/>
      <c r="D4014" s="633"/>
    </row>
    <row r="4015" spans="3:4">
      <c r="C4015" s="633"/>
      <c r="D4015" s="633"/>
    </row>
    <row r="4016" spans="3:4">
      <c r="C4016" s="633"/>
      <c r="D4016" s="633"/>
    </row>
    <row r="4017" spans="3:4">
      <c r="C4017" s="633"/>
      <c r="D4017" s="633"/>
    </row>
    <row r="4018" spans="3:4">
      <c r="C4018" s="633"/>
      <c r="D4018" s="633"/>
    </row>
    <row r="4019" spans="3:4">
      <c r="C4019" s="633"/>
      <c r="D4019" s="633"/>
    </row>
    <row r="4020" spans="3:4">
      <c r="C4020" s="633"/>
      <c r="D4020" s="633"/>
    </row>
    <row r="4021" spans="3:4">
      <c r="C4021" s="633"/>
      <c r="D4021" s="633"/>
    </row>
    <row r="4022" spans="3:4">
      <c r="C4022" s="633"/>
      <c r="D4022" s="633"/>
    </row>
    <row r="4023" spans="3:4">
      <c r="C4023" s="633"/>
      <c r="D4023" s="633"/>
    </row>
    <row r="4024" spans="3:4">
      <c r="C4024" s="633"/>
      <c r="D4024" s="633"/>
    </row>
    <row r="4025" spans="3:4">
      <c r="C4025" s="633"/>
      <c r="D4025" s="633"/>
    </row>
    <row r="4026" spans="3:4">
      <c r="C4026" s="633"/>
      <c r="D4026" s="633"/>
    </row>
    <row r="4027" spans="3:4">
      <c r="C4027" s="633"/>
      <c r="D4027" s="633"/>
    </row>
    <row r="4028" spans="3:4">
      <c r="C4028" s="633"/>
      <c r="D4028" s="633"/>
    </row>
    <row r="4029" spans="3:4">
      <c r="C4029" s="633"/>
      <c r="D4029" s="633"/>
    </row>
    <row r="4030" spans="3:4">
      <c r="C4030" s="633"/>
      <c r="D4030" s="633"/>
    </row>
    <row r="4031" spans="3:4">
      <c r="C4031" s="633"/>
      <c r="D4031" s="633"/>
    </row>
    <row r="4032" spans="3:4">
      <c r="C4032" s="633"/>
      <c r="D4032" s="633"/>
    </row>
    <row r="4033" spans="3:4">
      <c r="C4033" s="633"/>
      <c r="D4033" s="633"/>
    </row>
    <row r="4034" spans="3:4">
      <c r="C4034" s="633"/>
      <c r="D4034" s="633"/>
    </row>
    <row r="4035" spans="3:4">
      <c r="C4035" s="633"/>
      <c r="D4035" s="633"/>
    </row>
    <row r="4036" spans="3:4">
      <c r="C4036" s="633"/>
      <c r="D4036" s="633"/>
    </row>
    <row r="4037" spans="3:4">
      <c r="C4037" s="633"/>
      <c r="D4037" s="633"/>
    </row>
    <row r="4038" spans="3:4">
      <c r="C4038" s="633"/>
      <c r="D4038" s="633"/>
    </row>
    <row r="4039" spans="3:4">
      <c r="C4039" s="633"/>
      <c r="D4039" s="633"/>
    </row>
    <row r="4040" spans="3:4">
      <c r="C4040" s="633"/>
      <c r="D4040" s="633"/>
    </row>
    <row r="4041" spans="3:4">
      <c r="C4041" s="633"/>
      <c r="D4041" s="633"/>
    </row>
    <row r="4042" spans="3:4">
      <c r="C4042" s="633"/>
      <c r="D4042" s="633"/>
    </row>
    <row r="4043" spans="3:4">
      <c r="C4043" s="633"/>
      <c r="D4043" s="633"/>
    </row>
    <row r="4044" spans="3:4">
      <c r="C4044" s="633"/>
      <c r="D4044" s="633"/>
    </row>
    <row r="4045" spans="3:4">
      <c r="C4045" s="633"/>
      <c r="D4045" s="633"/>
    </row>
    <row r="4046" spans="3:4">
      <c r="C4046" s="633"/>
      <c r="D4046" s="633"/>
    </row>
    <row r="4047" spans="3:4">
      <c r="C4047" s="633"/>
      <c r="D4047" s="633"/>
    </row>
    <row r="4048" spans="3:4">
      <c r="C4048" s="633"/>
      <c r="D4048" s="633"/>
    </row>
    <row r="4049" spans="3:4">
      <c r="C4049" s="633"/>
      <c r="D4049" s="633"/>
    </row>
    <row r="4050" spans="3:4">
      <c r="C4050" s="633"/>
      <c r="D4050" s="633"/>
    </row>
    <row r="4051" spans="3:4">
      <c r="C4051" s="633"/>
      <c r="D4051" s="633"/>
    </row>
    <row r="4052" spans="3:4">
      <c r="C4052" s="633"/>
      <c r="D4052" s="633"/>
    </row>
    <row r="4053" spans="3:4">
      <c r="C4053" s="633"/>
      <c r="D4053" s="633"/>
    </row>
    <row r="4054" spans="3:4">
      <c r="C4054" s="633"/>
      <c r="D4054" s="633"/>
    </row>
    <row r="4055" spans="3:4">
      <c r="C4055" s="633"/>
      <c r="D4055" s="633"/>
    </row>
    <row r="4056" spans="3:4">
      <c r="C4056" s="633"/>
      <c r="D4056" s="633"/>
    </row>
    <row r="4057" spans="3:4">
      <c r="C4057" s="633"/>
      <c r="D4057" s="633"/>
    </row>
    <row r="4058" spans="3:4">
      <c r="C4058" s="633"/>
      <c r="D4058" s="633"/>
    </row>
    <row r="4059" spans="3:4">
      <c r="C4059" s="633"/>
      <c r="D4059" s="633"/>
    </row>
    <row r="4060" spans="3:4">
      <c r="C4060" s="633"/>
      <c r="D4060" s="633"/>
    </row>
    <row r="4061" spans="3:4">
      <c r="C4061" s="633"/>
      <c r="D4061" s="633"/>
    </row>
    <row r="4062" spans="3:4">
      <c r="C4062" s="633"/>
      <c r="D4062" s="633"/>
    </row>
    <row r="4063" spans="3:4">
      <c r="C4063" s="633"/>
      <c r="D4063" s="633"/>
    </row>
    <row r="4064" spans="3:4">
      <c r="C4064" s="633"/>
      <c r="D4064" s="633"/>
    </row>
    <row r="4065" spans="3:4">
      <c r="C4065" s="633"/>
      <c r="D4065" s="633"/>
    </row>
    <row r="4066" spans="3:4">
      <c r="C4066" s="633"/>
      <c r="D4066" s="633"/>
    </row>
    <row r="4067" spans="3:4">
      <c r="C4067" s="633"/>
      <c r="D4067" s="633"/>
    </row>
    <row r="4068" spans="3:4">
      <c r="C4068" s="633"/>
      <c r="D4068" s="633"/>
    </row>
    <row r="4069" spans="3:4">
      <c r="C4069" s="633"/>
      <c r="D4069" s="633"/>
    </row>
    <row r="4070" spans="3:4">
      <c r="C4070" s="633"/>
      <c r="D4070" s="633"/>
    </row>
    <row r="4071" spans="3:4">
      <c r="C4071" s="633"/>
      <c r="D4071" s="633"/>
    </row>
    <row r="4072" spans="3:4">
      <c r="C4072" s="633"/>
      <c r="D4072" s="633"/>
    </row>
    <row r="4073" spans="3:4">
      <c r="C4073" s="633"/>
      <c r="D4073" s="633"/>
    </row>
    <row r="4074" spans="3:4">
      <c r="C4074" s="633"/>
      <c r="D4074" s="633"/>
    </row>
    <row r="4075" spans="3:4">
      <c r="C4075" s="633"/>
      <c r="D4075" s="633"/>
    </row>
    <row r="4076" spans="3:4">
      <c r="C4076" s="633"/>
      <c r="D4076" s="633"/>
    </row>
    <row r="4077" spans="3:4">
      <c r="C4077" s="633"/>
      <c r="D4077" s="633"/>
    </row>
    <row r="4078" spans="3:4">
      <c r="C4078" s="633"/>
      <c r="D4078" s="633"/>
    </row>
    <row r="4079" spans="3:4">
      <c r="C4079" s="633"/>
      <c r="D4079" s="633"/>
    </row>
    <row r="4080" spans="3:4">
      <c r="C4080" s="633"/>
      <c r="D4080" s="633"/>
    </row>
    <row r="4081" spans="3:4">
      <c r="C4081" s="633"/>
      <c r="D4081" s="633"/>
    </row>
    <row r="4082" spans="3:4">
      <c r="C4082" s="633"/>
      <c r="D4082" s="633"/>
    </row>
    <row r="4083" spans="3:4">
      <c r="C4083" s="633"/>
      <c r="D4083" s="633"/>
    </row>
    <row r="4084" spans="3:4">
      <c r="C4084" s="633"/>
      <c r="D4084" s="633"/>
    </row>
    <row r="4085" spans="3:4">
      <c r="C4085" s="633"/>
      <c r="D4085" s="633"/>
    </row>
    <row r="4086" spans="3:4">
      <c r="C4086" s="633"/>
      <c r="D4086" s="633"/>
    </row>
    <row r="4087" spans="3:4">
      <c r="C4087" s="633"/>
      <c r="D4087" s="633"/>
    </row>
    <row r="4088" spans="3:4">
      <c r="C4088" s="633"/>
      <c r="D4088" s="633"/>
    </row>
    <row r="4089" spans="3:4">
      <c r="C4089" s="633"/>
      <c r="D4089" s="633"/>
    </row>
    <row r="4090" spans="3:4">
      <c r="C4090" s="633"/>
      <c r="D4090" s="633"/>
    </row>
    <row r="4091" spans="3:4">
      <c r="C4091" s="633"/>
      <c r="D4091" s="633"/>
    </row>
    <row r="4092" spans="3:4">
      <c r="C4092" s="633"/>
      <c r="D4092" s="633"/>
    </row>
    <row r="4093" spans="3:4">
      <c r="C4093" s="633"/>
      <c r="D4093" s="633"/>
    </row>
    <row r="4094" spans="3:4">
      <c r="C4094" s="633"/>
      <c r="D4094" s="633"/>
    </row>
    <row r="4095" spans="3:4">
      <c r="C4095" s="633"/>
      <c r="D4095" s="633"/>
    </row>
    <row r="4096" spans="3:4">
      <c r="C4096" s="633"/>
      <c r="D4096" s="633"/>
    </row>
    <row r="4097" spans="3:4">
      <c r="C4097" s="633"/>
      <c r="D4097" s="633"/>
    </row>
    <row r="4098" spans="3:4">
      <c r="C4098" s="633"/>
      <c r="D4098" s="633"/>
    </row>
    <row r="4099" spans="3:4">
      <c r="C4099" s="633"/>
      <c r="D4099" s="633"/>
    </row>
    <row r="4100" spans="3:4">
      <c r="C4100" s="633"/>
      <c r="D4100" s="633"/>
    </row>
    <row r="4101" spans="3:4">
      <c r="C4101" s="633"/>
      <c r="D4101" s="633"/>
    </row>
    <row r="4102" spans="3:4">
      <c r="C4102" s="633"/>
      <c r="D4102" s="633"/>
    </row>
    <row r="4103" spans="3:4">
      <c r="C4103" s="633"/>
      <c r="D4103" s="633"/>
    </row>
    <row r="4104" spans="3:4">
      <c r="C4104" s="633"/>
      <c r="D4104" s="633"/>
    </row>
    <row r="4105" spans="3:4">
      <c r="C4105" s="633"/>
      <c r="D4105" s="633"/>
    </row>
    <row r="4106" spans="3:4">
      <c r="C4106" s="633"/>
      <c r="D4106" s="633"/>
    </row>
    <row r="4107" spans="3:4">
      <c r="C4107" s="633"/>
      <c r="D4107" s="633"/>
    </row>
    <row r="4108" spans="3:4">
      <c r="C4108" s="633"/>
      <c r="D4108" s="633"/>
    </row>
    <row r="4109" spans="3:4">
      <c r="C4109" s="633"/>
      <c r="D4109" s="633"/>
    </row>
    <row r="4110" spans="3:4">
      <c r="C4110" s="633"/>
      <c r="D4110" s="633"/>
    </row>
    <row r="4111" spans="3:4">
      <c r="C4111" s="633"/>
      <c r="D4111" s="633"/>
    </row>
    <row r="4112" spans="3:4">
      <c r="C4112" s="633"/>
      <c r="D4112" s="633"/>
    </row>
    <row r="4113" spans="3:4">
      <c r="C4113" s="633"/>
      <c r="D4113" s="633"/>
    </row>
    <row r="4114" spans="3:4">
      <c r="C4114" s="633"/>
      <c r="D4114" s="633"/>
    </row>
    <row r="4115" spans="3:4">
      <c r="C4115" s="633"/>
      <c r="D4115" s="633"/>
    </row>
    <row r="4116" spans="3:4">
      <c r="C4116" s="633"/>
      <c r="D4116" s="633"/>
    </row>
    <row r="4117" spans="3:4">
      <c r="C4117" s="633"/>
      <c r="D4117" s="633"/>
    </row>
    <row r="4118" spans="3:4">
      <c r="C4118" s="633"/>
      <c r="D4118" s="633"/>
    </row>
    <row r="4119" spans="3:4">
      <c r="C4119" s="633"/>
      <c r="D4119" s="633"/>
    </row>
    <row r="4120" spans="3:4">
      <c r="C4120" s="633"/>
      <c r="D4120" s="633"/>
    </row>
    <row r="4121" spans="3:4">
      <c r="C4121" s="633"/>
      <c r="D4121" s="633"/>
    </row>
    <row r="4122" spans="3:4">
      <c r="C4122" s="633"/>
      <c r="D4122" s="633"/>
    </row>
    <row r="4123" spans="3:4">
      <c r="C4123" s="633"/>
      <c r="D4123" s="633"/>
    </row>
    <row r="4124" spans="3:4">
      <c r="C4124" s="633"/>
      <c r="D4124" s="633"/>
    </row>
    <row r="4125" spans="3:4">
      <c r="C4125" s="633"/>
      <c r="D4125" s="633"/>
    </row>
    <row r="4126" spans="3:4">
      <c r="C4126" s="633"/>
      <c r="D4126" s="633"/>
    </row>
    <row r="4127" spans="3:4">
      <c r="C4127" s="633"/>
      <c r="D4127" s="633"/>
    </row>
    <row r="4128" spans="3:4">
      <c r="C4128" s="633"/>
      <c r="D4128" s="633"/>
    </row>
    <row r="4129" spans="3:4">
      <c r="C4129" s="633"/>
      <c r="D4129" s="633"/>
    </row>
    <row r="4130" spans="3:4">
      <c r="C4130" s="633"/>
      <c r="D4130" s="633"/>
    </row>
    <row r="4131" spans="3:4">
      <c r="C4131" s="633"/>
      <c r="D4131" s="633"/>
    </row>
    <row r="4132" spans="3:4">
      <c r="C4132" s="633"/>
      <c r="D4132" s="633"/>
    </row>
    <row r="4133" spans="3:4">
      <c r="C4133" s="633"/>
      <c r="D4133" s="633"/>
    </row>
    <row r="4134" spans="3:4">
      <c r="C4134" s="633"/>
      <c r="D4134" s="633"/>
    </row>
    <row r="4135" spans="3:4">
      <c r="C4135" s="633"/>
      <c r="D4135" s="633"/>
    </row>
    <row r="4136" spans="3:4">
      <c r="C4136" s="633"/>
      <c r="D4136" s="633"/>
    </row>
    <row r="4137" spans="3:4">
      <c r="C4137" s="633"/>
      <c r="D4137" s="633"/>
    </row>
    <row r="4138" spans="3:4">
      <c r="C4138" s="633"/>
      <c r="D4138" s="633"/>
    </row>
    <row r="4139" spans="3:4">
      <c r="C4139" s="633"/>
      <c r="D4139" s="633"/>
    </row>
    <row r="4140" spans="3:4">
      <c r="C4140" s="633"/>
      <c r="D4140" s="633"/>
    </row>
    <row r="4141" spans="3:4">
      <c r="C4141" s="633"/>
      <c r="D4141" s="633"/>
    </row>
    <row r="4142" spans="3:4">
      <c r="C4142" s="633"/>
      <c r="D4142" s="633"/>
    </row>
    <row r="4143" spans="3:4">
      <c r="C4143" s="633"/>
      <c r="D4143" s="633"/>
    </row>
    <row r="4144" spans="3:4">
      <c r="C4144" s="633"/>
      <c r="D4144" s="633"/>
    </row>
    <row r="4145" spans="3:4">
      <c r="C4145" s="633"/>
      <c r="D4145" s="633"/>
    </row>
    <row r="4146" spans="3:4">
      <c r="C4146" s="633"/>
      <c r="D4146" s="633"/>
    </row>
    <row r="4147" spans="3:4">
      <c r="C4147" s="633"/>
      <c r="D4147" s="633"/>
    </row>
    <row r="4148" spans="3:4">
      <c r="C4148" s="633"/>
      <c r="D4148" s="633"/>
    </row>
    <row r="4149" spans="3:4">
      <c r="C4149" s="633"/>
      <c r="D4149" s="633"/>
    </row>
    <row r="4150" spans="3:4">
      <c r="C4150" s="633"/>
      <c r="D4150" s="633"/>
    </row>
    <row r="4151" spans="3:4">
      <c r="C4151" s="633"/>
      <c r="D4151" s="633"/>
    </row>
    <row r="4152" spans="3:4">
      <c r="C4152" s="633"/>
      <c r="D4152" s="633"/>
    </row>
    <row r="4153" spans="3:4">
      <c r="C4153" s="633"/>
      <c r="D4153" s="633"/>
    </row>
    <row r="4154" spans="3:4">
      <c r="C4154" s="633"/>
      <c r="D4154" s="633"/>
    </row>
    <row r="4155" spans="3:4">
      <c r="C4155" s="633"/>
      <c r="D4155" s="633"/>
    </row>
    <row r="4156" spans="3:4">
      <c r="C4156" s="633"/>
      <c r="D4156" s="633"/>
    </row>
    <row r="4157" spans="3:4">
      <c r="C4157" s="633"/>
      <c r="D4157" s="633"/>
    </row>
    <row r="4158" spans="3:4">
      <c r="C4158" s="633"/>
      <c r="D4158" s="633"/>
    </row>
    <row r="4159" spans="3:4">
      <c r="C4159" s="633"/>
      <c r="D4159" s="633"/>
    </row>
    <row r="4160" spans="3:4">
      <c r="C4160" s="633"/>
      <c r="D4160" s="633"/>
    </row>
    <row r="4161" spans="3:4">
      <c r="C4161" s="633"/>
      <c r="D4161" s="633"/>
    </row>
    <row r="4162" spans="3:4">
      <c r="C4162" s="633"/>
      <c r="D4162" s="633"/>
    </row>
    <row r="4163" spans="3:4">
      <c r="C4163" s="633"/>
      <c r="D4163" s="633"/>
    </row>
    <row r="4164" spans="3:4">
      <c r="C4164" s="633"/>
      <c r="D4164" s="633"/>
    </row>
    <row r="4165" spans="3:4">
      <c r="C4165" s="633"/>
      <c r="D4165" s="633"/>
    </row>
    <row r="4166" spans="3:4">
      <c r="C4166" s="633"/>
      <c r="D4166" s="633"/>
    </row>
    <row r="4167" spans="3:4">
      <c r="C4167" s="633"/>
      <c r="D4167" s="633"/>
    </row>
    <row r="4168" spans="3:4">
      <c r="C4168" s="633"/>
      <c r="D4168" s="633"/>
    </row>
    <row r="4169" spans="3:4">
      <c r="C4169" s="633"/>
      <c r="D4169" s="633"/>
    </row>
    <row r="4170" spans="3:4">
      <c r="C4170" s="633"/>
      <c r="D4170" s="633"/>
    </row>
    <row r="4171" spans="3:4">
      <c r="C4171" s="633"/>
      <c r="D4171" s="633"/>
    </row>
    <row r="4172" spans="3:4">
      <c r="C4172" s="633"/>
      <c r="D4172" s="633"/>
    </row>
    <row r="4173" spans="3:4">
      <c r="C4173" s="633"/>
      <c r="D4173" s="633"/>
    </row>
    <row r="4174" spans="3:4">
      <c r="C4174" s="633"/>
      <c r="D4174" s="633"/>
    </row>
    <row r="4175" spans="3:4">
      <c r="C4175" s="633"/>
      <c r="D4175" s="633"/>
    </row>
    <row r="4176" spans="3:4">
      <c r="C4176" s="633"/>
      <c r="D4176" s="633"/>
    </row>
    <row r="4177" spans="3:4">
      <c r="C4177" s="633"/>
      <c r="D4177" s="633"/>
    </row>
    <row r="4178" spans="3:4">
      <c r="C4178" s="633"/>
      <c r="D4178" s="633"/>
    </row>
    <row r="4179" spans="3:4">
      <c r="C4179" s="633"/>
      <c r="D4179" s="633"/>
    </row>
    <row r="4180" spans="3:4">
      <c r="C4180" s="633"/>
      <c r="D4180" s="633"/>
    </row>
    <row r="4181" spans="3:4">
      <c r="C4181" s="633"/>
      <c r="D4181" s="633"/>
    </row>
    <row r="4182" spans="3:4">
      <c r="C4182" s="633"/>
      <c r="D4182" s="633"/>
    </row>
    <row r="4183" spans="3:4">
      <c r="C4183" s="633"/>
      <c r="D4183" s="633"/>
    </row>
    <row r="4184" spans="3:4">
      <c r="C4184" s="633"/>
      <c r="D4184" s="633"/>
    </row>
    <row r="4185" spans="3:4">
      <c r="C4185" s="633"/>
      <c r="D4185" s="633"/>
    </row>
    <row r="4186" spans="3:4">
      <c r="C4186" s="633"/>
      <c r="D4186" s="633"/>
    </row>
    <row r="4187" spans="3:4">
      <c r="C4187" s="633"/>
      <c r="D4187" s="633"/>
    </row>
    <row r="4188" spans="3:4">
      <c r="C4188" s="633"/>
      <c r="D4188" s="633"/>
    </row>
    <row r="4189" spans="3:4">
      <c r="C4189" s="633"/>
      <c r="D4189" s="633"/>
    </row>
    <row r="4190" spans="3:4">
      <c r="C4190" s="633"/>
      <c r="D4190" s="633"/>
    </row>
    <row r="4191" spans="3:4">
      <c r="C4191" s="633"/>
      <c r="D4191" s="633"/>
    </row>
    <row r="4192" spans="3:4">
      <c r="C4192" s="633"/>
      <c r="D4192" s="633"/>
    </row>
    <row r="4193" spans="3:4">
      <c r="C4193" s="633"/>
      <c r="D4193" s="633"/>
    </row>
    <row r="4194" spans="3:4">
      <c r="C4194" s="633"/>
      <c r="D4194" s="633"/>
    </row>
    <row r="4195" spans="3:4">
      <c r="C4195" s="633"/>
      <c r="D4195" s="633"/>
    </row>
    <row r="4196" spans="3:4">
      <c r="C4196" s="633"/>
      <c r="D4196" s="633"/>
    </row>
    <row r="4197" spans="3:4">
      <c r="C4197" s="633"/>
      <c r="D4197" s="633"/>
    </row>
    <row r="4198" spans="3:4">
      <c r="C4198" s="633"/>
      <c r="D4198" s="633"/>
    </row>
    <row r="4199" spans="3:4">
      <c r="C4199" s="633"/>
      <c r="D4199" s="633"/>
    </row>
    <row r="4200" spans="3:4">
      <c r="C4200" s="633"/>
      <c r="D4200" s="633"/>
    </row>
    <row r="4201" spans="3:4">
      <c r="C4201" s="633"/>
      <c r="D4201" s="633"/>
    </row>
    <row r="4202" spans="3:4">
      <c r="C4202" s="633"/>
      <c r="D4202" s="633"/>
    </row>
    <row r="4203" spans="3:4">
      <c r="C4203" s="633"/>
      <c r="D4203" s="633"/>
    </row>
    <row r="4204" spans="3:4">
      <c r="C4204" s="633"/>
      <c r="D4204" s="633"/>
    </row>
    <row r="4205" spans="3:4">
      <c r="C4205" s="633"/>
      <c r="D4205" s="633"/>
    </row>
    <row r="4206" spans="3:4">
      <c r="C4206" s="633"/>
      <c r="D4206" s="633"/>
    </row>
    <row r="4207" spans="3:4">
      <c r="C4207" s="633"/>
      <c r="D4207" s="633"/>
    </row>
    <row r="4208" spans="3:4">
      <c r="C4208" s="633"/>
      <c r="D4208" s="633"/>
    </row>
    <row r="4209" spans="3:4">
      <c r="C4209" s="633"/>
      <c r="D4209" s="633"/>
    </row>
    <row r="4210" spans="3:4">
      <c r="C4210" s="633"/>
      <c r="D4210" s="633"/>
    </row>
    <row r="4211" spans="3:4">
      <c r="C4211" s="633"/>
      <c r="D4211" s="633"/>
    </row>
    <row r="4212" spans="3:4">
      <c r="C4212" s="633"/>
      <c r="D4212" s="633"/>
    </row>
    <row r="4213" spans="3:4">
      <c r="C4213" s="633"/>
      <c r="D4213" s="633"/>
    </row>
    <row r="4214" spans="3:4">
      <c r="C4214" s="633"/>
      <c r="D4214" s="633"/>
    </row>
    <row r="4215" spans="3:4">
      <c r="C4215" s="633"/>
      <c r="D4215" s="633"/>
    </row>
    <row r="4216" spans="3:4">
      <c r="C4216" s="633"/>
      <c r="D4216" s="633"/>
    </row>
    <row r="4217" spans="3:4">
      <c r="C4217" s="633"/>
      <c r="D4217" s="633"/>
    </row>
    <row r="4218" spans="3:4">
      <c r="C4218" s="633"/>
      <c r="D4218" s="633"/>
    </row>
    <row r="4219" spans="3:4">
      <c r="C4219" s="633"/>
      <c r="D4219" s="633"/>
    </row>
    <row r="4220" spans="3:4">
      <c r="C4220" s="633"/>
      <c r="D4220" s="633"/>
    </row>
    <row r="4221" spans="3:4">
      <c r="C4221" s="633"/>
      <c r="D4221" s="633"/>
    </row>
    <row r="4222" spans="3:4">
      <c r="C4222" s="633"/>
      <c r="D4222" s="633"/>
    </row>
    <row r="4223" spans="3:4">
      <c r="C4223" s="633"/>
      <c r="D4223" s="633"/>
    </row>
    <row r="4224" spans="3:4">
      <c r="C4224" s="633"/>
      <c r="D4224" s="633"/>
    </row>
    <row r="4225" spans="3:4">
      <c r="C4225" s="633"/>
      <c r="D4225" s="633"/>
    </row>
    <row r="4226" spans="3:4">
      <c r="C4226" s="633"/>
      <c r="D4226" s="633"/>
    </row>
    <row r="4227" spans="3:4">
      <c r="C4227" s="633"/>
      <c r="D4227" s="633"/>
    </row>
    <row r="4228" spans="3:4">
      <c r="C4228" s="633"/>
      <c r="D4228" s="633"/>
    </row>
    <row r="4229" spans="3:4">
      <c r="C4229" s="633"/>
      <c r="D4229" s="633"/>
    </row>
    <row r="4230" spans="3:4">
      <c r="C4230" s="633"/>
      <c r="D4230" s="633"/>
    </row>
    <row r="4231" spans="3:4">
      <c r="C4231" s="633"/>
      <c r="D4231" s="633"/>
    </row>
    <row r="4232" spans="3:4">
      <c r="C4232" s="633"/>
      <c r="D4232" s="633"/>
    </row>
    <row r="4233" spans="3:4">
      <c r="C4233" s="633"/>
      <c r="D4233" s="633"/>
    </row>
    <row r="4234" spans="3:4">
      <c r="C4234" s="633"/>
      <c r="D4234" s="633"/>
    </row>
    <row r="4235" spans="3:4">
      <c r="C4235" s="633"/>
      <c r="D4235" s="633"/>
    </row>
    <row r="4236" spans="3:4">
      <c r="C4236" s="633"/>
      <c r="D4236" s="633"/>
    </row>
    <row r="4237" spans="3:4">
      <c r="C4237" s="633"/>
      <c r="D4237" s="633"/>
    </row>
    <row r="4238" spans="3:4">
      <c r="C4238" s="633"/>
      <c r="D4238" s="633"/>
    </row>
    <row r="4239" spans="3:4">
      <c r="C4239" s="633"/>
      <c r="D4239" s="633"/>
    </row>
    <row r="4240" spans="3:4">
      <c r="C4240" s="633"/>
      <c r="D4240" s="633"/>
    </row>
    <row r="4241" spans="3:4">
      <c r="C4241" s="633"/>
      <c r="D4241" s="633"/>
    </row>
    <row r="4242" spans="3:4">
      <c r="C4242" s="633"/>
      <c r="D4242" s="633"/>
    </row>
    <row r="4243" spans="3:4">
      <c r="C4243" s="633"/>
      <c r="D4243" s="633"/>
    </row>
    <row r="4244" spans="3:4">
      <c r="C4244" s="633"/>
      <c r="D4244" s="633"/>
    </row>
    <row r="4245" spans="3:4">
      <c r="C4245" s="633"/>
      <c r="D4245" s="633"/>
    </row>
    <row r="4246" spans="3:4">
      <c r="C4246" s="633"/>
      <c r="D4246" s="633"/>
    </row>
    <row r="4247" spans="3:4">
      <c r="C4247" s="633"/>
      <c r="D4247" s="633"/>
    </row>
    <row r="4248" spans="3:4">
      <c r="C4248" s="633"/>
      <c r="D4248" s="633"/>
    </row>
    <row r="4249" spans="3:4">
      <c r="C4249" s="633"/>
      <c r="D4249" s="633"/>
    </row>
    <row r="4250" spans="3:4">
      <c r="C4250" s="633"/>
      <c r="D4250" s="633"/>
    </row>
    <row r="4251" spans="3:4">
      <c r="C4251" s="633"/>
      <c r="D4251" s="633"/>
    </row>
    <row r="4252" spans="3:4">
      <c r="C4252" s="633"/>
      <c r="D4252" s="633"/>
    </row>
    <row r="4253" spans="3:4">
      <c r="C4253" s="633"/>
      <c r="D4253" s="633"/>
    </row>
    <row r="4254" spans="3:4">
      <c r="C4254" s="633"/>
      <c r="D4254" s="633"/>
    </row>
    <row r="4255" spans="3:4">
      <c r="C4255" s="633"/>
      <c r="D4255" s="633"/>
    </row>
    <row r="4256" spans="3:4">
      <c r="C4256" s="633"/>
      <c r="D4256" s="633"/>
    </row>
    <row r="4257" spans="3:4">
      <c r="C4257" s="633"/>
      <c r="D4257" s="633"/>
    </row>
    <row r="4258" spans="3:4">
      <c r="C4258" s="633"/>
      <c r="D4258" s="633"/>
    </row>
    <row r="4259" spans="3:4">
      <c r="C4259" s="633"/>
      <c r="D4259" s="633"/>
    </row>
    <row r="4260" spans="3:4">
      <c r="C4260" s="633"/>
      <c r="D4260" s="633"/>
    </row>
    <row r="4261" spans="3:4">
      <c r="C4261" s="633"/>
      <c r="D4261" s="633"/>
    </row>
    <row r="4262" spans="3:4">
      <c r="C4262" s="633"/>
      <c r="D4262" s="633"/>
    </row>
    <row r="4263" spans="3:4">
      <c r="C4263" s="633"/>
      <c r="D4263" s="633"/>
    </row>
    <row r="4264" spans="3:4">
      <c r="C4264" s="633"/>
      <c r="D4264" s="633"/>
    </row>
    <row r="4265" spans="3:4">
      <c r="C4265" s="633"/>
      <c r="D4265" s="633"/>
    </row>
    <row r="4266" spans="3:4">
      <c r="C4266" s="633"/>
      <c r="D4266" s="633"/>
    </row>
    <row r="4267" spans="3:4">
      <c r="C4267" s="633"/>
      <c r="D4267" s="633"/>
    </row>
    <row r="4268" spans="3:4">
      <c r="C4268" s="633"/>
      <c r="D4268" s="633"/>
    </row>
    <row r="4269" spans="3:4">
      <c r="C4269" s="633"/>
      <c r="D4269" s="633"/>
    </row>
    <row r="4270" spans="3:4">
      <c r="C4270" s="633"/>
      <c r="D4270" s="633"/>
    </row>
    <row r="4271" spans="3:4">
      <c r="C4271" s="633"/>
      <c r="D4271" s="633"/>
    </row>
    <row r="4272" spans="3:4">
      <c r="C4272" s="633"/>
      <c r="D4272" s="633"/>
    </row>
    <row r="4273" spans="3:4">
      <c r="C4273" s="633"/>
      <c r="D4273" s="633"/>
    </row>
    <row r="4274" spans="3:4">
      <c r="C4274" s="633"/>
      <c r="D4274" s="633"/>
    </row>
    <row r="4275" spans="3:4">
      <c r="C4275" s="633"/>
      <c r="D4275" s="633"/>
    </row>
    <row r="4276" spans="3:4">
      <c r="C4276" s="633"/>
      <c r="D4276" s="633"/>
    </row>
    <row r="4277" spans="3:4">
      <c r="C4277" s="633"/>
      <c r="D4277" s="633"/>
    </row>
    <row r="4278" spans="3:4">
      <c r="C4278" s="633"/>
      <c r="D4278" s="633"/>
    </row>
    <row r="4279" spans="3:4">
      <c r="C4279" s="633"/>
      <c r="D4279" s="633"/>
    </row>
    <row r="4280" spans="3:4">
      <c r="C4280" s="633"/>
      <c r="D4280" s="633"/>
    </row>
    <row r="4281" spans="3:4">
      <c r="C4281" s="633"/>
      <c r="D4281" s="633"/>
    </row>
    <row r="4282" spans="3:4">
      <c r="C4282" s="633"/>
      <c r="D4282" s="633"/>
    </row>
    <row r="4283" spans="3:4">
      <c r="C4283" s="633"/>
      <c r="D4283" s="633"/>
    </row>
    <row r="4284" spans="3:4">
      <c r="C4284" s="633"/>
      <c r="D4284" s="633"/>
    </row>
    <row r="4285" spans="3:4">
      <c r="C4285" s="633"/>
      <c r="D4285" s="633"/>
    </row>
    <row r="4286" spans="3:4">
      <c r="C4286" s="633"/>
      <c r="D4286" s="633"/>
    </row>
    <row r="4287" spans="3:4">
      <c r="C4287" s="633"/>
      <c r="D4287" s="633"/>
    </row>
    <row r="4288" spans="3:4">
      <c r="C4288" s="633"/>
      <c r="D4288" s="633"/>
    </row>
    <row r="4289" spans="3:4">
      <c r="C4289" s="633"/>
      <c r="D4289" s="633"/>
    </row>
    <row r="4290" spans="3:4">
      <c r="C4290" s="633"/>
      <c r="D4290" s="633"/>
    </row>
    <row r="4291" spans="3:4">
      <c r="C4291" s="633"/>
      <c r="D4291" s="633"/>
    </row>
    <row r="4292" spans="3:4">
      <c r="C4292" s="633"/>
      <c r="D4292" s="633"/>
    </row>
    <row r="4293" spans="3:4">
      <c r="C4293" s="633"/>
      <c r="D4293" s="633"/>
    </row>
    <row r="4294" spans="3:4">
      <c r="C4294" s="633"/>
      <c r="D4294" s="633"/>
    </row>
    <row r="4295" spans="3:4">
      <c r="C4295" s="633"/>
      <c r="D4295" s="633"/>
    </row>
    <row r="4296" spans="3:4">
      <c r="C4296" s="633"/>
      <c r="D4296" s="633"/>
    </row>
    <row r="4297" spans="3:4">
      <c r="C4297" s="633"/>
      <c r="D4297" s="633"/>
    </row>
    <row r="4298" spans="3:4">
      <c r="C4298" s="633"/>
      <c r="D4298" s="633"/>
    </row>
    <row r="4299" spans="3:4">
      <c r="C4299" s="633"/>
      <c r="D4299" s="633"/>
    </row>
    <row r="4300" spans="3:4">
      <c r="C4300" s="633"/>
      <c r="D4300" s="633"/>
    </row>
    <row r="4301" spans="3:4">
      <c r="C4301" s="633"/>
      <c r="D4301" s="633"/>
    </row>
    <row r="4302" spans="3:4">
      <c r="C4302" s="633"/>
      <c r="D4302" s="633"/>
    </row>
    <row r="4303" spans="3:4">
      <c r="C4303" s="633"/>
      <c r="D4303" s="633"/>
    </row>
    <row r="4304" spans="3:4">
      <c r="C4304" s="633"/>
      <c r="D4304" s="633"/>
    </row>
    <row r="4305" spans="3:4">
      <c r="C4305" s="633"/>
      <c r="D4305" s="633"/>
    </row>
    <row r="4306" spans="3:4">
      <c r="C4306" s="633"/>
      <c r="D4306" s="633"/>
    </row>
    <row r="4307" spans="3:4">
      <c r="C4307" s="633"/>
      <c r="D4307" s="633"/>
    </row>
    <row r="4308" spans="3:4">
      <c r="C4308" s="633"/>
      <c r="D4308" s="633"/>
    </row>
    <row r="4309" spans="3:4">
      <c r="C4309" s="633"/>
      <c r="D4309" s="633"/>
    </row>
    <row r="4310" spans="3:4">
      <c r="C4310" s="633"/>
      <c r="D4310" s="633"/>
    </row>
    <row r="4311" spans="3:4">
      <c r="C4311" s="633"/>
      <c r="D4311" s="633"/>
    </row>
    <row r="4312" spans="3:4">
      <c r="C4312" s="633"/>
      <c r="D4312" s="633"/>
    </row>
    <row r="4313" spans="3:4">
      <c r="C4313" s="633"/>
      <c r="D4313" s="633"/>
    </row>
    <row r="4314" spans="3:4">
      <c r="C4314" s="633"/>
      <c r="D4314" s="633"/>
    </row>
    <row r="4315" spans="3:4">
      <c r="C4315" s="633"/>
      <c r="D4315" s="633"/>
    </row>
    <row r="4316" spans="3:4">
      <c r="C4316" s="633"/>
      <c r="D4316" s="633"/>
    </row>
    <row r="4317" spans="3:4">
      <c r="C4317" s="633"/>
      <c r="D4317" s="633"/>
    </row>
    <row r="4318" spans="3:4">
      <c r="C4318" s="633"/>
      <c r="D4318" s="633"/>
    </row>
    <row r="4319" spans="3:4">
      <c r="C4319" s="633"/>
      <c r="D4319" s="633"/>
    </row>
    <row r="4320" spans="3:4">
      <c r="C4320" s="633"/>
      <c r="D4320" s="633"/>
    </row>
    <row r="4321" spans="3:4">
      <c r="C4321" s="633"/>
      <c r="D4321" s="633"/>
    </row>
    <row r="4322" spans="3:4">
      <c r="C4322" s="633"/>
      <c r="D4322" s="633"/>
    </row>
    <row r="4323" spans="3:4">
      <c r="C4323" s="633"/>
      <c r="D4323" s="633"/>
    </row>
    <row r="4324" spans="3:4">
      <c r="C4324" s="633"/>
      <c r="D4324" s="633"/>
    </row>
    <row r="4325" spans="3:4">
      <c r="C4325" s="633"/>
      <c r="D4325" s="633"/>
    </row>
    <row r="4326" spans="3:4">
      <c r="C4326" s="633"/>
      <c r="D4326" s="633"/>
    </row>
    <row r="4327" spans="3:4">
      <c r="C4327" s="633"/>
      <c r="D4327" s="633"/>
    </row>
    <row r="4328" spans="3:4">
      <c r="C4328" s="633"/>
      <c r="D4328" s="633"/>
    </row>
    <row r="4329" spans="3:4">
      <c r="C4329" s="633"/>
      <c r="D4329" s="633"/>
    </row>
    <row r="4330" spans="3:4">
      <c r="C4330" s="633"/>
      <c r="D4330" s="633"/>
    </row>
    <row r="4331" spans="3:4">
      <c r="C4331" s="633"/>
      <c r="D4331" s="633"/>
    </row>
    <row r="4332" spans="3:4">
      <c r="C4332" s="633"/>
      <c r="D4332" s="633"/>
    </row>
    <row r="4333" spans="3:4">
      <c r="C4333" s="633"/>
      <c r="D4333" s="633"/>
    </row>
    <row r="4334" spans="3:4">
      <c r="C4334" s="633"/>
      <c r="D4334" s="633"/>
    </row>
    <row r="4335" spans="3:4">
      <c r="C4335" s="633"/>
      <c r="D4335" s="633"/>
    </row>
    <row r="4336" spans="3:4">
      <c r="C4336" s="633"/>
      <c r="D4336" s="633"/>
    </row>
    <row r="4337" spans="3:4">
      <c r="C4337" s="633"/>
      <c r="D4337" s="633"/>
    </row>
    <row r="4338" spans="3:4">
      <c r="C4338" s="633"/>
      <c r="D4338" s="633"/>
    </row>
    <row r="4339" spans="3:4">
      <c r="C4339" s="633"/>
      <c r="D4339" s="633"/>
    </row>
    <row r="4340" spans="3:4">
      <c r="C4340" s="633"/>
      <c r="D4340" s="633"/>
    </row>
    <row r="4341" spans="3:4">
      <c r="C4341" s="633"/>
      <c r="D4341" s="633"/>
    </row>
    <row r="4342" spans="3:4">
      <c r="C4342" s="633"/>
      <c r="D4342" s="633"/>
    </row>
    <row r="4343" spans="3:4">
      <c r="C4343" s="633"/>
      <c r="D4343" s="633"/>
    </row>
    <row r="4344" spans="3:4">
      <c r="C4344" s="633"/>
      <c r="D4344" s="633"/>
    </row>
    <row r="4345" spans="3:4">
      <c r="C4345" s="633"/>
      <c r="D4345" s="633"/>
    </row>
    <row r="4346" spans="3:4">
      <c r="C4346" s="633"/>
      <c r="D4346" s="633"/>
    </row>
    <row r="4347" spans="3:4">
      <c r="C4347" s="633"/>
      <c r="D4347" s="633"/>
    </row>
    <row r="4348" spans="3:4">
      <c r="C4348" s="633"/>
      <c r="D4348" s="633"/>
    </row>
    <row r="4349" spans="3:4">
      <c r="C4349" s="633"/>
      <c r="D4349" s="633"/>
    </row>
    <row r="4350" spans="3:4">
      <c r="C4350" s="633"/>
      <c r="D4350" s="633"/>
    </row>
    <row r="4351" spans="3:4">
      <c r="C4351" s="633"/>
      <c r="D4351" s="633"/>
    </row>
    <row r="4352" spans="3:4">
      <c r="C4352" s="633"/>
      <c r="D4352" s="633"/>
    </row>
    <row r="4353" spans="3:4">
      <c r="C4353" s="633"/>
      <c r="D4353" s="633"/>
    </row>
    <row r="4354" spans="3:4">
      <c r="C4354" s="633"/>
      <c r="D4354" s="633"/>
    </row>
    <row r="4355" spans="3:4">
      <c r="C4355" s="633"/>
      <c r="D4355" s="633"/>
    </row>
    <row r="4356" spans="3:4">
      <c r="C4356" s="633"/>
      <c r="D4356" s="633"/>
    </row>
    <row r="4357" spans="3:4">
      <c r="C4357" s="633"/>
      <c r="D4357" s="633"/>
    </row>
    <row r="4358" spans="3:4">
      <c r="C4358" s="633"/>
      <c r="D4358" s="633"/>
    </row>
    <row r="4359" spans="3:4">
      <c r="C4359" s="633"/>
      <c r="D4359" s="633"/>
    </row>
    <row r="4360" spans="3:4">
      <c r="C4360" s="633"/>
      <c r="D4360" s="633"/>
    </row>
    <row r="4361" spans="3:4">
      <c r="C4361" s="633"/>
      <c r="D4361" s="633"/>
    </row>
    <row r="4362" spans="3:4">
      <c r="C4362" s="633"/>
      <c r="D4362" s="633"/>
    </row>
    <row r="4363" spans="3:4">
      <c r="C4363" s="633"/>
      <c r="D4363" s="633"/>
    </row>
    <row r="4364" spans="3:4">
      <c r="C4364" s="633"/>
      <c r="D4364" s="633"/>
    </row>
    <row r="4365" spans="3:4">
      <c r="C4365" s="633"/>
      <c r="D4365" s="633"/>
    </row>
    <row r="4366" spans="3:4">
      <c r="C4366" s="633"/>
      <c r="D4366" s="633"/>
    </row>
    <row r="4367" spans="3:4">
      <c r="C4367" s="633"/>
      <c r="D4367" s="633"/>
    </row>
    <row r="4368" spans="3:4">
      <c r="C4368" s="633"/>
      <c r="D4368" s="633"/>
    </row>
    <row r="4369" spans="3:4">
      <c r="C4369" s="633"/>
      <c r="D4369" s="633"/>
    </row>
    <row r="4370" spans="3:4">
      <c r="C4370" s="633"/>
      <c r="D4370" s="633"/>
    </row>
    <row r="4371" spans="3:4">
      <c r="C4371" s="633"/>
      <c r="D4371" s="633"/>
    </row>
    <row r="4372" spans="3:4">
      <c r="C4372" s="633"/>
      <c r="D4372" s="633"/>
    </row>
    <row r="4373" spans="3:4">
      <c r="C4373" s="633"/>
      <c r="D4373" s="633"/>
    </row>
    <row r="4374" spans="3:4">
      <c r="C4374" s="633"/>
      <c r="D4374" s="633"/>
    </row>
    <row r="4375" spans="3:4">
      <c r="C4375" s="633"/>
      <c r="D4375" s="633"/>
    </row>
    <row r="4376" spans="3:4">
      <c r="C4376" s="633"/>
      <c r="D4376" s="633"/>
    </row>
    <row r="4377" spans="3:4">
      <c r="C4377" s="633"/>
      <c r="D4377" s="633"/>
    </row>
    <row r="4378" spans="3:4">
      <c r="C4378" s="633"/>
      <c r="D4378" s="633"/>
    </row>
    <row r="4379" spans="3:4">
      <c r="C4379" s="633"/>
      <c r="D4379" s="633"/>
    </row>
    <row r="4380" spans="3:4">
      <c r="C4380" s="633"/>
      <c r="D4380" s="633"/>
    </row>
    <row r="4381" spans="3:4">
      <c r="C4381" s="633"/>
      <c r="D4381" s="633"/>
    </row>
    <row r="4382" spans="3:4">
      <c r="C4382" s="633"/>
      <c r="D4382" s="633"/>
    </row>
    <row r="4383" spans="3:4">
      <c r="C4383" s="633"/>
      <c r="D4383" s="633"/>
    </row>
    <row r="4384" spans="3:4">
      <c r="C4384" s="633"/>
      <c r="D4384" s="633"/>
    </row>
    <row r="4385" spans="3:4">
      <c r="C4385" s="633"/>
      <c r="D4385" s="633"/>
    </row>
    <row r="4386" spans="3:4">
      <c r="C4386" s="633"/>
      <c r="D4386" s="633"/>
    </row>
    <row r="4387" spans="3:4">
      <c r="C4387" s="633"/>
      <c r="D4387" s="633"/>
    </row>
    <row r="4388" spans="3:4">
      <c r="C4388" s="633"/>
      <c r="D4388" s="633"/>
    </row>
    <row r="4389" spans="3:4">
      <c r="C4389" s="633"/>
      <c r="D4389" s="633"/>
    </row>
    <row r="4390" spans="3:4">
      <c r="C4390" s="633"/>
      <c r="D4390" s="633"/>
    </row>
    <row r="4391" spans="3:4">
      <c r="C4391" s="633"/>
      <c r="D4391" s="633"/>
    </row>
    <row r="4392" spans="3:4">
      <c r="C4392" s="633"/>
      <c r="D4392" s="633"/>
    </row>
    <row r="4393" spans="3:4">
      <c r="C4393" s="633"/>
      <c r="D4393" s="633"/>
    </row>
    <row r="4394" spans="3:4">
      <c r="C4394" s="633"/>
      <c r="D4394" s="633"/>
    </row>
    <row r="4395" spans="3:4">
      <c r="C4395" s="633"/>
      <c r="D4395" s="633"/>
    </row>
    <row r="4396" spans="3:4">
      <c r="C4396" s="633"/>
      <c r="D4396" s="633"/>
    </row>
    <row r="4397" spans="3:4">
      <c r="C4397" s="633"/>
      <c r="D4397" s="633"/>
    </row>
    <row r="4398" spans="3:4">
      <c r="C4398" s="633"/>
      <c r="D4398" s="633"/>
    </row>
    <row r="4399" spans="3:4">
      <c r="C4399" s="633"/>
      <c r="D4399" s="633"/>
    </row>
    <row r="4400" spans="3:4">
      <c r="C4400" s="633"/>
      <c r="D4400" s="633"/>
    </row>
    <row r="4401" spans="3:4">
      <c r="C4401" s="633"/>
      <c r="D4401" s="633"/>
    </row>
    <row r="4402" spans="3:4">
      <c r="C4402" s="633"/>
      <c r="D4402" s="633"/>
    </row>
    <row r="4403" spans="3:4">
      <c r="C4403" s="633"/>
      <c r="D4403" s="633"/>
    </row>
    <row r="4404" spans="3:4">
      <c r="C4404" s="633"/>
      <c r="D4404" s="633"/>
    </row>
    <row r="4405" spans="3:4">
      <c r="C4405" s="633"/>
      <c r="D4405" s="633"/>
    </row>
    <row r="4406" spans="3:4">
      <c r="C4406" s="633"/>
      <c r="D4406" s="633"/>
    </row>
    <row r="4407" spans="3:4">
      <c r="C4407" s="633"/>
      <c r="D4407" s="633"/>
    </row>
    <row r="4408" spans="3:4">
      <c r="C4408" s="633"/>
      <c r="D4408" s="633"/>
    </row>
    <row r="4409" spans="3:4">
      <c r="C4409" s="633"/>
      <c r="D4409" s="633"/>
    </row>
    <row r="4410" spans="3:4">
      <c r="C4410" s="633"/>
      <c r="D4410" s="633"/>
    </row>
    <row r="4411" spans="3:4">
      <c r="C4411" s="633"/>
      <c r="D4411" s="633"/>
    </row>
    <row r="4412" spans="3:4">
      <c r="C4412" s="633"/>
      <c r="D4412" s="633"/>
    </row>
    <row r="4413" spans="3:4">
      <c r="C4413" s="633"/>
      <c r="D4413" s="633"/>
    </row>
    <row r="4414" spans="3:4">
      <c r="C4414" s="633"/>
      <c r="D4414" s="633"/>
    </row>
    <row r="4415" spans="3:4">
      <c r="C4415" s="633"/>
      <c r="D4415" s="633"/>
    </row>
    <row r="4416" spans="3:4">
      <c r="C4416" s="633"/>
      <c r="D4416" s="633"/>
    </row>
    <row r="4417" spans="3:4">
      <c r="C4417" s="633"/>
      <c r="D4417" s="633"/>
    </row>
    <row r="4418" spans="3:4">
      <c r="C4418" s="633"/>
      <c r="D4418" s="633"/>
    </row>
    <row r="4419" spans="3:4">
      <c r="C4419" s="633"/>
      <c r="D4419" s="633"/>
    </row>
    <row r="4420" spans="3:4">
      <c r="C4420" s="633"/>
      <c r="D4420" s="633"/>
    </row>
    <row r="4421" spans="3:4">
      <c r="C4421" s="633"/>
      <c r="D4421" s="633"/>
    </row>
    <row r="4422" spans="3:4">
      <c r="C4422" s="633"/>
      <c r="D4422" s="633"/>
    </row>
    <row r="4423" spans="3:4">
      <c r="C4423" s="633"/>
      <c r="D4423" s="633"/>
    </row>
    <row r="4424" spans="3:4">
      <c r="C4424" s="633"/>
      <c r="D4424" s="633"/>
    </row>
    <row r="4425" spans="3:4">
      <c r="C4425" s="633"/>
      <c r="D4425" s="633"/>
    </row>
    <row r="4426" spans="3:4">
      <c r="C4426" s="633"/>
      <c r="D4426" s="633"/>
    </row>
    <row r="4427" spans="3:4">
      <c r="C4427" s="633"/>
      <c r="D4427" s="633"/>
    </row>
    <row r="4428" spans="3:4">
      <c r="C4428" s="633"/>
      <c r="D4428" s="633"/>
    </row>
    <row r="4429" spans="3:4">
      <c r="C4429" s="633"/>
      <c r="D4429" s="633"/>
    </row>
    <row r="4430" spans="3:4">
      <c r="C4430" s="633"/>
      <c r="D4430" s="633"/>
    </row>
    <row r="4431" spans="3:4">
      <c r="C4431" s="633"/>
      <c r="D4431" s="633"/>
    </row>
    <row r="4432" spans="3:4">
      <c r="C4432" s="633"/>
      <c r="D4432" s="633"/>
    </row>
    <row r="4433" spans="3:4">
      <c r="C4433" s="633"/>
      <c r="D4433" s="633"/>
    </row>
    <row r="4434" spans="3:4">
      <c r="C4434" s="633"/>
      <c r="D4434" s="633"/>
    </row>
    <row r="4435" spans="3:4">
      <c r="C4435" s="633"/>
      <c r="D4435" s="633"/>
    </row>
    <row r="4436" spans="3:4">
      <c r="C4436" s="633"/>
      <c r="D4436" s="633"/>
    </row>
    <row r="4437" spans="3:4">
      <c r="C4437" s="633"/>
      <c r="D4437" s="633"/>
    </row>
    <row r="4438" spans="3:4">
      <c r="C4438" s="633"/>
      <c r="D4438" s="633"/>
    </row>
    <row r="4439" spans="3:4">
      <c r="C4439" s="633"/>
      <c r="D4439" s="633"/>
    </row>
    <row r="4440" spans="3:4">
      <c r="C4440" s="633"/>
      <c r="D4440" s="633"/>
    </row>
    <row r="4441" spans="3:4">
      <c r="C4441" s="633"/>
      <c r="D4441" s="633"/>
    </row>
    <row r="4442" spans="3:4">
      <c r="C4442" s="633"/>
      <c r="D4442" s="633"/>
    </row>
    <row r="4443" spans="3:4">
      <c r="C4443" s="633"/>
      <c r="D4443" s="633"/>
    </row>
    <row r="4444" spans="3:4">
      <c r="C4444" s="633"/>
      <c r="D4444" s="633"/>
    </row>
    <row r="4445" spans="3:4">
      <c r="C4445" s="633"/>
      <c r="D4445" s="633"/>
    </row>
    <row r="4446" spans="3:4">
      <c r="C4446" s="633"/>
      <c r="D4446" s="633"/>
    </row>
    <row r="4447" spans="3:4">
      <c r="C4447" s="633"/>
      <c r="D4447" s="633"/>
    </row>
    <row r="4448" spans="3:4">
      <c r="C4448" s="633"/>
      <c r="D4448" s="633"/>
    </row>
    <row r="4449" spans="3:4">
      <c r="C4449" s="633"/>
      <c r="D4449" s="633"/>
    </row>
    <row r="4450" spans="3:4">
      <c r="C4450" s="633"/>
      <c r="D4450" s="633"/>
    </row>
    <row r="4451" spans="3:4">
      <c r="C4451" s="633"/>
      <c r="D4451" s="633"/>
    </row>
    <row r="4452" spans="3:4">
      <c r="C4452" s="633"/>
      <c r="D4452" s="633"/>
    </row>
    <row r="4453" spans="3:4">
      <c r="C4453" s="633"/>
      <c r="D4453" s="633"/>
    </row>
    <row r="4454" spans="3:4">
      <c r="C4454" s="633"/>
      <c r="D4454" s="633"/>
    </row>
    <row r="4455" spans="3:4">
      <c r="C4455" s="633"/>
      <c r="D4455" s="633"/>
    </row>
    <row r="4456" spans="3:4">
      <c r="C4456" s="633"/>
      <c r="D4456" s="633"/>
    </row>
    <row r="4457" spans="3:4">
      <c r="C4457" s="633"/>
      <c r="D4457" s="633"/>
    </row>
    <row r="4458" spans="3:4">
      <c r="C4458" s="633"/>
      <c r="D4458" s="633"/>
    </row>
    <row r="4459" spans="3:4">
      <c r="C4459" s="633"/>
      <c r="D4459" s="633"/>
    </row>
    <row r="4460" spans="3:4">
      <c r="C4460" s="633"/>
      <c r="D4460" s="633"/>
    </row>
    <row r="4461" spans="3:4">
      <c r="C4461" s="633"/>
      <c r="D4461" s="633"/>
    </row>
    <row r="4462" spans="3:4">
      <c r="C4462" s="633"/>
      <c r="D4462" s="633"/>
    </row>
    <row r="4463" spans="3:4">
      <c r="C4463" s="633"/>
      <c r="D4463" s="633"/>
    </row>
    <row r="4464" spans="3:4">
      <c r="C4464" s="633"/>
      <c r="D4464" s="633"/>
    </row>
    <row r="4465" spans="3:4">
      <c r="C4465" s="633"/>
      <c r="D4465" s="633"/>
    </row>
    <row r="4466" spans="3:4">
      <c r="C4466" s="633"/>
      <c r="D4466" s="633"/>
    </row>
    <row r="4467" spans="3:4">
      <c r="C4467" s="633"/>
      <c r="D4467" s="633"/>
    </row>
    <row r="4468" spans="3:4">
      <c r="C4468" s="633"/>
      <c r="D4468" s="633"/>
    </row>
    <row r="4469" spans="3:4">
      <c r="C4469" s="633"/>
      <c r="D4469" s="633"/>
    </row>
    <row r="4470" spans="3:4">
      <c r="C4470" s="633"/>
      <c r="D4470" s="633"/>
    </row>
    <row r="4471" spans="3:4">
      <c r="C4471" s="633"/>
      <c r="D4471" s="633"/>
    </row>
    <row r="4472" spans="3:4">
      <c r="C4472" s="633"/>
      <c r="D4472" s="633"/>
    </row>
    <row r="4473" spans="3:4">
      <c r="C4473" s="633"/>
      <c r="D4473" s="633"/>
    </row>
    <row r="4474" spans="3:4">
      <c r="C4474" s="633"/>
      <c r="D4474" s="633"/>
    </row>
    <row r="4475" spans="3:4">
      <c r="C4475" s="633"/>
      <c r="D4475" s="633"/>
    </row>
    <row r="4476" spans="3:4">
      <c r="C4476" s="633"/>
      <c r="D4476" s="633"/>
    </row>
    <row r="4477" spans="3:4">
      <c r="C4477" s="633"/>
      <c r="D4477" s="633"/>
    </row>
    <row r="4478" spans="3:4">
      <c r="C4478" s="633"/>
      <c r="D4478" s="633"/>
    </row>
    <row r="4479" spans="3:4">
      <c r="C4479" s="633"/>
      <c r="D4479" s="633"/>
    </row>
    <row r="4480" spans="3:4">
      <c r="C4480" s="633"/>
      <c r="D4480" s="633"/>
    </row>
    <row r="4481" spans="3:4">
      <c r="C4481" s="633"/>
      <c r="D4481" s="633"/>
    </row>
    <row r="4482" spans="3:4">
      <c r="C4482" s="633"/>
      <c r="D4482" s="633"/>
    </row>
    <row r="4483" spans="3:4">
      <c r="C4483" s="633"/>
      <c r="D4483" s="633"/>
    </row>
    <row r="4484" spans="3:4">
      <c r="C4484" s="633"/>
      <c r="D4484" s="633"/>
    </row>
    <row r="4485" spans="3:4">
      <c r="C4485" s="633"/>
      <c r="D4485" s="633"/>
    </row>
    <row r="4486" spans="3:4">
      <c r="C4486" s="633"/>
      <c r="D4486" s="633"/>
    </row>
    <row r="4487" spans="3:4">
      <c r="C4487" s="633"/>
      <c r="D4487" s="633"/>
    </row>
    <row r="4488" spans="3:4">
      <c r="C4488" s="633"/>
      <c r="D4488" s="633"/>
    </row>
    <row r="4489" spans="3:4">
      <c r="C4489" s="633"/>
      <c r="D4489" s="633"/>
    </row>
    <row r="4490" spans="3:4">
      <c r="C4490" s="633"/>
      <c r="D4490" s="633"/>
    </row>
    <row r="4491" spans="3:4">
      <c r="C4491" s="633"/>
      <c r="D4491" s="633"/>
    </row>
    <row r="4492" spans="3:4">
      <c r="C4492" s="633"/>
      <c r="D4492" s="633"/>
    </row>
    <row r="4493" spans="3:4">
      <c r="C4493" s="633"/>
      <c r="D4493" s="633"/>
    </row>
    <row r="4494" spans="3:4">
      <c r="C4494" s="633"/>
      <c r="D4494" s="633"/>
    </row>
    <row r="4495" spans="3:4">
      <c r="C4495" s="633"/>
      <c r="D4495" s="633"/>
    </row>
    <row r="4496" spans="3:4">
      <c r="C4496" s="633"/>
      <c r="D4496" s="633"/>
    </row>
    <row r="4497" spans="3:4">
      <c r="C4497" s="633"/>
      <c r="D4497" s="633"/>
    </row>
    <row r="4498" spans="3:4">
      <c r="C4498" s="633"/>
      <c r="D4498" s="633"/>
    </row>
    <row r="4499" spans="3:4">
      <c r="C4499" s="633"/>
      <c r="D4499" s="633"/>
    </row>
    <row r="4500" spans="3:4">
      <c r="C4500" s="633"/>
      <c r="D4500" s="633"/>
    </row>
    <row r="4501" spans="3:4">
      <c r="C4501" s="633"/>
      <c r="D4501" s="633"/>
    </row>
    <row r="4502" spans="3:4">
      <c r="C4502" s="633"/>
      <c r="D4502" s="633"/>
    </row>
    <row r="4503" spans="3:4">
      <c r="C4503" s="633"/>
      <c r="D4503" s="633"/>
    </row>
    <row r="4504" spans="3:4">
      <c r="C4504" s="633"/>
      <c r="D4504" s="633"/>
    </row>
    <row r="4505" spans="3:4">
      <c r="C4505" s="633"/>
      <c r="D4505" s="633"/>
    </row>
    <row r="4506" spans="3:4">
      <c r="C4506" s="633"/>
      <c r="D4506" s="633"/>
    </row>
    <row r="4507" spans="3:4">
      <c r="C4507" s="633"/>
      <c r="D4507" s="633"/>
    </row>
    <row r="4508" spans="3:4">
      <c r="C4508" s="633"/>
      <c r="D4508" s="633"/>
    </row>
    <row r="4509" spans="3:4">
      <c r="C4509" s="633"/>
      <c r="D4509" s="633"/>
    </row>
    <row r="4510" spans="3:4">
      <c r="C4510" s="633"/>
      <c r="D4510" s="633"/>
    </row>
    <row r="4511" spans="3:4">
      <c r="C4511" s="633"/>
      <c r="D4511" s="633"/>
    </row>
    <row r="4512" spans="3:4">
      <c r="C4512" s="633"/>
      <c r="D4512" s="633"/>
    </row>
    <row r="4513" spans="3:4">
      <c r="C4513" s="633"/>
      <c r="D4513" s="633"/>
    </row>
    <row r="4514" spans="3:4">
      <c r="C4514" s="633"/>
      <c r="D4514" s="633"/>
    </row>
    <row r="4515" spans="3:4">
      <c r="C4515" s="633"/>
      <c r="D4515" s="633"/>
    </row>
    <row r="4516" spans="3:4">
      <c r="C4516" s="633"/>
      <c r="D4516" s="633"/>
    </row>
    <row r="4517" spans="3:4">
      <c r="C4517" s="633"/>
      <c r="D4517" s="633"/>
    </row>
    <row r="4518" spans="3:4">
      <c r="C4518" s="633"/>
      <c r="D4518" s="633"/>
    </row>
    <row r="4519" spans="3:4">
      <c r="C4519" s="633"/>
      <c r="D4519" s="633"/>
    </row>
    <row r="4520" spans="3:4">
      <c r="C4520" s="633"/>
      <c r="D4520" s="633"/>
    </row>
    <row r="4521" spans="3:4">
      <c r="C4521" s="633"/>
      <c r="D4521" s="633"/>
    </row>
    <row r="4522" spans="3:4">
      <c r="C4522" s="633"/>
      <c r="D4522" s="633"/>
    </row>
    <row r="4523" spans="3:4">
      <c r="C4523" s="633"/>
      <c r="D4523" s="633"/>
    </row>
    <row r="4524" spans="3:4">
      <c r="C4524" s="633"/>
      <c r="D4524" s="633"/>
    </row>
    <row r="4525" spans="3:4">
      <c r="C4525" s="633"/>
      <c r="D4525" s="633"/>
    </row>
    <row r="4526" spans="3:4">
      <c r="C4526" s="633"/>
      <c r="D4526" s="633"/>
    </row>
    <row r="4527" spans="3:4">
      <c r="C4527" s="633"/>
      <c r="D4527" s="633"/>
    </row>
    <row r="4528" spans="3:4">
      <c r="C4528" s="633"/>
      <c r="D4528" s="633"/>
    </row>
    <row r="4529" spans="3:4">
      <c r="C4529" s="633"/>
      <c r="D4529" s="633"/>
    </row>
    <row r="4530" spans="3:4">
      <c r="C4530" s="633"/>
      <c r="D4530" s="633"/>
    </row>
    <row r="4531" spans="3:4">
      <c r="C4531" s="633"/>
      <c r="D4531" s="633"/>
    </row>
    <row r="4532" spans="3:4">
      <c r="C4532" s="633"/>
      <c r="D4532" s="633"/>
    </row>
    <row r="4533" spans="3:4">
      <c r="C4533" s="633"/>
      <c r="D4533" s="633"/>
    </row>
    <row r="4534" spans="3:4">
      <c r="C4534" s="633"/>
      <c r="D4534" s="633"/>
    </row>
    <row r="4535" spans="3:4">
      <c r="C4535" s="633"/>
      <c r="D4535" s="633"/>
    </row>
    <row r="4536" spans="3:4">
      <c r="C4536" s="633"/>
      <c r="D4536" s="633"/>
    </row>
    <row r="4537" spans="3:4">
      <c r="C4537" s="633"/>
      <c r="D4537" s="633"/>
    </row>
    <row r="4538" spans="3:4">
      <c r="C4538" s="633"/>
      <c r="D4538" s="633"/>
    </row>
    <row r="4539" spans="3:4">
      <c r="C4539" s="633"/>
      <c r="D4539" s="633"/>
    </row>
    <row r="4540" spans="3:4">
      <c r="C4540" s="633"/>
      <c r="D4540" s="633"/>
    </row>
    <row r="4541" spans="3:4">
      <c r="C4541" s="633"/>
      <c r="D4541" s="633"/>
    </row>
    <row r="4542" spans="3:4">
      <c r="C4542" s="633"/>
      <c r="D4542" s="633"/>
    </row>
    <row r="4543" spans="3:4">
      <c r="C4543" s="633"/>
      <c r="D4543" s="633"/>
    </row>
    <row r="4544" spans="3:4">
      <c r="C4544" s="633"/>
      <c r="D4544" s="633"/>
    </row>
    <row r="4545" spans="3:4">
      <c r="C4545" s="633"/>
      <c r="D4545" s="633"/>
    </row>
    <row r="4546" spans="3:4">
      <c r="C4546" s="633"/>
      <c r="D4546" s="633"/>
    </row>
    <row r="4547" spans="3:4">
      <c r="C4547" s="633"/>
      <c r="D4547" s="633"/>
    </row>
    <row r="4548" spans="3:4">
      <c r="C4548" s="633"/>
      <c r="D4548" s="633"/>
    </row>
    <row r="4549" spans="3:4">
      <c r="C4549" s="633"/>
      <c r="D4549" s="633"/>
    </row>
    <row r="4550" spans="3:4">
      <c r="C4550" s="633"/>
      <c r="D4550" s="633"/>
    </row>
    <row r="4551" spans="3:4">
      <c r="C4551" s="633"/>
      <c r="D4551" s="633"/>
    </row>
    <row r="4552" spans="3:4">
      <c r="C4552" s="633"/>
      <c r="D4552" s="633"/>
    </row>
    <row r="4553" spans="3:4">
      <c r="C4553" s="633"/>
      <c r="D4553" s="633"/>
    </row>
    <row r="4554" spans="3:4">
      <c r="C4554" s="633"/>
      <c r="D4554" s="633"/>
    </row>
    <row r="4555" spans="3:4">
      <c r="C4555" s="633"/>
      <c r="D4555" s="633"/>
    </row>
    <row r="4556" spans="3:4">
      <c r="C4556" s="633"/>
      <c r="D4556" s="633"/>
    </row>
    <row r="4557" spans="3:4">
      <c r="C4557" s="633"/>
      <c r="D4557" s="633"/>
    </row>
    <row r="4558" spans="3:4">
      <c r="C4558" s="633"/>
      <c r="D4558" s="633"/>
    </row>
    <row r="4559" spans="3:4">
      <c r="C4559" s="633"/>
      <c r="D4559" s="633"/>
    </row>
    <row r="4560" spans="3:4">
      <c r="C4560" s="633"/>
      <c r="D4560" s="633"/>
    </row>
    <row r="4561" spans="3:4">
      <c r="C4561" s="633"/>
      <c r="D4561" s="633"/>
    </row>
    <row r="4562" spans="3:4">
      <c r="C4562" s="633"/>
      <c r="D4562" s="633"/>
    </row>
    <row r="4563" spans="3:4">
      <c r="C4563" s="633"/>
      <c r="D4563" s="633"/>
    </row>
    <row r="4564" spans="3:4">
      <c r="C4564" s="633"/>
      <c r="D4564" s="633"/>
    </row>
    <row r="4565" spans="3:4">
      <c r="C4565" s="633"/>
      <c r="D4565" s="633"/>
    </row>
    <row r="4566" spans="3:4">
      <c r="C4566" s="633"/>
      <c r="D4566" s="633"/>
    </row>
    <row r="4567" spans="3:4">
      <c r="C4567" s="633"/>
      <c r="D4567" s="633"/>
    </row>
    <row r="4568" spans="3:4">
      <c r="C4568" s="633"/>
      <c r="D4568" s="633"/>
    </row>
    <row r="4569" spans="3:4">
      <c r="C4569" s="633"/>
      <c r="D4569" s="633"/>
    </row>
    <row r="4570" spans="3:4">
      <c r="C4570" s="633"/>
      <c r="D4570" s="633"/>
    </row>
    <row r="4571" spans="3:4">
      <c r="C4571" s="633"/>
      <c r="D4571" s="633"/>
    </row>
    <row r="4572" spans="3:4">
      <c r="C4572" s="633"/>
      <c r="D4572" s="633"/>
    </row>
    <row r="4573" spans="3:4">
      <c r="C4573" s="633"/>
      <c r="D4573" s="633"/>
    </row>
    <row r="4574" spans="3:4">
      <c r="C4574" s="633"/>
      <c r="D4574" s="633"/>
    </row>
    <row r="4575" spans="3:4">
      <c r="C4575" s="633"/>
      <c r="D4575" s="633"/>
    </row>
    <row r="4576" spans="3:4">
      <c r="C4576" s="633"/>
      <c r="D4576" s="633"/>
    </row>
    <row r="4577" spans="3:4">
      <c r="C4577" s="633"/>
      <c r="D4577" s="633"/>
    </row>
    <row r="4578" spans="3:4">
      <c r="C4578" s="633"/>
      <c r="D4578" s="633"/>
    </row>
    <row r="4579" spans="3:4">
      <c r="C4579" s="633"/>
      <c r="D4579" s="633"/>
    </row>
    <row r="4580" spans="3:4">
      <c r="C4580" s="633"/>
      <c r="D4580" s="633"/>
    </row>
    <row r="4581" spans="3:4">
      <c r="C4581" s="633"/>
      <c r="D4581" s="633"/>
    </row>
    <row r="4582" spans="3:4">
      <c r="C4582" s="633"/>
      <c r="D4582" s="633"/>
    </row>
    <row r="4583" spans="3:4">
      <c r="C4583" s="633"/>
      <c r="D4583" s="633"/>
    </row>
    <row r="4584" spans="3:4">
      <c r="C4584" s="633"/>
      <c r="D4584" s="633"/>
    </row>
    <row r="4585" spans="3:4">
      <c r="C4585" s="633"/>
      <c r="D4585" s="633"/>
    </row>
    <row r="4586" spans="3:4">
      <c r="C4586" s="633"/>
      <c r="D4586" s="633"/>
    </row>
    <row r="4587" spans="3:4">
      <c r="C4587" s="633"/>
      <c r="D4587" s="633"/>
    </row>
    <row r="4588" spans="3:4">
      <c r="C4588" s="633"/>
      <c r="D4588" s="633"/>
    </row>
    <row r="4589" spans="3:4">
      <c r="C4589" s="633"/>
      <c r="D4589" s="633"/>
    </row>
    <row r="4590" spans="3:4">
      <c r="C4590" s="633"/>
      <c r="D4590" s="633"/>
    </row>
    <row r="4591" spans="3:4">
      <c r="C4591" s="633"/>
      <c r="D4591" s="633"/>
    </row>
    <row r="4592" spans="3:4">
      <c r="C4592" s="633"/>
      <c r="D4592" s="633"/>
    </row>
    <row r="4593" spans="3:4">
      <c r="C4593" s="633"/>
      <c r="D4593" s="633"/>
    </row>
    <row r="4594" spans="3:4">
      <c r="C4594" s="633"/>
      <c r="D4594" s="633"/>
    </row>
    <row r="4595" spans="3:4">
      <c r="C4595" s="633"/>
      <c r="D4595" s="633"/>
    </row>
    <row r="4596" spans="3:4">
      <c r="C4596" s="633"/>
      <c r="D4596" s="633"/>
    </row>
    <row r="4597" spans="3:4">
      <c r="C4597" s="633"/>
      <c r="D4597" s="633"/>
    </row>
    <row r="4598" spans="3:4">
      <c r="C4598" s="633"/>
      <c r="D4598" s="633"/>
    </row>
    <row r="4599" spans="3:4">
      <c r="C4599" s="633"/>
      <c r="D4599" s="633"/>
    </row>
    <row r="4600" spans="3:4">
      <c r="C4600" s="633"/>
      <c r="D4600" s="633"/>
    </row>
    <row r="4601" spans="3:4">
      <c r="C4601" s="633"/>
      <c r="D4601" s="633"/>
    </row>
    <row r="4602" spans="3:4">
      <c r="C4602" s="633"/>
      <c r="D4602" s="633"/>
    </row>
    <row r="4603" spans="3:4">
      <c r="C4603" s="633"/>
      <c r="D4603" s="633"/>
    </row>
    <row r="4604" spans="3:4">
      <c r="C4604" s="633"/>
      <c r="D4604" s="633"/>
    </row>
    <row r="4605" spans="3:4">
      <c r="C4605" s="633"/>
      <c r="D4605" s="633"/>
    </row>
    <row r="4606" spans="3:4">
      <c r="C4606" s="633"/>
      <c r="D4606" s="633"/>
    </row>
    <row r="4607" spans="3:4">
      <c r="C4607" s="633"/>
      <c r="D4607" s="633"/>
    </row>
    <row r="4608" spans="3:4">
      <c r="C4608" s="633"/>
      <c r="D4608" s="633"/>
    </row>
    <row r="4609" spans="3:4">
      <c r="C4609" s="633"/>
      <c r="D4609" s="633"/>
    </row>
    <row r="4610" spans="3:4">
      <c r="C4610" s="633"/>
      <c r="D4610" s="633"/>
    </row>
    <row r="4611" spans="3:4">
      <c r="C4611" s="633"/>
      <c r="D4611" s="633"/>
    </row>
    <row r="4612" spans="3:4">
      <c r="C4612" s="633"/>
      <c r="D4612" s="633"/>
    </row>
    <row r="4613" spans="3:4">
      <c r="C4613" s="633"/>
      <c r="D4613" s="633"/>
    </row>
    <row r="4614" spans="3:4">
      <c r="C4614" s="633"/>
      <c r="D4614" s="633"/>
    </row>
    <row r="4615" spans="3:4">
      <c r="C4615" s="633"/>
      <c r="D4615" s="633"/>
    </row>
    <row r="4616" spans="3:4">
      <c r="C4616" s="633"/>
      <c r="D4616" s="633"/>
    </row>
    <row r="4617" spans="3:4">
      <c r="C4617" s="633"/>
      <c r="D4617" s="633"/>
    </row>
    <row r="4618" spans="3:4">
      <c r="C4618" s="633"/>
      <c r="D4618" s="633"/>
    </row>
    <row r="4619" spans="3:4">
      <c r="C4619" s="633"/>
      <c r="D4619" s="633"/>
    </row>
    <row r="4620" spans="3:4">
      <c r="C4620" s="633"/>
      <c r="D4620" s="633"/>
    </row>
    <row r="4621" spans="3:4">
      <c r="C4621" s="633"/>
      <c r="D4621" s="633"/>
    </row>
    <row r="4622" spans="3:4">
      <c r="C4622" s="633"/>
      <c r="D4622" s="633"/>
    </row>
    <row r="4623" spans="3:4">
      <c r="C4623" s="633"/>
      <c r="D4623" s="633"/>
    </row>
    <row r="4624" spans="3:4">
      <c r="C4624" s="633"/>
      <c r="D4624" s="633"/>
    </row>
    <row r="4625" spans="3:4">
      <c r="C4625" s="633"/>
      <c r="D4625" s="633"/>
    </row>
    <row r="4626" spans="3:4">
      <c r="C4626" s="633"/>
      <c r="D4626" s="633"/>
    </row>
    <row r="4627" spans="3:4">
      <c r="C4627" s="633"/>
      <c r="D4627" s="633"/>
    </row>
    <row r="4628" spans="3:4">
      <c r="C4628" s="633"/>
      <c r="D4628" s="633"/>
    </row>
    <row r="4629" spans="3:4">
      <c r="C4629" s="633"/>
      <c r="D4629" s="633"/>
    </row>
    <row r="4630" spans="3:4">
      <c r="C4630" s="633"/>
      <c r="D4630" s="633"/>
    </row>
    <row r="4631" spans="3:4">
      <c r="C4631" s="633"/>
      <c r="D4631" s="633"/>
    </row>
    <row r="4632" spans="3:4">
      <c r="C4632" s="633"/>
      <c r="D4632" s="633"/>
    </row>
    <row r="4633" spans="3:4">
      <c r="C4633" s="633"/>
      <c r="D4633" s="633"/>
    </row>
    <row r="4634" spans="3:4">
      <c r="C4634" s="633"/>
      <c r="D4634" s="633"/>
    </row>
    <row r="4635" spans="3:4">
      <c r="C4635" s="633"/>
      <c r="D4635" s="633"/>
    </row>
    <row r="4636" spans="3:4">
      <c r="C4636" s="633"/>
      <c r="D4636" s="633"/>
    </row>
    <row r="4637" spans="3:4">
      <c r="C4637" s="633"/>
      <c r="D4637" s="633"/>
    </row>
    <row r="4638" spans="3:4">
      <c r="C4638" s="633"/>
      <c r="D4638" s="633"/>
    </row>
    <row r="4639" spans="3:4">
      <c r="C4639" s="633"/>
      <c r="D4639" s="633"/>
    </row>
    <row r="4640" spans="3:4">
      <c r="C4640" s="633"/>
      <c r="D4640" s="633"/>
    </row>
    <row r="4641" spans="3:4">
      <c r="C4641" s="633"/>
      <c r="D4641" s="633"/>
    </row>
    <row r="4642" spans="3:4">
      <c r="C4642" s="633"/>
      <c r="D4642" s="633"/>
    </row>
    <row r="4643" spans="3:4">
      <c r="C4643" s="633"/>
      <c r="D4643" s="633"/>
    </row>
    <row r="4644" spans="3:4">
      <c r="C4644" s="633"/>
      <c r="D4644" s="633"/>
    </row>
    <row r="4645" spans="3:4">
      <c r="C4645" s="633"/>
      <c r="D4645" s="633"/>
    </row>
    <row r="4646" spans="3:4">
      <c r="C4646" s="633"/>
      <c r="D4646" s="633"/>
    </row>
    <row r="4647" spans="3:4">
      <c r="C4647" s="633"/>
      <c r="D4647" s="633"/>
    </row>
    <row r="4648" spans="3:4">
      <c r="C4648" s="633"/>
      <c r="D4648" s="633"/>
    </row>
    <row r="4649" spans="3:4">
      <c r="C4649" s="633"/>
      <c r="D4649" s="633"/>
    </row>
    <row r="4650" spans="3:4">
      <c r="C4650" s="633"/>
      <c r="D4650" s="633"/>
    </row>
    <row r="4651" spans="3:4">
      <c r="C4651" s="633"/>
      <c r="D4651" s="633"/>
    </row>
    <row r="4652" spans="3:4">
      <c r="C4652" s="633"/>
      <c r="D4652" s="633"/>
    </row>
    <row r="4653" spans="3:4">
      <c r="C4653" s="633"/>
      <c r="D4653" s="633"/>
    </row>
    <row r="4654" spans="3:4">
      <c r="C4654" s="633"/>
      <c r="D4654" s="633"/>
    </row>
    <row r="4655" spans="3:4">
      <c r="C4655" s="633"/>
      <c r="D4655" s="633"/>
    </row>
    <row r="4656" spans="3:4">
      <c r="C4656" s="633"/>
      <c r="D4656" s="633"/>
    </row>
    <row r="4657" spans="3:4">
      <c r="C4657" s="633"/>
      <c r="D4657" s="633"/>
    </row>
    <row r="4658" spans="3:4">
      <c r="C4658" s="633"/>
      <c r="D4658" s="633"/>
    </row>
    <row r="4659" spans="3:4">
      <c r="C4659" s="633"/>
      <c r="D4659" s="633"/>
    </row>
    <row r="4660" spans="3:4">
      <c r="C4660" s="633"/>
      <c r="D4660" s="633"/>
    </row>
    <row r="4661" spans="3:4">
      <c r="C4661" s="633"/>
      <c r="D4661" s="633"/>
    </row>
    <row r="4662" spans="3:4">
      <c r="C4662" s="633"/>
      <c r="D4662" s="633"/>
    </row>
    <row r="4663" spans="3:4">
      <c r="C4663" s="633"/>
      <c r="D4663" s="633"/>
    </row>
    <row r="4664" spans="3:4">
      <c r="C4664" s="633"/>
      <c r="D4664" s="633"/>
    </row>
    <row r="4665" spans="3:4">
      <c r="C4665" s="633"/>
      <c r="D4665" s="633"/>
    </row>
    <row r="4666" spans="3:4">
      <c r="C4666" s="633"/>
      <c r="D4666" s="633"/>
    </row>
    <row r="4667" spans="3:4">
      <c r="C4667" s="633"/>
      <c r="D4667" s="633"/>
    </row>
    <row r="4668" spans="3:4">
      <c r="C4668" s="633"/>
      <c r="D4668" s="633"/>
    </row>
    <row r="4669" spans="3:4">
      <c r="C4669" s="633"/>
      <c r="D4669" s="633"/>
    </row>
    <row r="4670" spans="3:4">
      <c r="C4670" s="633"/>
      <c r="D4670" s="633"/>
    </row>
    <row r="4671" spans="3:4">
      <c r="C4671" s="633"/>
      <c r="D4671" s="633"/>
    </row>
    <row r="4672" spans="3:4">
      <c r="C4672" s="633"/>
      <c r="D4672" s="633"/>
    </row>
    <row r="4673" spans="3:4">
      <c r="C4673" s="633"/>
      <c r="D4673" s="633"/>
    </row>
    <row r="4674" spans="3:4">
      <c r="C4674" s="633"/>
      <c r="D4674" s="633"/>
    </row>
    <row r="4675" spans="3:4">
      <c r="C4675" s="633"/>
      <c r="D4675" s="633"/>
    </row>
    <row r="4676" spans="3:4">
      <c r="C4676" s="633"/>
      <c r="D4676" s="633"/>
    </row>
    <row r="4677" spans="3:4">
      <c r="C4677" s="633"/>
      <c r="D4677" s="633"/>
    </row>
    <row r="4678" spans="3:4">
      <c r="C4678" s="633"/>
      <c r="D4678" s="633"/>
    </row>
    <row r="4679" spans="3:4">
      <c r="C4679" s="633"/>
      <c r="D4679" s="633"/>
    </row>
    <row r="4680" spans="3:4">
      <c r="C4680" s="633"/>
      <c r="D4680" s="633"/>
    </row>
    <row r="4681" spans="3:4">
      <c r="C4681" s="633"/>
      <c r="D4681" s="633"/>
    </row>
    <row r="4682" spans="3:4">
      <c r="C4682" s="633"/>
      <c r="D4682" s="633"/>
    </row>
    <row r="4683" spans="3:4">
      <c r="C4683" s="633"/>
      <c r="D4683" s="633"/>
    </row>
    <row r="4684" spans="3:4">
      <c r="C4684" s="633"/>
      <c r="D4684" s="633"/>
    </row>
    <row r="4685" spans="3:4">
      <c r="C4685" s="633"/>
      <c r="D4685" s="633"/>
    </row>
    <row r="4686" spans="3:4">
      <c r="C4686" s="633"/>
      <c r="D4686" s="633"/>
    </row>
    <row r="4687" spans="3:4">
      <c r="C4687" s="633"/>
      <c r="D4687" s="633"/>
    </row>
    <row r="4688" spans="3:4">
      <c r="C4688" s="633"/>
      <c r="D4688" s="633"/>
    </row>
    <row r="4689" spans="3:4">
      <c r="C4689" s="633"/>
      <c r="D4689" s="633"/>
    </row>
    <row r="4690" spans="3:4">
      <c r="C4690" s="633"/>
      <c r="D4690" s="633"/>
    </row>
    <row r="4691" spans="3:4">
      <c r="C4691" s="633"/>
      <c r="D4691" s="633"/>
    </row>
    <row r="4692" spans="3:4">
      <c r="C4692" s="633"/>
      <c r="D4692" s="633"/>
    </row>
    <row r="4693" spans="3:4">
      <c r="C4693" s="633"/>
      <c r="D4693" s="633"/>
    </row>
    <row r="4694" spans="3:4">
      <c r="C4694" s="633"/>
      <c r="D4694" s="633"/>
    </row>
    <row r="4695" spans="3:4">
      <c r="C4695" s="633"/>
      <c r="D4695" s="633"/>
    </row>
    <row r="4696" spans="3:4">
      <c r="C4696" s="633"/>
      <c r="D4696" s="633"/>
    </row>
    <row r="4697" spans="3:4">
      <c r="C4697" s="633"/>
      <c r="D4697" s="633"/>
    </row>
    <row r="4698" spans="3:4">
      <c r="C4698" s="633"/>
      <c r="D4698" s="633"/>
    </row>
    <row r="4699" spans="3:4">
      <c r="C4699" s="633"/>
      <c r="D4699" s="633"/>
    </row>
    <row r="4700" spans="3:4">
      <c r="C4700" s="633"/>
      <c r="D4700" s="633"/>
    </row>
    <row r="4701" spans="3:4">
      <c r="C4701" s="633"/>
      <c r="D4701" s="633"/>
    </row>
    <row r="4702" spans="3:4">
      <c r="C4702" s="633"/>
      <c r="D4702" s="633"/>
    </row>
    <row r="4703" spans="3:4">
      <c r="C4703" s="633"/>
      <c r="D4703" s="633"/>
    </row>
    <row r="4704" spans="3:4">
      <c r="C4704" s="633"/>
      <c r="D4704" s="633"/>
    </row>
    <row r="4705" spans="3:4">
      <c r="C4705" s="633"/>
      <c r="D4705" s="633"/>
    </row>
    <row r="4706" spans="3:4">
      <c r="C4706" s="633"/>
      <c r="D4706" s="633"/>
    </row>
    <row r="4707" spans="3:4">
      <c r="C4707" s="633"/>
      <c r="D4707" s="633"/>
    </row>
    <row r="4708" spans="3:4">
      <c r="C4708" s="633"/>
      <c r="D4708" s="633"/>
    </row>
    <row r="4709" spans="3:4">
      <c r="C4709" s="633"/>
      <c r="D4709" s="633"/>
    </row>
    <row r="4710" spans="3:4">
      <c r="C4710" s="633"/>
      <c r="D4710" s="633"/>
    </row>
    <row r="4711" spans="3:4">
      <c r="C4711" s="633"/>
      <c r="D4711" s="633"/>
    </row>
    <row r="4712" spans="3:4">
      <c r="C4712" s="633"/>
      <c r="D4712" s="633"/>
    </row>
    <row r="4713" spans="3:4">
      <c r="C4713" s="633"/>
      <c r="D4713" s="633"/>
    </row>
    <row r="4714" spans="3:4">
      <c r="C4714" s="633"/>
      <c r="D4714" s="633"/>
    </row>
    <row r="4715" spans="3:4">
      <c r="C4715" s="633"/>
      <c r="D4715" s="633"/>
    </row>
    <row r="4716" spans="3:4">
      <c r="C4716" s="633"/>
      <c r="D4716" s="633"/>
    </row>
    <row r="4717" spans="3:4">
      <c r="C4717" s="633"/>
      <c r="D4717" s="633"/>
    </row>
    <row r="4718" spans="3:4">
      <c r="C4718" s="633"/>
      <c r="D4718" s="633"/>
    </row>
    <row r="4719" spans="3:4">
      <c r="C4719" s="633"/>
      <c r="D4719" s="633"/>
    </row>
    <row r="4720" spans="3:4">
      <c r="C4720" s="633"/>
      <c r="D4720" s="633"/>
    </row>
    <row r="4721" spans="3:4">
      <c r="C4721" s="633"/>
      <c r="D4721" s="633"/>
    </row>
    <row r="4722" spans="3:4">
      <c r="C4722" s="633"/>
      <c r="D4722" s="633"/>
    </row>
    <row r="4723" spans="3:4">
      <c r="C4723" s="633"/>
      <c r="D4723" s="633"/>
    </row>
    <row r="4724" spans="3:4">
      <c r="C4724" s="633"/>
      <c r="D4724" s="633"/>
    </row>
    <row r="4725" spans="3:4">
      <c r="C4725" s="633"/>
      <c r="D4725" s="633"/>
    </row>
    <row r="4726" spans="3:4">
      <c r="C4726" s="633"/>
      <c r="D4726" s="633"/>
    </row>
    <row r="4727" spans="3:4">
      <c r="C4727" s="633"/>
      <c r="D4727" s="633"/>
    </row>
    <row r="4728" spans="3:4">
      <c r="C4728" s="633"/>
      <c r="D4728" s="633"/>
    </row>
    <row r="4729" spans="3:4">
      <c r="C4729" s="633"/>
      <c r="D4729" s="633"/>
    </row>
    <row r="4730" spans="3:4">
      <c r="C4730" s="633"/>
      <c r="D4730" s="633"/>
    </row>
    <row r="4731" spans="3:4">
      <c r="C4731" s="633"/>
      <c r="D4731" s="633"/>
    </row>
    <row r="4732" spans="3:4">
      <c r="C4732" s="633"/>
      <c r="D4732" s="633"/>
    </row>
    <row r="4733" spans="3:4">
      <c r="C4733" s="633"/>
      <c r="D4733" s="633"/>
    </row>
    <row r="4734" spans="3:4">
      <c r="C4734" s="633"/>
      <c r="D4734" s="633"/>
    </row>
    <row r="4735" spans="3:4">
      <c r="C4735" s="633"/>
      <c r="D4735" s="633"/>
    </row>
    <row r="4736" spans="3:4">
      <c r="C4736" s="633"/>
      <c r="D4736" s="633"/>
    </row>
    <row r="4737" spans="3:4">
      <c r="C4737" s="633"/>
      <c r="D4737" s="633"/>
    </row>
    <row r="4738" spans="3:4">
      <c r="C4738" s="633"/>
      <c r="D4738" s="633"/>
    </row>
    <row r="4739" spans="3:4">
      <c r="C4739" s="633"/>
      <c r="D4739" s="633"/>
    </row>
    <row r="4740" spans="3:4">
      <c r="C4740" s="633"/>
      <c r="D4740" s="633"/>
    </row>
    <row r="4741" spans="3:4">
      <c r="C4741" s="633"/>
      <c r="D4741" s="633"/>
    </row>
    <row r="4742" spans="3:4">
      <c r="C4742" s="633"/>
      <c r="D4742" s="633"/>
    </row>
    <row r="4743" spans="3:4">
      <c r="C4743" s="633"/>
      <c r="D4743" s="633"/>
    </row>
    <row r="4744" spans="3:4">
      <c r="C4744" s="633"/>
      <c r="D4744" s="633"/>
    </row>
    <row r="4745" spans="3:4">
      <c r="C4745" s="633"/>
      <c r="D4745" s="633"/>
    </row>
    <row r="4746" spans="3:4">
      <c r="C4746" s="633"/>
      <c r="D4746" s="633"/>
    </row>
    <row r="4747" spans="3:4">
      <c r="C4747" s="633"/>
      <c r="D4747" s="633"/>
    </row>
    <row r="4748" spans="3:4">
      <c r="C4748" s="633"/>
      <c r="D4748" s="633"/>
    </row>
    <row r="4749" spans="3:4">
      <c r="C4749" s="633"/>
      <c r="D4749" s="633"/>
    </row>
    <row r="4750" spans="3:4">
      <c r="C4750" s="633"/>
      <c r="D4750" s="633"/>
    </row>
    <row r="4751" spans="3:4">
      <c r="C4751" s="633"/>
      <c r="D4751" s="633"/>
    </row>
    <row r="4752" spans="3:4">
      <c r="C4752" s="633"/>
      <c r="D4752" s="633"/>
    </row>
    <row r="4753" spans="3:4">
      <c r="C4753" s="633"/>
      <c r="D4753" s="633"/>
    </row>
    <row r="4754" spans="3:4">
      <c r="C4754" s="633"/>
      <c r="D4754" s="633"/>
    </row>
    <row r="4755" spans="3:4">
      <c r="C4755" s="633"/>
      <c r="D4755" s="633"/>
    </row>
    <row r="4756" spans="3:4">
      <c r="C4756" s="633"/>
      <c r="D4756" s="633"/>
    </row>
    <row r="4757" spans="3:4">
      <c r="C4757" s="633"/>
      <c r="D4757" s="633"/>
    </row>
    <row r="4758" spans="3:4">
      <c r="C4758" s="633"/>
      <c r="D4758" s="633"/>
    </row>
    <row r="4759" spans="3:4">
      <c r="C4759" s="633"/>
      <c r="D4759" s="633"/>
    </row>
    <row r="4760" spans="3:4">
      <c r="C4760" s="633"/>
      <c r="D4760" s="633"/>
    </row>
    <row r="4761" spans="3:4">
      <c r="C4761" s="633"/>
      <c r="D4761" s="633"/>
    </row>
    <row r="4762" spans="3:4">
      <c r="C4762" s="633"/>
      <c r="D4762" s="633"/>
    </row>
    <row r="4763" spans="3:4">
      <c r="C4763" s="633"/>
      <c r="D4763" s="633"/>
    </row>
    <row r="4764" spans="3:4">
      <c r="C4764" s="633"/>
      <c r="D4764" s="633"/>
    </row>
    <row r="4765" spans="3:4">
      <c r="C4765" s="633"/>
      <c r="D4765" s="633"/>
    </row>
    <row r="4766" spans="3:4">
      <c r="C4766" s="633"/>
      <c r="D4766" s="633"/>
    </row>
    <row r="4767" spans="3:4">
      <c r="C4767" s="633"/>
      <c r="D4767" s="633"/>
    </row>
    <row r="4768" spans="3:4">
      <c r="C4768" s="633"/>
      <c r="D4768" s="633"/>
    </row>
    <row r="4769" spans="3:4">
      <c r="C4769" s="633"/>
      <c r="D4769" s="633"/>
    </row>
    <row r="4770" spans="3:4">
      <c r="C4770" s="633"/>
      <c r="D4770" s="633"/>
    </row>
    <row r="4771" spans="3:4">
      <c r="C4771" s="633"/>
      <c r="D4771" s="633"/>
    </row>
    <row r="4772" spans="3:4">
      <c r="C4772" s="633"/>
      <c r="D4772" s="633"/>
    </row>
    <row r="4773" spans="3:4">
      <c r="C4773" s="633"/>
      <c r="D4773" s="633"/>
    </row>
    <row r="4774" spans="3:4">
      <c r="C4774" s="633"/>
      <c r="D4774" s="633"/>
    </row>
    <row r="4775" spans="3:4">
      <c r="C4775" s="633"/>
      <c r="D4775" s="633"/>
    </row>
    <row r="4776" spans="3:4">
      <c r="C4776" s="633"/>
      <c r="D4776" s="633"/>
    </row>
    <row r="4777" spans="3:4">
      <c r="C4777" s="633"/>
      <c r="D4777" s="633"/>
    </row>
    <row r="4778" spans="3:4">
      <c r="C4778" s="633"/>
      <c r="D4778" s="633"/>
    </row>
    <row r="4779" spans="3:4">
      <c r="C4779" s="633"/>
      <c r="D4779" s="633"/>
    </row>
    <row r="4780" spans="3:4">
      <c r="C4780" s="633"/>
      <c r="D4780" s="633"/>
    </row>
    <row r="4781" spans="3:4">
      <c r="C4781" s="633"/>
      <c r="D4781" s="633"/>
    </row>
    <row r="4782" spans="3:4">
      <c r="C4782" s="633"/>
      <c r="D4782" s="633"/>
    </row>
    <row r="4783" spans="3:4">
      <c r="C4783" s="633"/>
      <c r="D4783" s="633"/>
    </row>
    <row r="4784" spans="3:4">
      <c r="C4784" s="633"/>
      <c r="D4784" s="633"/>
    </row>
    <row r="4785" spans="3:4">
      <c r="C4785" s="633"/>
      <c r="D4785" s="633"/>
    </row>
    <row r="4786" spans="3:4">
      <c r="C4786" s="633"/>
      <c r="D4786" s="633"/>
    </row>
    <row r="4787" spans="3:4">
      <c r="C4787" s="633"/>
      <c r="D4787" s="633"/>
    </row>
    <row r="4788" spans="3:4">
      <c r="C4788" s="633"/>
      <c r="D4788" s="633"/>
    </row>
    <row r="4789" spans="3:4">
      <c r="C4789" s="633"/>
      <c r="D4789" s="633"/>
    </row>
    <row r="4790" spans="3:4">
      <c r="C4790" s="633"/>
      <c r="D4790" s="633"/>
    </row>
    <row r="4791" spans="3:4">
      <c r="C4791" s="633"/>
      <c r="D4791" s="633"/>
    </row>
    <row r="4792" spans="3:4">
      <c r="C4792" s="633"/>
      <c r="D4792" s="633"/>
    </row>
    <row r="4793" spans="3:4">
      <c r="C4793" s="633"/>
      <c r="D4793" s="633"/>
    </row>
    <row r="4794" spans="3:4">
      <c r="C4794" s="633"/>
      <c r="D4794" s="633"/>
    </row>
    <row r="4795" spans="3:4">
      <c r="C4795" s="633"/>
      <c r="D4795" s="633"/>
    </row>
    <row r="4796" spans="3:4">
      <c r="C4796" s="633"/>
      <c r="D4796" s="633"/>
    </row>
    <row r="4797" spans="3:4">
      <c r="C4797" s="633"/>
      <c r="D4797" s="633"/>
    </row>
    <row r="4798" spans="3:4">
      <c r="C4798" s="633"/>
      <c r="D4798" s="633"/>
    </row>
    <row r="4799" spans="3:4">
      <c r="C4799" s="633"/>
      <c r="D4799" s="633"/>
    </row>
    <row r="4800" spans="3:4">
      <c r="C4800" s="633"/>
      <c r="D4800" s="633"/>
    </row>
    <row r="4801" spans="3:4">
      <c r="C4801" s="633"/>
      <c r="D4801" s="633"/>
    </row>
    <row r="4802" spans="3:4">
      <c r="C4802" s="633"/>
      <c r="D4802" s="633"/>
    </row>
    <row r="4803" spans="3:4">
      <c r="C4803" s="633"/>
      <c r="D4803" s="633"/>
    </row>
    <row r="4804" spans="3:4">
      <c r="C4804" s="633"/>
      <c r="D4804" s="633"/>
    </row>
    <row r="4805" spans="3:4">
      <c r="C4805" s="633"/>
      <c r="D4805" s="633"/>
    </row>
    <row r="4806" spans="3:4">
      <c r="C4806" s="633"/>
      <c r="D4806" s="633"/>
    </row>
    <row r="4807" spans="3:4">
      <c r="C4807" s="633"/>
      <c r="D4807" s="633"/>
    </row>
    <row r="4808" spans="3:4">
      <c r="C4808" s="633"/>
      <c r="D4808" s="633"/>
    </row>
    <row r="4809" spans="3:4">
      <c r="C4809" s="633"/>
      <c r="D4809" s="633"/>
    </row>
    <row r="4810" spans="3:4">
      <c r="C4810" s="633"/>
      <c r="D4810" s="633"/>
    </row>
    <row r="4811" spans="3:4">
      <c r="C4811" s="633"/>
      <c r="D4811" s="633"/>
    </row>
    <row r="4812" spans="3:4">
      <c r="C4812" s="633"/>
      <c r="D4812" s="633"/>
    </row>
    <row r="4813" spans="3:4">
      <c r="C4813" s="633"/>
      <c r="D4813" s="633"/>
    </row>
    <row r="4814" spans="3:4">
      <c r="C4814" s="633"/>
      <c r="D4814" s="633"/>
    </row>
    <row r="4815" spans="3:4">
      <c r="C4815" s="633"/>
      <c r="D4815" s="633"/>
    </row>
    <row r="4816" spans="3:4">
      <c r="C4816" s="633"/>
      <c r="D4816" s="633"/>
    </row>
    <row r="4817" spans="3:4">
      <c r="C4817" s="633"/>
      <c r="D4817" s="633"/>
    </row>
    <row r="4818" spans="3:4">
      <c r="C4818" s="633"/>
      <c r="D4818" s="633"/>
    </row>
    <row r="4819" spans="3:4">
      <c r="C4819" s="633"/>
      <c r="D4819" s="633"/>
    </row>
    <row r="4820" spans="3:4">
      <c r="C4820" s="633"/>
      <c r="D4820" s="633"/>
    </row>
    <row r="4821" spans="3:4">
      <c r="C4821" s="633"/>
      <c r="D4821" s="633"/>
    </row>
    <row r="4822" spans="3:4">
      <c r="C4822" s="633"/>
      <c r="D4822" s="633"/>
    </row>
    <row r="4823" spans="3:4">
      <c r="C4823" s="633"/>
      <c r="D4823" s="633"/>
    </row>
    <row r="4824" spans="3:4">
      <c r="C4824" s="633"/>
      <c r="D4824" s="633"/>
    </row>
    <row r="4825" spans="3:4">
      <c r="C4825" s="633"/>
      <c r="D4825" s="633"/>
    </row>
    <row r="4826" spans="3:4">
      <c r="C4826" s="633"/>
      <c r="D4826" s="633"/>
    </row>
    <row r="4827" spans="3:4">
      <c r="C4827" s="633"/>
      <c r="D4827" s="633"/>
    </row>
    <row r="4828" spans="3:4">
      <c r="C4828" s="633"/>
      <c r="D4828" s="633"/>
    </row>
    <row r="4829" spans="3:4">
      <c r="C4829" s="633"/>
      <c r="D4829" s="633"/>
    </row>
    <row r="4830" spans="3:4">
      <c r="C4830" s="633"/>
      <c r="D4830" s="633"/>
    </row>
    <row r="4831" spans="3:4">
      <c r="C4831" s="633"/>
      <c r="D4831" s="633"/>
    </row>
    <row r="4832" spans="3:4">
      <c r="C4832" s="633"/>
      <c r="D4832" s="633"/>
    </row>
    <row r="4833" spans="3:4">
      <c r="C4833" s="633"/>
      <c r="D4833" s="633"/>
    </row>
    <row r="4834" spans="3:4">
      <c r="C4834" s="633"/>
      <c r="D4834" s="633"/>
    </row>
    <row r="4835" spans="3:4">
      <c r="C4835" s="633"/>
      <c r="D4835" s="633"/>
    </row>
    <row r="4836" spans="3:4">
      <c r="C4836" s="633"/>
      <c r="D4836" s="633"/>
    </row>
    <row r="4837" spans="3:4">
      <c r="C4837" s="633"/>
      <c r="D4837" s="633"/>
    </row>
    <row r="4838" spans="3:4">
      <c r="C4838" s="633"/>
      <c r="D4838" s="633"/>
    </row>
    <row r="4839" spans="3:4">
      <c r="C4839" s="633"/>
      <c r="D4839" s="633"/>
    </row>
    <row r="4840" spans="3:4">
      <c r="C4840" s="633"/>
      <c r="D4840" s="633"/>
    </row>
    <row r="4841" spans="3:4">
      <c r="C4841" s="633"/>
      <c r="D4841" s="633"/>
    </row>
    <row r="4842" spans="3:4">
      <c r="C4842" s="633"/>
      <c r="D4842" s="633"/>
    </row>
    <row r="4843" spans="3:4">
      <c r="C4843" s="633"/>
      <c r="D4843" s="633"/>
    </row>
    <row r="4844" spans="3:4">
      <c r="C4844" s="633"/>
      <c r="D4844" s="633"/>
    </row>
    <row r="4845" spans="3:4">
      <c r="C4845" s="633"/>
      <c r="D4845" s="633"/>
    </row>
    <row r="4846" spans="3:4">
      <c r="C4846" s="633"/>
      <c r="D4846" s="633"/>
    </row>
    <row r="4847" spans="3:4">
      <c r="C4847" s="633"/>
      <c r="D4847" s="633"/>
    </row>
    <row r="4848" spans="3:4">
      <c r="C4848" s="633"/>
      <c r="D4848" s="633"/>
    </row>
    <row r="4849" spans="3:4">
      <c r="C4849" s="633"/>
      <c r="D4849" s="633"/>
    </row>
    <row r="4850" spans="3:4">
      <c r="C4850" s="633"/>
      <c r="D4850" s="633"/>
    </row>
    <row r="4851" spans="3:4">
      <c r="C4851" s="633"/>
      <c r="D4851" s="633"/>
    </row>
    <row r="4852" spans="3:4">
      <c r="C4852" s="633"/>
      <c r="D4852" s="633"/>
    </row>
    <row r="4853" spans="3:4">
      <c r="C4853" s="633"/>
      <c r="D4853" s="633"/>
    </row>
    <row r="4854" spans="3:4">
      <c r="C4854" s="633"/>
      <c r="D4854" s="633"/>
    </row>
    <row r="4855" spans="3:4">
      <c r="C4855" s="633"/>
      <c r="D4855" s="633"/>
    </row>
    <row r="4856" spans="3:4">
      <c r="C4856" s="633"/>
      <c r="D4856" s="633"/>
    </row>
    <row r="4857" spans="3:4">
      <c r="C4857" s="633"/>
      <c r="D4857" s="633"/>
    </row>
    <row r="4858" spans="3:4">
      <c r="C4858" s="633"/>
      <c r="D4858" s="633"/>
    </row>
    <row r="4859" spans="3:4">
      <c r="C4859" s="633"/>
      <c r="D4859" s="633"/>
    </row>
    <row r="4860" spans="3:4">
      <c r="C4860" s="633"/>
      <c r="D4860" s="633"/>
    </row>
    <row r="4861" spans="3:4">
      <c r="C4861" s="633"/>
      <c r="D4861" s="633"/>
    </row>
    <row r="4862" spans="3:4">
      <c r="C4862" s="633"/>
      <c r="D4862" s="633"/>
    </row>
    <row r="4863" spans="3:4">
      <c r="C4863" s="633"/>
      <c r="D4863" s="633"/>
    </row>
    <row r="4864" spans="3:4">
      <c r="C4864" s="633"/>
      <c r="D4864" s="633"/>
    </row>
    <row r="4865" spans="3:4">
      <c r="C4865" s="633"/>
      <c r="D4865" s="633"/>
    </row>
    <row r="4866" spans="3:4">
      <c r="C4866" s="633"/>
      <c r="D4866" s="633"/>
    </row>
    <row r="4867" spans="3:4">
      <c r="C4867" s="633"/>
      <c r="D4867" s="633"/>
    </row>
    <row r="4868" spans="3:4">
      <c r="C4868" s="633"/>
      <c r="D4868" s="633"/>
    </row>
    <row r="4869" spans="3:4">
      <c r="C4869" s="633"/>
      <c r="D4869" s="633"/>
    </row>
    <row r="4870" spans="3:4">
      <c r="C4870" s="633"/>
      <c r="D4870" s="633"/>
    </row>
    <row r="4871" spans="3:4">
      <c r="C4871" s="633"/>
      <c r="D4871" s="633"/>
    </row>
    <row r="4872" spans="3:4">
      <c r="C4872" s="633"/>
      <c r="D4872" s="633"/>
    </row>
    <row r="4873" spans="3:4">
      <c r="C4873" s="633"/>
      <c r="D4873" s="633"/>
    </row>
    <row r="4874" spans="3:4">
      <c r="C4874" s="633"/>
      <c r="D4874" s="633"/>
    </row>
    <row r="4875" spans="3:4">
      <c r="C4875" s="633"/>
      <c r="D4875" s="633"/>
    </row>
    <row r="4876" spans="3:4">
      <c r="C4876" s="633"/>
      <c r="D4876" s="633"/>
    </row>
    <row r="4877" spans="3:4">
      <c r="C4877" s="633"/>
      <c r="D4877" s="633"/>
    </row>
    <row r="4878" spans="3:4">
      <c r="C4878" s="633"/>
      <c r="D4878" s="633"/>
    </row>
    <row r="4879" spans="3:4">
      <c r="C4879" s="633"/>
      <c r="D4879" s="633"/>
    </row>
    <row r="4880" spans="3:4">
      <c r="C4880" s="633"/>
      <c r="D4880" s="633"/>
    </row>
    <row r="4881" spans="3:4">
      <c r="C4881" s="633"/>
      <c r="D4881" s="633"/>
    </row>
    <row r="4882" spans="3:4">
      <c r="C4882" s="633"/>
      <c r="D4882" s="633"/>
    </row>
    <row r="4883" spans="3:4">
      <c r="C4883" s="633"/>
      <c r="D4883" s="633"/>
    </row>
    <row r="4884" spans="3:4">
      <c r="C4884" s="633"/>
      <c r="D4884" s="633"/>
    </row>
    <row r="4885" spans="3:4">
      <c r="C4885" s="633"/>
      <c r="D4885" s="633"/>
    </row>
    <row r="4886" spans="3:4">
      <c r="C4886" s="633"/>
      <c r="D4886" s="633"/>
    </row>
    <row r="4887" spans="3:4">
      <c r="C4887" s="633"/>
      <c r="D4887" s="633"/>
    </row>
    <row r="4888" spans="3:4">
      <c r="C4888" s="633"/>
      <c r="D4888" s="633"/>
    </row>
    <row r="4889" spans="3:4">
      <c r="C4889" s="633"/>
      <c r="D4889" s="633"/>
    </row>
    <row r="4890" spans="3:4">
      <c r="C4890" s="633"/>
      <c r="D4890" s="633"/>
    </row>
    <row r="4891" spans="3:4">
      <c r="C4891" s="633"/>
      <c r="D4891" s="633"/>
    </row>
    <row r="4892" spans="3:4">
      <c r="C4892" s="633"/>
      <c r="D4892" s="633"/>
    </row>
    <row r="4893" spans="3:4">
      <c r="C4893" s="633"/>
      <c r="D4893" s="633"/>
    </row>
    <row r="4894" spans="3:4">
      <c r="C4894" s="633"/>
      <c r="D4894" s="633"/>
    </row>
    <row r="4895" spans="3:4">
      <c r="C4895" s="633"/>
      <c r="D4895" s="633"/>
    </row>
    <row r="4896" spans="3:4">
      <c r="C4896" s="633"/>
      <c r="D4896" s="633"/>
    </row>
    <row r="4897" spans="3:4">
      <c r="C4897" s="633"/>
      <c r="D4897" s="633"/>
    </row>
    <row r="4898" spans="3:4">
      <c r="C4898" s="633"/>
      <c r="D4898" s="633"/>
    </row>
    <row r="4899" spans="3:4">
      <c r="C4899" s="633"/>
      <c r="D4899" s="633"/>
    </row>
    <row r="4900" spans="3:4">
      <c r="C4900" s="633"/>
      <c r="D4900" s="633"/>
    </row>
    <row r="4901" spans="3:4">
      <c r="C4901" s="633"/>
      <c r="D4901" s="633"/>
    </row>
    <row r="4902" spans="3:4">
      <c r="C4902" s="633"/>
      <c r="D4902" s="633"/>
    </row>
    <row r="4903" spans="3:4">
      <c r="C4903" s="633"/>
      <c r="D4903" s="633"/>
    </row>
    <row r="4904" spans="3:4">
      <c r="C4904" s="633"/>
      <c r="D4904" s="633"/>
    </row>
    <row r="4905" spans="3:4">
      <c r="C4905" s="633"/>
      <c r="D4905" s="633"/>
    </row>
    <row r="4906" spans="3:4">
      <c r="C4906" s="633"/>
      <c r="D4906" s="633"/>
    </row>
    <row r="4907" spans="3:4">
      <c r="C4907" s="633"/>
      <c r="D4907" s="633"/>
    </row>
    <row r="4908" spans="3:4">
      <c r="C4908" s="633"/>
      <c r="D4908" s="633"/>
    </row>
    <row r="4909" spans="3:4">
      <c r="C4909" s="633"/>
      <c r="D4909" s="633"/>
    </row>
    <row r="4910" spans="3:4">
      <c r="C4910" s="633"/>
      <c r="D4910" s="633"/>
    </row>
    <row r="4911" spans="3:4">
      <c r="C4911" s="633"/>
      <c r="D4911" s="633"/>
    </row>
    <row r="4912" spans="3:4">
      <c r="C4912" s="633"/>
      <c r="D4912" s="633"/>
    </row>
    <row r="4913" spans="3:4">
      <c r="C4913" s="633"/>
      <c r="D4913" s="633"/>
    </row>
    <row r="4914" spans="3:4">
      <c r="C4914" s="633"/>
      <c r="D4914" s="633"/>
    </row>
    <row r="4915" spans="3:4">
      <c r="C4915" s="633"/>
      <c r="D4915" s="633"/>
    </row>
    <row r="4916" spans="3:4">
      <c r="C4916" s="633"/>
      <c r="D4916" s="633"/>
    </row>
    <row r="4917" spans="3:4">
      <c r="C4917" s="633"/>
      <c r="D4917" s="633"/>
    </row>
    <row r="4918" spans="3:4">
      <c r="C4918" s="633"/>
      <c r="D4918" s="633"/>
    </row>
    <row r="4919" spans="3:4">
      <c r="C4919" s="633"/>
      <c r="D4919" s="633"/>
    </row>
    <row r="4920" spans="3:4">
      <c r="C4920" s="633"/>
      <c r="D4920" s="633"/>
    </row>
    <row r="4921" spans="3:4">
      <c r="C4921" s="633"/>
      <c r="D4921" s="633"/>
    </row>
    <row r="4922" spans="3:4">
      <c r="C4922" s="633"/>
      <c r="D4922" s="633"/>
    </row>
    <row r="4923" spans="3:4">
      <c r="C4923" s="633"/>
      <c r="D4923" s="633"/>
    </row>
    <row r="4924" spans="3:4">
      <c r="C4924" s="633"/>
      <c r="D4924" s="633"/>
    </row>
    <row r="4925" spans="3:4">
      <c r="C4925" s="633"/>
      <c r="D4925" s="633"/>
    </row>
    <row r="4926" spans="3:4">
      <c r="C4926" s="633"/>
      <c r="D4926" s="633"/>
    </row>
    <row r="4927" spans="3:4">
      <c r="C4927" s="633"/>
      <c r="D4927" s="633"/>
    </row>
    <row r="4928" spans="3:4">
      <c r="C4928" s="633"/>
      <c r="D4928" s="633"/>
    </row>
    <row r="4929" spans="3:4">
      <c r="C4929" s="633"/>
      <c r="D4929" s="633"/>
    </row>
    <row r="4930" spans="3:4">
      <c r="C4930" s="633"/>
      <c r="D4930" s="633"/>
    </row>
    <row r="4931" spans="3:4">
      <c r="C4931" s="633"/>
      <c r="D4931" s="633"/>
    </row>
    <row r="4932" spans="3:4">
      <c r="C4932" s="633"/>
      <c r="D4932" s="633"/>
    </row>
    <row r="4933" spans="3:4">
      <c r="C4933" s="633"/>
      <c r="D4933" s="633"/>
    </row>
    <row r="4934" spans="3:4">
      <c r="C4934" s="633"/>
      <c r="D4934" s="633"/>
    </row>
    <row r="4935" spans="3:4">
      <c r="C4935" s="633"/>
      <c r="D4935" s="633"/>
    </row>
    <row r="4936" spans="3:4">
      <c r="C4936" s="633"/>
      <c r="D4936" s="633"/>
    </row>
    <row r="4937" spans="3:4">
      <c r="C4937" s="633"/>
      <c r="D4937" s="633"/>
    </row>
    <row r="4938" spans="3:4">
      <c r="C4938" s="633"/>
      <c r="D4938" s="633"/>
    </row>
    <row r="4939" spans="3:4">
      <c r="C4939" s="633"/>
      <c r="D4939" s="633"/>
    </row>
    <row r="4940" spans="3:4">
      <c r="C4940" s="633"/>
      <c r="D4940" s="633"/>
    </row>
    <row r="4941" spans="3:4">
      <c r="C4941" s="633"/>
      <c r="D4941" s="633"/>
    </row>
    <row r="4942" spans="3:4">
      <c r="C4942" s="633"/>
      <c r="D4942" s="633"/>
    </row>
    <row r="4943" spans="3:4">
      <c r="C4943" s="633"/>
      <c r="D4943" s="633"/>
    </row>
    <row r="4944" spans="3:4">
      <c r="C4944" s="633"/>
      <c r="D4944" s="633"/>
    </row>
    <row r="4945" spans="3:4">
      <c r="C4945" s="633"/>
      <c r="D4945" s="633"/>
    </row>
    <row r="4946" spans="3:4">
      <c r="C4946" s="633"/>
      <c r="D4946" s="633"/>
    </row>
    <row r="4947" spans="3:4">
      <c r="C4947" s="633"/>
      <c r="D4947" s="633"/>
    </row>
    <row r="4948" spans="3:4">
      <c r="C4948" s="633"/>
      <c r="D4948" s="633"/>
    </row>
    <row r="4949" spans="3:4">
      <c r="C4949" s="633"/>
      <c r="D4949" s="633"/>
    </row>
    <row r="4950" spans="3:4">
      <c r="C4950" s="633"/>
      <c r="D4950" s="633"/>
    </row>
    <row r="4951" spans="3:4">
      <c r="C4951" s="633"/>
      <c r="D4951" s="633"/>
    </row>
    <row r="4952" spans="3:4">
      <c r="C4952" s="633"/>
      <c r="D4952" s="633"/>
    </row>
    <row r="4953" spans="3:4">
      <c r="C4953" s="633"/>
      <c r="D4953" s="633"/>
    </row>
    <row r="4954" spans="3:4">
      <c r="C4954" s="633"/>
      <c r="D4954" s="633"/>
    </row>
    <row r="4955" spans="3:4">
      <c r="C4955" s="633"/>
      <c r="D4955" s="633"/>
    </row>
    <row r="4956" spans="3:4">
      <c r="C4956" s="633"/>
      <c r="D4956" s="633"/>
    </row>
    <row r="4957" spans="3:4">
      <c r="C4957" s="633"/>
      <c r="D4957" s="633"/>
    </row>
    <row r="4958" spans="3:4">
      <c r="C4958" s="633"/>
      <c r="D4958" s="633"/>
    </row>
    <row r="4959" spans="3:4">
      <c r="C4959" s="633"/>
      <c r="D4959" s="633"/>
    </row>
    <row r="4960" spans="3:4">
      <c r="C4960" s="633"/>
      <c r="D4960" s="633"/>
    </row>
    <row r="4961" spans="3:4">
      <c r="C4961" s="633"/>
      <c r="D4961" s="633"/>
    </row>
    <row r="4962" spans="3:4">
      <c r="C4962" s="633"/>
      <c r="D4962" s="633"/>
    </row>
    <row r="4963" spans="3:4">
      <c r="C4963" s="633"/>
      <c r="D4963" s="633"/>
    </row>
    <row r="4964" spans="3:4">
      <c r="C4964" s="633"/>
      <c r="D4964" s="633"/>
    </row>
    <row r="4965" spans="3:4">
      <c r="C4965" s="633"/>
      <c r="D4965" s="633"/>
    </row>
    <row r="4966" spans="3:4">
      <c r="C4966" s="633"/>
      <c r="D4966" s="633"/>
    </row>
    <row r="4967" spans="3:4">
      <c r="C4967" s="633"/>
      <c r="D4967" s="633"/>
    </row>
    <row r="4968" spans="3:4">
      <c r="C4968" s="633"/>
      <c r="D4968" s="633"/>
    </row>
    <row r="4969" spans="3:4">
      <c r="C4969" s="633"/>
      <c r="D4969" s="633"/>
    </row>
    <row r="4970" spans="3:4">
      <c r="C4970" s="633"/>
      <c r="D4970" s="633"/>
    </row>
    <row r="4971" spans="3:4">
      <c r="C4971" s="633"/>
      <c r="D4971" s="633"/>
    </row>
    <row r="4972" spans="3:4">
      <c r="C4972" s="633"/>
      <c r="D4972" s="633"/>
    </row>
    <row r="4973" spans="3:4">
      <c r="C4973" s="633"/>
      <c r="D4973" s="633"/>
    </row>
    <row r="4974" spans="3:4">
      <c r="C4974" s="633"/>
      <c r="D4974" s="633"/>
    </row>
    <row r="4975" spans="3:4">
      <c r="C4975" s="633"/>
      <c r="D4975" s="633"/>
    </row>
    <row r="4976" spans="3:4">
      <c r="C4976" s="633"/>
      <c r="D4976" s="633"/>
    </row>
    <row r="4977" spans="3:4">
      <c r="C4977" s="633"/>
      <c r="D4977" s="633"/>
    </row>
    <row r="4978" spans="3:4">
      <c r="C4978" s="633"/>
      <c r="D4978" s="633"/>
    </row>
    <row r="4979" spans="3:4">
      <c r="C4979" s="633"/>
      <c r="D4979" s="633"/>
    </row>
    <row r="4980" spans="3:4">
      <c r="C4980" s="633"/>
      <c r="D4980" s="633"/>
    </row>
    <row r="4981" spans="3:4">
      <c r="C4981" s="633"/>
      <c r="D4981" s="633"/>
    </row>
    <row r="4982" spans="3:4">
      <c r="C4982" s="633"/>
      <c r="D4982" s="633"/>
    </row>
    <row r="4983" spans="3:4">
      <c r="C4983" s="633"/>
      <c r="D4983" s="633"/>
    </row>
    <row r="4984" spans="3:4">
      <c r="C4984" s="633"/>
      <c r="D4984" s="633"/>
    </row>
    <row r="4985" spans="3:4">
      <c r="C4985" s="633"/>
      <c r="D4985" s="633"/>
    </row>
    <row r="4986" spans="3:4">
      <c r="C4986" s="633"/>
      <c r="D4986" s="633"/>
    </row>
    <row r="4987" spans="3:4">
      <c r="C4987" s="633"/>
      <c r="D4987" s="633"/>
    </row>
    <row r="4988" spans="3:4">
      <c r="C4988" s="633"/>
      <c r="D4988" s="633"/>
    </row>
    <row r="4989" spans="3:4">
      <c r="C4989" s="633"/>
      <c r="D4989" s="633"/>
    </row>
    <row r="4990" spans="3:4">
      <c r="C4990" s="633"/>
      <c r="D4990" s="633"/>
    </row>
    <row r="4991" spans="3:4">
      <c r="C4991" s="633"/>
      <c r="D4991" s="633"/>
    </row>
    <row r="4992" spans="3:4">
      <c r="C4992" s="633"/>
      <c r="D4992" s="633"/>
    </row>
    <row r="4993" spans="3:4">
      <c r="C4993" s="633"/>
      <c r="D4993" s="633"/>
    </row>
    <row r="4994" spans="3:4">
      <c r="C4994" s="633"/>
      <c r="D4994" s="633"/>
    </row>
    <row r="4995" spans="3:4">
      <c r="C4995" s="633"/>
      <c r="D4995" s="633"/>
    </row>
    <row r="4996" spans="3:4">
      <c r="C4996" s="633"/>
      <c r="D4996" s="633"/>
    </row>
    <row r="4997" spans="3:4">
      <c r="C4997" s="633"/>
      <c r="D4997" s="633"/>
    </row>
    <row r="4998" spans="3:4">
      <c r="C4998" s="633"/>
      <c r="D4998" s="633"/>
    </row>
    <row r="4999" spans="3:4">
      <c r="C4999" s="633"/>
      <c r="D4999" s="633"/>
    </row>
    <row r="5000" spans="3:4">
      <c r="C5000" s="633"/>
      <c r="D5000" s="633"/>
    </row>
    <row r="5001" spans="3:4">
      <c r="C5001" s="633"/>
      <c r="D5001" s="633"/>
    </row>
    <row r="5002" spans="3:4">
      <c r="C5002" s="633"/>
      <c r="D5002" s="633"/>
    </row>
    <row r="5003" spans="3:4">
      <c r="C5003" s="633"/>
      <c r="D5003" s="633"/>
    </row>
    <row r="5004" spans="3:4">
      <c r="C5004" s="633"/>
      <c r="D5004" s="633"/>
    </row>
    <row r="5005" spans="3:4">
      <c r="C5005" s="633"/>
      <c r="D5005" s="633"/>
    </row>
    <row r="5006" spans="3:4">
      <c r="C5006" s="633"/>
      <c r="D5006" s="633"/>
    </row>
    <row r="5007" spans="3:4">
      <c r="C5007" s="633"/>
      <c r="D5007" s="633"/>
    </row>
    <row r="5008" spans="3:4">
      <c r="C5008" s="633"/>
      <c r="D5008" s="633"/>
    </row>
    <row r="5009" spans="3:4">
      <c r="C5009" s="633"/>
      <c r="D5009" s="633"/>
    </row>
    <row r="5010" spans="3:4">
      <c r="C5010" s="633"/>
      <c r="D5010" s="633"/>
    </row>
    <row r="5011" spans="3:4">
      <c r="C5011" s="633"/>
      <c r="D5011" s="633"/>
    </row>
    <row r="5012" spans="3:4">
      <c r="C5012" s="633"/>
      <c r="D5012" s="633"/>
    </row>
    <row r="5013" spans="3:4">
      <c r="C5013" s="633"/>
      <c r="D5013" s="633"/>
    </row>
    <row r="5014" spans="3:4">
      <c r="C5014" s="633"/>
      <c r="D5014" s="633"/>
    </row>
    <row r="5015" spans="3:4">
      <c r="C5015" s="633"/>
      <c r="D5015" s="633"/>
    </row>
    <row r="5016" spans="3:4">
      <c r="C5016" s="633"/>
      <c r="D5016" s="633"/>
    </row>
    <row r="5017" spans="3:4">
      <c r="C5017" s="633"/>
      <c r="D5017" s="633"/>
    </row>
    <row r="5018" spans="3:4">
      <c r="C5018" s="633"/>
      <c r="D5018" s="633"/>
    </row>
    <row r="5019" spans="3:4">
      <c r="C5019" s="633"/>
      <c r="D5019" s="633"/>
    </row>
    <row r="5020" spans="3:4">
      <c r="C5020" s="633"/>
      <c r="D5020" s="633"/>
    </row>
    <row r="5021" spans="3:4">
      <c r="C5021" s="633"/>
      <c r="D5021" s="633"/>
    </row>
    <row r="5022" spans="3:4">
      <c r="C5022" s="633"/>
      <c r="D5022" s="633"/>
    </row>
    <row r="5023" spans="3:4">
      <c r="C5023" s="633"/>
      <c r="D5023" s="633"/>
    </row>
    <row r="5024" spans="3:4">
      <c r="C5024" s="633"/>
      <c r="D5024" s="633"/>
    </row>
    <row r="5025" spans="3:4">
      <c r="C5025" s="633"/>
      <c r="D5025" s="633"/>
    </row>
    <row r="5026" spans="3:4">
      <c r="C5026" s="633"/>
      <c r="D5026" s="633"/>
    </row>
    <row r="5027" spans="3:4">
      <c r="C5027" s="633"/>
      <c r="D5027" s="633"/>
    </row>
    <row r="5028" spans="3:4">
      <c r="C5028" s="633"/>
      <c r="D5028" s="633"/>
    </row>
    <row r="5029" spans="3:4">
      <c r="C5029" s="633"/>
      <c r="D5029" s="633"/>
    </row>
    <row r="5030" spans="3:4">
      <c r="C5030" s="633"/>
      <c r="D5030" s="633"/>
    </row>
    <row r="5031" spans="3:4">
      <c r="C5031" s="633"/>
      <c r="D5031" s="633"/>
    </row>
    <row r="5032" spans="3:4">
      <c r="C5032" s="633"/>
      <c r="D5032" s="633"/>
    </row>
    <row r="5033" spans="3:4">
      <c r="C5033" s="633"/>
      <c r="D5033" s="633"/>
    </row>
    <row r="5034" spans="3:4">
      <c r="C5034" s="633"/>
      <c r="D5034" s="633"/>
    </row>
    <row r="5035" spans="3:4">
      <c r="C5035" s="633"/>
      <c r="D5035" s="633"/>
    </row>
    <row r="5036" spans="3:4">
      <c r="C5036" s="633"/>
      <c r="D5036" s="633"/>
    </row>
    <row r="5037" spans="3:4">
      <c r="C5037" s="633"/>
      <c r="D5037" s="633"/>
    </row>
    <row r="5038" spans="3:4">
      <c r="C5038" s="633"/>
      <c r="D5038" s="633"/>
    </row>
    <row r="5039" spans="3:4">
      <c r="C5039" s="633"/>
      <c r="D5039" s="633"/>
    </row>
    <row r="5040" spans="3:4">
      <c r="C5040" s="633"/>
      <c r="D5040" s="633"/>
    </row>
    <row r="5041" spans="3:4">
      <c r="C5041" s="633"/>
      <c r="D5041" s="633"/>
    </row>
    <row r="5042" spans="3:4">
      <c r="C5042" s="633"/>
      <c r="D5042" s="633"/>
    </row>
    <row r="5043" spans="3:4">
      <c r="C5043" s="633"/>
      <c r="D5043" s="633"/>
    </row>
    <row r="5044" spans="3:4">
      <c r="C5044" s="633"/>
      <c r="D5044" s="633"/>
    </row>
    <row r="5045" spans="3:4">
      <c r="C5045" s="633"/>
      <c r="D5045" s="633"/>
    </row>
    <row r="5046" spans="3:4">
      <c r="C5046" s="633"/>
      <c r="D5046" s="633"/>
    </row>
    <row r="5047" spans="3:4">
      <c r="C5047" s="633"/>
      <c r="D5047" s="633"/>
    </row>
    <row r="5048" spans="3:4">
      <c r="C5048" s="633"/>
      <c r="D5048" s="633"/>
    </row>
    <row r="5049" spans="3:4">
      <c r="C5049" s="633"/>
      <c r="D5049" s="633"/>
    </row>
    <row r="5050" spans="3:4">
      <c r="C5050" s="633"/>
      <c r="D5050" s="633"/>
    </row>
    <row r="5051" spans="3:4">
      <c r="C5051" s="633"/>
      <c r="D5051" s="633"/>
    </row>
    <row r="5052" spans="3:4">
      <c r="C5052" s="633"/>
      <c r="D5052" s="633"/>
    </row>
    <row r="5053" spans="3:4">
      <c r="C5053" s="633"/>
      <c r="D5053" s="633"/>
    </row>
    <row r="5054" spans="3:4">
      <c r="C5054" s="633"/>
      <c r="D5054" s="633"/>
    </row>
    <row r="5055" spans="3:4">
      <c r="C5055" s="633"/>
      <c r="D5055" s="633"/>
    </row>
    <row r="5056" spans="3:4">
      <c r="C5056" s="633"/>
      <c r="D5056" s="633"/>
    </row>
    <row r="5057" spans="3:4">
      <c r="C5057" s="633"/>
      <c r="D5057" s="633"/>
    </row>
    <row r="5058" spans="3:4">
      <c r="C5058" s="633"/>
      <c r="D5058" s="633"/>
    </row>
    <row r="5059" spans="3:4">
      <c r="C5059" s="633"/>
      <c r="D5059" s="633"/>
    </row>
    <row r="5060" spans="3:4">
      <c r="C5060" s="633"/>
      <c r="D5060" s="633"/>
    </row>
    <row r="5061" spans="3:4">
      <c r="C5061" s="633"/>
      <c r="D5061" s="633"/>
    </row>
    <row r="5062" spans="3:4">
      <c r="C5062" s="633"/>
      <c r="D5062" s="633"/>
    </row>
    <row r="5063" spans="3:4">
      <c r="C5063" s="633"/>
      <c r="D5063" s="633"/>
    </row>
    <row r="5064" spans="3:4">
      <c r="C5064" s="633"/>
      <c r="D5064" s="633"/>
    </row>
    <row r="5065" spans="3:4">
      <c r="C5065" s="633"/>
      <c r="D5065" s="633"/>
    </row>
    <row r="5066" spans="3:4">
      <c r="C5066" s="633"/>
      <c r="D5066" s="633"/>
    </row>
    <row r="5067" spans="3:4">
      <c r="C5067" s="633"/>
      <c r="D5067" s="633"/>
    </row>
    <row r="5068" spans="3:4">
      <c r="C5068" s="633"/>
      <c r="D5068" s="633"/>
    </row>
    <row r="5069" spans="3:4">
      <c r="C5069" s="633"/>
      <c r="D5069" s="633"/>
    </row>
    <row r="5070" spans="3:4">
      <c r="C5070" s="633"/>
      <c r="D5070" s="633"/>
    </row>
    <row r="5071" spans="3:4">
      <c r="C5071" s="633"/>
      <c r="D5071" s="633"/>
    </row>
    <row r="5072" spans="3:4">
      <c r="C5072" s="633"/>
      <c r="D5072" s="633"/>
    </row>
    <row r="5073" spans="3:4">
      <c r="C5073" s="633"/>
      <c r="D5073" s="633"/>
    </row>
    <row r="5074" spans="3:4">
      <c r="C5074" s="633"/>
      <c r="D5074" s="633"/>
    </row>
    <row r="5075" spans="3:4">
      <c r="C5075" s="633"/>
      <c r="D5075" s="633"/>
    </row>
    <row r="5076" spans="3:4">
      <c r="C5076" s="633"/>
      <c r="D5076" s="633"/>
    </row>
    <row r="5077" spans="3:4">
      <c r="C5077" s="633"/>
      <c r="D5077" s="633"/>
    </row>
    <row r="5078" spans="3:4">
      <c r="C5078" s="633"/>
      <c r="D5078" s="633"/>
    </row>
    <row r="5079" spans="3:4">
      <c r="C5079" s="633"/>
      <c r="D5079" s="633"/>
    </row>
    <row r="5080" spans="3:4">
      <c r="C5080" s="633"/>
      <c r="D5080" s="633"/>
    </row>
    <row r="5081" spans="3:4">
      <c r="C5081" s="633"/>
      <c r="D5081" s="633"/>
    </row>
    <row r="5082" spans="3:4">
      <c r="C5082" s="633"/>
      <c r="D5082" s="633"/>
    </row>
    <row r="5083" spans="3:4">
      <c r="C5083" s="633"/>
      <c r="D5083" s="633"/>
    </row>
    <row r="5084" spans="3:4">
      <c r="C5084" s="633"/>
      <c r="D5084" s="633"/>
    </row>
    <row r="5085" spans="3:4">
      <c r="C5085" s="633"/>
      <c r="D5085" s="633"/>
    </row>
    <row r="5086" spans="3:4">
      <c r="C5086" s="633"/>
      <c r="D5086" s="633"/>
    </row>
    <row r="5087" spans="3:4">
      <c r="C5087" s="633"/>
      <c r="D5087" s="633"/>
    </row>
    <row r="5088" spans="3:4">
      <c r="C5088" s="633"/>
      <c r="D5088" s="633"/>
    </row>
    <row r="5089" spans="3:4">
      <c r="C5089" s="633"/>
      <c r="D5089" s="633"/>
    </row>
    <row r="5090" spans="3:4">
      <c r="C5090" s="633"/>
      <c r="D5090" s="633"/>
    </row>
    <row r="5091" spans="3:4">
      <c r="C5091" s="633"/>
      <c r="D5091" s="633"/>
    </row>
    <row r="5092" spans="3:4">
      <c r="C5092" s="633"/>
      <c r="D5092" s="633"/>
    </row>
    <row r="5093" spans="3:4">
      <c r="C5093" s="633"/>
      <c r="D5093" s="633"/>
    </row>
    <row r="5094" spans="3:4">
      <c r="C5094" s="633"/>
      <c r="D5094" s="633"/>
    </row>
    <row r="5095" spans="3:4">
      <c r="C5095" s="633"/>
      <c r="D5095" s="633"/>
    </row>
    <row r="5096" spans="3:4">
      <c r="C5096" s="633"/>
      <c r="D5096" s="633"/>
    </row>
    <row r="5097" spans="3:4">
      <c r="C5097" s="633"/>
      <c r="D5097" s="633"/>
    </row>
    <row r="5098" spans="3:4">
      <c r="C5098" s="633"/>
      <c r="D5098" s="633"/>
    </row>
    <row r="5099" spans="3:4">
      <c r="C5099" s="633"/>
      <c r="D5099" s="633"/>
    </row>
    <row r="5100" spans="3:4">
      <c r="C5100" s="633"/>
      <c r="D5100" s="633"/>
    </row>
    <row r="5101" spans="3:4">
      <c r="C5101" s="633"/>
      <c r="D5101" s="633"/>
    </row>
    <row r="5102" spans="3:4">
      <c r="C5102" s="633"/>
      <c r="D5102" s="633"/>
    </row>
    <row r="5103" spans="3:4">
      <c r="C5103" s="633"/>
      <c r="D5103" s="633"/>
    </row>
    <row r="5104" spans="3:4">
      <c r="C5104" s="633"/>
      <c r="D5104" s="633"/>
    </row>
    <row r="5105" spans="3:4">
      <c r="C5105" s="633"/>
      <c r="D5105" s="633"/>
    </row>
    <row r="5106" spans="3:4">
      <c r="C5106" s="633"/>
      <c r="D5106" s="633"/>
    </row>
    <row r="5107" spans="3:4">
      <c r="C5107" s="633"/>
      <c r="D5107" s="633"/>
    </row>
    <row r="5108" spans="3:4">
      <c r="C5108" s="633"/>
      <c r="D5108" s="633"/>
    </row>
    <row r="5109" spans="3:4">
      <c r="C5109" s="633"/>
      <c r="D5109" s="633"/>
    </row>
    <row r="5110" spans="3:4">
      <c r="C5110" s="633"/>
      <c r="D5110" s="633"/>
    </row>
    <row r="5111" spans="3:4">
      <c r="C5111" s="633"/>
      <c r="D5111" s="633"/>
    </row>
    <row r="5112" spans="3:4">
      <c r="C5112" s="633"/>
      <c r="D5112" s="633"/>
    </row>
    <row r="5113" spans="3:4">
      <c r="C5113" s="633"/>
      <c r="D5113" s="633"/>
    </row>
    <row r="5114" spans="3:4">
      <c r="C5114" s="633"/>
      <c r="D5114" s="633"/>
    </row>
    <row r="5115" spans="3:4">
      <c r="C5115" s="633"/>
      <c r="D5115" s="633"/>
    </row>
    <row r="5116" spans="3:4">
      <c r="C5116" s="633"/>
      <c r="D5116" s="633"/>
    </row>
    <row r="5117" spans="3:4">
      <c r="C5117" s="633"/>
      <c r="D5117" s="633"/>
    </row>
    <row r="5118" spans="3:4">
      <c r="C5118" s="633"/>
      <c r="D5118" s="633"/>
    </row>
    <row r="5119" spans="3:4">
      <c r="C5119" s="633"/>
      <c r="D5119" s="633"/>
    </row>
    <row r="5120" spans="3:4">
      <c r="C5120" s="633"/>
      <c r="D5120" s="633"/>
    </row>
    <row r="5121" spans="3:4">
      <c r="C5121" s="633"/>
      <c r="D5121" s="633"/>
    </row>
    <row r="5122" spans="3:4">
      <c r="C5122" s="633"/>
      <c r="D5122" s="633"/>
    </row>
    <row r="5123" spans="3:4">
      <c r="C5123" s="633"/>
      <c r="D5123" s="633"/>
    </row>
    <row r="5124" spans="3:4">
      <c r="C5124" s="633"/>
      <c r="D5124" s="633"/>
    </row>
    <row r="5125" spans="3:4">
      <c r="C5125" s="633"/>
      <c r="D5125" s="633"/>
    </row>
    <row r="5126" spans="3:4">
      <c r="C5126" s="633"/>
      <c r="D5126" s="633"/>
    </row>
    <row r="5127" spans="3:4">
      <c r="C5127" s="633"/>
      <c r="D5127" s="633"/>
    </row>
    <row r="5128" spans="3:4">
      <c r="C5128" s="633"/>
      <c r="D5128" s="633"/>
    </row>
    <row r="5129" spans="3:4">
      <c r="C5129" s="633"/>
      <c r="D5129" s="633"/>
    </row>
    <row r="5130" spans="3:4">
      <c r="C5130" s="633"/>
      <c r="D5130" s="633"/>
    </row>
    <row r="5131" spans="3:4">
      <c r="C5131" s="633"/>
      <c r="D5131" s="633"/>
    </row>
    <row r="5132" spans="3:4">
      <c r="C5132" s="633"/>
      <c r="D5132" s="633"/>
    </row>
    <row r="5133" spans="3:4">
      <c r="C5133" s="633"/>
      <c r="D5133" s="633"/>
    </row>
    <row r="5134" spans="3:4">
      <c r="C5134" s="633"/>
      <c r="D5134" s="633"/>
    </row>
    <row r="5135" spans="3:4">
      <c r="C5135" s="633"/>
      <c r="D5135" s="633"/>
    </row>
    <row r="5136" spans="3:4">
      <c r="C5136" s="633"/>
      <c r="D5136" s="633"/>
    </row>
    <row r="5137" spans="3:4">
      <c r="C5137" s="633"/>
      <c r="D5137" s="633"/>
    </row>
    <row r="5138" spans="3:4">
      <c r="C5138" s="633"/>
      <c r="D5138" s="633"/>
    </row>
    <row r="5139" spans="3:4">
      <c r="C5139" s="633"/>
      <c r="D5139" s="633"/>
    </row>
    <row r="5140" spans="3:4">
      <c r="C5140" s="633"/>
      <c r="D5140" s="633"/>
    </row>
    <row r="5141" spans="3:4">
      <c r="C5141" s="633"/>
      <c r="D5141" s="633"/>
    </row>
    <row r="5142" spans="3:4">
      <c r="C5142" s="633"/>
      <c r="D5142" s="633"/>
    </row>
    <row r="5143" spans="3:4">
      <c r="C5143" s="633"/>
      <c r="D5143" s="633"/>
    </row>
    <row r="5144" spans="3:4">
      <c r="C5144" s="633"/>
      <c r="D5144" s="633"/>
    </row>
    <row r="5145" spans="3:4">
      <c r="C5145" s="633"/>
      <c r="D5145" s="633"/>
    </row>
    <row r="5146" spans="3:4">
      <c r="C5146" s="633"/>
      <c r="D5146" s="633"/>
    </row>
    <row r="5147" spans="3:4">
      <c r="C5147" s="633"/>
      <c r="D5147" s="633"/>
    </row>
    <row r="5148" spans="3:4">
      <c r="C5148" s="633"/>
      <c r="D5148" s="633"/>
    </row>
    <row r="5149" spans="3:4">
      <c r="C5149" s="633"/>
      <c r="D5149" s="633"/>
    </row>
    <row r="5150" spans="3:4">
      <c r="C5150" s="633"/>
      <c r="D5150" s="633"/>
    </row>
    <row r="5151" spans="3:4">
      <c r="C5151" s="633"/>
      <c r="D5151" s="633"/>
    </row>
    <row r="5152" spans="3:4">
      <c r="C5152" s="633"/>
      <c r="D5152" s="633"/>
    </row>
    <row r="5153" spans="3:4">
      <c r="C5153" s="633"/>
      <c r="D5153" s="633"/>
    </row>
    <row r="5154" spans="3:4">
      <c r="C5154" s="633"/>
      <c r="D5154" s="633"/>
    </row>
    <row r="5155" spans="3:4">
      <c r="C5155" s="633"/>
      <c r="D5155" s="633"/>
    </row>
    <row r="5156" spans="3:4">
      <c r="C5156" s="633"/>
      <c r="D5156" s="633"/>
    </row>
    <row r="5157" spans="3:4">
      <c r="C5157" s="633"/>
      <c r="D5157" s="633"/>
    </row>
    <row r="5158" spans="3:4">
      <c r="C5158" s="633"/>
      <c r="D5158" s="633"/>
    </row>
    <row r="5159" spans="3:4">
      <c r="C5159" s="633"/>
      <c r="D5159" s="633"/>
    </row>
    <row r="5160" spans="3:4">
      <c r="C5160" s="633"/>
      <c r="D5160" s="633"/>
    </row>
    <row r="5161" spans="3:4">
      <c r="C5161" s="633"/>
      <c r="D5161" s="633"/>
    </row>
    <row r="5162" spans="3:4">
      <c r="C5162" s="633"/>
      <c r="D5162" s="633"/>
    </row>
    <row r="5163" spans="3:4">
      <c r="C5163" s="633"/>
      <c r="D5163" s="633"/>
    </row>
    <row r="5164" spans="3:4">
      <c r="C5164" s="633"/>
      <c r="D5164" s="633"/>
    </row>
    <row r="5165" spans="3:4">
      <c r="C5165" s="633"/>
      <c r="D5165" s="633"/>
    </row>
    <row r="5166" spans="3:4">
      <c r="C5166" s="633"/>
      <c r="D5166" s="633"/>
    </row>
    <row r="5167" spans="3:4">
      <c r="C5167" s="633"/>
      <c r="D5167" s="633"/>
    </row>
    <row r="5168" spans="3:4">
      <c r="C5168" s="633"/>
      <c r="D5168" s="633"/>
    </row>
    <row r="5169" spans="3:4">
      <c r="C5169" s="633"/>
      <c r="D5169" s="633"/>
    </row>
    <row r="5170" spans="3:4">
      <c r="C5170" s="633"/>
      <c r="D5170" s="633"/>
    </row>
    <row r="5171" spans="3:4">
      <c r="C5171" s="633"/>
      <c r="D5171" s="633"/>
    </row>
    <row r="5172" spans="3:4">
      <c r="C5172" s="633"/>
      <c r="D5172" s="633"/>
    </row>
    <row r="5173" spans="3:4">
      <c r="C5173" s="633"/>
      <c r="D5173" s="633"/>
    </row>
    <row r="5174" spans="3:4">
      <c r="C5174" s="633"/>
      <c r="D5174" s="633"/>
    </row>
    <row r="5175" spans="3:4">
      <c r="C5175" s="633"/>
      <c r="D5175" s="633"/>
    </row>
    <row r="5176" spans="3:4">
      <c r="C5176" s="633"/>
      <c r="D5176" s="633"/>
    </row>
    <row r="5177" spans="3:4">
      <c r="C5177" s="633"/>
      <c r="D5177" s="633"/>
    </row>
    <row r="5178" spans="3:4">
      <c r="C5178" s="633"/>
      <c r="D5178" s="633"/>
    </row>
    <row r="5179" spans="3:4">
      <c r="C5179" s="633"/>
      <c r="D5179" s="633"/>
    </row>
    <row r="5180" spans="3:4">
      <c r="C5180" s="633"/>
      <c r="D5180" s="633"/>
    </row>
    <row r="5181" spans="3:4">
      <c r="C5181" s="633"/>
      <c r="D5181" s="633"/>
    </row>
    <row r="5182" spans="3:4">
      <c r="C5182" s="633"/>
      <c r="D5182" s="633"/>
    </row>
    <row r="5183" spans="3:4">
      <c r="C5183" s="633"/>
      <c r="D5183" s="633"/>
    </row>
    <row r="5184" spans="3:4">
      <c r="C5184" s="633"/>
      <c r="D5184" s="633"/>
    </row>
    <row r="5185" spans="3:4">
      <c r="C5185" s="633"/>
      <c r="D5185" s="633"/>
    </row>
    <row r="5186" spans="3:4">
      <c r="C5186" s="633"/>
      <c r="D5186" s="633"/>
    </row>
    <row r="5187" spans="3:4">
      <c r="C5187" s="633"/>
      <c r="D5187" s="633"/>
    </row>
    <row r="5188" spans="3:4">
      <c r="C5188" s="633"/>
      <c r="D5188" s="633"/>
    </row>
    <row r="5189" spans="3:4">
      <c r="C5189" s="633"/>
      <c r="D5189" s="633"/>
    </row>
    <row r="5190" spans="3:4">
      <c r="C5190" s="633"/>
      <c r="D5190" s="633"/>
    </row>
    <row r="5191" spans="3:4">
      <c r="C5191" s="633"/>
      <c r="D5191" s="633"/>
    </row>
    <row r="5192" spans="3:4">
      <c r="C5192" s="633"/>
      <c r="D5192" s="633"/>
    </row>
    <row r="5193" spans="3:4">
      <c r="C5193" s="633"/>
      <c r="D5193" s="633"/>
    </row>
    <row r="5194" spans="3:4">
      <c r="C5194" s="633"/>
      <c r="D5194" s="633"/>
    </row>
    <row r="5195" spans="3:4">
      <c r="C5195" s="633"/>
      <c r="D5195" s="633"/>
    </row>
    <row r="5196" spans="3:4">
      <c r="C5196" s="633"/>
      <c r="D5196" s="633"/>
    </row>
    <row r="5197" spans="3:4">
      <c r="C5197" s="633"/>
      <c r="D5197" s="633"/>
    </row>
    <row r="5198" spans="3:4">
      <c r="C5198" s="633"/>
      <c r="D5198" s="633"/>
    </row>
    <row r="5199" spans="3:4">
      <c r="C5199" s="633"/>
      <c r="D5199" s="633"/>
    </row>
    <row r="5200" spans="3:4">
      <c r="C5200" s="633"/>
      <c r="D5200" s="633"/>
    </row>
    <row r="5201" spans="3:4">
      <c r="C5201" s="633"/>
      <c r="D5201" s="633"/>
    </row>
    <row r="5202" spans="3:4">
      <c r="C5202" s="633"/>
      <c r="D5202" s="633"/>
    </row>
    <row r="5203" spans="3:4">
      <c r="C5203" s="633"/>
      <c r="D5203" s="633"/>
    </row>
    <row r="5204" spans="3:4">
      <c r="C5204" s="633"/>
      <c r="D5204" s="633"/>
    </row>
    <row r="5205" spans="3:4">
      <c r="C5205" s="633"/>
      <c r="D5205" s="633"/>
    </row>
    <row r="5206" spans="3:4">
      <c r="C5206" s="633"/>
      <c r="D5206" s="633"/>
    </row>
    <row r="5207" spans="3:4">
      <c r="C5207" s="633"/>
      <c r="D5207" s="633"/>
    </row>
    <row r="5208" spans="3:4">
      <c r="C5208" s="633"/>
      <c r="D5208" s="633"/>
    </row>
    <row r="5209" spans="3:4">
      <c r="C5209" s="633"/>
      <c r="D5209" s="633"/>
    </row>
    <row r="5210" spans="3:4">
      <c r="C5210" s="633"/>
      <c r="D5210" s="633"/>
    </row>
    <row r="5211" spans="3:4">
      <c r="C5211" s="633"/>
      <c r="D5211" s="633"/>
    </row>
    <row r="5212" spans="3:4">
      <c r="C5212" s="633"/>
      <c r="D5212" s="633"/>
    </row>
    <row r="5213" spans="3:4">
      <c r="C5213" s="633"/>
      <c r="D5213" s="633"/>
    </row>
    <row r="5214" spans="3:4">
      <c r="C5214" s="633"/>
      <c r="D5214" s="633"/>
    </row>
    <row r="5215" spans="3:4">
      <c r="C5215" s="633"/>
      <c r="D5215" s="633"/>
    </row>
    <row r="5216" spans="3:4">
      <c r="C5216" s="633"/>
      <c r="D5216" s="633"/>
    </row>
    <row r="5217" spans="3:4">
      <c r="C5217" s="633"/>
      <c r="D5217" s="633"/>
    </row>
    <row r="5218" spans="3:4">
      <c r="C5218" s="633"/>
      <c r="D5218" s="633"/>
    </row>
    <row r="5219" spans="3:4">
      <c r="C5219" s="633"/>
      <c r="D5219" s="633"/>
    </row>
    <row r="5220" spans="3:4">
      <c r="C5220" s="633"/>
      <c r="D5220" s="633"/>
    </row>
    <row r="5221" spans="3:4">
      <c r="C5221" s="633"/>
      <c r="D5221" s="633"/>
    </row>
    <row r="5222" spans="3:4">
      <c r="C5222" s="633"/>
      <c r="D5222" s="633"/>
    </row>
    <row r="5223" spans="3:4">
      <c r="C5223" s="633"/>
      <c r="D5223" s="633"/>
    </row>
    <row r="5224" spans="3:4">
      <c r="C5224" s="633"/>
      <c r="D5224" s="633"/>
    </row>
    <row r="5225" spans="3:4">
      <c r="C5225" s="633"/>
      <c r="D5225" s="633"/>
    </row>
    <row r="5226" spans="3:4">
      <c r="C5226" s="633"/>
      <c r="D5226" s="633"/>
    </row>
    <row r="5227" spans="3:4">
      <c r="C5227" s="633"/>
      <c r="D5227" s="633"/>
    </row>
    <row r="5228" spans="3:4">
      <c r="C5228" s="633"/>
      <c r="D5228" s="633"/>
    </row>
    <row r="5229" spans="3:4">
      <c r="C5229" s="633"/>
      <c r="D5229" s="633"/>
    </row>
    <row r="5230" spans="3:4">
      <c r="C5230" s="633"/>
      <c r="D5230" s="633"/>
    </row>
    <row r="5231" spans="3:4">
      <c r="C5231" s="633"/>
      <c r="D5231" s="633"/>
    </row>
    <row r="5232" spans="3:4">
      <c r="C5232" s="633"/>
      <c r="D5232" s="633"/>
    </row>
    <row r="5233" spans="3:4">
      <c r="C5233" s="633"/>
      <c r="D5233" s="633"/>
    </row>
    <row r="5234" spans="3:4">
      <c r="C5234" s="633"/>
      <c r="D5234" s="633"/>
    </row>
    <row r="5235" spans="3:4">
      <c r="C5235" s="633"/>
      <c r="D5235" s="633"/>
    </row>
    <row r="5236" spans="3:4">
      <c r="C5236" s="633"/>
      <c r="D5236" s="633"/>
    </row>
    <row r="5237" spans="3:4">
      <c r="C5237" s="633"/>
      <c r="D5237" s="633"/>
    </row>
    <row r="5238" spans="3:4">
      <c r="C5238" s="633"/>
      <c r="D5238" s="633"/>
    </row>
    <row r="5239" spans="3:4">
      <c r="C5239" s="633"/>
      <c r="D5239" s="633"/>
    </row>
    <row r="5240" spans="3:4">
      <c r="C5240" s="633"/>
      <c r="D5240" s="633"/>
    </row>
    <row r="5241" spans="3:4">
      <c r="C5241" s="633"/>
      <c r="D5241" s="633"/>
    </row>
    <row r="5242" spans="3:4">
      <c r="C5242" s="633"/>
      <c r="D5242" s="633"/>
    </row>
    <row r="5243" spans="3:4">
      <c r="C5243" s="633"/>
      <c r="D5243" s="633"/>
    </row>
    <row r="5244" spans="3:4">
      <c r="C5244" s="633"/>
      <c r="D5244" s="633"/>
    </row>
    <row r="5245" spans="3:4">
      <c r="C5245" s="633"/>
      <c r="D5245" s="633"/>
    </row>
    <row r="5246" spans="3:4">
      <c r="C5246" s="633"/>
      <c r="D5246" s="633"/>
    </row>
    <row r="5247" spans="3:4">
      <c r="C5247" s="633"/>
      <c r="D5247" s="633"/>
    </row>
    <row r="5248" spans="3:4">
      <c r="C5248" s="633"/>
      <c r="D5248" s="633"/>
    </row>
    <row r="5249" spans="3:4">
      <c r="C5249" s="633"/>
      <c r="D5249" s="633"/>
    </row>
    <row r="5250" spans="3:4">
      <c r="C5250" s="633"/>
      <c r="D5250" s="633"/>
    </row>
    <row r="5251" spans="3:4">
      <c r="C5251" s="633"/>
      <c r="D5251" s="633"/>
    </row>
    <row r="5252" spans="3:4">
      <c r="C5252" s="633"/>
      <c r="D5252" s="633"/>
    </row>
    <row r="5253" spans="3:4">
      <c r="C5253" s="633"/>
      <c r="D5253" s="633"/>
    </row>
    <row r="5254" spans="3:4">
      <c r="C5254" s="633"/>
      <c r="D5254" s="633"/>
    </row>
    <row r="5255" spans="3:4">
      <c r="C5255" s="633"/>
      <c r="D5255" s="633"/>
    </row>
    <row r="5256" spans="3:4">
      <c r="C5256" s="633"/>
      <c r="D5256" s="633"/>
    </row>
    <row r="5257" spans="3:4">
      <c r="C5257" s="633"/>
      <c r="D5257" s="633"/>
    </row>
    <row r="5258" spans="3:4">
      <c r="C5258" s="633"/>
      <c r="D5258" s="633"/>
    </row>
    <row r="5259" spans="3:4">
      <c r="C5259" s="633"/>
      <c r="D5259" s="633"/>
    </row>
    <row r="5260" spans="3:4">
      <c r="C5260" s="633"/>
      <c r="D5260" s="633"/>
    </row>
    <row r="5261" spans="3:4">
      <c r="C5261" s="633"/>
      <c r="D5261" s="633"/>
    </row>
    <row r="5262" spans="3:4">
      <c r="C5262" s="633"/>
      <c r="D5262" s="633"/>
    </row>
    <row r="5263" spans="3:4">
      <c r="C5263" s="633"/>
      <c r="D5263" s="633"/>
    </row>
    <row r="5264" spans="3:4">
      <c r="C5264" s="633"/>
      <c r="D5264" s="633"/>
    </row>
    <row r="5265" spans="3:4">
      <c r="C5265" s="633"/>
      <c r="D5265" s="633"/>
    </row>
    <row r="5266" spans="3:4">
      <c r="C5266" s="633"/>
      <c r="D5266" s="633"/>
    </row>
    <row r="5267" spans="3:4">
      <c r="C5267" s="633"/>
      <c r="D5267" s="633"/>
    </row>
    <row r="5268" spans="3:4">
      <c r="C5268" s="633"/>
      <c r="D5268" s="633"/>
    </row>
    <row r="5269" spans="3:4">
      <c r="C5269" s="633"/>
      <c r="D5269" s="633"/>
    </row>
    <row r="5270" spans="3:4">
      <c r="C5270" s="633"/>
      <c r="D5270" s="633"/>
    </row>
    <row r="5271" spans="3:4">
      <c r="C5271" s="633"/>
      <c r="D5271" s="633"/>
    </row>
    <row r="5272" spans="3:4">
      <c r="C5272" s="633"/>
      <c r="D5272" s="633"/>
    </row>
    <row r="5273" spans="3:4">
      <c r="C5273" s="633"/>
      <c r="D5273" s="633"/>
    </row>
    <row r="5274" spans="3:4">
      <c r="C5274" s="633"/>
      <c r="D5274" s="633"/>
    </row>
    <row r="5275" spans="3:4">
      <c r="C5275" s="633"/>
      <c r="D5275" s="633"/>
    </row>
    <row r="5276" spans="3:4">
      <c r="C5276" s="633"/>
      <c r="D5276" s="633"/>
    </row>
    <row r="5277" spans="3:4">
      <c r="C5277" s="633"/>
      <c r="D5277" s="633"/>
    </row>
    <row r="5278" spans="3:4">
      <c r="C5278" s="633"/>
      <c r="D5278" s="633"/>
    </row>
    <row r="5279" spans="3:4">
      <c r="C5279" s="633"/>
      <c r="D5279" s="633"/>
    </row>
    <row r="5280" spans="3:4">
      <c r="C5280" s="633"/>
      <c r="D5280" s="633"/>
    </row>
    <row r="5281" spans="3:4">
      <c r="C5281" s="633"/>
      <c r="D5281" s="633"/>
    </row>
    <row r="5282" spans="3:4">
      <c r="C5282" s="633"/>
      <c r="D5282" s="633"/>
    </row>
    <row r="5283" spans="3:4">
      <c r="C5283" s="633"/>
      <c r="D5283" s="633"/>
    </row>
    <row r="5284" spans="3:4">
      <c r="C5284" s="633"/>
      <c r="D5284" s="633"/>
    </row>
    <row r="5285" spans="3:4">
      <c r="C5285" s="633"/>
      <c r="D5285" s="633"/>
    </row>
    <row r="5286" spans="3:4">
      <c r="C5286" s="633"/>
      <c r="D5286" s="633"/>
    </row>
    <row r="5287" spans="3:4">
      <c r="C5287" s="633"/>
      <c r="D5287" s="633"/>
    </row>
    <row r="5288" spans="3:4">
      <c r="C5288" s="633"/>
      <c r="D5288" s="633"/>
    </row>
    <row r="5289" spans="3:4">
      <c r="C5289" s="633"/>
      <c r="D5289" s="633"/>
    </row>
    <row r="5290" spans="3:4">
      <c r="C5290" s="633"/>
      <c r="D5290" s="633"/>
    </row>
    <row r="5291" spans="3:4">
      <c r="C5291" s="633"/>
      <c r="D5291" s="633"/>
    </row>
    <row r="5292" spans="3:4">
      <c r="C5292" s="633"/>
      <c r="D5292" s="633"/>
    </row>
    <row r="5293" spans="3:4">
      <c r="C5293" s="633"/>
      <c r="D5293" s="633"/>
    </row>
    <row r="5294" spans="3:4">
      <c r="C5294" s="633"/>
      <c r="D5294" s="633"/>
    </row>
    <row r="5295" spans="3:4">
      <c r="C5295" s="633"/>
      <c r="D5295" s="633"/>
    </row>
    <row r="5296" spans="3:4">
      <c r="C5296" s="633"/>
      <c r="D5296" s="633"/>
    </row>
    <row r="5297" spans="3:4">
      <c r="C5297" s="633"/>
      <c r="D5297" s="633"/>
    </row>
    <row r="5298" spans="3:4">
      <c r="C5298" s="633"/>
      <c r="D5298" s="633"/>
    </row>
    <row r="5299" spans="3:4">
      <c r="C5299" s="633"/>
      <c r="D5299" s="633"/>
    </row>
    <row r="5300" spans="3:4">
      <c r="C5300" s="633"/>
      <c r="D5300" s="633"/>
    </row>
    <row r="5301" spans="3:4">
      <c r="C5301" s="633"/>
      <c r="D5301" s="633"/>
    </row>
    <row r="5302" spans="3:4">
      <c r="C5302" s="633"/>
      <c r="D5302" s="633"/>
    </row>
    <row r="5303" spans="3:4">
      <c r="C5303" s="633"/>
      <c r="D5303" s="633"/>
    </row>
    <row r="5304" spans="3:4">
      <c r="C5304" s="633"/>
      <c r="D5304" s="633"/>
    </row>
    <row r="5305" spans="3:4">
      <c r="C5305" s="633"/>
      <c r="D5305" s="633"/>
    </row>
    <row r="5306" spans="3:4">
      <c r="C5306" s="633"/>
      <c r="D5306" s="633"/>
    </row>
    <row r="5307" spans="3:4">
      <c r="C5307" s="633"/>
      <c r="D5307" s="633"/>
    </row>
    <row r="5308" spans="3:4">
      <c r="C5308" s="633"/>
      <c r="D5308" s="633"/>
    </row>
    <row r="5309" spans="3:4">
      <c r="C5309" s="633"/>
      <c r="D5309" s="633"/>
    </row>
    <row r="5310" spans="3:4">
      <c r="C5310" s="633"/>
      <c r="D5310" s="633"/>
    </row>
    <row r="5311" spans="3:4">
      <c r="C5311" s="633"/>
      <c r="D5311" s="633"/>
    </row>
    <row r="5312" spans="3:4">
      <c r="C5312" s="633"/>
      <c r="D5312" s="633"/>
    </row>
    <row r="5313" spans="3:4">
      <c r="C5313" s="633"/>
      <c r="D5313" s="633"/>
    </row>
    <row r="5314" spans="3:4">
      <c r="C5314" s="633"/>
      <c r="D5314" s="633"/>
    </row>
    <row r="5315" spans="3:4">
      <c r="C5315" s="633"/>
      <c r="D5315" s="633"/>
    </row>
    <row r="5316" spans="3:4">
      <c r="C5316" s="633"/>
      <c r="D5316" s="633"/>
    </row>
    <row r="5317" spans="3:4">
      <c r="C5317" s="633"/>
      <c r="D5317" s="633"/>
    </row>
    <row r="5318" spans="3:4">
      <c r="C5318" s="633"/>
      <c r="D5318" s="633"/>
    </row>
    <row r="5319" spans="3:4">
      <c r="C5319" s="633"/>
      <c r="D5319" s="633"/>
    </row>
    <row r="5320" spans="3:4">
      <c r="C5320" s="633"/>
      <c r="D5320" s="633"/>
    </row>
    <row r="5321" spans="3:4">
      <c r="C5321" s="633"/>
      <c r="D5321" s="633"/>
    </row>
    <row r="5322" spans="3:4">
      <c r="C5322" s="633"/>
      <c r="D5322" s="633"/>
    </row>
    <row r="5323" spans="3:4">
      <c r="C5323" s="633"/>
      <c r="D5323" s="633"/>
    </row>
    <row r="5324" spans="3:4">
      <c r="C5324" s="633"/>
      <c r="D5324" s="633"/>
    </row>
    <row r="5325" spans="3:4">
      <c r="C5325" s="633"/>
      <c r="D5325" s="633"/>
    </row>
    <row r="5326" spans="3:4">
      <c r="C5326" s="633"/>
      <c r="D5326" s="633"/>
    </row>
    <row r="5327" spans="3:4">
      <c r="C5327" s="633"/>
      <c r="D5327" s="633"/>
    </row>
    <row r="5328" spans="3:4">
      <c r="C5328" s="633"/>
      <c r="D5328" s="633"/>
    </row>
    <row r="5329" spans="3:4">
      <c r="C5329" s="633"/>
      <c r="D5329" s="633"/>
    </row>
    <row r="5330" spans="3:4">
      <c r="C5330" s="633"/>
      <c r="D5330" s="633"/>
    </row>
    <row r="5331" spans="3:4">
      <c r="C5331" s="633"/>
      <c r="D5331" s="633"/>
    </row>
    <row r="5332" spans="3:4">
      <c r="C5332" s="633"/>
      <c r="D5332" s="633"/>
    </row>
    <row r="5333" spans="3:4">
      <c r="C5333" s="633"/>
      <c r="D5333" s="633"/>
    </row>
    <row r="5334" spans="3:4">
      <c r="C5334" s="633"/>
      <c r="D5334" s="633"/>
    </row>
    <row r="5335" spans="3:4">
      <c r="C5335" s="633"/>
      <c r="D5335" s="633"/>
    </row>
    <row r="5336" spans="3:4">
      <c r="C5336" s="633"/>
      <c r="D5336" s="633"/>
    </row>
    <row r="5337" spans="3:4">
      <c r="C5337" s="633"/>
      <c r="D5337" s="633"/>
    </row>
    <row r="5338" spans="3:4">
      <c r="C5338" s="633"/>
      <c r="D5338" s="633"/>
    </row>
    <row r="5339" spans="3:4">
      <c r="C5339" s="633"/>
      <c r="D5339" s="633"/>
    </row>
    <row r="5340" spans="3:4">
      <c r="C5340" s="633"/>
      <c r="D5340" s="633"/>
    </row>
    <row r="5341" spans="3:4">
      <c r="C5341" s="633"/>
      <c r="D5341" s="633"/>
    </row>
    <row r="5342" spans="3:4">
      <c r="C5342" s="633"/>
      <c r="D5342" s="633"/>
    </row>
    <row r="5343" spans="3:4">
      <c r="C5343" s="633"/>
      <c r="D5343" s="633"/>
    </row>
    <row r="5344" spans="3:4">
      <c r="C5344" s="633"/>
      <c r="D5344" s="633"/>
    </row>
    <row r="5345" spans="3:4">
      <c r="C5345" s="633"/>
      <c r="D5345" s="633"/>
    </row>
    <row r="5346" spans="3:4">
      <c r="C5346" s="633"/>
      <c r="D5346" s="633"/>
    </row>
    <row r="5347" spans="3:4">
      <c r="C5347" s="633"/>
      <c r="D5347" s="633"/>
    </row>
    <row r="5348" spans="3:4">
      <c r="C5348" s="633"/>
      <c r="D5348" s="633"/>
    </row>
    <row r="5349" spans="3:4">
      <c r="C5349" s="633"/>
      <c r="D5349" s="633"/>
    </row>
    <row r="5350" spans="3:4">
      <c r="C5350" s="633"/>
      <c r="D5350" s="633"/>
    </row>
    <row r="5351" spans="3:4">
      <c r="C5351" s="633"/>
      <c r="D5351" s="633"/>
    </row>
    <row r="5352" spans="3:4">
      <c r="C5352" s="633"/>
      <c r="D5352" s="633"/>
    </row>
    <row r="5353" spans="3:4">
      <c r="C5353" s="633"/>
      <c r="D5353" s="633"/>
    </row>
    <row r="5354" spans="3:4">
      <c r="C5354" s="633"/>
      <c r="D5354" s="633"/>
    </row>
    <row r="5355" spans="3:4">
      <c r="C5355" s="633"/>
      <c r="D5355" s="633"/>
    </row>
    <row r="5356" spans="3:4">
      <c r="C5356" s="633"/>
      <c r="D5356" s="633"/>
    </row>
    <row r="5357" spans="3:4">
      <c r="C5357" s="633"/>
      <c r="D5357" s="633"/>
    </row>
    <row r="5358" spans="3:4">
      <c r="C5358" s="633"/>
      <c r="D5358" s="633"/>
    </row>
    <row r="5359" spans="3:4">
      <c r="C5359" s="633"/>
      <c r="D5359" s="633"/>
    </row>
    <row r="5360" spans="3:4">
      <c r="C5360" s="633"/>
      <c r="D5360" s="633"/>
    </row>
    <row r="5361" spans="3:4">
      <c r="C5361" s="633"/>
      <c r="D5361" s="633"/>
    </row>
    <row r="5362" spans="3:4">
      <c r="C5362" s="633"/>
      <c r="D5362" s="633"/>
    </row>
    <row r="5363" spans="3:4">
      <c r="C5363" s="633"/>
      <c r="D5363" s="633"/>
    </row>
    <row r="5364" spans="3:4">
      <c r="C5364" s="633"/>
      <c r="D5364" s="633"/>
    </row>
    <row r="5365" spans="3:4">
      <c r="C5365" s="633"/>
      <c r="D5365" s="633"/>
    </row>
    <row r="5366" spans="3:4">
      <c r="C5366" s="633"/>
      <c r="D5366" s="633"/>
    </row>
    <row r="5367" spans="3:4">
      <c r="C5367" s="633"/>
      <c r="D5367" s="633"/>
    </row>
    <row r="5368" spans="3:4">
      <c r="C5368" s="633"/>
      <c r="D5368" s="633"/>
    </row>
    <row r="5369" spans="3:4">
      <c r="C5369" s="633"/>
      <c r="D5369" s="633"/>
    </row>
    <row r="5370" spans="3:4">
      <c r="C5370" s="633"/>
      <c r="D5370" s="633"/>
    </row>
    <row r="5371" spans="3:4">
      <c r="C5371" s="633"/>
      <c r="D5371" s="633"/>
    </row>
    <row r="5372" spans="3:4">
      <c r="C5372" s="633"/>
      <c r="D5372" s="633"/>
    </row>
    <row r="5373" spans="3:4">
      <c r="C5373" s="633"/>
      <c r="D5373" s="633"/>
    </row>
    <row r="5374" spans="3:4">
      <c r="C5374" s="633"/>
      <c r="D5374" s="633"/>
    </row>
    <row r="5375" spans="3:4">
      <c r="C5375" s="633"/>
      <c r="D5375" s="633"/>
    </row>
    <row r="5376" spans="3:4">
      <c r="C5376" s="633"/>
      <c r="D5376" s="633"/>
    </row>
    <row r="5377" spans="3:4">
      <c r="C5377" s="633"/>
      <c r="D5377" s="633"/>
    </row>
    <row r="5378" spans="3:4">
      <c r="C5378" s="633"/>
      <c r="D5378" s="633"/>
    </row>
    <row r="5379" spans="3:4">
      <c r="C5379" s="633"/>
      <c r="D5379" s="633"/>
    </row>
    <row r="5380" spans="3:4">
      <c r="C5380" s="633"/>
      <c r="D5380" s="633"/>
    </row>
    <row r="5381" spans="3:4">
      <c r="C5381" s="633"/>
      <c r="D5381" s="633"/>
    </row>
    <row r="5382" spans="3:4">
      <c r="C5382" s="633"/>
      <c r="D5382" s="633"/>
    </row>
    <row r="5383" spans="3:4">
      <c r="C5383" s="633"/>
      <c r="D5383" s="633"/>
    </row>
    <row r="5384" spans="3:4">
      <c r="C5384" s="633"/>
      <c r="D5384" s="633"/>
    </row>
    <row r="5385" spans="3:4">
      <c r="C5385" s="633"/>
      <c r="D5385" s="633"/>
    </row>
    <row r="5386" spans="3:4">
      <c r="C5386" s="633"/>
      <c r="D5386" s="633"/>
    </row>
    <row r="5387" spans="3:4">
      <c r="C5387" s="633"/>
      <c r="D5387" s="633"/>
    </row>
    <row r="5388" spans="3:4">
      <c r="C5388" s="633"/>
      <c r="D5388" s="633"/>
    </row>
    <row r="5389" spans="3:4">
      <c r="C5389" s="633"/>
      <c r="D5389" s="633"/>
    </row>
    <row r="5390" spans="3:4">
      <c r="C5390" s="633"/>
      <c r="D5390" s="633"/>
    </row>
    <row r="5391" spans="3:4">
      <c r="C5391" s="633"/>
      <c r="D5391" s="633"/>
    </row>
    <row r="5392" spans="3:4">
      <c r="C5392" s="633"/>
      <c r="D5392" s="633"/>
    </row>
    <row r="5393" spans="3:4">
      <c r="C5393" s="633"/>
      <c r="D5393" s="633"/>
    </row>
    <row r="5394" spans="3:4">
      <c r="C5394" s="633"/>
      <c r="D5394" s="633"/>
    </row>
    <row r="5395" spans="3:4">
      <c r="C5395" s="633"/>
      <c r="D5395" s="633"/>
    </row>
    <row r="5396" spans="3:4">
      <c r="C5396" s="633"/>
      <c r="D5396" s="633"/>
    </row>
    <row r="5397" spans="3:4">
      <c r="C5397" s="633"/>
      <c r="D5397" s="633"/>
    </row>
    <row r="5398" spans="3:4">
      <c r="C5398" s="633"/>
      <c r="D5398" s="633"/>
    </row>
    <row r="5399" spans="3:4">
      <c r="C5399" s="633"/>
      <c r="D5399" s="633"/>
    </row>
    <row r="5400" spans="3:4">
      <c r="C5400" s="633"/>
      <c r="D5400" s="633"/>
    </row>
    <row r="5401" spans="3:4">
      <c r="C5401" s="633"/>
      <c r="D5401" s="633"/>
    </row>
    <row r="5402" spans="3:4">
      <c r="C5402" s="633"/>
      <c r="D5402" s="633"/>
    </row>
    <row r="5403" spans="3:4">
      <c r="C5403" s="633"/>
      <c r="D5403" s="633"/>
    </row>
    <row r="5404" spans="3:4">
      <c r="C5404" s="633"/>
      <c r="D5404" s="633"/>
    </row>
    <row r="5405" spans="3:4">
      <c r="C5405" s="633"/>
      <c r="D5405" s="633"/>
    </row>
    <row r="5406" spans="3:4">
      <c r="C5406" s="633"/>
      <c r="D5406" s="633"/>
    </row>
    <row r="5407" spans="3:4">
      <c r="C5407" s="633"/>
      <c r="D5407" s="633"/>
    </row>
    <row r="5408" spans="3:4">
      <c r="C5408" s="633"/>
      <c r="D5408" s="633"/>
    </row>
    <row r="5409" spans="3:4">
      <c r="C5409" s="633"/>
      <c r="D5409" s="633"/>
    </row>
    <row r="5410" spans="3:4">
      <c r="C5410" s="633"/>
      <c r="D5410" s="633"/>
    </row>
    <row r="5411" spans="3:4">
      <c r="C5411" s="633"/>
      <c r="D5411" s="633"/>
    </row>
    <row r="5412" spans="3:4">
      <c r="C5412" s="633"/>
      <c r="D5412" s="633"/>
    </row>
    <row r="5413" spans="3:4">
      <c r="C5413" s="633"/>
      <c r="D5413" s="633"/>
    </row>
    <row r="5414" spans="3:4">
      <c r="C5414" s="633"/>
      <c r="D5414" s="633"/>
    </row>
    <row r="5415" spans="3:4">
      <c r="C5415" s="633"/>
      <c r="D5415" s="633"/>
    </row>
    <row r="5416" spans="3:4">
      <c r="C5416" s="633"/>
      <c r="D5416" s="633"/>
    </row>
    <row r="5417" spans="3:4">
      <c r="C5417" s="633"/>
      <c r="D5417" s="633"/>
    </row>
    <row r="5418" spans="3:4">
      <c r="C5418" s="633"/>
      <c r="D5418" s="633"/>
    </row>
    <row r="5419" spans="3:4">
      <c r="C5419" s="633"/>
      <c r="D5419" s="633"/>
    </row>
    <row r="5420" spans="3:4">
      <c r="C5420" s="633"/>
      <c r="D5420" s="633"/>
    </row>
    <row r="5421" spans="3:4">
      <c r="C5421" s="633"/>
      <c r="D5421" s="633"/>
    </row>
    <row r="5422" spans="3:4">
      <c r="C5422" s="633"/>
      <c r="D5422" s="633"/>
    </row>
    <row r="5423" spans="3:4">
      <c r="C5423" s="633"/>
      <c r="D5423" s="633"/>
    </row>
    <row r="5424" spans="3:4">
      <c r="C5424" s="633"/>
      <c r="D5424" s="633"/>
    </row>
    <row r="5425" spans="3:4">
      <c r="C5425" s="633"/>
      <c r="D5425" s="633"/>
    </row>
    <row r="5426" spans="3:4">
      <c r="C5426" s="633"/>
      <c r="D5426" s="633"/>
    </row>
    <row r="5427" spans="3:4">
      <c r="C5427" s="633"/>
      <c r="D5427" s="633"/>
    </row>
    <row r="5428" spans="3:4">
      <c r="C5428" s="633"/>
      <c r="D5428" s="633"/>
    </row>
    <row r="5429" spans="3:4">
      <c r="C5429" s="633"/>
      <c r="D5429" s="633"/>
    </row>
    <row r="5430" spans="3:4">
      <c r="C5430" s="633"/>
      <c r="D5430" s="633"/>
    </row>
    <row r="5431" spans="3:4">
      <c r="C5431" s="633"/>
      <c r="D5431" s="633"/>
    </row>
    <row r="5432" spans="3:4">
      <c r="C5432" s="633"/>
      <c r="D5432" s="633"/>
    </row>
    <row r="5433" spans="3:4">
      <c r="C5433" s="633"/>
      <c r="D5433" s="633"/>
    </row>
    <row r="5434" spans="3:4">
      <c r="C5434" s="633"/>
      <c r="D5434" s="633"/>
    </row>
    <row r="5435" spans="3:4">
      <c r="C5435" s="633"/>
      <c r="D5435" s="633"/>
    </row>
    <row r="5436" spans="3:4">
      <c r="C5436" s="633"/>
      <c r="D5436" s="633"/>
    </row>
    <row r="5437" spans="3:4">
      <c r="C5437" s="633"/>
      <c r="D5437" s="633"/>
    </row>
    <row r="5438" spans="3:4">
      <c r="C5438" s="633"/>
      <c r="D5438" s="633"/>
    </row>
    <row r="5439" spans="3:4">
      <c r="C5439" s="633"/>
      <c r="D5439" s="633"/>
    </row>
    <row r="5440" spans="3:4">
      <c r="C5440" s="633"/>
      <c r="D5440" s="633"/>
    </row>
    <row r="5441" spans="3:4">
      <c r="C5441" s="633"/>
      <c r="D5441" s="633"/>
    </row>
    <row r="5442" spans="3:4">
      <c r="C5442" s="633"/>
      <c r="D5442" s="633"/>
    </row>
    <row r="5443" spans="3:4">
      <c r="C5443" s="633"/>
      <c r="D5443" s="633"/>
    </row>
    <row r="5444" spans="3:4">
      <c r="C5444" s="633"/>
      <c r="D5444" s="633"/>
    </row>
    <row r="5445" spans="3:4">
      <c r="C5445" s="633"/>
      <c r="D5445" s="633"/>
    </row>
    <row r="5446" spans="3:4">
      <c r="C5446" s="633"/>
      <c r="D5446" s="633"/>
    </row>
    <row r="5447" spans="3:4">
      <c r="C5447" s="633"/>
      <c r="D5447" s="633"/>
    </row>
    <row r="5448" spans="3:4">
      <c r="C5448" s="633"/>
      <c r="D5448" s="633"/>
    </row>
    <row r="5449" spans="3:4">
      <c r="C5449" s="633"/>
      <c r="D5449" s="633"/>
    </row>
    <row r="5450" spans="3:4">
      <c r="C5450" s="633"/>
      <c r="D5450" s="633"/>
    </row>
    <row r="5451" spans="3:4">
      <c r="C5451" s="633"/>
      <c r="D5451" s="633"/>
    </row>
    <row r="5452" spans="3:4">
      <c r="C5452" s="633"/>
      <c r="D5452" s="633"/>
    </row>
    <row r="5453" spans="3:4">
      <c r="C5453" s="633"/>
      <c r="D5453" s="633"/>
    </row>
    <row r="5454" spans="3:4">
      <c r="C5454" s="633"/>
      <c r="D5454" s="633"/>
    </row>
    <row r="5455" spans="3:4">
      <c r="C5455" s="633"/>
      <c r="D5455" s="633"/>
    </row>
    <row r="5456" spans="3:4">
      <c r="C5456" s="633"/>
      <c r="D5456" s="633"/>
    </row>
    <row r="5457" spans="3:4">
      <c r="C5457" s="633"/>
      <c r="D5457" s="633"/>
    </row>
    <row r="5458" spans="3:4">
      <c r="C5458" s="633"/>
      <c r="D5458" s="633"/>
    </row>
    <row r="5459" spans="3:4">
      <c r="C5459" s="633"/>
      <c r="D5459" s="633"/>
    </row>
    <row r="5460" spans="3:4">
      <c r="C5460" s="633"/>
      <c r="D5460" s="633"/>
    </row>
    <row r="5461" spans="3:4">
      <c r="C5461" s="633"/>
      <c r="D5461" s="633"/>
    </row>
    <row r="5462" spans="3:4">
      <c r="C5462" s="633"/>
      <c r="D5462" s="633"/>
    </row>
    <row r="5463" spans="3:4">
      <c r="C5463" s="633"/>
      <c r="D5463" s="633"/>
    </row>
    <row r="5464" spans="3:4">
      <c r="C5464" s="633"/>
      <c r="D5464" s="633"/>
    </row>
    <row r="5465" spans="3:4">
      <c r="C5465" s="633"/>
      <c r="D5465" s="633"/>
    </row>
    <row r="5466" spans="3:4">
      <c r="C5466" s="633"/>
      <c r="D5466" s="633"/>
    </row>
    <row r="5467" spans="3:4">
      <c r="C5467" s="633"/>
      <c r="D5467" s="633"/>
    </row>
    <row r="5468" spans="3:4">
      <c r="C5468" s="633"/>
      <c r="D5468" s="633"/>
    </row>
    <row r="5469" spans="3:4">
      <c r="C5469" s="633"/>
      <c r="D5469" s="633"/>
    </row>
    <row r="5470" spans="3:4">
      <c r="C5470" s="633"/>
      <c r="D5470" s="633"/>
    </row>
    <row r="5471" spans="3:4">
      <c r="C5471" s="633"/>
      <c r="D5471" s="633"/>
    </row>
    <row r="5472" spans="3:4">
      <c r="C5472" s="633"/>
      <c r="D5472" s="633"/>
    </row>
    <row r="5473" spans="3:4">
      <c r="C5473" s="633"/>
      <c r="D5473" s="633"/>
    </row>
    <row r="5474" spans="3:4">
      <c r="C5474" s="633"/>
      <c r="D5474" s="633"/>
    </row>
    <row r="5475" spans="3:4">
      <c r="C5475" s="633"/>
      <c r="D5475" s="633"/>
    </row>
    <row r="5476" spans="3:4">
      <c r="C5476" s="633"/>
      <c r="D5476" s="633"/>
    </row>
    <row r="5477" spans="3:4">
      <c r="C5477" s="633"/>
      <c r="D5477" s="633"/>
    </row>
    <row r="5478" spans="3:4">
      <c r="C5478" s="633"/>
      <c r="D5478" s="633"/>
    </row>
    <row r="5479" spans="3:4">
      <c r="C5479" s="633"/>
      <c r="D5479" s="633"/>
    </row>
    <row r="5480" spans="3:4">
      <c r="C5480" s="633"/>
      <c r="D5480" s="633"/>
    </row>
    <row r="5481" spans="3:4">
      <c r="C5481" s="633"/>
      <c r="D5481" s="633"/>
    </row>
    <row r="5482" spans="3:4">
      <c r="C5482" s="633"/>
      <c r="D5482" s="633"/>
    </row>
    <row r="5483" spans="3:4">
      <c r="C5483" s="633"/>
      <c r="D5483" s="633"/>
    </row>
    <row r="5484" spans="3:4">
      <c r="C5484" s="633"/>
      <c r="D5484" s="633"/>
    </row>
    <row r="5485" spans="3:4">
      <c r="C5485" s="633"/>
      <c r="D5485" s="633"/>
    </row>
    <row r="5486" spans="3:4">
      <c r="C5486" s="633"/>
      <c r="D5486" s="633"/>
    </row>
    <row r="5487" spans="3:4">
      <c r="C5487" s="633"/>
      <c r="D5487" s="633"/>
    </row>
    <row r="5488" spans="3:4">
      <c r="C5488" s="633"/>
      <c r="D5488" s="633"/>
    </row>
    <row r="5489" spans="3:4">
      <c r="C5489" s="633"/>
      <c r="D5489" s="633"/>
    </row>
    <row r="5490" spans="3:4">
      <c r="C5490" s="633"/>
      <c r="D5490" s="633"/>
    </row>
    <row r="5491" spans="3:4">
      <c r="C5491" s="633"/>
      <c r="D5491" s="633"/>
    </row>
    <row r="5492" spans="3:4">
      <c r="C5492" s="633"/>
      <c r="D5492" s="633"/>
    </row>
    <row r="5493" spans="3:4">
      <c r="C5493" s="633"/>
      <c r="D5493" s="633"/>
    </row>
    <row r="5494" spans="3:4">
      <c r="C5494" s="633"/>
      <c r="D5494" s="633"/>
    </row>
    <row r="5495" spans="3:4">
      <c r="C5495" s="633"/>
      <c r="D5495" s="633"/>
    </row>
    <row r="5496" spans="3:4">
      <c r="C5496" s="633"/>
      <c r="D5496" s="633"/>
    </row>
    <row r="5497" spans="3:4">
      <c r="C5497" s="633"/>
      <c r="D5497" s="633"/>
    </row>
    <row r="5498" spans="3:4">
      <c r="C5498" s="633"/>
      <c r="D5498" s="633"/>
    </row>
    <row r="5499" spans="3:4">
      <c r="C5499" s="633"/>
      <c r="D5499" s="633"/>
    </row>
    <row r="5500" spans="3:4">
      <c r="C5500" s="633"/>
      <c r="D5500" s="633"/>
    </row>
    <row r="5501" spans="3:4">
      <c r="C5501" s="633"/>
      <c r="D5501" s="633"/>
    </row>
    <row r="5502" spans="3:4">
      <c r="C5502" s="633"/>
      <c r="D5502" s="633"/>
    </row>
    <row r="5503" spans="3:4">
      <c r="C5503" s="633"/>
      <c r="D5503" s="633"/>
    </row>
    <row r="5504" spans="3:4">
      <c r="C5504" s="633"/>
      <c r="D5504" s="633"/>
    </row>
    <row r="5505" spans="3:4">
      <c r="C5505" s="633"/>
      <c r="D5505" s="633"/>
    </row>
    <row r="5506" spans="3:4">
      <c r="C5506" s="633"/>
      <c r="D5506" s="633"/>
    </row>
    <row r="5507" spans="3:4">
      <c r="C5507" s="633"/>
      <c r="D5507" s="633"/>
    </row>
    <row r="5508" spans="3:4">
      <c r="C5508" s="633"/>
      <c r="D5508" s="633"/>
    </row>
    <row r="5509" spans="3:4">
      <c r="C5509" s="633"/>
      <c r="D5509" s="633"/>
    </row>
    <row r="5510" spans="3:4">
      <c r="C5510" s="633"/>
      <c r="D5510" s="633"/>
    </row>
    <row r="5511" spans="3:4">
      <c r="C5511" s="633"/>
      <c r="D5511" s="633"/>
    </row>
    <row r="5512" spans="3:4">
      <c r="C5512" s="633"/>
      <c r="D5512" s="633"/>
    </row>
    <row r="5513" spans="3:4">
      <c r="C5513" s="633"/>
      <c r="D5513" s="633"/>
    </row>
    <row r="5514" spans="3:4">
      <c r="C5514" s="633"/>
      <c r="D5514" s="633"/>
    </row>
    <row r="5515" spans="3:4">
      <c r="C5515" s="633"/>
      <c r="D5515" s="633"/>
    </row>
    <row r="5516" spans="3:4">
      <c r="C5516" s="633"/>
      <c r="D5516" s="633"/>
    </row>
    <row r="5517" spans="3:4">
      <c r="C5517" s="633"/>
      <c r="D5517" s="633"/>
    </row>
    <row r="5518" spans="3:4">
      <c r="C5518" s="633"/>
      <c r="D5518" s="633"/>
    </row>
    <row r="5519" spans="3:4">
      <c r="C5519" s="633"/>
      <c r="D5519" s="633"/>
    </row>
    <row r="5520" spans="3:4">
      <c r="C5520" s="633"/>
      <c r="D5520" s="633"/>
    </row>
    <row r="5521" spans="3:4">
      <c r="C5521" s="633"/>
      <c r="D5521" s="633"/>
    </row>
    <row r="5522" spans="3:4">
      <c r="C5522" s="633"/>
      <c r="D5522" s="633"/>
    </row>
    <row r="5523" spans="3:4">
      <c r="C5523" s="633"/>
      <c r="D5523" s="633"/>
    </row>
    <row r="5524" spans="3:4">
      <c r="C5524" s="633"/>
      <c r="D5524" s="633"/>
    </row>
    <row r="5525" spans="3:4">
      <c r="C5525" s="633"/>
      <c r="D5525" s="633"/>
    </row>
    <row r="5526" spans="3:4">
      <c r="C5526" s="633"/>
      <c r="D5526" s="633"/>
    </row>
    <row r="5527" spans="3:4">
      <c r="C5527" s="633"/>
      <c r="D5527" s="633"/>
    </row>
    <row r="5528" spans="3:4">
      <c r="C5528" s="633"/>
      <c r="D5528" s="633"/>
    </row>
    <row r="5529" spans="3:4">
      <c r="C5529" s="633"/>
      <c r="D5529" s="633"/>
    </row>
    <row r="5530" spans="3:4">
      <c r="C5530" s="633"/>
      <c r="D5530" s="633"/>
    </row>
    <row r="5531" spans="3:4">
      <c r="C5531" s="633"/>
      <c r="D5531" s="633"/>
    </row>
    <row r="5532" spans="3:4">
      <c r="C5532" s="633"/>
      <c r="D5532" s="633"/>
    </row>
    <row r="5533" spans="3:4">
      <c r="C5533" s="633"/>
      <c r="D5533" s="633"/>
    </row>
    <row r="5534" spans="3:4">
      <c r="C5534" s="633"/>
      <c r="D5534" s="633"/>
    </row>
    <row r="5535" spans="3:4">
      <c r="C5535" s="633"/>
      <c r="D5535" s="633"/>
    </row>
    <row r="5536" spans="3:4">
      <c r="C5536" s="633"/>
      <c r="D5536" s="633"/>
    </row>
    <row r="5537" spans="3:4">
      <c r="C5537" s="633"/>
      <c r="D5537" s="633"/>
    </row>
    <row r="5538" spans="3:4">
      <c r="C5538" s="633"/>
      <c r="D5538" s="633"/>
    </row>
    <row r="5539" spans="3:4">
      <c r="C5539" s="633"/>
      <c r="D5539" s="633"/>
    </row>
    <row r="5540" spans="3:4">
      <c r="C5540" s="633"/>
      <c r="D5540" s="633"/>
    </row>
    <row r="5541" spans="3:4">
      <c r="C5541" s="633"/>
      <c r="D5541" s="633"/>
    </row>
    <row r="5542" spans="3:4">
      <c r="C5542" s="633"/>
      <c r="D5542" s="633"/>
    </row>
    <row r="5543" spans="3:4">
      <c r="C5543" s="633"/>
      <c r="D5543" s="633"/>
    </row>
    <row r="5544" spans="3:4">
      <c r="C5544" s="633"/>
      <c r="D5544" s="633"/>
    </row>
    <row r="5545" spans="3:4">
      <c r="C5545" s="633"/>
      <c r="D5545" s="633"/>
    </row>
    <row r="5546" spans="3:4">
      <c r="C5546" s="633"/>
      <c r="D5546" s="633"/>
    </row>
    <row r="5547" spans="3:4">
      <c r="C5547" s="633"/>
      <c r="D5547" s="633"/>
    </row>
    <row r="5548" spans="3:4">
      <c r="C5548" s="633"/>
      <c r="D5548" s="633"/>
    </row>
    <row r="5549" spans="3:4">
      <c r="C5549" s="633"/>
      <c r="D5549" s="633"/>
    </row>
    <row r="5550" spans="3:4">
      <c r="C5550" s="633"/>
      <c r="D5550" s="633"/>
    </row>
    <row r="5551" spans="3:4">
      <c r="C5551" s="633"/>
      <c r="D5551" s="633"/>
    </row>
    <row r="5552" spans="3:4">
      <c r="C5552" s="633"/>
      <c r="D5552" s="633"/>
    </row>
    <row r="5553" spans="3:4">
      <c r="C5553" s="633"/>
      <c r="D5553" s="633"/>
    </row>
    <row r="5554" spans="3:4">
      <c r="C5554" s="633"/>
      <c r="D5554" s="633"/>
    </row>
    <row r="5555" spans="3:4">
      <c r="C5555" s="633"/>
      <c r="D5555" s="633"/>
    </row>
    <row r="5556" spans="3:4">
      <c r="C5556" s="633"/>
      <c r="D5556" s="633"/>
    </row>
    <row r="5557" spans="3:4">
      <c r="C5557" s="633"/>
      <c r="D5557" s="633"/>
    </row>
    <row r="5558" spans="3:4">
      <c r="C5558" s="633"/>
      <c r="D5558" s="633"/>
    </row>
    <row r="5559" spans="3:4">
      <c r="C5559" s="633"/>
      <c r="D5559" s="633"/>
    </row>
    <row r="5560" spans="3:4">
      <c r="C5560" s="633"/>
      <c r="D5560" s="633"/>
    </row>
    <row r="5561" spans="3:4">
      <c r="C5561" s="633"/>
      <c r="D5561" s="633"/>
    </row>
    <row r="5562" spans="3:4">
      <c r="C5562" s="633"/>
      <c r="D5562" s="633"/>
    </row>
    <row r="5563" spans="3:4">
      <c r="C5563" s="633"/>
      <c r="D5563" s="633"/>
    </row>
    <row r="5564" spans="3:4">
      <c r="C5564" s="633"/>
      <c r="D5564" s="633"/>
    </row>
    <row r="5565" spans="3:4">
      <c r="C5565" s="633"/>
      <c r="D5565" s="633"/>
    </row>
    <row r="5566" spans="3:4">
      <c r="C5566" s="633"/>
      <c r="D5566" s="633"/>
    </row>
    <row r="5567" spans="3:4">
      <c r="C5567" s="633"/>
      <c r="D5567" s="633"/>
    </row>
    <row r="5568" spans="3:4">
      <c r="C5568" s="633"/>
      <c r="D5568" s="633"/>
    </row>
    <row r="5569" spans="3:4">
      <c r="C5569" s="633"/>
      <c r="D5569" s="633"/>
    </row>
    <row r="5570" spans="3:4">
      <c r="C5570" s="633"/>
      <c r="D5570" s="633"/>
    </row>
    <row r="5571" spans="3:4">
      <c r="C5571" s="633"/>
      <c r="D5571" s="633"/>
    </row>
    <row r="5572" spans="3:4">
      <c r="C5572" s="633"/>
      <c r="D5572" s="633"/>
    </row>
    <row r="5573" spans="3:4">
      <c r="C5573" s="633"/>
      <c r="D5573" s="633"/>
    </row>
    <row r="5574" spans="3:4">
      <c r="C5574" s="633"/>
      <c r="D5574" s="633"/>
    </row>
    <row r="5575" spans="3:4">
      <c r="C5575" s="633"/>
      <c r="D5575" s="633"/>
    </row>
    <row r="5576" spans="3:4">
      <c r="C5576" s="633"/>
      <c r="D5576" s="633"/>
    </row>
    <row r="5577" spans="3:4">
      <c r="C5577" s="633"/>
      <c r="D5577" s="633"/>
    </row>
    <row r="5578" spans="3:4">
      <c r="C5578" s="633"/>
      <c r="D5578" s="633"/>
    </row>
    <row r="5579" spans="3:4">
      <c r="C5579" s="633"/>
      <c r="D5579" s="633"/>
    </row>
    <row r="5580" spans="3:4">
      <c r="C5580" s="633"/>
      <c r="D5580" s="633"/>
    </row>
    <row r="5581" spans="3:4">
      <c r="C5581" s="633"/>
      <c r="D5581" s="633"/>
    </row>
    <row r="5582" spans="3:4">
      <c r="C5582" s="633"/>
      <c r="D5582" s="633"/>
    </row>
    <row r="5583" spans="3:4">
      <c r="C5583" s="633"/>
      <c r="D5583" s="633"/>
    </row>
    <row r="5584" spans="3:4">
      <c r="C5584" s="633"/>
      <c r="D5584" s="633"/>
    </row>
    <row r="5585" spans="3:4">
      <c r="C5585" s="633"/>
      <c r="D5585" s="633"/>
    </row>
    <row r="5586" spans="3:4">
      <c r="C5586" s="633"/>
      <c r="D5586" s="633"/>
    </row>
    <row r="5587" spans="3:4">
      <c r="C5587" s="633"/>
      <c r="D5587" s="633"/>
    </row>
    <row r="5588" spans="3:4">
      <c r="C5588" s="633"/>
      <c r="D5588" s="633"/>
    </row>
    <row r="5589" spans="3:4">
      <c r="C5589" s="633"/>
      <c r="D5589" s="633"/>
    </row>
    <row r="5590" spans="3:4">
      <c r="C5590" s="633"/>
      <c r="D5590" s="633"/>
    </row>
    <row r="5591" spans="3:4">
      <c r="C5591" s="633"/>
      <c r="D5591" s="633"/>
    </row>
    <row r="5592" spans="3:4">
      <c r="C5592" s="633"/>
      <c r="D5592" s="633"/>
    </row>
    <row r="5593" spans="3:4">
      <c r="C5593" s="633"/>
      <c r="D5593" s="633"/>
    </row>
    <row r="5594" spans="3:4">
      <c r="C5594" s="633"/>
      <c r="D5594" s="633"/>
    </row>
    <row r="5595" spans="3:4">
      <c r="C5595" s="633"/>
      <c r="D5595" s="633"/>
    </row>
    <row r="5596" spans="3:4">
      <c r="C5596" s="633"/>
      <c r="D5596" s="633"/>
    </row>
    <row r="5597" spans="3:4">
      <c r="C5597" s="633"/>
      <c r="D5597" s="633"/>
    </row>
    <row r="5598" spans="3:4">
      <c r="C5598" s="633"/>
      <c r="D5598" s="633"/>
    </row>
    <row r="5599" spans="3:4">
      <c r="C5599" s="633"/>
      <c r="D5599" s="633"/>
    </row>
    <row r="5600" spans="3:4">
      <c r="C5600" s="633"/>
      <c r="D5600" s="633"/>
    </row>
    <row r="5601" spans="3:4">
      <c r="C5601" s="633"/>
      <c r="D5601" s="633"/>
    </row>
    <row r="5602" spans="3:4">
      <c r="C5602" s="633"/>
      <c r="D5602" s="633"/>
    </row>
    <row r="5603" spans="3:4">
      <c r="C5603" s="633"/>
      <c r="D5603" s="633"/>
    </row>
    <row r="5604" spans="3:4">
      <c r="C5604" s="633"/>
      <c r="D5604" s="633"/>
    </row>
    <row r="5605" spans="3:4">
      <c r="C5605" s="633"/>
      <c r="D5605" s="633"/>
    </row>
    <row r="5606" spans="3:4">
      <c r="C5606" s="633"/>
      <c r="D5606" s="633"/>
    </row>
    <row r="5607" spans="3:4">
      <c r="C5607" s="633"/>
      <c r="D5607" s="633"/>
    </row>
    <row r="5608" spans="3:4">
      <c r="C5608" s="633"/>
      <c r="D5608" s="633"/>
    </row>
    <row r="5609" spans="3:4">
      <c r="C5609" s="633"/>
      <c r="D5609" s="633"/>
    </row>
    <row r="5610" spans="3:4">
      <c r="C5610" s="633"/>
      <c r="D5610" s="633"/>
    </row>
    <row r="5611" spans="3:4">
      <c r="C5611" s="633"/>
      <c r="D5611" s="633"/>
    </row>
    <row r="5612" spans="3:4">
      <c r="C5612" s="633"/>
      <c r="D5612" s="633"/>
    </row>
    <row r="5613" spans="3:4">
      <c r="C5613" s="633"/>
      <c r="D5613" s="633"/>
    </row>
    <row r="5614" spans="3:4">
      <c r="C5614" s="633"/>
      <c r="D5614" s="633"/>
    </row>
    <row r="5615" spans="3:4">
      <c r="C5615" s="633"/>
      <c r="D5615" s="633"/>
    </row>
    <row r="5616" spans="3:4">
      <c r="C5616" s="633"/>
      <c r="D5616" s="633"/>
    </row>
    <row r="5617" spans="3:4">
      <c r="C5617" s="633"/>
      <c r="D5617" s="633"/>
    </row>
    <row r="5618" spans="3:4">
      <c r="C5618" s="633"/>
      <c r="D5618" s="633"/>
    </row>
    <row r="5619" spans="3:4">
      <c r="C5619" s="633"/>
      <c r="D5619" s="633"/>
    </row>
    <row r="5620" spans="3:4">
      <c r="C5620" s="633"/>
      <c r="D5620" s="633"/>
    </row>
    <row r="5621" spans="3:4">
      <c r="C5621" s="633"/>
      <c r="D5621" s="633"/>
    </row>
    <row r="5622" spans="3:4">
      <c r="C5622" s="633"/>
      <c r="D5622" s="633"/>
    </row>
    <row r="5623" spans="3:4">
      <c r="C5623" s="633"/>
      <c r="D5623" s="633"/>
    </row>
    <row r="5624" spans="3:4">
      <c r="C5624" s="633"/>
      <c r="D5624" s="633"/>
    </row>
    <row r="5625" spans="3:4">
      <c r="C5625" s="633"/>
      <c r="D5625" s="633"/>
    </row>
    <row r="5626" spans="3:4">
      <c r="C5626" s="633"/>
      <c r="D5626" s="633"/>
    </row>
    <row r="5627" spans="3:4">
      <c r="C5627" s="633"/>
      <c r="D5627" s="633"/>
    </row>
    <row r="5628" spans="3:4">
      <c r="C5628" s="633"/>
      <c r="D5628" s="633"/>
    </row>
    <row r="5629" spans="3:4">
      <c r="C5629" s="633"/>
      <c r="D5629" s="633"/>
    </row>
    <row r="5630" spans="3:4">
      <c r="C5630" s="633"/>
      <c r="D5630" s="633"/>
    </row>
    <row r="5631" spans="3:4">
      <c r="C5631" s="633"/>
      <c r="D5631" s="633"/>
    </row>
    <row r="5632" spans="3:4">
      <c r="C5632" s="633"/>
      <c r="D5632" s="633"/>
    </row>
    <row r="5633" spans="3:4">
      <c r="C5633" s="633"/>
      <c r="D5633" s="633"/>
    </row>
    <row r="5634" spans="3:4">
      <c r="C5634" s="633"/>
      <c r="D5634" s="633"/>
    </row>
    <row r="5635" spans="3:4">
      <c r="C5635" s="633"/>
      <c r="D5635" s="633"/>
    </row>
    <row r="5636" spans="3:4">
      <c r="C5636" s="633"/>
      <c r="D5636" s="633"/>
    </row>
    <row r="5637" spans="3:4">
      <c r="C5637" s="633"/>
      <c r="D5637" s="633"/>
    </row>
    <row r="5638" spans="3:4">
      <c r="C5638" s="633"/>
      <c r="D5638" s="633"/>
    </row>
    <row r="5639" spans="3:4">
      <c r="C5639" s="633"/>
      <c r="D5639" s="633"/>
    </row>
    <row r="5640" spans="3:4">
      <c r="C5640" s="633"/>
      <c r="D5640" s="633"/>
    </row>
    <row r="5641" spans="3:4">
      <c r="C5641" s="633"/>
      <c r="D5641" s="633"/>
    </row>
    <row r="5642" spans="3:4">
      <c r="C5642" s="633"/>
      <c r="D5642" s="633"/>
    </row>
    <row r="5643" spans="3:4">
      <c r="C5643" s="633"/>
      <c r="D5643" s="633"/>
    </row>
    <row r="5644" spans="3:4">
      <c r="C5644" s="633"/>
      <c r="D5644" s="633"/>
    </row>
    <row r="5645" spans="3:4">
      <c r="C5645" s="633"/>
      <c r="D5645" s="633"/>
    </row>
    <row r="5646" spans="3:4">
      <c r="C5646" s="633"/>
      <c r="D5646" s="633"/>
    </row>
    <row r="5647" spans="3:4">
      <c r="C5647" s="633"/>
      <c r="D5647" s="633"/>
    </row>
    <row r="5648" spans="3:4">
      <c r="C5648" s="633"/>
      <c r="D5648" s="633"/>
    </row>
    <row r="5649" spans="3:4">
      <c r="C5649" s="633"/>
      <c r="D5649" s="633"/>
    </row>
    <row r="5650" spans="3:4">
      <c r="C5650" s="633"/>
      <c r="D5650" s="633"/>
    </row>
    <row r="5651" spans="3:4">
      <c r="C5651" s="633"/>
      <c r="D5651" s="633"/>
    </row>
    <row r="5652" spans="3:4">
      <c r="C5652" s="633"/>
      <c r="D5652" s="633"/>
    </row>
    <row r="5653" spans="3:4">
      <c r="C5653" s="633"/>
      <c r="D5653" s="633"/>
    </row>
    <row r="5654" spans="3:4">
      <c r="C5654" s="633"/>
      <c r="D5654" s="633"/>
    </row>
    <row r="5655" spans="3:4">
      <c r="C5655" s="633"/>
      <c r="D5655" s="633"/>
    </row>
    <row r="5656" spans="3:4">
      <c r="C5656" s="633"/>
      <c r="D5656" s="633"/>
    </row>
    <row r="5657" spans="3:4">
      <c r="C5657" s="633"/>
      <c r="D5657" s="633"/>
    </row>
    <row r="5658" spans="3:4">
      <c r="C5658" s="633"/>
      <c r="D5658" s="633"/>
    </row>
    <row r="5659" spans="3:4">
      <c r="C5659" s="633"/>
      <c r="D5659" s="633"/>
    </row>
    <row r="5660" spans="3:4">
      <c r="C5660" s="633"/>
      <c r="D5660" s="633"/>
    </row>
    <row r="5661" spans="3:4">
      <c r="C5661" s="633"/>
      <c r="D5661" s="633"/>
    </row>
    <row r="5662" spans="3:4">
      <c r="C5662" s="633"/>
      <c r="D5662" s="633"/>
    </row>
    <row r="5663" spans="3:4">
      <c r="C5663" s="633"/>
      <c r="D5663" s="633"/>
    </row>
    <row r="5664" spans="3:4">
      <c r="C5664" s="633"/>
      <c r="D5664" s="633"/>
    </row>
    <row r="5665" spans="3:4">
      <c r="C5665" s="633"/>
      <c r="D5665" s="633"/>
    </row>
    <row r="5666" spans="3:4">
      <c r="C5666" s="633"/>
      <c r="D5666" s="633"/>
    </row>
    <row r="5667" spans="3:4">
      <c r="C5667" s="633"/>
      <c r="D5667" s="633"/>
    </row>
    <row r="5668" spans="3:4">
      <c r="C5668" s="633"/>
      <c r="D5668" s="633"/>
    </row>
    <row r="5669" spans="3:4">
      <c r="C5669" s="633"/>
      <c r="D5669" s="633"/>
    </row>
    <row r="5670" spans="3:4">
      <c r="C5670" s="633"/>
      <c r="D5670" s="633"/>
    </row>
    <row r="5671" spans="3:4">
      <c r="C5671" s="633"/>
      <c r="D5671" s="633"/>
    </row>
    <row r="5672" spans="3:4">
      <c r="C5672" s="633"/>
      <c r="D5672" s="633"/>
    </row>
    <row r="5673" spans="3:4">
      <c r="C5673" s="633"/>
      <c r="D5673" s="633"/>
    </row>
    <row r="5674" spans="3:4">
      <c r="C5674" s="633"/>
      <c r="D5674" s="633"/>
    </row>
    <row r="5675" spans="3:4">
      <c r="C5675" s="633"/>
      <c r="D5675" s="633"/>
    </row>
    <row r="5676" spans="3:4">
      <c r="C5676" s="633"/>
      <c r="D5676" s="633"/>
    </row>
    <row r="5677" spans="3:4">
      <c r="C5677" s="633"/>
      <c r="D5677" s="633"/>
    </row>
    <row r="5678" spans="3:4">
      <c r="C5678" s="633"/>
      <c r="D5678" s="633"/>
    </row>
    <row r="5679" spans="3:4">
      <c r="C5679" s="633"/>
      <c r="D5679" s="633"/>
    </row>
    <row r="5680" spans="3:4">
      <c r="C5680" s="633"/>
      <c r="D5680" s="633"/>
    </row>
    <row r="5681" spans="3:4">
      <c r="C5681" s="633"/>
      <c r="D5681" s="633"/>
    </row>
    <row r="5682" spans="3:4">
      <c r="C5682" s="633"/>
      <c r="D5682" s="633"/>
    </row>
    <row r="5683" spans="3:4">
      <c r="C5683" s="633"/>
      <c r="D5683" s="633"/>
    </row>
    <row r="5684" spans="3:4">
      <c r="C5684" s="633"/>
      <c r="D5684" s="633"/>
    </row>
    <row r="5685" spans="3:4">
      <c r="C5685" s="633"/>
      <c r="D5685" s="633"/>
    </row>
    <row r="5686" spans="3:4">
      <c r="C5686" s="633"/>
      <c r="D5686" s="633"/>
    </row>
    <row r="5687" spans="3:4">
      <c r="C5687" s="633"/>
      <c r="D5687" s="633"/>
    </row>
    <row r="5688" spans="3:4">
      <c r="C5688" s="633"/>
      <c r="D5688" s="633"/>
    </row>
    <row r="5689" spans="3:4">
      <c r="C5689" s="633"/>
      <c r="D5689" s="633"/>
    </row>
    <row r="5690" spans="3:4">
      <c r="C5690" s="633"/>
      <c r="D5690" s="633"/>
    </row>
    <row r="5691" spans="3:4">
      <c r="C5691" s="633"/>
      <c r="D5691" s="633"/>
    </row>
    <row r="5692" spans="3:4">
      <c r="C5692" s="633"/>
      <c r="D5692" s="633"/>
    </row>
    <row r="5693" spans="3:4">
      <c r="C5693" s="633"/>
      <c r="D5693" s="633"/>
    </row>
    <row r="5694" spans="3:4">
      <c r="C5694" s="633"/>
      <c r="D5694" s="633"/>
    </row>
    <row r="5695" spans="3:4">
      <c r="C5695" s="633"/>
      <c r="D5695" s="633"/>
    </row>
    <row r="5696" spans="3:4">
      <c r="C5696" s="633"/>
      <c r="D5696" s="633"/>
    </row>
    <row r="5697" spans="3:4">
      <c r="C5697" s="633"/>
      <c r="D5697" s="633"/>
    </row>
    <row r="5698" spans="3:4">
      <c r="C5698" s="633"/>
      <c r="D5698" s="633"/>
    </row>
    <row r="5699" spans="3:4">
      <c r="C5699" s="633"/>
      <c r="D5699" s="633"/>
    </row>
    <row r="5700" spans="3:4">
      <c r="C5700" s="633"/>
      <c r="D5700" s="633"/>
    </row>
    <row r="5701" spans="3:4">
      <c r="C5701" s="633"/>
      <c r="D5701" s="633"/>
    </row>
    <row r="5702" spans="3:4">
      <c r="C5702" s="633"/>
      <c r="D5702" s="633"/>
    </row>
    <row r="5703" spans="3:4">
      <c r="C5703" s="633"/>
      <c r="D5703" s="633"/>
    </row>
    <row r="5704" spans="3:4">
      <c r="C5704" s="633"/>
      <c r="D5704" s="633"/>
    </row>
    <row r="5705" spans="3:4">
      <c r="C5705" s="633"/>
      <c r="D5705" s="633"/>
    </row>
    <row r="5706" spans="3:4">
      <c r="C5706" s="633"/>
      <c r="D5706" s="633"/>
    </row>
    <row r="5707" spans="3:4">
      <c r="C5707" s="633"/>
      <c r="D5707" s="633"/>
    </row>
    <row r="5708" spans="3:4">
      <c r="C5708" s="633"/>
      <c r="D5708" s="633"/>
    </row>
    <row r="5709" spans="3:4">
      <c r="C5709" s="633"/>
      <c r="D5709" s="633"/>
    </row>
    <row r="5710" spans="3:4">
      <c r="C5710" s="633"/>
      <c r="D5710" s="633"/>
    </row>
    <row r="5711" spans="3:4">
      <c r="C5711" s="633"/>
      <c r="D5711" s="633"/>
    </row>
    <row r="5712" spans="3:4">
      <c r="C5712" s="633"/>
      <c r="D5712" s="633"/>
    </row>
    <row r="5713" spans="3:4">
      <c r="C5713" s="633"/>
      <c r="D5713" s="633"/>
    </row>
    <row r="5714" spans="3:4">
      <c r="C5714" s="633"/>
      <c r="D5714" s="633"/>
    </row>
    <row r="5715" spans="3:4">
      <c r="C5715" s="633"/>
      <c r="D5715" s="633"/>
    </row>
    <row r="5716" spans="3:4">
      <c r="C5716" s="633"/>
      <c r="D5716" s="633"/>
    </row>
    <row r="5717" spans="3:4">
      <c r="C5717" s="633"/>
      <c r="D5717" s="633"/>
    </row>
    <row r="5718" spans="3:4">
      <c r="C5718" s="633"/>
      <c r="D5718" s="633"/>
    </row>
    <row r="5719" spans="3:4">
      <c r="C5719" s="633"/>
      <c r="D5719" s="633"/>
    </row>
    <row r="5720" spans="3:4">
      <c r="C5720" s="633"/>
      <c r="D5720" s="633"/>
    </row>
    <row r="5721" spans="3:4">
      <c r="C5721" s="633"/>
      <c r="D5721" s="633"/>
    </row>
    <row r="5722" spans="3:4">
      <c r="C5722" s="633"/>
      <c r="D5722" s="633"/>
    </row>
    <row r="5723" spans="3:4">
      <c r="C5723" s="633"/>
      <c r="D5723" s="633"/>
    </row>
    <row r="5724" spans="3:4">
      <c r="C5724" s="633"/>
      <c r="D5724" s="633"/>
    </row>
    <row r="5725" spans="3:4">
      <c r="C5725" s="633"/>
      <c r="D5725" s="633"/>
    </row>
    <row r="5726" spans="3:4">
      <c r="C5726" s="633"/>
      <c r="D5726" s="633"/>
    </row>
    <row r="5727" spans="3:4">
      <c r="C5727" s="633"/>
      <c r="D5727" s="633"/>
    </row>
    <row r="5728" spans="3:4">
      <c r="C5728" s="633"/>
      <c r="D5728" s="633"/>
    </row>
    <row r="5729" spans="3:4">
      <c r="C5729" s="633"/>
      <c r="D5729" s="633"/>
    </row>
    <row r="5730" spans="3:4">
      <c r="C5730" s="633"/>
      <c r="D5730" s="633"/>
    </row>
    <row r="5731" spans="3:4">
      <c r="C5731" s="633"/>
      <c r="D5731" s="633"/>
    </row>
    <row r="5732" spans="3:4">
      <c r="C5732" s="633"/>
      <c r="D5732" s="633"/>
    </row>
    <row r="5733" spans="3:4">
      <c r="C5733" s="633"/>
      <c r="D5733" s="633"/>
    </row>
    <row r="5734" spans="3:4">
      <c r="C5734" s="633"/>
      <c r="D5734" s="633"/>
    </row>
    <row r="5735" spans="3:4">
      <c r="C5735" s="633"/>
      <c r="D5735" s="633"/>
    </row>
    <row r="5736" spans="3:4">
      <c r="C5736" s="633"/>
      <c r="D5736" s="633"/>
    </row>
    <row r="5737" spans="3:4">
      <c r="C5737" s="633"/>
      <c r="D5737" s="633"/>
    </row>
    <row r="5738" spans="3:4">
      <c r="C5738" s="633"/>
      <c r="D5738" s="633"/>
    </row>
    <row r="5739" spans="3:4">
      <c r="C5739" s="633"/>
      <c r="D5739" s="633"/>
    </row>
    <row r="5740" spans="3:4">
      <c r="C5740" s="633"/>
      <c r="D5740" s="633"/>
    </row>
    <row r="5741" spans="3:4">
      <c r="C5741" s="633"/>
      <c r="D5741" s="633"/>
    </row>
    <row r="5742" spans="3:4">
      <c r="C5742" s="633"/>
      <c r="D5742" s="633"/>
    </row>
    <row r="5743" spans="3:4">
      <c r="C5743" s="633"/>
      <c r="D5743" s="633"/>
    </row>
    <row r="5744" spans="3:4">
      <c r="C5744" s="633"/>
      <c r="D5744" s="633"/>
    </row>
    <row r="5745" spans="3:4">
      <c r="C5745" s="633"/>
      <c r="D5745" s="633"/>
    </row>
    <row r="5746" spans="3:4">
      <c r="C5746" s="633"/>
      <c r="D5746" s="633"/>
    </row>
    <row r="5747" spans="3:4">
      <c r="C5747" s="633"/>
      <c r="D5747" s="633"/>
    </row>
    <row r="5748" spans="3:4">
      <c r="C5748" s="633"/>
      <c r="D5748" s="633"/>
    </row>
    <row r="5749" spans="3:4">
      <c r="C5749" s="633"/>
      <c r="D5749" s="633"/>
    </row>
    <row r="5750" spans="3:4">
      <c r="C5750" s="633"/>
      <c r="D5750" s="633"/>
    </row>
    <row r="5751" spans="3:4">
      <c r="C5751" s="633"/>
      <c r="D5751" s="633"/>
    </row>
    <row r="5752" spans="3:4">
      <c r="C5752" s="633"/>
      <c r="D5752" s="633"/>
    </row>
    <row r="5753" spans="3:4">
      <c r="C5753" s="633"/>
      <c r="D5753" s="633"/>
    </row>
    <row r="5754" spans="3:4">
      <c r="C5754" s="633"/>
      <c r="D5754" s="633"/>
    </row>
    <row r="5755" spans="3:4">
      <c r="C5755" s="633"/>
      <c r="D5755" s="633"/>
    </row>
    <row r="5756" spans="3:4">
      <c r="C5756" s="633"/>
      <c r="D5756" s="633"/>
    </row>
    <row r="5757" spans="3:4">
      <c r="C5757" s="633"/>
      <c r="D5757" s="633"/>
    </row>
    <row r="5758" spans="3:4">
      <c r="C5758" s="633"/>
      <c r="D5758" s="633"/>
    </row>
    <row r="5759" spans="3:4">
      <c r="C5759" s="633"/>
      <c r="D5759" s="633"/>
    </row>
    <row r="5760" spans="3:4">
      <c r="C5760" s="633"/>
      <c r="D5760" s="633"/>
    </row>
    <row r="5761" spans="3:4">
      <c r="C5761" s="633"/>
      <c r="D5761" s="633"/>
    </row>
    <row r="5762" spans="3:4">
      <c r="C5762" s="633"/>
      <c r="D5762" s="633"/>
    </row>
    <row r="5763" spans="3:4">
      <c r="C5763" s="633"/>
      <c r="D5763" s="633"/>
    </row>
    <row r="5764" spans="3:4">
      <c r="C5764" s="633"/>
      <c r="D5764" s="633"/>
    </row>
    <row r="5765" spans="3:4">
      <c r="C5765" s="633"/>
      <c r="D5765" s="633"/>
    </row>
    <row r="5766" spans="3:4">
      <c r="C5766" s="633"/>
      <c r="D5766" s="633"/>
    </row>
    <row r="5767" spans="3:4">
      <c r="C5767" s="633"/>
      <c r="D5767" s="633"/>
    </row>
    <row r="5768" spans="3:4">
      <c r="C5768" s="633"/>
      <c r="D5768" s="633"/>
    </row>
    <row r="5769" spans="3:4">
      <c r="C5769" s="633"/>
      <c r="D5769" s="633"/>
    </row>
    <row r="5770" spans="3:4">
      <c r="C5770" s="633"/>
      <c r="D5770" s="633"/>
    </row>
    <row r="5771" spans="3:4">
      <c r="C5771" s="633"/>
      <c r="D5771" s="633"/>
    </row>
    <row r="5772" spans="3:4">
      <c r="C5772" s="633"/>
      <c r="D5772" s="633"/>
    </row>
    <row r="5773" spans="3:4">
      <c r="C5773" s="633"/>
      <c r="D5773" s="633"/>
    </row>
    <row r="5774" spans="3:4">
      <c r="C5774" s="633"/>
      <c r="D5774" s="633"/>
    </row>
    <row r="5775" spans="3:4">
      <c r="C5775" s="633"/>
      <c r="D5775" s="633"/>
    </row>
    <row r="5776" spans="3:4">
      <c r="C5776" s="633"/>
      <c r="D5776" s="633"/>
    </row>
    <row r="5777" spans="3:4">
      <c r="C5777" s="633"/>
      <c r="D5777" s="633"/>
    </row>
    <row r="5778" spans="3:4">
      <c r="C5778" s="633"/>
      <c r="D5778" s="633"/>
    </row>
    <row r="5779" spans="3:4">
      <c r="C5779" s="633"/>
      <c r="D5779" s="633"/>
    </row>
    <row r="5780" spans="3:4">
      <c r="C5780" s="633"/>
      <c r="D5780" s="633"/>
    </row>
    <row r="5781" spans="3:4">
      <c r="C5781" s="633"/>
      <c r="D5781" s="633"/>
    </row>
    <row r="5782" spans="3:4">
      <c r="C5782" s="633"/>
      <c r="D5782" s="633"/>
    </row>
    <row r="5783" spans="3:4">
      <c r="C5783" s="633"/>
      <c r="D5783" s="633"/>
    </row>
    <row r="5784" spans="3:4">
      <c r="C5784" s="633"/>
      <c r="D5784" s="633"/>
    </row>
    <row r="5785" spans="3:4">
      <c r="C5785" s="633"/>
      <c r="D5785" s="633"/>
    </row>
    <row r="5786" spans="3:4">
      <c r="C5786" s="633"/>
      <c r="D5786" s="633"/>
    </row>
    <row r="5787" spans="3:4">
      <c r="C5787" s="633"/>
      <c r="D5787" s="633"/>
    </row>
    <row r="5788" spans="3:4">
      <c r="C5788" s="633"/>
      <c r="D5788" s="633"/>
    </row>
    <row r="5789" spans="3:4">
      <c r="C5789" s="633"/>
      <c r="D5789" s="633"/>
    </row>
    <row r="5790" spans="3:4">
      <c r="C5790" s="633"/>
      <c r="D5790" s="633"/>
    </row>
    <row r="5791" spans="3:4">
      <c r="C5791" s="633"/>
      <c r="D5791" s="633"/>
    </row>
    <row r="5792" spans="3:4">
      <c r="C5792" s="633"/>
      <c r="D5792" s="633"/>
    </row>
    <row r="5793" spans="3:4">
      <c r="C5793" s="633"/>
      <c r="D5793" s="633"/>
    </row>
    <row r="5794" spans="3:4">
      <c r="C5794" s="633"/>
      <c r="D5794" s="633"/>
    </row>
    <row r="5795" spans="3:4">
      <c r="C5795" s="633"/>
      <c r="D5795" s="633"/>
    </row>
    <row r="5796" spans="3:4">
      <c r="C5796" s="633"/>
      <c r="D5796" s="633"/>
    </row>
    <row r="5797" spans="3:4">
      <c r="C5797" s="633"/>
      <c r="D5797" s="633"/>
    </row>
    <row r="5798" spans="3:4">
      <c r="C5798" s="633"/>
      <c r="D5798" s="633"/>
    </row>
    <row r="5799" spans="3:4">
      <c r="C5799" s="633"/>
      <c r="D5799" s="633"/>
    </row>
    <row r="5800" spans="3:4">
      <c r="C5800" s="633"/>
      <c r="D5800" s="633"/>
    </row>
    <row r="5801" spans="3:4">
      <c r="C5801" s="633"/>
      <c r="D5801" s="633"/>
    </row>
    <row r="5802" spans="3:4">
      <c r="C5802" s="633"/>
      <c r="D5802" s="633"/>
    </row>
    <row r="5803" spans="3:4">
      <c r="C5803" s="633"/>
      <c r="D5803" s="633"/>
    </row>
    <row r="5804" spans="3:4">
      <c r="C5804" s="633"/>
      <c r="D5804" s="633"/>
    </row>
    <row r="5805" spans="3:4">
      <c r="C5805" s="633"/>
      <c r="D5805" s="633"/>
    </row>
    <row r="5806" spans="3:4">
      <c r="C5806" s="633"/>
      <c r="D5806" s="633"/>
    </row>
    <row r="5807" spans="3:4">
      <c r="C5807" s="633"/>
      <c r="D5807" s="633"/>
    </row>
    <row r="5808" spans="3:4">
      <c r="C5808" s="633"/>
      <c r="D5808" s="633"/>
    </row>
    <row r="5809" spans="3:4">
      <c r="C5809" s="633"/>
      <c r="D5809" s="633"/>
    </row>
    <row r="5810" spans="3:4">
      <c r="C5810" s="633"/>
      <c r="D5810" s="633"/>
    </row>
    <row r="5811" spans="3:4">
      <c r="C5811" s="633"/>
      <c r="D5811" s="633"/>
    </row>
    <row r="5812" spans="3:4">
      <c r="C5812" s="633"/>
      <c r="D5812" s="633"/>
    </row>
    <row r="5813" spans="3:4">
      <c r="C5813" s="633"/>
      <c r="D5813" s="633"/>
    </row>
    <row r="5814" spans="3:4">
      <c r="C5814" s="633"/>
      <c r="D5814" s="633"/>
    </row>
    <row r="5815" spans="3:4">
      <c r="C5815" s="633"/>
      <c r="D5815" s="633"/>
    </row>
    <row r="5816" spans="3:4">
      <c r="C5816" s="633"/>
      <c r="D5816" s="633"/>
    </row>
    <row r="5817" spans="3:4">
      <c r="C5817" s="633"/>
      <c r="D5817" s="633"/>
    </row>
    <row r="5818" spans="3:4">
      <c r="C5818" s="633"/>
      <c r="D5818" s="633"/>
    </row>
    <row r="5819" spans="3:4">
      <c r="C5819" s="633"/>
      <c r="D5819" s="633"/>
    </row>
    <row r="5820" spans="3:4">
      <c r="C5820" s="633"/>
      <c r="D5820" s="633"/>
    </row>
    <row r="5821" spans="3:4">
      <c r="C5821" s="633"/>
      <c r="D5821" s="633"/>
    </row>
    <row r="5822" spans="3:4">
      <c r="C5822" s="633"/>
      <c r="D5822" s="633"/>
    </row>
    <row r="5823" spans="3:4">
      <c r="C5823" s="633"/>
      <c r="D5823" s="633"/>
    </row>
    <row r="5824" spans="3:4">
      <c r="C5824" s="633"/>
      <c r="D5824" s="633"/>
    </row>
    <row r="5825" spans="3:4">
      <c r="C5825" s="633"/>
      <c r="D5825" s="633"/>
    </row>
    <row r="5826" spans="3:4">
      <c r="C5826" s="633"/>
      <c r="D5826" s="633"/>
    </row>
    <row r="5827" spans="3:4">
      <c r="C5827" s="633"/>
      <c r="D5827" s="633"/>
    </row>
    <row r="5828" spans="3:4">
      <c r="C5828" s="633"/>
      <c r="D5828" s="633"/>
    </row>
    <row r="5829" spans="3:4">
      <c r="C5829" s="633"/>
      <c r="D5829" s="633"/>
    </row>
    <row r="5830" spans="3:4">
      <c r="C5830" s="633"/>
      <c r="D5830" s="633"/>
    </row>
    <row r="5831" spans="3:4">
      <c r="C5831" s="633"/>
      <c r="D5831" s="633"/>
    </row>
    <row r="5832" spans="3:4">
      <c r="C5832" s="633"/>
      <c r="D5832" s="633"/>
    </row>
    <row r="5833" spans="3:4">
      <c r="C5833" s="633"/>
      <c r="D5833" s="633"/>
    </row>
    <row r="5834" spans="3:4">
      <c r="C5834" s="633"/>
      <c r="D5834" s="633"/>
    </row>
    <row r="5835" spans="3:4">
      <c r="C5835" s="633"/>
      <c r="D5835" s="633"/>
    </row>
    <row r="5836" spans="3:4">
      <c r="C5836" s="633"/>
      <c r="D5836" s="633"/>
    </row>
    <row r="5837" spans="3:4">
      <c r="C5837" s="633"/>
      <c r="D5837" s="633"/>
    </row>
    <row r="5838" spans="3:4">
      <c r="C5838" s="633"/>
      <c r="D5838" s="633"/>
    </row>
    <row r="5839" spans="3:4">
      <c r="C5839" s="633"/>
      <c r="D5839" s="633"/>
    </row>
    <row r="5840" spans="3:4">
      <c r="C5840" s="633"/>
      <c r="D5840" s="633"/>
    </row>
    <row r="5841" spans="3:4">
      <c r="C5841" s="633"/>
      <c r="D5841" s="633"/>
    </row>
    <row r="5842" spans="3:4">
      <c r="C5842" s="633"/>
      <c r="D5842" s="633"/>
    </row>
    <row r="5843" spans="3:4">
      <c r="C5843" s="633"/>
      <c r="D5843" s="633"/>
    </row>
    <row r="5844" spans="3:4">
      <c r="C5844" s="633"/>
      <c r="D5844" s="633"/>
    </row>
    <row r="5845" spans="3:4">
      <c r="C5845" s="633"/>
      <c r="D5845" s="633"/>
    </row>
    <row r="5846" spans="3:4">
      <c r="C5846" s="633"/>
      <c r="D5846" s="633"/>
    </row>
    <row r="5847" spans="3:4">
      <c r="C5847" s="633"/>
      <c r="D5847" s="633"/>
    </row>
    <row r="5848" spans="3:4">
      <c r="C5848" s="633"/>
      <c r="D5848" s="633"/>
    </row>
    <row r="5849" spans="3:4">
      <c r="C5849" s="633"/>
      <c r="D5849" s="633"/>
    </row>
    <row r="5850" spans="3:4">
      <c r="C5850" s="633"/>
      <c r="D5850" s="633"/>
    </row>
    <row r="5851" spans="3:4">
      <c r="C5851" s="633"/>
      <c r="D5851" s="633"/>
    </row>
    <row r="5852" spans="3:4">
      <c r="C5852" s="633"/>
      <c r="D5852" s="633"/>
    </row>
    <row r="5853" spans="3:4">
      <c r="C5853" s="633"/>
      <c r="D5853" s="633"/>
    </row>
    <row r="5854" spans="3:4">
      <c r="C5854" s="633"/>
      <c r="D5854" s="633"/>
    </row>
    <row r="5855" spans="3:4">
      <c r="C5855" s="633"/>
      <c r="D5855" s="633"/>
    </row>
    <row r="5856" spans="3:4">
      <c r="C5856" s="633"/>
      <c r="D5856" s="633"/>
    </row>
    <row r="5857" spans="3:4">
      <c r="C5857" s="633"/>
      <c r="D5857" s="633"/>
    </row>
    <row r="5858" spans="3:4">
      <c r="C5858" s="633"/>
      <c r="D5858" s="633"/>
    </row>
    <row r="5859" spans="3:4">
      <c r="C5859" s="633"/>
      <c r="D5859" s="633"/>
    </row>
    <row r="5860" spans="3:4">
      <c r="C5860" s="633"/>
      <c r="D5860" s="633"/>
    </row>
    <row r="5861" spans="3:4">
      <c r="C5861" s="633"/>
      <c r="D5861" s="633"/>
    </row>
    <row r="5862" spans="3:4">
      <c r="C5862" s="633"/>
      <c r="D5862" s="633"/>
    </row>
    <row r="5863" spans="3:4">
      <c r="C5863" s="633"/>
      <c r="D5863" s="633"/>
    </row>
    <row r="5864" spans="3:4">
      <c r="C5864" s="633"/>
      <c r="D5864" s="633"/>
    </row>
    <row r="5865" spans="3:4">
      <c r="C5865" s="633"/>
      <c r="D5865" s="633"/>
    </row>
    <row r="5866" spans="3:4">
      <c r="C5866" s="633"/>
      <c r="D5866" s="633"/>
    </row>
    <row r="5867" spans="3:4">
      <c r="C5867" s="633"/>
      <c r="D5867" s="633"/>
    </row>
    <row r="5868" spans="3:4">
      <c r="C5868" s="633"/>
      <c r="D5868" s="633"/>
    </row>
    <row r="5869" spans="3:4">
      <c r="C5869" s="633"/>
      <c r="D5869" s="633"/>
    </row>
    <row r="5870" spans="3:4">
      <c r="C5870" s="633"/>
      <c r="D5870" s="633"/>
    </row>
    <row r="5871" spans="3:4">
      <c r="C5871" s="633"/>
      <c r="D5871" s="633"/>
    </row>
    <row r="5872" spans="3:4">
      <c r="C5872" s="633"/>
      <c r="D5872" s="633"/>
    </row>
    <row r="5873" spans="3:4">
      <c r="C5873" s="633"/>
      <c r="D5873" s="633"/>
    </row>
    <row r="5874" spans="3:4">
      <c r="C5874" s="633"/>
      <c r="D5874" s="633"/>
    </row>
    <row r="5875" spans="3:4">
      <c r="C5875" s="633"/>
      <c r="D5875" s="633"/>
    </row>
    <row r="5876" spans="3:4">
      <c r="C5876" s="633"/>
      <c r="D5876" s="633"/>
    </row>
    <row r="5877" spans="3:4">
      <c r="C5877" s="633"/>
      <c r="D5877" s="633"/>
    </row>
    <row r="5878" spans="3:4">
      <c r="C5878" s="633"/>
      <c r="D5878" s="633"/>
    </row>
    <row r="5879" spans="3:4">
      <c r="C5879" s="633"/>
      <c r="D5879" s="633"/>
    </row>
    <row r="5880" spans="3:4">
      <c r="C5880" s="633"/>
      <c r="D5880" s="633"/>
    </row>
    <row r="5881" spans="3:4">
      <c r="C5881" s="633"/>
      <c r="D5881" s="633"/>
    </row>
    <row r="5882" spans="3:4">
      <c r="C5882" s="633"/>
      <c r="D5882" s="633"/>
    </row>
    <row r="5883" spans="3:4">
      <c r="C5883" s="633"/>
      <c r="D5883" s="633"/>
    </row>
    <row r="5884" spans="3:4">
      <c r="C5884" s="633"/>
      <c r="D5884" s="633"/>
    </row>
    <row r="5885" spans="3:4">
      <c r="C5885" s="633"/>
      <c r="D5885" s="633"/>
    </row>
    <row r="5886" spans="3:4">
      <c r="C5886" s="633"/>
      <c r="D5886" s="633"/>
    </row>
    <row r="5887" spans="3:4">
      <c r="C5887" s="633"/>
      <c r="D5887" s="633"/>
    </row>
    <row r="5888" spans="3:4">
      <c r="C5888" s="633"/>
      <c r="D5888" s="633"/>
    </row>
    <row r="5889" spans="3:4">
      <c r="C5889" s="633"/>
      <c r="D5889" s="633"/>
    </row>
    <row r="5890" spans="3:4">
      <c r="C5890" s="633"/>
      <c r="D5890" s="633"/>
    </row>
    <row r="5891" spans="3:4">
      <c r="C5891" s="633"/>
      <c r="D5891" s="633"/>
    </row>
    <row r="5892" spans="3:4">
      <c r="C5892" s="633"/>
      <c r="D5892" s="633"/>
    </row>
    <row r="5893" spans="3:4">
      <c r="C5893" s="633"/>
      <c r="D5893" s="633"/>
    </row>
    <row r="5894" spans="3:4">
      <c r="C5894" s="633"/>
      <c r="D5894" s="633"/>
    </row>
    <row r="5895" spans="3:4">
      <c r="C5895" s="633"/>
      <c r="D5895" s="633"/>
    </row>
    <row r="5896" spans="3:4">
      <c r="C5896" s="633"/>
      <c r="D5896" s="633"/>
    </row>
    <row r="5897" spans="3:4">
      <c r="C5897" s="633"/>
      <c r="D5897" s="633"/>
    </row>
    <row r="5898" spans="3:4">
      <c r="C5898" s="633"/>
      <c r="D5898" s="633"/>
    </row>
    <row r="5899" spans="3:4">
      <c r="C5899" s="633"/>
      <c r="D5899" s="633"/>
    </row>
    <row r="5900" spans="3:4">
      <c r="C5900" s="633"/>
      <c r="D5900" s="633"/>
    </row>
    <row r="5901" spans="3:4">
      <c r="C5901" s="633"/>
      <c r="D5901" s="633"/>
    </row>
    <row r="5902" spans="3:4">
      <c r="C5902" s="633"/>
      <c r="D5902" s="633"/>
    </row>
    <row r="5903" spans="3:4">
      <c r="C5903" s="633"/>
      <c r="D5903" s="633"/>
    </row>
    <row r="5904" spans="3:4">
      <c r="C5904" s="633"/>
      <c r="D5904" s="633"/>
    </row>
    <row r="5905" spans="3:4">
      <c r="C5905" s="633"/>
      <c r="D5905" s="633"/>
    </row>
    <row r="5906" spans="3:4">
      <c r="C5906" s="633"/>
      <c r="D5906" s="633"/>
    </row>
    <row r="5907" spans="3:4">
      <c r="C5907" s="633"/>
      <c r="D5907" s="633"/>
    </row>
    <row r="5908" spans="3:4">
      <c r="C5908" s="633"/>
      <c r="D5908" s="633"/>
    </row>
    <row r="5909" spans="3:4">
      <c r="C5909" s="633"/>
      <c r="D5909" s="633"/>
    </row>
    <row r="5910" spans="3:4">
      <c r="C5910" s="633"/>
      <c r="D5910" s="633"/>
    </row>
    <row r="5911" spans="3:4">
      <c r="C5911" s="633"/>
      <c r="D5911" s="633"/>
    </row>
    <row r="5912" spans="3:4">
      <c r="C5912" s="633"/>
      <c r="D5912" s="633"/>
    </row>
    <row r="5913" spans="3:4">
      <c r="C5913" s="633"/>
      <c r="D5913" s="633"/>
    </row>
    <row r="5914" spans="3:4">
      <c r="C5914" s="633"/>
      <c r="D5914" s="633"/>
    </row>
    <row r="5915" spans="3:4">
      <c r="C5915" s="633"/>
      <c r="D5915" s="633"/>
    </row>
    <row r="5916" spans="3:4">
      <c r="C5916" s="633"/>
      <c r="D5916" s="633"/>
    </row>
    <row r="5917" spans="3:4">
      <c r="C5917" s="633"/>
      <c r="D5917" s="633"/>
    </row>
    <row r="5918" spans="3:4">
      <c r="C5918" s="633"/>
      <c r="D5918" s="633"/>
    </row>
    <row r="5919" spans="3:4">
      <c r="C5919" s="633"/>
      <c r="D5919" s="633"/>
    </row>
    <row r="5920" spans="3:4">
      <c r="C5920" s="633"/>
      <c r="D5920" s="633"/>
    </row>
    <row r="5921" spans="3:4">
      <c r="C5921" s="633"/>
      <c r="D5921" s="633"/>
    </row>
    <row r="5922" spans="3:4">
      <c r="C5922" s="633"/>
      <c r="D5922" s="633"/>
    </row>
    <row r="5923" spans="3:4">
      <c r="C5923" s="633"/>
      <c r="D5923" s="633"/>
    </row>
    <row r="5924" spans="3:4">
      <c r="C5924" s="633"/>
      <c r="D5924" s="633"/>
    </row>
    <row r="5925" spans="3:4">
      <c r="C5925" s="633"/>
      <c r="D5925" s="633"/>
    </row>
    <row r="5926" spans="3:4">
      <c r="C5926" s="633"/>
      <c r="D5926" s="633"/>
    </row>
    <row r="5927" spans="3:4">
      <c r="C5927" s="633"/>
      <c r="D5927" s="633"/>
    </row>
    <row r="5928" spans="3:4">
      <c r="C5928" s="633"/>
      <c r="D5928" s="633"/>
    </row>
    <row r="5929" spans="3:4">
      <c r="C5929" s="633"/>
      <c r="D5929" s="633"/>
    </row>
    <row r="5930" spans="3:4">
      <c r="C5930" s="633"/>
      <c r="D5930" s="633"/>
    </row>
    <row r="5931" spans="3:4">
      <c r="C5931" s="633"/>
      <c r="D5931" s="633"/>
    </row>
    <row r="5932" spans="3:4">
      <c r="C5932" s="633"/>
      <c r="D5932" s="633"/>
    </row>
    <row r="5933" spans="3:4">
      <c r="C5933" s="633"/>
      <c r="D5933" s="633"/>
    </row>
    <row r="5934" spans="3:4">
      <c r="C5934" s="633"/>
      <c r="D5934" s="633"/>
    </row>
    <row r="5935" spans="3:4">
      <c r="C5935" s="633"/>
      <c r="D5935" s="633"/>
    </row>
    <row r="5936" spans="3:4">
      <c r="C5936" s="633"/>
      <c r="D5936" s="633"/>
    </row>
    <row r="5937" spans="3:4">
      <c r="C5937" s="633"/>
      <c r="D5937" s="633"/>
    </row>
    <row r="5938" spans="3:4">
      <c r="C5938" s="633"/>
      <c r="D5938" s="633"/>
    </row>
    <row r="5939" spans="3:4">
      <c r="C5939" s="633"/>
      <c r="D5939" s="633"/>
    </row>
    <row r="5940" spans="3:4">
      <c r="C5940" s="633"/>
      <c r="D5940" s="633"/>
    </row>
    <row r="5941" spans="3:4">
      <c r="C5941" s="633"/>
      <c r="D5941" s="633"/>
    </row>
    <row r="5942" spans="3:4">
      <c r="C5942" s="633"/>
      <c r="D5942" s="633"/>
    </row>
    <row r="5943" spans="3:4">
      <c r="C5943" s="633"/>
      <c r="D5943" s="633"/>
    </row>
    <row r="5944" spans="3:4">
      <c r="C5944" s="633"/>
      <c r="D5944" s="633"/>
    </row>
    <row r="5945" spans="3:4">
      <c r="C5945" s="633"/>
      <c r="D5945" s="633"/>
    </row>
    <row r="5946" spans="3:4">
      <c r="C5946" s="633"/>
      <c r="D5946" s="633"/>
    </row>
    <row r="5947" spans="3:4">
      <c r="C5947" s="633"/>
      <c r="D5947" s="633"/>
    </row>
    <row r="5948" spans="3:4">
      <c r="C5948" s="633"/>
      <c r="D5948" s="633"/>
    </row>
    <row r="5949" spans="3:4">
      <c r="C5949" s="633"/>
      <c r="D5949" s="633"/>
    </row>
    <row r="5950" spans="3:4">
      <c r="C5950" s="633"/>
      <c r="D5950" s="633"/>
    </row>
    <row r="5951" spans="3:4">
      <c r="C5951" s="633"/>
      <c r="D5951" s="633"/>
    </row>
    <row r="5952" spans="3:4">
      <c r="C5952" s="633"/>
      <c r="D5952" s="633"/>
    </row>
    <row r="5953" spans="3:4">
      <c r="C5953" s="633"/>
      <c r="D5953" s="633"/>
    </row>
    <row r="5954" spans="3:4">
      <c r="C5954" s="633"/>
      <c r="D5954" s="633"/>
    </row>
    <row r="5955" spans="3:4">
      <c r="C5955" s="633"/>
      <c r="D5955" s="633"/>
    </row>
    <row r="5956" spans="3:4">
      <c r="C5956" s="633"/>
      <c r="D5956" s="633"/>
    </row>
    <row r="5957" spans="3:4">
      <c r="C5957" s="633"/>
      <c r="D5957" s="633"/>
    </row>
    <row r="5958" spans="3:4">
      <c r="C5958" s="633"/>
      <c r="D5958" s="633"/>
    </row>
    <row r="5959" spans="3:4">
      <c r="C5959" s="633"/>
      <c r="D5959" s="633"/>
    </row>
    <row r="5960" spans="3:4">
      <c r="C5960" s="633"/>
      <c r="D5960" s="633"/>
    </row>
    <row r="5961" spans="3:4">
      <c r="C5961" s="633"/>
      <c r="D5961" s="633"/>
    </row>
    <row r="5962" spans="3:4">
      <c r="C5962" s="633"/>
      <c r="D5962" s="633"/>
    </row>
    <row r="5963" spans="3:4">
      <c r="C5963" s="633"/>
      <c r="D5963" s="633"/>
    </row>
    <row r="5964" spans="3:4">
      <c r="C5964" s="633"/>
      <c r="D5964" s="633"/>
    </row>
    <row r="5965" spans="3:4">
      <c r="C5965" s="633"/>
      <c r="D5965" s="633"/>
    </row>
    <row r="5966" spans="3:4">
      <c r="C5966" s="633"/>
      <c r="D5966" s="633"/>
    </row>
    <row r="5967" spans="3:4">
      <c r="C5967" s="633"/>
      <c r="D5967" s="633"/>
    </row>
    <row r="5968" spans="3:4">
      <c r="C5968" s="633"/>
      <c r="D5968" s="633"/>
    </row>
    <row r="5969" spans="3:4">
      <c r="C5969" s="633"/>
      <c r="D5969" s="633"/>
    </row>
    <row r="5970" spans="3:4">
      <c r="C5970" s="633"/>
      <c r="D5970" s="633"/>
    </row>
    <row r="5971" spans="3:4">
      <c r="C5971" s="633"/>
      <c r="D5971" s="633"/>
    </row>
    <row r="5972" spans="3:4">
      <c r="C5972" s="633"/>
      <c r="D5972" s="633"/>
    </row>
    <row r="5973" spans="3:4">
      <c r="C5973" s="633"/>
      <c r="D5973" s="633"/>
    </row>
    <row r="5974" spans="3:4">
      <c r="C5974" s="633"/>
      <c r="D5974" s="633"/>
    </row>
    <row r="5975" spans="3:4">
      <c r="C5975" s="633"/>
      <c r="D5975" s="633"/>
    </row>
    <row r="5976" spans="3:4">
      <c r="C5976" s="633"/>
      <c r="D5976" s="633"/>
    </row>
    <row r="5977" spans="3:4">
      <c r="C5977" s="633"/>
      <c r="D5977" s="633"/>
    </row>
    <row r="5978" spans="3:4">
      <c r="C5978" s="633"/>
      <c r="D5978" s="633"/>
    </row>
    <row r="5979" spans="3:4">
      <c r="C5979" s="633"/>
      <c r="D5979" s="633"/>
    </row>
    <row r="5980" spans="3:4">
      <c r="C5980" s="633"/>
      <c r="D5980" s="633"/>
    </row>
    <row r="5981" spans="3:4">
      <c r="C5981" s="633"/>
      <c r="D5981" s="633"/>
    </row>
    <row r="5982" spans="3:4">
      <c r="C5982" s="633"/>
      <c r="D5982" s="633"/>
    </row>
    <row r="5983" spans="3:4">
      <c r="C5983" s="633"/>
      <c r="D5983" s="633"/>
    </row>
    <row r="5984" spans="3:4">
      <c r="C5984" s="633"/>
      <c r="D5984" s="633"/>
    </row>
    <row r="5985" spans="3:4">
      <c r="C5985" s="633"/>
      <c r="D5985" s="633"/>
    </row>
    <row r="5986" spans="3:4">
      <c r="C5986" s="633"/>
      <c r="D5986" s="633"/>
    </row>
    <row r="5987" spans="3:4">
      <c r="C5987" s="633"/>
      <c r="D5987" s="633"/>
    </row>
    <row r="5988" spans="3:4">
      <c r="C5988" s="633"/>
      <c r="D5988" s="633"/>
    </row>
    <row r="5989" spans="3:4">
      <c r="C5989" s="633"/>
      <c r="D5989" s="633"/>
    </row>
    <row r="5990" spans="3:4">
      <c r="C5990" s="633"/>
      <c r="D5990" s="633"/>
    </row>
    <row r="5991" spans="3:4">
      <c r="C5991" s="633"/>
      <c r="D5991" s="633"/>
    </row>
    <row r="5992" spans="3:4">
      <c r="C5992" s="633"/>
      <c r="D5992" s="633"/>
    </row>
    <row r="5993" spans="3:4">
      <c r="C5993" s="633"/>
      <c r="D5993" s="633"/>
    </row>
    <row r="5994" spans="3:4">
      <c r="C5994" s="633"/>
      <c r="D5994" s="633"/>
    </row>
    <row r="5995" spans="3:4">
      <c r="C5995" s="633"/>
      <c r="D5995" s="633"/>
    </row>
    <row r="5996" spans="3:4">
      <c r="C5996" s="633"/>
      <c r="D5996" s="633"/>
    </row>
    <row r="5997" spans="3:4">
      <c r="C5997" s="633"/>
      <c r="D5997" s="633"/>
    </row>
    <row r="5998" spans="3:4">
      <c r="C5998" s="633"/>
      <c r="D5998" s="633"/>
    </row>
    <row r="5999" spans="3:4">
      <c r="C5999" s="633"/>
      <c r="D5999" s="633"/>
    </row>
    <row r="6000" spans="3:4">
      <c r="C6000" s="633"/>
      <c r="D6000" s="633"/>
    </row>
    <row r="6001" spans="3:4">
      <c r="C6001" s="633"/>
      <c r="D6001" s="633"/>
    </row>
    <row r="6002" spans="3:4">
      <c r="C6002" s="633"/>
      <c r="D6002" s="633"/>
    </row>
    <row r="6003" spans="3:4">
      <c r="C6003" s="633"/>
      <c r="D6003" s="633"/>
    </row>
    <row r="6004" spans="3:4">
      <c r="C6004" s="633"/>
      <c r="D6004" s="633"/>
    </row>
    <row r="6005" spans="3:4">
      <c r="C6005" s="633"/>
      <c r="D6005" s="633"/>
    </row>
    <row r="6006" spans="3:4">
      <c r="C6006" s="633"/>
      <c r="D6006" s="633"/>
    </row>
    <row r="6007" spans="3:4">
      <c r="C6007" s="633"/>
      <c r="D6007" s="633"/>
    </row>
    <row r="6008" spans="3:4">
      <c r="C6008" s="633"/>
      <c r="D6008" s="633"/>
    </row>
    <row r="6009" spans="3:4">
      <c r="C6009" s="633"/>
      <c r="D6009" s="633"/>
    </row>
    <row r="6010" spans="3:4">
      <c r="C6010" s="633"/>
      <c r="D6010" s="633"/>
    </row>
    <row r="6011" spans="3:4">
      <c r="C6011" s="633"/>
      <c r="D6011" s="633"/>
    </row>
    <row r="6012" spans="3:4">
      <c r="C6012" s="633"/>
      <c r="D6012" s="633"/>
    </row>
    <row r="6013" spans="3:4">
      <c r="C6013" s="633"/>
      <c r="D6013" s="633"/>
    </row>
    <row r="6014" spans="3:4">
      <c r="C6014" s="633"/>
      <c r="D6014" s="633"/>
    </row>
    <row r="6015" spans="3:4">
      <c r="C6015" s="633"/>
      <c r="D6015" s="633"/>
    </row>
    <row r="6016" spans="3:4">
      <c r="C6016" s="633"/>
      <c r="D6016" s="633"/>
    </row>
    <row r="6017" spans="3:4">
      <c r="C6017" s="633"/>
      <c r="D6017" s="633"/>
    </row>
    <row r="6018" spans="3:4">
      <c r="C6018" s="633"/>
      <c r="D6018" s="633"/>
    </row>
    <row r="6019" spans="3:4">
      <c r="C6019" s="633"/>
      <c r="D6019" s="633"/>
    </row>
    <row r="6020" spans="3:4">
      <c r="C6020" s="633"/>
      <c r="D6020" s="633"/>
    </row>
    <row r="6021" spans="3:4">
      <c r="C6021" s="633"/>
      <c r="D6021" s="633"/>
    </row>
    <row r="6022" spans="3:4">
      <c r="C6022" s="633"/>
      <c r="D6022" s="633"/>
    </row>
    <row r="6023" spans="3:4">
      <c r="C6023" s="633"/>
      <c r="D6023" s="633"/>
    </row>
    <row r="6024" spans="3:4">
      <c r="C6024" s="633"/>
      <c r="D6024" s="633"/>
    </row>
    <row r="6025" spans="3:4">
      <c r="C6025" s="633"/>
      <c r="D6025" s="633"/>
    </row>
    <row r="6026" spans="3:4">
      <c r="C6026" s="633"/>
      <c r="D6026" s="633"/>
    </row>
    <row r="6027" spans="3:4">
      <c r="C6027" s="633"/>
      <c r="D6027" s="633"/>
    </row>
    <row r="6028" spans="3:4">
      <c r="C6028" s="633"/>
      <c r="D6028" s="633"/>
    </row>
    <row r="6029" spans="3:4">
      <c r="C6029" s="633"/>
      <c r="D6029" s="633"/>
    </row>
    <row r="6030" spans="3:4">
      <c r="C6030" s="633"/>
      <c r="D6030" s="633"/>
    </row>
    <row r="6031" spans="3:4">
      <c r="C6031" s="633"/>
      <c r="D6031" s="633"/>
    </row>
    <row r="6032" spans="3:4">
      <c r="C6032" s="633"/>
      <c r="D6032" s="633"/>
    </row>
    <row r="6033" spans="3:4">
      <c r="C6033" s="633"/>
      <c r="D6033" s="633"/>
    </row>
    <row r="6034" spans="3:4">
      <c r="C6034" s="633"/>
      <c r="D6034" s="633"/>
    </row>
    <row r="6035" spans="3:4">
      <c r="C6035" s="633"/>
      <c r="D6035" s="633"/>
    </row>
    <row r="6036" spans="3:4">
      <c r="C6036" s="633"/>
      <c r="D6036" s="633"/>
    </row>
    <row r="6037" spans="3:4">
      <c r="C6037" s="633"/>
      <c r="D6037" s="633"/>
    </row>
    <row r="6038" spans="3:4">
      <c r="C6038" s="633"/>
      <c r="D6038" s="633"/>
    </row>
    <row r="6039" spans="3:4">
      <c r="C6039" s="633"/>
      <c r="D6039" s="633"/>
    </row>
    <row r="6040" spans="3:4">
      <c r="C6040" s="633"/>
      <c r="D6040" s="633"/>
    </row>
    <row r="6041" spans="3:4">
      <c r="C6041" s="633"/>
      <c r="D6041" s="633"/>
    </row>
    <row r="6042" spans="3:4">
      <c r="C6042" s="633"/>
      <c r="D6042" s="633"/>
    </row>
    <row r="6043" spans="3:4">
      <c r="C6043" s="633"/>
      <c r="D6043" s="633"/>
    </row>
    <row r="6044" spans="3:4">
      <c r="C6044" s="633"/>
      <c r="D6044" s="633"/>
    </row>
    <row r="6045" spans="3:4">
      <c r="C6045" s="633"/>
      <c r="D6045" s="633"/>
    </row>
    <row r="6046" spans="3:4">
      <c r="C6046" s="633"/>
      <c r="D6046" s="633"/>
    </row>
    <row r="6047" spans="3:4">
      <c r="C6047" s="633"/>
      <c r="D6047" s="633"/>
    </row>
    <row r="6048" spans="3:4">
      <c r="C6048" s="633"/>
      <c r="D6048" s="633"/>
    </row>
    <row r="6049" spans="3:4">
      <c r="C6049" s="633"/>
      <c r="D6049" s="633"/>
    </row>
    <row r="6050" spans="3:4">
      <c r="C6050" s="633"/>
      <c r="D6050" s="633"/>
    </row>
    <row r="6051" spans="3:4">
      <c r="C6051" s="633"/>
      <c r="D6051" s="633"/>
    </row>
    <row r="6052" spans="3:4">
      <c r="C6052" s="633"/>
      <c r="D6052" s="633"/>
    </row>
    <row r="6053" spans="3:4">
      <c r="C6053" s="633"/>
      <c r="D6053" s="633"/>
    </row>
    <row r="6054" spans="3:4">
      <c r="C6054" s="633"/>
      <c r="D6054" s="633"/>
    </row>
    <row r="6055" spans="3:4">
      <c r="C6055" s="633"/>
      <c r="D6055" s="633"/>
    </row>
    <row r="6056" spans="3:4">
      <c r="C6056" s="633"/>
      <c r="D6056" s="633"/>
    </row>
    <row r="6057" spans="3:4">
      <c r="C6057" s="633"/>
      <c r="D6057" s="633"/>
    </row>
    <row r="6058" spans="3:4">
      <c r="C6058" s="633"/>
      <c r="D6058" s="633"/>
    </row>
    <row r="6059" spans="3:4">
      <c r="C6059" s="633"/>
      <c r="D6059" s="633"/>
    </row>
    <row r="6060" spans="3:4">
      <c r="C6060" s="633"/>
      <c r="D6060" s="633"/>
    </row>
    <row r="6061" spans="3:4">
      <c r="C6061" s="633"/>
      <c r="D6061" s="633"/>
    </row>
    <row r="6062" spans="3:4">
      <c r="C6062" s="633"/>
      <c r="D6062" s="633"/>
    </row>
    <row r="6063" spans="3:4">
      <c r="C6063" s="633"/>
      <c r="D6063" s="633"/>
    </row>
    <row r="6064" spans="3:4">
      <c r="C6064" s="633"/>
      <c r="D6064" s="633"/>
    </row>
    <row r="6065" spans="3:4">
      <c r="C6065" s="633"/>
      <c r="D6065" s="633"/>
    </row>
    <row r="6066" spans="3:4">
      <c r="C6066" s="633"/>
      <c r="D6066" s="633"/>
    </row>
    <row r="6067" spans="3:4">
      <c r="C6067" s="633"/>
      <c r="D6067" s="633"/>
    </row>
    <row r="6068" spans="3:4">
      <c r="C6068" s="633"/>
      <c r="D6068" s="633"/>
    </row>
    <row r="6069" spans="3:4">
      <c r="C6069" s="633"/>
      <c r="D6069" s="633"/>
    </row>
    <row r="6070" spans="3:4">
      <c r="C6070" s="633"/>
      <c r="D6070" s="633"/>
    </row>
    <row r="6071" spans="3:4">
      <c r="C6071" s="633"/>
      <c r="D6071" s="633"/>
    </row>
    <row r="6072" spans="3:4">
      <c r="C6072" s="633"/>
      <c r="D6072" s="633"/>
    </row>
    <row r="6073" spans="3:4">
      <c r="C6073" s="633"/>
      <c r="D6073" s="633"/>
    </row>
    <row r="6074" spans="3:4">
      <c r="C6074" s="633"/>
      <c r="D6074" s="633"/>
    </row>
    <row r="6075" spans="3:4">
      <c r="C6075" s="633"/>
      <c r="D6075" s="633"/>
    </row>
    <row r="6076" spans="3:4">
      <c r="C6076" s="633"/>
      <c r="D6076" s="633"/>
    </row>
    <row r="6077" spans="3:4">
      <c r="C6077" s="633"/>
      <c r="D6077" s="633"/>
    </row>
    <row r="6078" spans="3:4">
      <c r="C6078" s="633"/>
      <c r="D6078" s="633"/>
    </row>
    <row r="6079" spans="3:4">
      <c r="C6079" s="633"/>
      <c r="D6079" s="633"/>
    </row>
    <row r="6080" spans="3:4">
      <c r="C6080" s="633"/>
      <c r="D6080" s="633"/>
    </row>
    <row r="6081" spans="3:4">
      <c r="C6081" s="633"/>
      <c r="D6081" s="633"/>
    </row>
    <row r="6082" spans="3:4">
      <c r="C6082" s="633"/>
      <c r="D6082" s="633"/>
    </row>
    <row r="6083" spans="3:4">
      <c r="C6083" s="633"/>
      <c r="D6083" s="633"/>
    </row>
    <row r="6084" spans="3:4">
      <c r="C6084" s="633"/>
      <c r="D6084" s="633"/>
    </row>
    <row r="6085" spans="3:4">
      <c r="C6085" s="633"/>
      <c r="D6085" s="633"/>
    </row>
    <row r="6086" spans="3:4">
      <c r="C6086" s="633"/>
      <c r="D6086" s="633"/>
    </row>
    <row r="6087" spans="3:4">
      <c r="C6087" s="633"/>
      <c r="D6087" s="633"/>
    </row>
    <row r="6088" spans="3:4">
      <c r="C6088" s="633"/>
      <c r="D6088" s="633"/>
    </row>
    <row r="6089" spans="3:4">
      <c r="C6089" s="633"/>
      <c r="D6089" s="633"/>
    </row>
    <row r="6090" spans="3:4">
      <c r="C6090" s="633"/>
      <c r="D6090" s="633"/>
    </row>
    <row r="6091" spans="3:4">
      <c r="C6091" s="633"/>
      <c r="D6091" s="633"/>
    </row>
    <row r="6092" spans="3:4">
      <c r="C6092" s="633"/>
      <c r="D6092" s="633"/>
    </row>
    <row r="6093" spans="3:4">
      <c r="C6093" s="633"/>
      <c r="D6093" s="633"/>
    </row>
    <row r="6094" spans="3:4">
      <c r="C6094" s="633"/>
      <c r="D6094" s="633"/>
    </row>
    <row r="6095" spans="3:4">
      <c r="C6095" s="633"/>
      <c r="D6095" s="633"/>
    </row>
    <row r="6096" spans="3:4">
      <c r="C6096" s="633"/>
      <c r="D6096" s="633"/>
    </row>
    <row r="6097" spans="3:4">
      <c r="C6097" s="633"/>
      <c r="D6097" s="633"/>
    </row>
    <row r="6098" spans="3:4">
      <c r="C6098" s="633"/>
      <c r="D6098" s="633"/>
    </row>
    <row r="6099" spans="3:4">
      <c r="C6099" s="633"/>
      <c r="D6099" s="633"/>
    </row>
    <row r="6100" spans="3:4">
      <c r="C6100" s="633"/>
      <c r="D6100" s="633"/>
    </row>
    <row r="6101" spans="3:4">
      <c r="C6101" s="633"/>
      <c r="D6101" s="633"/>
    </row>
    <row r="6102" spans="3:4">
      <c r="C6102" s="633"/>
      <c r="D6102" s="633"/>
    </row>
    <row r="6103" spans="3:4">
      <c r="C6103" s="633"/>
      <c r="D6103" s="633"/>
    </row>
    <row r="6104" spans="3:4">
      <c r="C6104" s="633"/>
      <c r="D6104" s="633"/>
    </row>
    <row r="6105" spans="3:4">
      <c r="C6105" s="633"/>
      <c r="D6105" s="633"/>
    </row>
    <row r="6106" spans="3:4">
      <c r="C6106" s="633"/>
      <c r="D6106" s="633"/>
    </row>
    <row r="6107" spans="3:4">
      <c r="C6107" s="633"/>
      <c r="D6107" s="633"/>
    </row>
    <row r="6108" spans="3:4">
      <c r="C6108" s="633"/>
      <c r="D6108" s="633"/>
    </row>
    <row r="6109" spans="3:4">
      <c r="C6109" s="633"/>
      <c r="D6109" s="633"/>
    </row>
    <row r="6110" spans="3:4">
      <c r="C6110" s="633"/>
      <c r="D6110" s="633"/>
    </row>
    <row r="6111" spans="3:4">
      <c r="C6111" s="633"/>
      <c r="D6111" s="633"/>
    </row>
    <row r="6112" spans="3:4">
      <c r="C6112" s="633"/>
      <c r="D6112" s="633"/>
    </row>
    <row r="6113" spans="3:4">
      <c r="C6113" s="633"/>
      <c r="D6113" s="633"/>
    </row>
    <row r="6114" spans="3:4">
      <c r="C6114" s="633"/>
      <c r="D6114" s="633"/>
    </row>
    <row r="6115" spans="3:4">
      <c r="C6115" s="633"/>
      <c r="D6115" s="633"/>
    </row>
    <row r="6116" spans="3:4">
      <c r="C6116" s="633"/>
      <c r="D6116" s="633"/>
    </row>
    <row r="6117" spans="3:4">
      <c r="C6117" s="633"/>
      <c r="D6117" s="633"/>
    </row>
    <row r="6118" spans="3:4">
      <c r="C6118" s="633"/>
      <c r="D6118" s="633"/>
    </row>
    <row r="6119" spans="3:4">
      <c r="C6119" s="633"/>
      <c r="D6119" s="633"/>
    </row>
    <row r="6120" spans="3:4">
      <c r="C6120" s="633"/>
      <c r="D6120" s="633"/>
    </row>
    <row r="6121" spans="3:4">
      <c r="C6121" s="633"/>
      <c r="D6121" s="633"/>
    </row>
    <row r="6122" spans="3:4">
      <c r="C6122" s="633"/>
      <c r="D6122" s="633"/>
    </row>
    <row r="6123" spans="3:4">
      <c r="C6123" s="633"/>
      <c r="D6123" s="633"/>
    </row>
    <row r="6124" spans="3:4">
      <c r="C6124" s="633"/>
      <c r="D6124" s="633"/>
    </row>
    <row r="6125" spans="3:4">
      <c r="C6125" s="633"/>
      <c r="D6125" s="633"/>
    </row>
    <row r="6126" spans="3:4">
      <c r="C6126" s="633"/>
      <c r="D6126" s="633"/>
    </row>
    <row r="6127" spans="3:4">
      <c r="C6127" s="633"/>
      <c r="D6127" s="633"/>
    </row>
    <row r="6128" spans="3:4">
      <c r="C6128" s="633"/>
      <c r="D6128" s="633"/>
    </row>
    <row r="6129" spans="3:4">
      <c r="C6129" s="633"/>
      <c r="D6129" s="633"/>
    </row>
    <row r="6130" spans="3:4">
      <c r="C6130" s="633"/>
      <c r="D6130" s="633"/>
    </row>
    <row r="6131" spans="3:4">
      <c r="C6131" s="633"/>
      <c r="D6131" s="633"/>
    </row>
    <row r="6132" spans="3:4">
      <c r="C6132" s="633"/>
      <c r="D6132" s="633"/>
    </row>
    <row r="6133" spans="3:4">
      <c r="C6133" s="633"/>
      <c r="D6133" s="633"/>
    </row>
    <row r="6134" spans="3:4">
      <c r="C6134" s="633"/>
      <c r="D6134" s="633"/>
    </row>
    <row r="6135" spans="3:4">
      <c r="C6135" s="633"/>
      <c r="D6135" s="633"/>
    </row>
    <row r="6136" spans="3:4">
      <c r="C6136" s="633"/>
      <c r="D6136" s="633"/>
    </row>
    <row r="6137" spans="3:4">
      <c r="C6137" s="633"/>
      <c r="D6137" s="633"/>
    </row>
    <row r="6138" spans="3:4">
      <c r="C6138" s="633"/>
      <c r="D6138" s="633"/>
    </row>
    <row r="6139" spans="3:4">
      <c r="C6139" s="633"/>
      <c r="D6139" s="633"/>
    </row>
    <row r="6140" spans="3:4">
      <c r="C6140" s="633"/>
      <c r="D6140" s="633"/>
    </row>
    <row r="6141" spans="3:4">
      <c r="C6141" s="633"/>
      <c r="D6141" s="633"/>
    </row>
    <row r="6142" spans="3:4">
      <c r="C6142" s="633"/>
      <c r="D6142" s="633"/>
    </row>
    <row r="6143" spans="3:4">
      <c r="C6143" s="633"/>
      <c r="D6143" s="633"/>
    </row>
    <row r="6144" spans="3:4">
      <c r="C6144" s="633"/>
      <c r="D6144" s="633"/>
    </row>
    <row r="6145" spans="3:4">
      <c r="C6145" s="633"/>
      <c r="D6145" s="633"/>
    </row>
    <row r="6146" spans="3:4">
      <c r="C6146" s="633"/>
      <c r="D6146" s="633"/>
    </row>
    <row r="6147" spans="3:4">
      <c r="C6147" s="633"/>
      <c r="D6147" s="633"/>
    </row>
    <row r="6148" spans="3:4">
      <c r="C6148" s="633"/>
      <c r="D6148" s="633"/>
    </row>
    <row r="6149" spans="3:4">
      <c r="C6149" s="633"/>
      <c r="D6149" s="633"/>
    </row>
    <row r="6150" spans="3:4">
      <c r="C6150" s="633"/>
      <c r="D6150" s="633"/>
    </row>
    <row r="6151" spans="3:4">
      <c r="C6151" s="633"/>
      <c r="D6151" s="633"/>
    </row>
    <row r="6152" spans="3:4">
      <c r="C6152" s="633"/>
      <c r="D6152" s="633"/>
    </row>
    <row r="6153" spans="3:4">
      <c r="C6153" s="633"/>
      <c r="D6153" s="633"/>
    </row>
    <row r="6154" spans="3:4">
      <c r="C6154" s="633"/>
      <c r="D6154" s="633"/>
    </row>
    <row r="6155" spans="3:4">
      <c r="C6155" s="633"/>
      <c r="D6155" s="633"/>
    </row>
    <row r="6156" spans="3:4">
      <c r="C6156" s="633"/>
      <c r="D6156" s="633"/>
    </row>
    <row r="6157" spans="3:4">
      <c r="C6157" s="633"/>
      <c r="D6157" s="633"/>
    </row>
    <row r="6158" spans="3:4">
      <c r="C6158" s="633"/>
      <c r="D6158" s="633"/>
    </row>
    <row r="6159" spans="3:4">
      <c r="C6159" s="633"/>
      <c r="D6159" s="633"/>
    </row>
    <row r="6160" spans="3:4">
      <c r="C6160" s="633"/>
      <c r="D6160" s="633"/>
    </row>
    <row r="6161" spans="3:4">
      <c r="C6161" s="633"/>
      <c r="D6161" s="633"/>
    </row>
    <row r="6162" spans="3:4">
      <c r="C6162" s="633"/>
      <c r="D6162" s="633"/>
    </row>
    <row r="6163" spans="3:4">
      <c r="C6163" s="633"/>
      <c r="D6163" s="633"/>
    </row>
    <row r="6164" spans="3:4">
      <c r="C6164" s="633"/>
      <c r="D6164" s="633"/>
    </row>
    <row r="6165" spans="3:4">
      <c r="C6165" s="633"/>
      <c r="D6165" s="633"/>
    </row>
    <row r="6166" spans="3:4">
      <c r="C6166" s="633"/>
      <c r="D6166" s="633"/>
    </row>
    <row r="6167" spans="3:4">
      <c r="C6167" s="633"/>
      <c r="D6167" s="633"/>
    </row>
    <row r="6168" spans="3:4">
      <c r="C6168" s="633"/>
      <c r="D6168" s="633"/>
    </row>
    <row r="6169" spans="3:4">
      <c r="C6169" s="633"/>
      <c r="D6169" s="633"/>
    </row>
    <row r="6170" spans="3:4">
      <c r="C6170" s="633"/>
      <c r="D6170" s="633"/>
    </row>
    <row r="6171" spans="3:4">
      <c r="C6171" s="633"/>
      <c r="D6171" s="633"/>
    </row>
    <row r="6172" spans="3:4">
      <c r="C6172" s="633"/>
      <c r="D6172" s="633"/>
    </row>
    <row r="6173" spans="3:4">
      <c r="C6173" s="633"/>
      <c r="D6173" s="633"/>
    </row>
    <row r="6174" spans="3:4">
      <c r="C6174" s="633"/>
      <c r="D6174" s="633"/>
    </row>
    <row r="6175" spans="3:4">
      <c r="C6175" s="633"/>
      <c r="D6175" s="633"/>
    </row>
    <row r="6176" spans="3:4">
      <c r="C6176" s="633"/>
      <c r="D6176" s="633"/>
    </row>
    <row r="6177" spans="3:4">
      <c r="C6177" s="633"/>
      <c r="D6177" s="633"/>
    </row>
    <row r="6178" spans="3:4">
      <c r="C6178" s="633"/>
      <c r="D6178" s="633"/>
    </row>
    <row r="6179" spans="3:4">
      <c r="C6179" s="633"/>
      <c r="D6179" s="633"/>
    </row>
    <row r="6180" spans="3:4">
      <c r="C6180" s="633"/>
      <c r="D6180" s="633"/>
    </row>
    <row r="6181" spans="3:4">
      <c r="C6181" s="633"/>
      <c r="D6181" s="633"/>
    </row>
    <row r="6182" spans="3:4">
      <c r="C6182" s="633"/>
      <c r="D6182" s="633"/>
    </row>
    <row r="6183" spans="3:4">
      <c r="C6183" s="633"/>
      <c r="D6183" s="633"/>
    </row>
    <row r="6184" spans="3:4">
      <c r="C6184" s="633"/>
      <c r="D6184" s="633"/>
    </row>
    <row r="6185" spans="3:4">
      <c r="C6185" s="633"/>
      <c r="D6185" s="633"/>
    </row>
    <row r="6186" spans="3:4">
      <c r="C6186" s="633"/>
      <c r="D6186" s="633"/>
    </row>
    <row r="6187" spans="3:4">
      <c r="C6187" s="633"/>
      <c r="D6187" s="633"/>
    </row>
    <row r="6188" spans="3:4">
      <c r="C6188" s="633"/>
      <c r="D6188" s="633"/>
    </row>
    <row r="6189" spans="3:4">
      <c r="C6189" s="633"/>
      <c r="D6189" s="633"/>
    </row>
    <row r="6190" spans="3:4">
      <c r="C6190" s="633"/>
      <c r="D6190" s="633"/>
    </row>
    <row r="6191" spans="3:4">
      <c r="C6191" s="633"/>
      <c r="D6191" s="633"/>
    </row>
    <row r="6192" spans="3:4">
      <c r="C6192" s="633"/>
      <c r="D6192" s="633"/>
    </row>
    <row r="6193" spans="3:4">
      <c r="C6193" s="633"/>
      <c r="D6193" s="633"/>
    </row>
    <row r="6194" spans="3:4">
      <c r="C6194" s="633"/>
      <c r="D6194" s="633"/>
    </row>
    <row r="6195" spans="3:4">
      <c r="C6195" s="633"/>
      <c r="D6195" s="633"/>
    </row>
    <row r="6196" spans="3:4">
      <c r="C6196" s="633"/>
      <c r="D6196" s="633"/>
    </row>
    <row r="6197" spans="3:4">
      <c r="C6197" s="633"/>
      <c r="D6197" s="633"/>
    </row>
    <row r="6198" spans="3:4">
      <c r="C6198" s="633"/>
      <c r="D6198" s="633"/>
    </row>
    <row r="6199" spans="3:4">
      <c r="C6199" s="633"/>
      <c r="D6199" s="633"/>
    </row>
    <row r="6200" spans="3:4">
      <c r="C6200" s="633"/>
      <c r="D6200" s="633"/>
    </row>
    <row r="6201" spans="3:4">
      <c r="C6201" s="633"/>
      <c r="D6201" s="633"/>
    </row>
    <row r="6202" spans="3:4">
      <c r="C6202" s="633"/>
      <c r="D6202" s="633"/>
    </row>
    <row r="6203" spans="3:4">
      <c r="C6203" s="633"/>
      <c r="D6203" s="633"/>
    </row>
    <row r="6204" spans="3:4">
      <c r="C6204" s="633"/>
      <c r="D6204" s="633"/>
    </row>
    <row r="6205" spans="3:4">
      <c r="C6205" s="633"/>
      <c r="D6205" s="633"/>
    </row>
    <row r="6206" spans="3:4">
      <c r="C6206" s="633"/>
      <c r="D6206" s="633"/>
    </row>
    <row r="6207" spans="3:4">
      <c r="C6207" s="633"/>
      <c r="D6207" s="633"/>
    </row>
    <row r="6208" spans="3:4">
      <c r="C6208" s="633"/>
      <c r="D6208" s="633"/>
    </row>
    <row r="6209" spans="3:4">
      <c r="C6209" s="633"/>
      <c r="D6209" s="633"/>
    </row>
    <row r="6210" spans="3:4">
      <c r="C6210" s="633"/>
      <c r="D6210" s="633"/>
    </row>
    <row r="6211" spans="3:4">
      <c r="C6211" s="633"/>
      <c r="D6211" s="633"/>
    </row>
    <row r="6212" spans="3:4">
      <c r="C6212" s="633"/>
      <c r="D6212" s="633"/>
    </row>
    <row r="6213" spans="3:4">
      <c r="C6213" s="633"/>
      <c r="D6213" s="633"/>
    </row>
    <row r="6214" spans="3:4">
      <c r="C6214" s="633"/>
      <c r="D6214" s="633"/>
    </row>
    <row r="6215" spans="3:4">
      <c r="C6215" s="633"/>
      <c r="D6215" s="633"/>
    </row>
    <row r="6216" spans="3:4">
      <c r="C6216" s="633"/>
      <c r="D6216" s="633"/>
    </row>
    <row r="6217" spans="3:4">
      <c r="C6217" s="633"/>
      <c r="D6217" s="633"/>
    </row>
    <row r="6218" spans="3:4">
      <c r="C6218" s="633"/>
      <c r="D6218" s="633"/>
    </row>
    <row r="6219" spans="3:4">
      <c r="C6219" s="633"/>
      <c r="D6219" s="633"/>
    </row>
    <row r="6220" spans="3:4">
      <c r="C6220" s="633"/>
      <c r="D6220" s="633"/>
    </row>
    <row r="6221" spans="3:4">
      <c r="C6221" s="633"/>
      <c r="D6221" s="633"/>
    </row>
    <row r="6222" spans="3:4">
      <c r="C6222" s="633"/>
      <c r="D6222" s="633"/>
    </row>
    <row r="6223" spans="3:4">
      <c r="C6223" s="633"/>
      <c r="D6223" s="633"/>
    </row>
    <row r="6224" spans="3:4">
      <c r="C6224" s="633"/>
      <c r="D6224" s="633"/>
    </row>
    <row r="6225" spans="3:4">
      <c r="C6225" s="633"/>
      <c r="D6225" s="633"/>
    </row>
    <row r="6226" spans="3:4">
      <c r="C6226" s="633"/>
      <c r="D6226" s="633"/>
    </row>
    <row r="6227" spans="3:4">
      <c r="C6227" s="633"/>
      <c r="D6227" s="633"/>
    </row>
    <row r="6228" spans="3:4">
      <c r="C6228" s="633"/>
      <c r="D6228" s="633"/>
    </row>
    <row r="6229" spans="3:4">
      <c r="C6229" s="633"/>
      <c r="D6229" s="633"/>
    </row>
    <row r="6230" spans="3:4">
      <c r="C6230" s="633"/>
      <c r="D6230" s="633"/>
    </row>
    <row r="6231" spans="3:4">
      <c r="C6231" s="633"/>
      <c r="D6231" s="633"/>
    </row>
    <row r="6232" spans="3:4">
      <c r="C6232" s="633"/>
      <c r="D6232" s="633"/>
    </row>
    <row r="6233" spans="3:4">
      <c r="C6233" s="633"/>
      <c r="D6233" s="633"/>
    </row>
    <row r="6234" spans="3:4">
      <c r="C6234" s="633"/>
      <c r="D6234" s="633"/>
    </row>
    <row r="6235" spans="3:4">
      <c r="C6235" s="633"/>
      <c r="D6235" s="633"/>
    </row>
    <row r="6236" spans="3:4">
      <c r="C6236" s="633"/>
      <c r="D6236" s="633"/>
    </row>
    <row r="6237" spans="3:4">
      <c r="C6237" s="633"/>
      <c r="D6237" s="633"/>
    </row>
    <row r="6238" spans="3:4">
      <c r="C6238" s="633"/>
      <c r="D6238" s="633"/>
    </row>
    <row r="6239" spans="3:4">
      <c r="C6239" s="633"/>
      <c r="D6239" s="633"/>
    </row>
    <row r="6240" spans="3:4">
      <c r="C6240" s="633"/>
      <c r="D6240" s="633"/>
    </row>
    <row r="6241" spans="3:4">
      <c r="C6241" s="633"/>
      <c r="D6241" s="633"/>
    </row>
    <row r="6242" spans="3:4">
      <c r="C6242" s="633"/>
      <c r="D6242" s="633"/>
    </row>
    <row r="6243" spans="3:4">
      <c r="C6243" s="633"/>
      <c r="D6243" s="633"/>
    </row>
    <row r="6244" spans="3:4">
      <c r="C6244" s="633"/>
      <c r="D6244" s="633"/>
    </row>
    <row r="6245" spans="3:4">
      <c r="C6245" s="633"/>
      <c r="D6245" s="633"/>
    </row>
    <row r="6246" spans="3:4">
      <c r="C6246" s="633"/>
      <c r="D6246" s="633"/>
    </row>
    <row r="6247" spans="3:4">
      <c r="C6247" s="633"/>
      <c r="D6247" s="633"/>
    </row>
    <row r="6248" spans="3:4">
      <c r="C6248" s="633"/>
      <c r="D6248" s="633"/>
    </row>
    <row r="6249" spans="3:4">
      <c r="C6249" s="633"/>
      <c r="D6249" s="633"/>
    </row>
    <row r="6250" spans="3:4">
      <c r="C6250" s="633"/>
      <c r="D6250" s="633"/>
    </row>
    <row r="6251" spans="3:4">
      <c r="C6251" s="633"/>
      <c r="D6251" s="633"/>
    </row>
    <row r="6252" spans="3:4">
      <c r="C6252" s="633"/>
      <c r="D6252" s="633"/>
    </row>
    <row r="6253" spans="3:4">
      <c r="C6253" s="633"/>
      <c r="D6253" s="633"/>
    </row>
    <row r="6254" spans="3:4">
      <c r="C6254" s="633"/>
      <c r="D6254" s="633"/>
    </row>
    <row r="6255" spans="3:4">
      <c r="C6255" s="633"/>
      <c r="D6255" s="633"/>
    </row>
    <row r="6256" spans="3:4">
      <c r="C6256" s="633"/>
      <c r="D6256" s="633"/>
    </row>
    <row r="6257" spans="3:4">
      <c r="C6257" s="633"/>
      <c r="D6257" s="633"/>
    </row>
    <row r="6258" spans="3:4">
      <c r="C6258" s="633"/>
      <c r="D6258" s="633"/>
    </row>
    <row r="6259" spans="3:4">
      <c r="C6259" s="633"/>
      <c r="D6259" s="633"/>
    </row>
    <row r="6260" spans="3:4">
      <c r="C6260" s="633"/>
      <c r="D6260" s="633"/>
    </row>
    <row r="6261" spans="3:4">
      <c r="C6261" s="633"/>
      <c r="D6261" s="633"/>
    </row>
    <row r="6262" spans="3:4">
      <c r="C6262" s="633"/>
      <c r="D6262" s="633"/>
    </row>
    <row r="6263" spans="3:4">
      <c r="C6263" s="633"/>
      <c r="D6263" s="633"/>
    </row>
    <row r="6264" spans="3:4">
      <c r="C6264" s="633"/>
      <c r="D6264" s="633"/>
    </row>
    <row r="6265" spans="3:4">
      <c r="C6265" s="633"/>
      <c r="D6265" s="633"/>
    </row>
    <row r="6266" spans="3:4">
      <c r="C6266" s="633"/>
      <c r="D6266" s="633"/>
    </row>
    <row r="6267" spans="3:4">
      <c r="C6267" s="633"/>
      <c r="D6267" s="633"/>
    </row>
    <row r="6268" spans="3:4">
      <c r="C6268" s="633"/>
      <c r="D6268" s="633"/>
    </row>
    <row r="6269" spans="3:4">
      <c r="C6269" s="633"/>
      <c r="D6269" s="633"/>
    </row>
    <row r="6270" spans="3:4">
      <c r="C6270" s="633"/>
      <c r="D6270" s="633"/>
    </row>
    <row r="6271" spans="3:4">
      <c r="C6271" s="633"/>
      <c r="D6271" s="633"/>
    </row>
    <row r="6272" spans="3:4">
      <c r="C6272" s="633"/>
      <c r="D6272" s="633"/>
    </row>
    <row r="6273" spans="3:4">
      <c r="C6273" s="633"/>
      <c r="D6273" s="633"/>
    </row>
    <row r="6274" spans="3:4">
      <c r="C6274" s="633"/>
      <c r="D6274" s="633"/>
    </row>
    <row r="6275" spans="3:4">
      <c r="C6275" s="633"/>
      <c r="D6275" s="633"/>
    </row>
    <row r="6276" spans="3:4">
      <c r="C6276" s="633"/>
      <c r="D6276" s="633"/>
    </row>
    <row r="6277" spans="3:4">
      <c r="C6277" s="633"/>
      <c r="D6277" s="633"/>
    </row>
    <row r="6278" spans="3:4">
      <c r="C6278" s="633"/>
      <c r="D6278" s="633"/>
    </row>
    <row r="6279" spans="3:4">
      <c r="C6279" s="633"/>
      <c r="D6279" s="633"/>
    </row>
    <row r="6280" spans="3:4">
      <c r="C6280" s="633"/>
      <c r="D6280" s="633"/>
    </row>
    <row r="6281" spans="3:4">
      <c r="C6281" s="633"/>
      <c r="D6281" s="633"/>
    </row>
    <row r="6282" spans="3:4">
      <c r="C6282" s="633"/>
      <c r="D6282" s="633"/>
    </row>
    <row r="6283" spans="3:4">
      <c r="C6283" s="633"/>
      <c r="D6283" s="633"/>
    </row>
    <row r="6284" spans="3:4">
      <c r="C6284" s="633"/>
      <c r="D6284" s="633"/>
    </row>
    <row r="6285" spans="3:4">
      <c r="C6285" s="633"/>
      <c r="D6285" s="633"/>
    </row>
    <row r="6286" spans="3:4">
      <c r="C6286" s="633"/>
      <c r="D6286" s="633"/>
    </row>
    <row r="6287" spans="3:4">
      <c r="C6287" s="633"/>
      <c r="D6287" s="633"/>
    </row>
    <row r="6288" spans="3:4">
      <c r="C6288" s="633"/>
      <c r="D6288" s="633"/>
    </row>
    <row r="6289" spans="3:4">
      <c r="C6289" s="633"/>
      <c r="D6289" s="633"/>
    </row>
    <row r="6290" spans="3:4">
      <c r="C6290" s="633"/>
      <c r="D6290" s="633"/>
    </row>
    <row r="6291" spans="3:4">
      <c r="C6291" s="633"/>
      <c r="D6291" s="633"/>
    </row>
    <row r="6292" spans="3:4">
      <c r="C6292" s="633"/>
      <c r="D6292" s="633"/>
    </row>
    <row r="6293" spans="3:4">
      <c r="C6293" s="633"/>
      <c r="D6293" s="633"/>
    </row>
    <row r="6294" spans="3:4">
      <c r="C6294" s="633"/>
      <c r="D6294" s="633"/>
    </row>
    <row r="6295" spans="3:4">
      <c r="C6295" s="633"/>
      <c r="D6295" s="633"/>
    </row>
    <row r="6296" spans="3:4">
      <c r="C6296" s="633"/>
      <c r="D6296" s="633"/>
    </row>
    <row r="6297" spans="3:4">
      <c r="C6297" s="633"/>
      <c r="D6297" s="633"/>
    </row>
    <row r="6298" spans="3:4">
      <c r="C6298" s="633"/>
      <c r="D6298" s="633"/>
    </row>
    <row r="6299" spans="3:4">
      <c r="C6299" s="633"/>
      <c r="D6299" s="633"/>
    </row>
    <row r="6300" spans="3:4">
      <c r="C6300" s="633"/>
      <c r="D6300" s="633"/>
    </row>
    <row r="6301" spans="3:4">
      <c r="C6301" s="633"/>
      <c r="D6301" s="633"/>
    </row>
    <row r="6302" spans="3:4">
      <c r="C6302" s="633"/>
      <c r="D6302" s="633"/>
    </row>
    <row r="6303" spans="3:4">
      <c r="C6303" s="633"/>
      <c r="D6303" s="633"/>
    </row>
    <row r="6304" spans="3:4">
      <c r="C6304" s="633"/>
      <c r="D6304" s="633"/>
    </row>
    <row r="6305" spans="3:4">
      <c r="C6305" s="633"/>
      <c r="D6305" s="633"/>
    </row>
    <row r="6306" spans="3:4">
      <c r="C6306" s="633"/>
      <c r="D6306" s="633"/>
    </row>
    <row r="6307" spans="3:4">
      <c r="C6307" s="633"/>
      <c r="D6307" s="633"/>
    </row>
    <row r="6308" spans="3:4">
      <c r="C6308" s="633"/>
      <c r="D6308" s="633"/>
    </row>
    <row r="6309" spans="3:4">
      <c r="C6309" s="633"/>
      <c r="D6309" s="633"/>
    </row>
    <row r="6310" spans="3:4">
      <c r="C6310" s="633"/>
      <c r="D6310" s="633"/>
    </row>
    <row r="6311" spans="3:4">
      <c r="C6311" s="633"/>
      <c r="D6311" s="633"/>
    </row>
    <row r="6312" spans="3:4">
      <c r="C6312" s="633"/>
      <c r="D6312" s="633"/>
    </row>
    <row r="6313" spans="3:4">
      <c r="C6313" s="633"/>
      <c r="D6313" s="633"/>
    </row>
    <row r="6314" spans="3:4">
      <c r="C6314" s="633"/>
      <c r="D6314" s="633"/>
    </row>
    <row r="6315" spans="3:4">
      <c r="C6315" s="633"/>
      <c r="D6315" s="633"/>
    </row>
    <row r="6316" spans="3:4">
      <c r="C6316" s="633"/>
      <c r="D6316" s="633"/>
    </row>
    <row r="6317" spans="3:4">
      <c r="C6317" s="633"/>
      <c r="D6317" s="633"/>
    </row>
    <row r="6318" spans="3:4">
      <c r="C6318" s="633"/>
      <c r="D6318" s="633"/>
    </row>
    <row r="6319" spans="3:4">
      <c r="C6319" s="633"/>
      <c r="D6319" s="633"/>
    </row>
    <row r="6320" spans="3:4">
      <c r="C6320" s="633"/>
      <c r="D6320" s="633"/>
    </row>
    <row r="6321" spans="3:4">
      <c r="C6321" s="633"/>
      <c r="D6321" s="633"/>
    </row>
    <row r="6322" spans="3:4">
      <c r="C6322" s="633"/>
      <c r="D6322" s="633"/>
    </row>
    <row r="6323" spans="3:4">
      <c r="C6323" s="633"/>
      <c r="D6323" s="633"/>
    </row>
    <row r="6324" spans="3:4">
      <c r="C6324" s="633"/>
      <c r="D6324" s="633"/>
    </row>
    <row r="6325" spans="3:4">
      <c r="C6325" s="633"/>
      <c r="D6325" s="633"/>
    </row>
    <row r="6326" spans="3:4">
      <c r="C6326" s="633"/>
      <c r="D6326" s="633"/>
    </row>
    <row r="6327" spans="3:4">
      <c r="C6327" s="633"/>
      <c r="D6327" s="633"/>
    </row>
    <row r="6328" spans="3:4">
      <c r="C6328" s="633"/>
      <c r="D6328" s="633"/>
    </row>
    <row r="6329" spans="3:4">
      <c r="C6329" s="633"/>
      <c r="D6329" s="633"/>
    </row>
    <row r="6330" spans="3:4">
      <c r="C6330" s="633"/>
      <c r="D6330" s="633"/>
    </row>
    <row r="6331" spans="3:4">
      <c r="C6331" s="633"/>
      <c r="D6331" s="633"/>
    </row>
    <row r="6332" spans="3:4">
      <c r="C6332" s="633"/>
      <c r="D6332" s="633"/>
    </row>
    <row r="6333" spans="3:4">
      <c r="C6333" s="633"/>
      <c r="D6333" s="633"/>
    </row>
    <row r="6334" spans="3:4">
      <c r="C6334" s="633"/>
      <c r="D6334" s="633"/>
    </row>
    <row r="6335" spans="3:4">
      <c r="C6335" s="633"/>
      <c r="D6335" s="633"/>
    </row>
    <row r="6336" spans="3:4">
      <c r="C6336" s="633"/>
      <c r="D6336" s="633"/>
    </row>
    <row r="6337" spans="3:4">
      <c r="C6337" s="633"/>
      <c r="D6337" s="633"/>
    </row>
    <row r="6338" spans="3:4">
      <c r="C6338" s="633"/>
      <c r="D6338" s="633"/>
    </row>
    <row r="6339" spans="3:4">
      <c r="C6339" s="633"/>
      <c r="D6339" s="633"/>
    </row>
    <row r="6340" spans="3:4">
      <c r="C6340" s="633"/>
      <c r="D6340" s="633"/>
    </row>
    <row r="6341" spans="3:4">
      <c r="C6341" s="633"/>
      <c r="D6341" s="633"/>
    </row>
    <row r="6342" spans="3:4">
      <c r="C6342" s="633"/>
      <c r="D6342" s="633"/>
    </row>
    <row r="6343" spans="3:4">
      <c r="C6343" s="633"/>
      <c r="D6343" s="633"/>
    </row>
    <row r="6344" spans="3:4">
      <c r="C6344" s="633"/>
      <c r="D6344" s="633"/>
    </row>
    <row r="6345" spans="3:4">
      <c r="C6345" s="633"/>
      <c r="D6345" s="633"/>
    </row>
    <row r="6346" spans="3:4">
      <c r="C6346" s="633"/>
      <c r="D6346" s="633"/>
    </row>
    <row r="6347" spans="3:4">
      <c r="C6347" s="633"/>
      <c r="D6347" s="633"/>
    </row>
    <row r="6348" spans="3:4">
      <c r="C6348" s="633"/>
      <c r="D6348" s="633"/>
    </row>
    <row r="6349" spans="3:4">
      <c r="C6349" s="633"/>
      <c r="D6349" s="633"/>
    </row>
    <row r="6350" spans="3:4">
      <c r="C6350" s="633"/>
      <c r="D6350" s="633"/>
    </row>
    <row r="6351" spans="3:4">
      <c r="C6351" s="633"/>
      <c r="D6351" s="633"/>
    </row>
    <row r="6352" spans="3:4">
      <c r="C6352" s="633"/>
      <c r="D6352" s="633"/>
    </row>
    <row r="6353" spans="3:4">
      <c r="C6353" s="633"/>
      <c r="D6353" s="633"/>
    </row>
    <row r="6354" spans="3:4">
      <c r="C6354" s="633"/>
      <c r="D6354" s="633"/>
    </row>
    <row r="6355" spans="3:4">
      <c r="C6355" s="633"/>
      <c r="D6355" s="633"/>
    </row>
    <row r="6356" spans="3:4">
      <c r="C6356" s="633"/>
      <c r="D6356" s="633"/>
    </row>
    <row r="6357" spans="3:4">
      <c r="C6357" s="633"/>
      <c r="D6357" s="633"/>
    </row>
    <row r="6358" spans="3:4">
      <c r="C6358" s="633"/>
      <c r="D6358" s="633"/>
    </row>
    <row r="6359" spans="3:4">
      <c r="C6359" s="633"/>
      <c r="D6359" s="633"/>
    </row>
    <row r="6360" spans="3:4">
      <c r="C6360" s="633"/>
      <c r="D6360" s="633"/>
    </row>
    <row r="6361" spans="3:4">
      <c r="C6361" s="633"/>
      <c r="D6361" s="633"/>
    </row>
    <row r="6362" spans="3:4">
      <c r="C6362" s="633"/>
      <c r="D6362" s="633"/>
    </row>
    <row r="6363" spans="3:4">
      <c r="C6363" s="633"/>
      <c r="D6363" s="633"/>
    </row>
    <row r="6364" spans="3:4">
      <c r="C6364" s="633"/>
      <c r="D6364" s="633"/>
    </row>
    <row r="6365" spans="3:4">
      <c r="C6365" s="633"/>
      <c r="D6365" s="633"/>
    </row>
    <row r="6366" spans="3:4">
      <c r="C6366" s="633"/>
      <c r="D6366" s="633"/>
    </row>
    <row r="6367" spans="3:4">
      <c r="C6367" s="633"/>
      <c r="D6367" s="633"/>
    </row>
    <row r="6368" spans="3:4">
      <c r="C6368" s="633"/>
      <c r="D6368" s="633"/>
    </row>
    <row r="6369" spans="3:4">
      <c r="C6369" s="633"/>
      <c r="D6369" s="633"/>
    </row>
    <row r="6370" spans="3:4">
      <c r="C6370" s="633"/>
      <c r="D6370" s="633"/>
    </row>
    <row r="6371" spans="3:4">
      <c r="C6371" s="633"/>
      <c r="D6371" s="633"/>
    </row>
    <row r="6372" spans="3:4">
      <c r="C6372" s="633"/>
      <c r="D6372" s="633"/>
    </row>
    <row r="6373" spans="3:4">
      <c r="C6373" s="633"/>
      <c r="D6373" s="633"/>
    </row>
    <row r="6374" spans="3:4">
      <c r="C6374" s="633"/>
      <c r="D6374" s="633"/>
    </row>
    <row r="6375" spans="3:4">
      <c r="C6375" s="633"/>
      <c r="D6375" s="633"/>
    </row>
    <row r="6376" spans="3:4">
      <c r="C6376" s="633"/>
      <c r="D6376" s="633"/>
    </row>
    <row r="6377" spans="3:4">
      <c r="C6377" s="633"/>
      <c r="D6377" s="633"/>
    </row>
    <row r="6378" spans="3:4">
      <c r="C6378" s="633"/>
      <c r="D6378" s="633"/>
    </row>
    <row r="6379" spans="3:4">
      <c r="C6379" s="633"/>
      <c r="D6379" s="633"/>
    </row>
    <row r="6380" spans="3:4">
      <c r="C6380" s="633"/>
      <c r="D6380" s="633"/>
    </row>
    <row r="6381" spans="3:4">
      <c r="C6381" s="633"/>
      <c r="D6381" s="633"/>
    </row>
    <row r="6382" spans="3:4">
      <c r="C6382" s="633"/>
      <c r="D6382" s="633"/>
    </row>
    <row r="6383" spans="3:4">
      <c r="C6383" s="633"/>
      <c r="D6383" s="633"/>
    </row>
    <row r="6384" spans="3:4">
      <c r="C6384" s="633"/>
      <c r="D6384" s="633"/>
    </row>
    <row r="6385" spans="3:4">
      <c r="C6385" s="633"/>
      <c r="D6385" s="633"/>
    </row>
    <row r="6386" spans="3:4">
      <c r="C6386" s="633"/>
      <c r="D6386" s="633"/>
    </row>
    <row r="6387" spans="3:4">
      <c r="C6387" s="633"/>
      <c r="D6387" s="633"/>
    </row>
    <row r="6388" spans="3:4">
      <c r="C6388" s="633"/>
      <c r="D6388" s="633"/>
    </row>
    <row r="6389" spans="3:4">
      <c r="C6389" s="633"/>
      <c r="D6389" s="633"/>
    </row>
    <row r="6390" spans="3:4">
      <c r="C6390" s="633"/>
      <c r="D6390" s="633"/>
    </row>
    <row r="6391" spans="3:4">
      <c r="C6391" s="633"/>
      <c r="D6391" s="633"/>
    </row>
    <row r="6392" spans="3:4">
      <c r="C6392" s="633"/>
      <c r="D6392" s="633"/>
    </row>
    <row r="6393" spans="3:4">
      <c r="C6393" s="633"/>
      <c r="D6393" s="633"/>
    </row>
    <row r="6394" spans="3:4">
      <c r="C6394" s="633"/>
      <c r="D6394" s="633"/>
    </row>
    <row r="6395" spans="3:4">
      <c r="C6395" s="633"/>
      <c r="D6395" s="633"/>
    </row>
    <row r="6396" spans="3:4">
      <c r="C6396" s="633"/>
      <c r="D6396" s="633"/>
    </row>
    <row r="6397" spans="3:4">
      <c r="C6397" s="633"/>
      <c r="D6397" s="633"/>
    </row>
    <row r="6398" spans="3:4">
      <c r="C6398" s="633"/>
      <c r="D6398" s="633"/>
    </row>
    <row r="6399" spans="3:4">
      <c r="C6399" s="633"/>
      <c r="D6399" s="633"/>
    </row>
    <row r="6400" spans="3:4">
      <c r="C6400" s="633"/>
      <c r="D6400" s="633"/>
    </row>
    <row r="6401" spans="3:4">
      <c r="C6401" s="633"/>
      <c r="D6401" s="633"/>
    </row>
    <row r="6402" spans="3:4">
      <c r="C6402" s="633"/>
      <c r="D6402" s="633"/>
    </row>
    <row r="6403" spans="3:4">
      <c r="C6403" s="633"/>
      <c r="D6403" s="633"/>
    </row>
    <row r="6404" spans="3:4">
      <c r="C6404" s="633"/>
      <c r="D6404" s="633"/>
    </row>
    <row r="6405" spans="3:4">
      <c r="C6405" s="633"/>
      <c r="D6405" s="633"/>
    </row>
    <row r="6406" spans="3:4">
      <c r="C6406" s="633"/>
      <c r="D6406" s="633"/>
    </row>
    <row r="6407" spans="3:4">
      <c r="C6407" s="633"/>
      <c r="D6407" s="633"/>
    </row>
    <row r="6408" spans="3:4">
      <c r="C6408" s="633"/>
      <c r="D6408" s="633"/>
    </row>
    <row r="6409" spans="3:4">
      <c r="C6409" s="633"/>
      <c r="D6409" s="633"/>
    </row>
    <row r="6410" spans="3:4">
      <c r="C6410" s="633"/>
      <c r="D6410" s="633"/>
    </row>
    <row r="6411" spans="3:4">
      <c r="C6411" s="633"/>
      <c r="D6411" s="633"/>
    </row>
    <row r="6412" spans="3:4">
      <c r="C6412" s="633"/>
      <c r="D6412" s="633"/>
    </row>
    <row r="6413" spans="3:4">
      <c r="C6413" s="633"/>
      <c r="D6413" s="633"/>
    </row>
    <row r="6414" spans="3:4">
      <c r="C6414" s="633"/>
      <c r="D6414" s="633"/>
    </row>
    <row r="6415" spans="3:4">
      <c r="C6415" s="633"/>
      <c r="D6415" s="633"/>
    </row>
    <row r="6416" spans="3:4">
      <c r="C6416" s="633"/>
      <c r="D6416" s="633"/>
    </row>
    <row r="6417" spans="3:4">
      <c r="C6417" s="633"/>
      <c r="D6417" s="633"/>
    </row>
    <row r="6418" spans="3:4">
      <c r="C6418" s="633"/>
      <c r="D6418" s="633"/>
    </row>
    <row r="6419" spans="3:4">
      <c r="C6419" s="633"/>
      <c r="D6419" s="633"/>
    </row>
    <row r="6420" spans="3:4">
      <c r="C6420" s="633"/>
      <c r="D6420" s="633"/>
    </row>
    <row r="6421" spans="3:4">
      <c r="C6421" s="633"/>
      <c r="D6421" s="633"/>
    </row>
    <row r="6422" spans="3:4">
      <c r="C6422" s="633"/>
      <c r="D6422" s="633"/>
    </row>
    <row r="6423" spans="3:4">
      <c r="C6423" s="633"/>
      <c r="D6423" s="633"/>
    </row>
    <row r="6424" spans="3:4">
      <c r="C6424" s="633"/>
      <c r="D6424" s="633"/>
    </row>
    <row r="6425" spans="3:4">
      <c r="C6425" s="633"/>
      <c r="D6425" s="633"/>
    </row>
    <row r="6426" spans="3:4">
      <c r="C6426" s="633"/>
      <c r="D6426" s="633"/>
    </row>
    <row r="6427" spans="3:4">
      <c r="C6427" s="633"/>
      <c r="D6427" s="633"/>
    </row>
    <row r="6428" spans="3:4">
      <c r="C6428" s="633"/>
      <c r="D6428" s="633"/>
    </row>
    <row r="6429" spans="3:4">
      <c r="C6429" s="633"/>
      <c r="D6429" s="633"/>
    </row>
    <row r="6430" spans="3:4">
      <c r="C6430" s="633"/>
      <c r="D6430" s="633"/>
    </row>
    <row r="6431" spans="3:4">
      <c r="C6431" s="633"/>
      <c r="D6431" s="633"/>
    </row>
    <row r="6432" spans="3:4">
      <c r="C6432" s="633"/>
      <c r="D6432" s="633"/>
    </row>
    <row r="6433" spans="3:4">
      <c r="C6433" s="633"/>
      <c r="D6433" s="633"/>
    </row>
    <row r="6434" spans="3:4">
      <c r="C6434" s="633"/>
      <c r="D6434" s="633"/>
    </row>
    <row r="6435" spans="3:4">
      <c r="C6435" s="633"/>
      <c r="D6435" s="633"/>
    </row>
    <row r="6436" spans="3:4">
      <c r="C6436" s="633"/>
      <c r="D6436" s="633"/>
    </row>
    <row r="6437" spans="3:4">
      <c r="C6437" s="633"/>
      <c r="D6437" s="633"/>
    </row>
    <row r="6438" spans="3:4">
      <c r="C6438" s="633"/>
      <c r="D6438" s="633"/>
    </row>
    <row r="6439" spans="3:4">
      <c r="C6439" s="633"/>
      <c r="D6439" s="633"/>
    </row>
    <row r="6440" spans="3:4">
      <c r="C6440" s="633"/>
      <c r="D6440" s="633"/>
    </row>
    <row r="6441" spans="3:4">
      <c r="C6441" s="633"/>
      <c r="D6441" s="633"/>
    </row>
    <row r="6442" spans="3:4">
      <c r="C6442" s="633"/>
      <c r="D6442" s="633"/>
    </row>
    <row r="6443" spans="3:4">
      <c r="C6443" s="633"/>
      <c r="D6443" s="633"/>
    </row>
    <row r="6444" spans="3:4">
      <c r="C6444" s="633"/>
      <c r="D6444" s="633"/>
    </row>
    <row r="6445" spans="3:4">
      <c r="C6445" s="633"/>
      <c r="D6445" s="633"/>
    </row>
    <row r="6446" spans="3:4">
      <c r="C6446" s="633"/>
      <c r="D6446" s="633"/>
    </row>
    <row r="6447" spans="3:4">
      <c r="C6447" s="633"/>
      <c r="D6447" s="633"/>
    </row>
    <row r="6448" spans="3:4">
      <c r="C6448" s="633"/>
      <c r="D6448" s="633"/>
    </row>
    <row r="6449" spans="3:4">
      <c r="C6449" s="633"/>
      <c r="D6449" s="633"/>
    </row>
    <row r="6450" spans="3:4">
      <c r="C6450" s="633"/>
      <c r="D6450" s="633"/>
    </row>
    <row r="6451" spans="3:4">
      <c r="C6451" s="633"/>
      <c r="D6451" s="633"/>
    </row>
    <row r="6452" spans="3:4">
      <c r="C6452" s="633"/>
      <c r="D6452" s="633"/>
    </row>
    <row r="6453" spans="3:4">
      <c r="C6453" s="633"/>
      <c r="D6453" s="633"/>
    </row>
    <row r="6454" spans="3:4">
      <c r="C6454" s="633"/>
      <c r="D6454" s="633"/>
    </row>
    <row r="6455" spans="3:4">
      <c r="C6455" s="633"/>
      <c r="D6455" s="633"/>
    </row>
    <row r="6456" spans="3:4">
      <c r="C6456" s="633"/>
      <c r="D6456" s="633"/>
    </row>
    <row r="6457" spans="3:4">
      <c r="C6457" s="633"/>
      <c r="D6457" s="633"/>
    </row>
    <row r="6458" spans="3:4">
      <c r="C6458" s="633"/>
      <c r="D6458" s="633"/>
    </row>
    <row r="6459" spans="3:4">
      <c r="C6459" s="633"/>
      <c r="D6459" s="633"/>
    </row>
    <row r="6460" spans="3:4">
      <c r="C6460" s="633"/>
      <c r="D6460" s="633"/>
    </row>
    <row r="6461" spans="3:4">
      <c r="C6461" s="633"/>
      <c r="D6461" s="633"/>
    </row>
    <row r="6462" spans="3:4">
      <c r="C6462" s="633"/>
      <c r="D6462" s="633"/>
    </row>
    <row r="6463" spans="3:4">
      <c r="C6463" s="633"/>
      <c r="D6463" s="633"/>
    </row>
    <row r="6464" spans="3:4">
      <c r="C6464" s="633"/>
      <c r="D6464" s="633"/>
    </row>
    <row r="6465" spans="3:4">
      <c r="C6465" s="633"/>
      <c r="D6465" s="633"/>
    </row>
    <row r="6466" spans="3:4">
      <c r="C6466" s="633"/>
      <c r="D6466" s="633"/>
    </row>
    <row r="6467" spans="3:4">
      <c r="C6467" s="633"/>
      <c r="D6467" s="633"/>
    </row>
    <row r="6468" spans="3:4">
      <c r="C6468" s="633"/>
      <c r="D6468" s="633"/>
    </row>
    <row r="6469" spans="3:4">
      <c r="C6469" s="633"/>
      <c r="D6469" s="633"/>
    </row>
    <row r="6470" spans="3:4">
      <c r="C6470" s="633"/>
      <c r="D6470" s="633"/>
    </row>
    <row r="6471" spans="3:4">
      <c r="C6471" s="633"/>
      <c r="D6471" s="633"/>
    </row>
    <row r="6472" spans="3:4">
      <c r="C6472" s="633"/>
      <c r="D6472" s="633"/>
    </row>
    <row r="6473" spans="3:4">
      <c r="C6473" s="633"/>
      <c r="D6473" s="633"/>
    </row>
    <row r="6474" spans="3:4">
      <c r="C6474" s="633"/>
      <c r="D6474" s="633"/>
    </row>
    <row r="6475" spans="3:4">
      <c r="C6475" s="633"/>
      <c r="D6475" s="633"/>
    </row>
    <row r="6476" spans="3:4">
      <c r="C6476" s="633"/>
      <c r="D6476" s="633"/>
    </row>
    <row r="6477" spans="3:4">
      <c r="C6477" s="633"/>
      <c r="D6477" s="633"/>
    </row>
    <row r="6478" spans="3:4">
      <c r="C6478" s="633"/>
      <c r="D6478" s="633"/>
    </row>
    <row r="6479" spans="3:4">
      <c r="C6479" s="633"/>
      <c r="D6479" s="633"/>
    </row>
    <row r="6480" spans="3:4">
      <c r="C6480" s="633"/>
      <c r="D6480" s="633"/>
    </row>
    <row r="6481" spans="3:4">
      <c r="C6481" s="633"/>
      <c r="D6481" s="633"/>
    </row>
    <row r="6482" spans="3:4">
      <c r="C6482" s="633"/>
      <c r="D6482" s="633"/>
    </row>
    <row r="6483" spans="3:4">
      <c r="C6483" s="633"/>
      <c r="D6483" s="633"/>
    </row>
    <row r="6484" spans="3:4">
      <c r="C6484" s="633"/>
      <c r="D6484" s="633"/>
    </row>
    <row r="6485" spans="3:4">
      <c r="C6485" s="633"/>
      <c r="D6485" s="633"/>
    </row>
    <row r="6486" spans="3:4">
      <c r="C6486" s="633"/>
      <c r="D6486" s="633"/>
    </row>
    <row r="6487" spans="3:4">
      <c r="C6487" s="633"/>
      <c r="D6487" s="633"/>
    </row>
    <row r="6488" spans="3:4">
      <c r="C6488" s="633"/>
      <c r="D6488" s="633"/>
    </row>
    <row r="6489" spans="3:4">
      <c r="C6489" s="633"/>
      <c r="D6489" s="633"/>
    </row>
    <row r="6490" spans="3:4">
      <c r="C6490" s="633"/>
      <c r="D6490" s="633"/>
    </row>
    <row r="6491" spans="3:4">
      <c r="C6491" s="633"/>
      <c r="D6491" s="633"/>
    </row>
    <row r="6492" spans="3:4">
      <c r="C6492" s="633"/>
      <c r="D6492" s="633"/>
    </row>
    <row r="6493" spans="3:4">
      <c r="C6493" s="633"/>
      <c r="D6493" s="633"/>
    </row>
    <row r="6494" spans="3:4">
      <c r="C6494" s="633"/>
      <c r="D6494" s="633"/>
    </row>
    <row r="6495" spans="3:4">
      <c r="C6495" s="633"/>
      <c r="D6495" s="633"/>
    </row>
    <row r="6496" spans="3:4">
      <c r="C6496" s="633"/>
      <c r="D6496" s="633"/>
    </row>
    <row r="6497" spans="3:4">
      <c r="C6497" s="633"/>
      <c r="D6497" s="633"/>
    </row>
    <row r="6498" spans="3:4">
      <c r="C6498" s="633"/>
      <c r="D6498" s="633"/>
    </row>
    <row r="6499" spans="3:4">
      <c r="C6499" s="633"/>
      <c r="D6499" s="633"/>
    </row>
    <row r="6500" spans="3:4">
      <c r="C6500" s="633"/>
      <c r="D6500" s="633"/>
    </row>
    <row r="6501" spans="3:4">
      <c r="C6501" s="633"/>
      <c r="D6501" s="633"/>
    </row>
    <row r="6502" spans="3:4">
      <c r="C6502" s="633"/>
      <c r="D6502" s="633"/>
    </row>
    <row r="6503" spans="3:4">
      <c r="C6503" s="633"/>
      <c r="D6503" s="633"/>
    </row>
    <row r="6504" spans="3:4">
      <c r="C6504" s="633"/>
      <c r="D6504" s="633"/>
    </row>
    <row r="6505" spans="3:4">
      <c r="C6505" s="633"/>
      <c r="D6505" s="633"/>
    </row>
    <row r="6506" spans="3:4">
      <c r="C6506" s="633"/>
      <c r="D6506" s="633"/>
    </row>
    <row r="6507" spans="3:4">
      <c r="C6507" s="633"/>
      <c r="D6507" s="633"/>
    </row>
    <row r="6508" spans="3:4">
      <c r="C6508" s="633"/>
      <c r="D6508" s="633"/>
    </row>
    <row r="6509" spans="3:4">
      <c r="C6509" s="633"/>
      <c r="D6509" s="633"/>
    </row>
    <row r="6510" spans="3:4">
      <c r="C6510" s="633"/>
      <c r="D6510" s="633"/>
    </row>
    <row r="6511" spans="3:4">
      <c r="C6511" s="633"/>
      <c r="D6511" s="633"/>
    </row>
    <row r="6512" spans="3:4">
      <c r="C6512" s="633"/>
      <c r="D6512" s="633"/>
    </row>
    <row r="6513" spans="3:4">
      <c r="C6513" s="633"/>
      <c r="D6513" s="633"/>
    </row>
    <row r="6514" spans="3:4">
      <c r="C6514" s="633"/>
      <c r="D6514" s="633"/>
    </row>
    <row r="6515" spans="3:4">
      <c r="C6515" s="633"/>
      <c r="D6515" s="633"/>
    </row>
    <row r="6516" spans="3:4">
      <c r="C6516" s="633"/>
      <c r="D6516" s="633"/>
    </row>
    <row r="6517" spans="3:4">
      <c r="C6517" s="633"/>
      <c r="D6517" s="633"/>
    </row>
    <row r="6518" spans="3:4">
      <c r="C6518" s="633"/>
      <c r="D6518" s="633"/>
    </row>
    <row r="6519" spans="3:4">
      <c r="C6519" s="633"/>
      <c r="D6519" s="633"/>
    </row>
    <row r="6520" spans="3:4">
      <c r="C6520" s="633"/>
      <c r="D6520" s="633"/>
    </row>
    <row r="6521" spans="3:4">
      <c r="C6521" s="633"/>
      <c r="D6521" s="633"/>
    </row>
    <row r="6522" spans="3:4">
      <c r="C6522" s="633"/>
      <c r="D6522" s="633"/>
    </row>
    <row r="6523" spans="3:4">
      <c r="C6523" s="633"/>
      <c r="D6523" s="633"/>
    </row>
    <row r="6524" spans="3:4">
      <c r="C6524" s="633"/>
      <c r="D6524" s="633"/>
    </row>
    <row r="6525" spans="3:4">
      <c r="C6525" s="633"/>
      <c r="D6525" s="633"/>
    </row>
    <row r="6526" spans="3:4">
      <c r="C6526" s="633"/>
      <c r="D6526" s="633"/>
    </row>
    <row r="6527" spans="3:4">
      <c r="C6527" s="633"/>
      <c r="D6527" s="633"/>
    </row>
    <row r="6528" spans="3:4">
      <c r="C6528" s="633"/>
      <c r="D6528" s="633"/>
    </row>
    <row r="6529" spans="3:4">
      <c r="C6529" s="633"/>
      <c r="D6529" s="633"/>
    </row>
    <row r="6530" spans="3:4">
      <c r="C6530" s="633"/>
      <c r="D6530" s="633"/>
    </row>
    <row r="6531" spans="3:4">
      <c r="C6531" s="633"/>
      <c r="D6531" s="633"/>
    </row>
    <row r="6532" spans="3:4">
      <c r="C6532" s="633"/>
      <c r="D6532" s="633"/>
    </row>
    <row r="6533" spans="3:4">
      <c r="C6533" s="633"/>
      <c r="D6533" s="633"/>
    </row>
    <row r="6534" spans="3:4">
      <c r="C6534" s="633"/>
      <c r="D6534" s="633"/>
    </row>
    <row r="6535" spans="3:4">
      <c r="C6535" s="633"/>
      <c r="D6535" s="633"/>
    </row>
    <row r="6536" spans="3:4">
      <c r="C6536" s="633"/>
      <c r="D6536" s="633"/>
    </row>
    <row r="6537" spans="3:4">
      <c r="C6537" s="633"/>
      <c r="D6537" s="633"/>
    </row>
    <row r="6538" spans="3:4">
      <c r="C6538" s="633"/>
      <c r="D6538" s="633"/>
    </row>
    <row r="6539" spans="3:4">
      <c r="C6539" s="633"/>
      <c r="D6539" s="633"/>
    </row>
    <row r="6540" spans="3:4">
      <c r="C6540" s="633"/>
      <c r="D6540" s="633"/>
    </row>
    <row r="6541" spans="3:4">
      <c r="C6541" s="633"/>
      <c r="D6541" s="633"/>
    </row>
    <row r="6542" spans="3:4">
      <c r="C6542" s="633"/>
      <c r="D6542" s="633"/>
    </row>
    <row r="6543" spans="3:4">
      <c r="C6543" s="633"/>
      <c r="D6543" s="633"/>
    </row>
    <row r="6544" spans="3:4">
      <c r="C6544" s="633"/>
      <c r="D6544" s="633"/>
    </row>
    <row r="6545" spans="3:4">
      <c r="C6545" s="633"/>
      <c r="D6545" s="633"/>
    </row>
    <row r="6546" spans="3:4">
      <c r="C6546" s="633"/>
      <c r="D6546" s="633"/>
    </row>
    <row r="6547" spans="3:4">
      <c r="C6547" s="633"/>
      <c r="D6547" s="633"/>
    </row>
    <row r="6548" spans="3:4">
      <c r="C6548" s="633"/>
      <c r="D6548" s="633"/>
    </row>
    <row r="6549" spans="3:4">
      <c r="C6549" s="633"/>
      <c r="D6549" s="633"/>
    </row>
    <row r="6550" spans="3:4">
      <c r="C6550" s="633"/>
      <c r="D6550" s="633"/>
    </row>
    <row r="6551" spans="3:4">
      <c r="C6551" s="633"/>
      <c r="D6551" s="633"/>
    </row>
    <row r="6552" spans="3:4">
      <c r="C6552" s="633"/>
      <c r="D6552" s="633"/>
    </row>
    <row r="6553" spans="3:4">
      <c r="C6553" s="633"/>
      <c r="D6553" s="633"/>
    </row>
    <row r="6554" spans="3:4">
      <c r="C6554" s="633"/>
      <c r="D6554" s="633"/>
    </row>
    <row r="6555" spans="3:4">
      <c r="C6555" s="633"/>
      <c r="D6555" s="633"/>
    </row>
    <row r="6556" spans="3:4">
      <c r="C6556" s="633"/>
      <c r="D6556" s="633"/>
    </row>
    <row r="6557" spans="3:4">
      <c r="C6557" s="633"/>
      <c r="D6557" s="633"/>
    </row>
    <row r="6558" spans="3:4">
      <c r="C6558" s="633"/>
      <c r="D6558" s="633"/>
    </row>
    <row r="6559" spans="3:4">
      <c r="C6559" s="633"/>
      <c r="D6559" s="633"/>
    </row>
    <row r="6560" spans="3:4">
      <c r="C6560" s="633"/>
      <c r="D6560" s="633"/>
    </row>
    <row r="6561" spans="3:4">
      <c r="C6561" s="633"/>
      <c r="D6561" s="633"/>
    </row>
    <row r="6562" spans="3:4">
      <c r="C6562" s="633"/>
      <c r="D6562" s="633"/>
    </row>
    <row r="6563" spans="3:4">
      <c r="C6563" s="633"/>
      <c r="D6563" s="633"/>
    </row>
    <row r="6564" spans="3:4">
      <c r="C6564" s="633"/>
      <c r="D6564" s="633"/>
    </row>
    <row r="6565" spans="3:4">
      <c r="C6565" s="633"/>
      <c r="D6565" s="633"/>
    </row>
    <row r="6566" spans="3:4">
      <c r="C6566" s="633"/>
      <c r="D6566" s="633"/>
    </row>
    <row r="6567" spans="3:4">
      <c r="C6567" s="633"/>
      <c r="D6567" s="633"/>
    </row>
    <row r="6568" spans="3:4">
      <c r="C6568" s="633"/>
      <c r="D6568" s="633"/>
    </row>
    <row r="6569" spans="3:4">
      <c r="C6569" s="633"/>
      <c r="D6569" s="633"/>
    </row>
    <row r="6570" spans="3:4">
      <c r="C6570" s="633"/>
      <c r="D6570" s="633"/>
    </row>
    <row r="6571" spans="3:4">
      <c r="C6571" s="633"/>
      <c r="D6571" s="633"/>
    </row>
    <row r="6572" spans="3:4">
      <c r="C6572" s="633"/>
      <c r="D6572" s="633"/>
    </row>
    <row r="6573" spans="3:4">
      <c r="C6573" s="633"/>
      <c r="D6573" s="633"/>
    </row>
    <row r="6574" spans="3:4">
      <c r="C6574" s="633"/>
      <c r="D6574" s="633"/>
    </row>
    <row r="6575" spans="3:4">
      <c r="C6575" s="633"/>
      <c r="D6575" s="633"/>
    </row>
    <row r="6576" spans="3:4">
      <c r="C6576" s="633"/>
      <c r="D6576" s="633"/>
    </row>
    <row r="6577" spans="3:4">
      <c r="C6577" s="633"/>
      <c r="D6577" s="633"/>
    </row>
    <row r="6578" spans="3:4">
      <c r="C6578" s="633"/>
      <c r="D6578" s="633"/>
    </row>
    <row r="6579" spans="3:4">
      <c r="C6579" s="633"/>
      <c r="D6579" s="633"/>
    </row>
    <row r="6580" spans="3:4">
      <c r="C6580" s="633"/>
      <c r="D6580" s="633"/>
    </row>
    <row r="6581" spans="3:4">
      <c r="C6581" s="633"/>
      <c r="D6581" s="633"/>
    </row>
    <row r="6582" spans="3:4">
      <c r="C6582" s="633"/>
      <c r="D6582" s="633"/>
    </row>
    <row r="6583" spans="3:4">
      <c r="C6583" s="633"/>
      <c r="D6583" s="633"/>
    </row>
    <row r="6584" spans="3:4">
      <c r="C6584" s="633"/>
      <c r="D6584" s="633"/>
    </row>
    <row r="6585" spans="3:4">
      <c r="C6585" s="633"/>
      <c r="D6585" s="633"/>
    </row>
    <row r="6586" spans="3:4">
      <c r="C6586" s="633"/>
      <c r="D6586" s="633"/>
    </row>
    <row r="6587" spans="3:4">
      <c r="C6587" s="633"/>
      <c r="D6587" s="633"/>
    </row>
    <row r="6588" spans="3:4">
      <c r="C6588" s="633"/>
      <c r="D6588" s="633"/>
    </row>
    <row r="6589" spans="3:4">
      <c r="C6589" s="633"/>
      <c r="D6589" s="633"/>
    </row>
    <row r="6590" spans="3:4">
      <c r="C6590" s="633"/>
      <c r="D6590" s="633"/>
    </row>
    <row r="6591" spans="3:4">
      <c r="C6591" s="633"/>
      <c r="D6591" s="633"/>
    </row>
    <row r="6592" spans="3:4">
      <c r="C6592" s="633"/>
      <c r="D6592" s="633"/>
    </row>
    <row r="6593" spans="3:4">
      <c r="C6593" s="633"/>
      <c r="D6593" s="633"/>
    </row>
    <row r="6594" spans="3:4">
      <c r="C6594" s="633"/>
      <c r="D6594" s="633"/>
    </row>
    <row r="6595" spans="3:4">
      <c r="C6595" s="633"/>
      <c r="D6595" s="633"/>
    </row>
    <row r="6596" spans="3:4">
      <c r="C6596" s="633"/>
      <c r="D6596" s="633"/>
    </row>
    <row r="6597" spans="3:4">
      <c r="C6597" s="633"/>
      <c r="D6597" s="633"/>
    </row>
    <row r="6598" spans="3:4">
      <c r="C6598" s="633"/>
      <c r="D6598" s="633"/>
    </row>
    <row r="6599" spans="3:4">
      <c r="C6599" s="633"/>
      <c r="D6599" s="633"/>
    </row>
    <row r="6600" spans="3:4">
      <c r="C6600" s="633"/>
      <c r="D6600" s="633"/>
    </row>
    <row r="6601" spans="3:4">
      <c r="C6601" s="633"/>
      <c r="D6601" s="633"/>
    </row>
    <row r="6602" spans="3:4">
      <c r="C6602" s="633"/>
      <c r="D6602" s="633"/>
    </row>
    <row r="6603" spans="3:4">
      <c r="C6603" s="633"/>
      <c r="D6603" s="633"/>
    </row>
    <row r="6604" spans="3:4">
      <c r="C6604" s="633"/>
      <c r="D6604" s="633"/>
    </row>
    <row r="6605" spans="3:4">
      <c r="C6605" s="633"/>
      <c r="D6605" s="633"/>
    </row>
    <row r="6606" spans="3:4">
      <c r="C6606" s="633"/>
      <c r="D6606" s="633"/>
    </row>
    <row r="6607" spans="3:4">
      <c r="C6607" s="633"/>
      <c r="D6607" s="633"/>
    </row>
    <row r="6608" spans="3:4">
      <c r="C6608" s="633"/>
      <c r="D6608" s="633"/>
    </row>
    <row r="6609" spans="3:4">
      <c r="C6609" s="633"/>
      <c r="D6609" s="633"/>
    </row>
    <row r="6610" spans="3:4">
      <c r="C6610" s="633"/>
      <c r="D6610" s="633"/>
    </row>
    <row r="6611" spans="3:4">
      <c r="C6611" s="633"/>
      <c r="D6611" s="633"/>
    </row>
    <row r="6612" spans="3:4">
      <c r="C6612" s="633"/>
      <c r="D6612" s="633"/>
    </row>
    <row r="6613" spans="3:4">
      <c r="C6613" s="633"/>
      <c r="D6613" s="633"/>
    </row>
    <row r="6614" spans="3:4">
      <c r="C6614" s="633"/>
      <c r="D6614" s="633"/>
    </row>
    <row r="6615" spans="3:4">
      <c r="C6615" s="633"/>
      <c r="D6615" s="633"/>
    </row>
    <row r="6616" spans="3:4">
      <c r="C6616" s="633"/>
      <c r="D6616" s="633"/>
    </row>
    <row r="6617" spans="3:4">
      <c r="C6617" s="633"/>
      <c r="D6617" s="633"/>
    </row>
    <row r="6618" spans="3:4">
      <c r="C6618" s="633"/>
      <c r="D6618" s="633"/>
    </row>
    <row r="6619" spans="3:4">
      <c r="C6619" s="633"/>
      <c r="D6619" s="633"/>
    </row>
    <row r="6620" spans="3:4">
      <c r="C6620" s="633"/>
      <c r="D6620" s="633"/>
    </row>
    <row r="6621" spans="3:4">
      <c r="C6621" s="633"/>
      <c r="D6621" s="633"/>
    </row>
    <row r="6622" spans="3:4">
      <c r="C6622" s="633"/>
      <c r="D6622" s="633"/>
    </row>
    <row r="6623" spans="3:4">
      <c r="C6623" s="633"/>
      <c r="D6623" s="633"/>
    </row>
    <row r="6624" spans="3:4">
      <c r="C6624" s="633"/>
      <c r="D6624" s="633"/>
    </row>
    <row r="6625" spans="3:4">
      <c r="C6625" s="633"/>
      <c r="D6625" s="633"/>
    </row>
    <row r="6626" spans="3:4">
      <c r="C6626" s="633"/>
      <c r="D6626" s="633"/>
    </row>
    <row r="6627" spans="3:4">
      <c r="C6627" s="633"/>
      <c r="D6627" s="633"/>
    </row>
    <row r="6628" spans="3:4">
      <c r="C6628" s="633"/>
      <c r="D6628" s="633"/>
    </row>
    <row r="6629" spans="3:4">
      <c r="C6629" s="633"/>
      <c r="D6629" s="633"/>
    </row>
    <row r="6630" spans="3:4">
      <c r="C6630" s="633"/>
      <c r="D6630" s="633"/>
    </row>
    <row r="6631" spans="3:4">
      <c r="C6631" s="633"/>
      <c r="D6631" s="633"/>
    </row>
    <row r="6632" spans="3:4">
      <c r="C6632" s="633"/>
      <c r="D6632" s="633"/>
    </row>
    <row r="6633" spans="3:4">
      <c r="C6633" s="633"/>
      <c r="D6633" s="633"/>
    </row>
    <row r="6634" spans="3:4">
      <c r="C6634" s="633"/>
      <c r="D6634" s="633"/>
    </row>
    <row r="6635" spans="3:4">
      <c r="C6635" s="633"/>
      <c r="D6635" s="633"/>
    </row>
    <row r="6636" spans="3:4">
      <c r="C6636" s="633"/>
      <c r="D6636" s="633"/>
    </row>
    <row r="6637" spans="3:4">
      <c r="C6637" s="633"/>
      <c r="D6637" s="633"/>
    </row>
    <row r="6638" spans="3:4">
      <c r="C6638" s="633"/>
      <c r="D6638" s="633"/>
    </row>
    <row r="6639" spans="3:4">
      <c r="C6639" s="633"/>
      <c r="D6639" s="633"/>
    </row>
    <row r="6640" spans="3:4">
      <c r="C6640" s="633"/>
      <c r="D6640" s="633"/>
    </row>
    <row r="6641" spans="3:4">
      <c r="C6641" s="633"/>
      <c r="D6641" s="633"/>
    </row>
    <row r="6642" spans="3:4">
      <c r="C6642" s="633"/>
      <c r="D6642" s="633"/>
    </row>
    <row r="6643" spans="3:4">
      <c r="C6643" s="633"/>
      <c r="D6643" s="633"/>
    </row>
    <row r="6644" spans="3:4">
      <c r="C6644" s="633"/>
      <c r="D6644" s="633"/>
    </row>
    <row r="6645" spans="3:4">
      <c r="C6645" s="633"/>
      <c r="D6645" s="633"/>
    </row>
    <row r="6646" spans="3:4">
      <c r="C6646" s="633"/>
      <c r="D6646" s="633"/>
    </row>
    <row r="6647" spans="3:4">
      <c r="C6647" s="633"/>
      <c r="D6647" s="633"/>
    </row>
    <row r="6648" spans="3:4">
      <c r="C6648" s="633"/>
      <c r="D6648" s="633"/>
    </row>
    <row r="6649" spans="3:4">
      <c r="C6649" s="633"/>
      <c r="D6649" s="633"/>
    </row>
    <row r="6650" spans="3:4">
      <c r="C6650" s="633"/>
      <c r="D6650" s="633"/>
    </row>
    <row r="6651" spans="3:4">
      <c r="C6651" s="633"/>
      <c r="D6651" s="633"/>
    </row>
    <row r="6652" spans="3:4">
      <c r="C6652" s="633"/>
      <c r="D6652" s="633"/>
    </row>
    <row r="6653" spans="3:4">
      <c r="C6653" s="633"/>
      <c r="D6653" s="633"/>
    </row>
    <row r="6654" spans="3:4">
      <c r="C6654" s="633"/>
      <c r="D6654" s="633"/>
    </row>
    <row r="6655" spans="3:4">
      <c r="C6655" s="633"/>
      <c r="D6655" s="633"/>
    </row>
    <row r="6656" spans="3:4">
      <c r="C6656" s="633"/>
      <c r="D6656" s="633"/>
    </row>
    <row r="6657" spans="3:4">
      <c r="C6657" s="633"/>
      <c r="D6657" s="633"/>
    </row>
    <row r="6658" spans="3:4">
      <c r="C6658" s="633"/>
      <c r="D6658" s="633"/>
    </row>
    <row r="6659" spans="3:4">
      <c r="C6659" s="633"/>
      <c r="D6659" s="633"/>
    </row>
    <row r="6660" spans="3:4">
      <c r="C6660" s="633"/>
      <c r="D6660" s="633"/>
    </row>
    <row r="6661" spans="3:4">
      <c r="C6661" s="633"/>
      <c r="D6661" s="633"/>
    </row>
    <row r="6662" spans="3:4">
      <c r="C6662" s="633"/>
      <c r="D6662" s="633"/>
    </row>
    <row r="6663" spans="3:4">
      <c r="C6663" s="633"/>
      <c r="D6663" s="633"/>
    </row>
    <row r="6664" spans="3:4">
      <c r="C6664" s="633"/>
      <c r="D6664" s="633"/>
    </row>
    <row r="6665" spans="3:4">
      <c r="C6665" s="633"/>
      <c r="D6665" s="633"/>
    </row>
    <row r="6666" spans="3:4">
      <c r="C6666" s="633"/>
      <c r="D6666" s="633"/>
    </row>
    <row r="6667" spans="3:4">
      <c r="C6667" s="633"/>
      <c r="D6667" s="633"/>
    </row>
    <row r="6668" spans="3:4">
      <c r="C6668" s="633"/>
      <c r="D6668" s="633"/>
    </row>
    <row r="6669" spans="3:4">
      <c r="C6669" s="633"/>
      <c r="D6669" s="633"/>
    </row>
    <row r="6670" spans="3:4">
      <c r="C6670" s="633"/>
      <c r="D6670" s="633"/>
    </row>
    <row r="6671" spans="3:4">
      <c r="C6671" s="633"/>
      <c r="D6671" s="633"/>
    </row>
    <row r="6672" spans="3:4">
      <c r="C6672" s="633"/>
      <c r="D6672" s="633"/>
    </row>
    <row r="6673" spans="3:4">
      <c r="C6673" s="633"/>
      <c r="D6673" s="633"/>
    </row>
    <row r="6674" spans="3:4">
      <c r="C6674" s="633"/>
      <c r="D6674" s="633"/>
    </row>
    <row r="6675" spans="3:4">
      <c r="C6675" s="633"/>
      <c r="D6675" s="633"/>
    </row>
    <row r="6676" spans="3:4">
      <c r="C6676" s="633"/>
      <c r="D6676" s="633"/>
    </row>
    <row r="6677" spans="3:4">
      <c r="C6677" s="633"/>
      <c r="D6677" s="633"/>
    </row>
    <row r="6678" spans="3:4">
      <c r="C6678" s="633"/>
      <c r="D6678" s="633"/>
    </row>
    <row r="6679" spans="3:4">
      <c r="C6679" s="633"/>
      <c r="D6679" s="633"/>
    </row>
    <row r="6680" spans="3:4">
      <c r="C6680" s="633"/>
      <c r="D6680" s="633"/>
    </row>
    <row r="6681" spans="3:4">
      <c r="C6681" s="633"/>
      <c r="D6681" s="633"/>
    </row>
    <row r="6682" spans="3:4">
      <c r="C6682" s="633"/>
      <c r="D6682" s="633"/>
    </row>
    <row r="6683" spans="3:4">
      <c r="C6683" s="633"/>
      <c r="D6683" s="633"/>
    </row>
    <row r="6684" spans="3:4">
      <c r="C6684" s="633"/>
      <c r="D6684" s="633"/>
    </row>
    <row r="6685" spans="3:4">
      <c r="C6685" s="633"/>
      <c r="D6685" s="633"/>
    </row>
    <row r="6686" spans="3:4">
      <c r="C6686" s="633"/>
      <c r="D6686" s="633"/>
    </row>
    <row r="6687" spans="3:4">
      <c r="C6687" s="633"/>
      <c r="D6687" s="633"/>
    </row>
    <row r="6688" spans="3:4">
      <c r="C6688" s="633"/>
      <c r="D6688" s="633"/>
    </row>
    <row r="6689" spans="3:4">
      <c r="C6689" s="633"/>
      <c r="D6689" s="633"/>
    </row>
    <row r="6690" spans="3:4">
      <c r="C6690" s="633"/>
      <c r="D6690" s="633"/>
    </row>
    <row r="6691" spans="3:4">
      <c r="C6691" s="633"/>
      <c r="D6691" s="633"/>
    </row>
    <row r="6692" spans="3:4">
      <c r="C6692" s="633"/>
      <c r="D6692" s="633"/>
    </row>
    <row r="6693" spans="3:4">
      <c r="C6693" s="633"/>
      <c r="D6693" s="633"/>
    </row>
    <row r="6694" spans="3:4">
      <c r="C6694" s="633"/>
      <c r="D6694" s="633"/>
    </row>
    <row r="6695" spans="3:4">
      <c r="C6695" s="633"/>
      <c r="D6695" s="633"/>
    </row>
    <row r="6696" spans="3:4">
      <c r="C6696" s="633"/>
      <c r="D6696" s="633"/>
    </row>
    <row r="6697" spans="3:4">
      <c r="C6697" s="633"/>
      <c r="D6697" s="633"/>
    </row>
    <row r="6698" spans="3:4">
      <c r="C6698" s="633"/>
      <c r="D6698" s="633"/>
    </row>
    <row r="6699" spans="3:4">
      <c r="C6699" s="633"/>
      <c r="D6699" s="633"/>
    </row>
    <row r="6700" spans="3:4">
      <c r="C6700" s="633"/>
      <c r="D6700" s="633"/>
    </row>
    <row r="6701" spans="3:4">
      <c r="C6701" s="633"/>
      <c r="D6701" s="633"/>
    </row>
    <row r="6702" spans="3:4">
      <c r="C6702" s="633"/>
      <c r="D6702" s="633"/>
    </row>
    <row r="6703" spans="3:4">
      <c r="C6703" s="633"/>
      <c r="D6703" s="633"/>
    </row>
    <row r="6704" spans="3:4">
      <c r="C6704" s="633"/>
      <c r="D6704" s="633"/>
    </row>
    <row r="6705" spans="3:4">
      <c r="C6705" s="633"/>
      <c r="D6705" s="633"/>
    </row>
    <row r="6706" spans="3:4">
      <c r="C6706" s="633"/>
      <c r="D6706" s="633"/>
    </row>
    <row r="6707" spans="3:4">
      <c r="C6707" s="633"/>
      <c r="D6707" s="633"/>
    </row>
    <row r="6708" spans="3:4">
      <c r="C6708" s="633"/>
      <c r="D6708" s="633"/>
    </row>
    <row r="6709" spans="3:4">
      <c r="C6709" s="633"/>
      <c r="D6709" s="633"/>
    </row>
    <row r="6710" spans="3:4">
      <c r="C6710" s="633"/>
      <c r="D6710" s="633"/>
    </row>
    <row r="6711" spans="3:4">
      <c r="C6711" s="633"/>
      <c r="D6711" s="633"/>
    </row>
    <row r="6712" spans="3:4">
      <c r="C6712" s="633"/>
      <c r="D6712" s="633"/>
    </row>
    <row r="6713" spans="3:4">
      <c r="C6713" s="633"/>
      <c r="D6713" s="633"/>
    </row>
    <row r="6714" spans="3:4">
      <c r="C6714" s="633"/>
      <c r="D6714" s="633"/>
    </row>
    <row r="6715" spans="3:4">
      <c r="C6715" s="633"/>
      <c r="D6715" s="633"/>
    </row>
    <row r="6716" spans="3:4">
      <c r="C6716" s="633"/>
      <c r="D6716" s="633"/>
    </row>
    <row r="6717" spans="3:4">
      <c r="C6717" s="633"/>
      <c r="D6717" s="633"/>
    </row>
    <row r="6718" spans="3:4">
      <c r="C6718" s="633"/>
      <c r="D6718" s="633"/>
    </row>
    <row r="6719" spans="3:4">
      <c r="C6719" s="633"/>
      <c r="D6719" s="633"/>
    </row>
    <row r="6720" spans="3:4">
      <c r="C6720" s="633"/>
      <c r="D6720" s="633"/>
    </row>
    <row r="6721" spans="3:4">
      <c r="C6721" s="633"/>
      <c r="D6721" s="633"/>
    </row>
    <row r="6722" spans="3:4">
      <c r="C6722" s="633"/>
      <c r="D6722" s="633"/>
    </row>
    <row r="6723" spans="3:4">
      <c r="C6723" s="633"/>
      <c r="D6723" s="633"/>
    </row>
    <row r="6724" spans="3:4">
      <c r="C6724" s="633"/>
      <c r="D6724" s="633"/>
    </row>
    <row r="6725" spans="3:4">
      <c r="C6725" s="633"/>
      <c r="D6725" s="633"/>
    </row>
    <row r="6726" spans="3:4">
      <c r="C6726" s="633"/>
      <c r="D6726" s="633"/>
    </row>
    <row r="6727" spans="3:4">
      <c r="C6727" s="633"/>
      <c r="D6727" s="633"/>
    </row>
    <row r="6728" spans="3:4">
      <c r="C6728" s="633"/>
      <c r="D6728" s="633"/>
    </row>
    <row r="6729" spans="3:4">
      <c r="C6729" s="633"/>
      <c r="D6729" s="633"/>
    </row>
    <row r="6730" spans="3:4">
      <c r="C6730" s="633"/>
      <c r="D6730" s="633"/>
    </row>
    <row r="6731" spans="3:4">
      <c r="C6731" s="633"/>
      <c r="D6731" s="633"/>
    </row>
    <row r="6732" spans="3:4">
      <c r="C6732" s="633"/>
      <c r="D6732" s="633"/>
    </row>
    <row r="6733" spans="3:4">
      <c r="C6733" s="633"/>
      <c r="D6733" s="633"/>
    </row>
    <row r="6734" spans="3:4">
      <c r="C6734" s="633"/>
      <c r="D6734" s="633"/>
    </row>
    <row r="6735" spans="3:4">
      <c r="C6735" s="633"/>
      <c r="D6735" s="633"/>
    </row>
    <row r="6736" spans="3:4">
      <c r="C6736" s="633"/>
      <c r="D6736" s="633"/>
    </row>
    <row r="6737" spans="3:4">
      <c r="C6737" s="633"/>
      <c r="D6737" s="633"/>
    </row>
    <row r="6738" spans="3:4">
      <c r="C6738" s="633"/>
      <c r="D6738" s="633"/>
    </row>
    <row r="6739" spans="3:4">
      <c r="C6739" s="633"/>
      <c r="D6739" s="633"/>
    </row>
    <row r="6740" spans="3:4">
      <c r="C6740" s="633"/>
      <c r="D6740" s="633"/>
    </row>
    <row r="6741" spans="3:4">
      <c r="C6741" s="633"/>
      <c r="D6741" s="633"/>
    </row>
    <row r="6742" spans="3:4">
      <c r="C6742" s="633"/>
      <c r="D6742" s="633"/>
    </row>
    <row r="6743" spans="3:4">
      <c r="C6743" s="633"/>
      <c r="D6743" s="633"/>
    </row>
    <row r="6744" spans="3:4">
      <c r="C6744" s="633"/>
      <c r="D6744" s="633"/>
    </row>
    <row r="6745" spans="3:4">
      <c r="C6745" s="633"/>
      <c r="D6745" s="633"/>
    </row>
    <row r="6746" spans="3:4">
      <c r="C6746" s="633"/>
      <c r="D6746" s="633"/>
    </row>
    <row r="6747" spans="3:4">
      <c r="C6747" s="633"/>
      <c r="D6747" s="633"/>
    </row>
    <row r="6748" spans="3:4">
      <c r="C6748" s="633"/>
      <c r="D6748" s="633"/>
    </row>
    <row r="6749" spans="3:4">
      <c r="C6749" s="633"/>
      <c r="D6749" s="633"/>
    </row>
    <row r="6750" spans="3:4">
      <c r="C6750" s="633"/>
      <c r="D6750" s="633"/>
    </row>
    <row r="6751" spans="3:4">
      <c r="C6751" s="633"/>
      <c r="D6751" s="633"/>
    </row>
    <row r="6752" spans="3:4">
      <c r="C6752" s="633"/>
      <c r="D6752" s="633"/>
    </row>
    <row r="6753" spans="3:4">
      <c r="C6753" s="633"/>
      <c r="D6753" s="633"/>
    </row>
    <row r="6754" spans="3:4">
      <c r="C6754" s="633"/>
      <c r="D6754" s="633"/>
    </row>
    <row r="6755" spans="3:4">
      <c r="C6755" s="633"/>
      <c r="D6755" s="633"/>
    </row>
    <row r="6756" spans="3:4">
      <c r="C6756" s="633"/>
      <c r="D6756" s="633"/>
    </row>
    <row r="6757" spans="3:4">
      <c r="C6757" s="633"/>
      <c r="D6757" s="633"/>
    </row>
    <row r="6758" spans="3:4">
      <c r="C6758" s="633"/>
      <c r="D6758" s="633"/>
    </row>
    <row r="6759" spans="3:4">
      <c r="C6759" s="633"/>
      <c r="D6759" s="633"/>
    </row>
    <row r="6760" spans="3:4">
      <c r="C6760" s="633"/>
      <c r="D6760" s="633"/>
    </row>
    <row r="6761" spans="3:4">
      <c r="C6761" s="633"/>
      <c r="D6761" s="633"/>
    </row>
    <row r="6762" spans="3:4">
      <c r="C6762" s="633"/>
      <c r="D6762" s="633"/>
    </row>
    <row r="6763" spans="3:4">
      <c r="C6763" s="633"/>
      <c r="D6763" s="633"/>
    </row>
    <row r="6764" spans="3:4">
      <c r="C6764" s="633"/>
      <c r="D6764" s="633"/>
    </row>
    <row r="6765" spans="3:4">
      <c r="C6765" s="633"/>
      <c r="D6765" s="633"/>
    </row>
    <row r="6766" spans="3:4">
      <c r="C6766" s="633"/>
      <c r="D6766" s="633"/>
    </row>
    <row r="6767" spans="3:4">
      <c r="C6767" s="633"/>
      <c r="D6767" s="633"/>
    </row>
    <row r="6768" spans="3:4">
      <c r="C6768" s="633"/>
      <c r="D6768" s="633"/>
    </row>
    <row r="6769" spans="3:4">
      <c r="C6769" s="633"/>
      <c r="D6769" s="633"/>
    </row>
    <row r="6770" spans="3:4">
      <c r="C6770" s="633"/>
      <c r="D6770" s="633"/>
    </row>
    <row r="6771" spans="3:4">
      <c r="C6771" s="633"/>
      <c r="D6771" s="633"/>
    </row>
    <row r="6772" spans="3:4">
      <c r="C6772" s="633"/>
      <c r="D6772" s="633"/>
    </row>
    <row r="6773" spans="3:4">
      <c r="C6773" s="633"/>
      <c r="D6773" s="633"/>
    </row>
    <row r="6774" spans="3:4">
      <c r="C6774" s="633"/>
      <c r="D6774" s="633"/>
    </row>
    <row r="6775" spans="3:4">
      <c r="C6775" s="633"/>
      <c r="D6775" s="633"/>
    </row>
    <row r="6776" spans="3:4">
      <c r="C6776" s="633"/>
      <c r="D6776" s="633"/>
    </row>
    <row r="6777" spans="3:4">
      <c r="C6777" s="633"/>
      <c r="D6777" s="633"/>
    </row>
    <row r="6778" spans="3:4">
      <c r="C6778" s="633"/>
      <c r="D6778" s="633"/>
    </row>
    <row r="6779" spans="3:4">
      <c r="C6779" s="633"/>
      <c r="D6779" s="633"/>
    </row>
    <row r="6780" spans="3:4">
      <c r="C6780" s="633"/>
      <c r="D6780" s="633"/>
    </row>
    <row r="6781" spans="3:4">
      <c r="C6781" s="633"/>
      <c r="D6781" s="633"/>
    </row>
    <row r="6782" spans="3:4">
      <c r="C6782" s="633"/>
      <c r="D6782" s="633"/>
    </row>
    <row r="6783" spans="3:4">
      <c r="C6783" s="633"/>
      <c r="D6783" s="633"/>
    </row>
    <row r="6784" spans="3:4">
      <c r="C6784" s="633"/>
      <c r="D6784" s="633"/>
    </row>
    <row r="6785" spans="3:4">
      <c r="C6785" s="633"/>
      <c r="D6785" s="633"/>
    </row>
    <row r="6786" spans="3:4">
      <c r="C6786" s="633"/>
      <c r="D6786" s="633"/>
    </row>
    <row r="6787" spans="3:4">
      <c r="C6787" s="633"/>
      <c r="D6787" s="633"/>
    </row>
    <row r="6788" spans="3:4">
      <c r="C6788" s="633"/>
      <c r="D6788" s="633"/>
    </row>
    <row r="6789" spans="3:4">
      <c r="C6789" s="633"/>
      <c r="D6789" s="633"/>
    </row>
    <row r="6790" spans="3:4">
      <c r="C6790" s="633"/>
      <c r="D6790" s="633"/>
    </row>
    <row r="6791" spans="3:4">
      <c r="C6791" s="633"/>
      <c r="D6791" s="633"/>
    </row>
    <row r="6792" spans="3:4">
      <c r="C6792" s="633"/>
      <c r="D6792" s="633"/>
    </row>
    <row r="6793" spans="3:4">
      <c r="C6793" s="633"/>
      <c r="D6793" s="633"/>
    </row>
    <row r="6794" spans="3:4">
      <c r="C6794" s="633"/>
      <c r="D6794" s="633"/>
    </row>
    <row r="6795" spans="3:4">
      <c r="C6795" s="633"/>
      <c r="D6795" s="633"/>
    </row>
    <row r="6796" spans="3:4">
      <c r="C6796" s="633"/>
      <c r="D6796" s="633"/>
    </row>
    <row r="6797" spans="3:4">
      <c r="C6797" s="633"/>
      <c r="D6797" s="633"/>
    </row>
    <row r="6798" spans="3:4">
      <c r="C6798" s="633"/>
      <c r="D6798" s="633"/>
    </row>
    <row r="6799" spans="3:4">
      <c r="C6799" s="633"/>
      <c r="D6799" s="633"/>
    </row>
    <row r="6800" spans="3:4">
      <c r="C6800" s="633"/>
      <c r="D6800" s="633"/>
    </row>
    <row r="6801" spans="3:4">
      <c r="C6801" s="633"/>
      <c r="D6801" s="633"/>
    </row>
    <row r="6802" spans="3:4">
      <c r="C6802" s="633"/>
      <c r="D6802" s="633"/>
    </row>
    <row r="6803" spans="3:4">
      <c r="C6803" s="633"/>
      <c r="D6803" s="633"/>
    </row>
    <row r="6804" spans="3:4">
      <c r="C6804" s="633"/>
      <c r="D6804" s="633"/>
    </row>
    <row r="6805" spans="3:4">
      <c r="C6805" s="633"/>
      <c r="D6805" s="633"/>
    </row>
    <row r="6806" spans="3:4">
      <c r="C6806" s="633"/>
      <c r="D6806" s="633"/>
    </row>
    <row r="6807" spans="3:4">
      <c r="C6807" s="633"/>
      <c r="D6807" s="633"/>
    </row>
    <row r="6808" spans="3:4">
      <c r="C6808" s="633"/>
      <c r="D6808" s="633"/>
    </row>
    <row r="6809" spans="3:4">
      <c r="C6809" s="633"/>
      <c r="D6809" s="633"/>
    </row>
    <row r="6810" spans="3:4">
      <c r="C6810" s="633"/>
      <c r="D6810" s="633"/>
    </row>
    <row r="6811" spans="3:4">
      <c r="C6811" s="633"/>
      <c r="D6811" s="633"/>
    </row>
    <row r="6812" spans="3:4">
      <c r="C6812" s="633"/>
      <c r="D6812" s="633"/>
    </row>
    <row r="6813" spans="3:4">
      <c r="C6813" s="633"/>
      <c r="D6813" s="633"/>
    </row>
    <row r="6814" spans="3:4">
      <c r="C6814" s="633"/>
      <c r="D6814" s="633"/>
    </row>
    <row r="6815" spans="3:4">
      <c r="C6815" s="633"/>
      <c r="D6815" s="633"/>
    </row>
    <row r="6816" spans="3:4">
      <c r="C6816" s="633"/>
      <c r="D6816" s="633"/>
    </row>
    <row r="6817" spans="3:4">
      <c r="C6817" s="633"/>
      <c r="D6817" s="633"/>
    </row>
    <row r="6818" spans="3:4">
      <c r="C6818" s="633"/>
      <c r="D6818" s="633"/>
    </row>
    <row r="6819" spans="3:4">
      <c r="C6819" s="633"/>
      <c r="D6819" s="633"/>
    </row>
    <row r="6820" spans="3:4">
      <c r="C6820" s="633"/>
      <c r="D6820" s="633"/>
    </row>
    <row r="6821" spans="3:4">
      <c r="C6821" s="633"/>
      <c r="D6821" s="633"/>
    </row>
    <row r="6822" spans="3:4">
      <c r="C6822" s="633"/>
      <c r="D6822" s="633"/>
    </row>
    <row r="6823" spans="3:4">
      <c r="C6823" s="633"/>
      <c r="D6823" s="633"/>
    </row>
    <row r="6824" spans="3:4">
      <c r="C6824" s="633"/>
      <c r="D6824" s="633"/>
    </row>
    <row r="6825" spans="3:4">
      <c r="C6825" s="633"/>
      <c r="D6825" s="633"/>
    </row>
    <row r="6826" spans="3:4">
      <c r="C6826" s="633"/>
      <c r="D6826" s="633"/>
    </row>
    <row r="6827" spans="3:4">
      <c r="C6827" s="633"/>
      <c r="D6827" s="633"/>
    </row>
    <row r="6828" spans="3:4">
      <c r="C6828" s="633"/>
      <c r="D6828" s="633"/>
    </row>
    <row r="6829" spans="3:4">
      <c r="C6829" s="633"/>
      <c r="D6829" s="633"/>
    </row>
    <row r="6830" spans="3:4">
      <c r="C6830" s="633"/>
      <c r="D6830" s="633"/>
    </row>
    <row r="6831" spans="3:4">
      <c r="C6831" s="633"/>
      <c r="D6831" s="633"/>
    </row>
    <row r="6832" spans="3:4">
      <c r="C6832" s="633"/>
      <c r="D6832" s="633"/>
    </row>
    <row r="6833" spans="3:4">
      <c r="C6833" s="633"/>
      <c r="D6833" s="633"/>
    </row>
    <row r="6834" spans="3:4">
      <c r="C6834" s="633"/>
      <c r="D6834" s="633"/>
    </row>
    <row r="6835" spans="3:4">
      <c r="C6835" s="633"/>
      <c r="D6835" s="633"/>
    </row>
    <row r="6836" spans="3:4">
      <c r="C6836" s="633"/>
      <c r="D6836" s="633"/>
    </row>
    <row r="6837" spans="3:4">
      <c r="C6837" s="633"/>
      <c r="D6837" s="633"/>
    </row>
    <row r="6838" spans="3:4">
      <c r="C6838" s="633"/>
      <c r="D6838" s="633"/>
    </row>
    <row r="6839" spans="3:4">
      <c r="C6839" s="633"/>
      <c r="D6839" s="633"/>
    </row>
    <row r="6840" spans="3:4">
      <c r="C6840" s="633"/>
      <c r="D6840" s="633"/>
    </row>
    <row r="6841" spans="3:4">
      <c r="C6841" s="633"/>
      <c r="D6841" s="633"/>
    </row>
    <row r="6842" spans="3:4">
      <c r="C6842" s="633"/>
      <c r="D6842" s="633"/>
    </row>
    <row r="6843" spans="3:4">
      <c r="C6843" s="633"/>
      <c r="D6843" s="633"/>
    </row>
    <row r="6844" spans="3:4">
      <c r="C6844" s="633"/>
      <c r="D6844" s="633"/>
    </row>
    <row r="6845" spans="3:4">
      <c r="C6845" s="633"/>
      <c r="D6845" s="633"/>
    </row>
    <row r="6846" spans="3:4">
      <c r="C6846" s="633"/>
      <c r="D6846" s="633"/>
    </row>
    <row r="6847" spans="3:4">
      <c r="C6847" s="633"/>
      <c r="D6847" s="633"/>
    </row>
    <row r="6848" spans="3:4">
      <c r="C6848" s="633"/>
      <c r="D6848" s="633"/>
    </row>
    <row r="6849" spans="3:4">
      <c r="C6849" s="633"/>
      <c r="D6849" s="633"/>
    </row>
    <row r="6850" spans="3:4">
      <c r="C6850" s="633"/>
      <c r="D6850" s="633"/>
    </row>
    <row r="6851" spans="3:4">
      <c r="C6851" s="633"/>
      <c r="D6851" s="633"/>
    </row>
    <row r="6852" spans="3:4">
      <c r="C6852" s="633"/>
      <c r="D6852" s="633"/>
    </row>
    <row r="6853" spans="3:4">
      <c r="C6853" s="633"/>
      <c r="D6853" s="633"/>
    </row>
    <row r="6854" spans="3:4">
      <c r="C6854" s="633"/>
      <c r="D6854" s="633"/>
    </row>
    <row r="6855" spans="3:4">
      <c r="C6855" s="633"/>
      <c r="D6855" s="633"/>
    </row>
    <row r="6856" spans="3:4">
      <c r="C6856" s="633"/>
      <c r="D6856" s="633"/>
    </row>
    <row r="6857" spans="3:4">
      <c r="C6857" s="633"/>
      <c r="D6857" s="633"/>
    </row>
    <row r="6858" spans="3:4">
      <c r="C6858" s="633"/>
      <c r="D6858" s="633"/>
    </row>
    <row r="6859" spans="3:4">
      <c r="C6859" s="633"/>
      <c r="D6859" s="633"/>
    </row>
    <row r="6860" spans="3:4">
      <c r="C6860" s="633"/>
      <c r="D6860" s="633"/>
    </row>
    <row r="6861" spans="3:4">
      <c r="C6861" s="633"/>
      <c r="D6861" s="633"/>
    </row>
    <row r="6862" spans="3:4">
      <c r="C6862" s="633"/>
      <c r="D6862" s="633"/>
    </row>
    <row r="6863" spans="3:4">
      <c r="C6863" s="633"/>
      <c r="D6863" s="633"/>
    </row>
    <row r="6864" spans="3:4">
      <c r="C6864" s="633"/>
      <c r="D6864" s="633"/>
    </row>
    <row r="6865" spans="3:4">
      <c r="C6865" s="633"/>
      <c r="D6865" s="633"/>
    </row>
    <row r="6866" spans="3:4">
      <c r="C6866" s="633"/>
      <c r="D6866" s="633"/>
    </row>
    <row r="6867" spans="3:4">
      <c r="C6867" s="633"/>
      <c r="D6867" s="633"/>
    </row>
    <row r="6868" spans="3:4">
      <c r="C6868" s="633"/>
      <c r="D6868" s="633"/>
    </row>
    <row r="6869" spans="3:4">
      <c r="C6869" s="633"/>
      <c r="D6869" s="633"/>
    </row>
    <row r="6870" spans="3:4">
      <c r="C6870" s="633"/>
      <c r="D6870" s="633"/>
    </row>
    <row r="6871" spans="3:4">
      <c r="C6871" s="633"/>
      <c r="D6871" s="633"/>
    </row>
    <row r="6872" spans="3:4">
      <c r="C6872" s="633"/>
      <c r="D6872" s="633"/>
    </row>
    <row r="6873" spans="3:4">
      <c r="C6873" s="633"/>
      <c r="D6873" s="633"/>
    </row>
    <row r="6874" spans="3:4">
      <c r="C6874" s="633"/>
      <c r="D6874" s="633"/>
    </row>
    <row r="6875" spans="3:4">
      <c r="C6875" s="633"/>
      <c r="D6875" s="633"/>
    </row>
    <row r="6876" spans="3:4">
      <c r="C6876" s="633"/>
      <c r="D6876" s="633"/>
    </row>
    <row r="6877" spans="3:4">
      <c r="C6877" s="633"/>
      <c r="D6877" s="633"/>
    </row>
    <row r="6878" spans="3:4">
      <c r="C6878" s="633"/>
      <c r="D6878" s="633"/>
    </row>
    <row r="6879" spans="3:4">
      <c r="C6879" s="633"/>
      <c r="D6879" s="633"/>
    </row>
    <row r="6880" spans="3:4">
      <c r="C6880" s="633"/>
      <c r="D6880" s="633"/>
    </row>
    <row r="6881" spans="3:4">
      <c r="C6881" s="633"/>
      <c r="D6881" s="633"/>
    </row>
    <row r="6882" spans="3:4">
      <c r="C6882" s="633"/>
      <c r="D6882" s="633"/>
    </row>
    <row r="6883" spans="3:4">
      <c r="C6883" s="633"/>
      <c r="D6883" s="633"/>
    </row>
    <row r="6884" spans="3:4">
      <c r="C6884" s="633"/>
      <c r="D6884" s="633"/>
    </row>
    <row r="6885" spans="3:4">
      <c r="C6885" s="633"/>
      <c r="D6885" s="633"/>
    </row>
    <row r="6886" spans="3:4">
      <c r="C6886" s="633"/>
      <c r="D6886" s="633"/>
    </row>
    <row r="6887" spans="3:4">
      <c r="C6887" s="633"/>
      <c r="D6887" s="633"/>
    </row>
    <row r="6888" spans="3:4">
      <c r="C6888" s="633"/>
      <c r="D6888" s="633"/>
    </row>
    <row r="6889" spans="3:4">
      <c r="C6889" s="633"/>
      <c r="D6889" s="633"/>
    </row>
    <row r="6890" spans="3:4">
      <c r="C6890" s="633"/>
      <c r="D6890" s="633"/>
    </row>
    <row r="6891" spans="3:4">
      <c r="C6891" s="633"/>
      <c r="D6891" s="633"/>
    </row>
    <row r="6892" spans="3:4">
      <c r="C6892" s="633"/>
      <c r="D6892" s="633"/>
    </row>
    <row r="6893" spans="3:4">
      <c r="C6893" s="633"/>
      <c r="D6893" s="633"/>
    </row>
    <row r="6894" spans="3:4">
      <c r="C6894" s="633"/>
      <c r="D6894" s="633"/>
    </row>
    <row r="6895" spans="3:4">
      <c r="C6895" s="633"/>
      <c r="D6895" s="633"/>
    </row>
    <row r="6896" spans="3:4">
      <c r="C6896" s="633"/>
      <c r="D6896" s="633"/>
    </row>
    <row r="6897" spans="3:4">
      <c r="C6897" s="633"/>
      <c r="D6897" s="633"/>
    </row>
    <row r="6898" spans="3:4">
      <c r="C6898" s="633"/>
      <c r="D6898" s="633"/>
    </row>
    <row r="6899" spans="3:4">
      <c r="C6899" s="633"/>
      <c r="D6899" s="633"/>
    </row>
    <row r="6900" spans="3:4">
      <c r="C6900" s="633"/>
      <c r="D6900" s="633"/>
    </row>
    <row r="6901" spans="3:4">
      <c r="C6901" s="633"/>
      <c r="D6901" s="633"/>
    </row>
    <row r="6902" spans="3:4">
      <c r="C6902" s="633"/>
      <c r="D6902" s="633"/>
    </row>
    <row r="6903" spans="3:4">
      <c r="C6903" s="633"/>
      <c r="D6903" s="633"/>
    </row>
    <row r="6904" spans="3:4">
      <c r="C6904" s="633"/>
      <c r="D6904" s="633"/>
    </row>
    <row r="6905" spans="3:4">
      <c r="C6905" s="633"/>
      <c r="D6905" s="633"/>
    </row>
    <row r="6906" spans="3:4">
      <c r="C6906" s="633"/>
      <c r="D6906" s="633"/>
    </row>
    <row r="6907" spans="3:4">
      <c r="C6907" s="633"/>
      <c r="D6907" s="633"/>
    </row>
    <row r="6908" spans="3:4">
      <c r="C6908" s="633"/>
      <c r="D6908" s="633"/>
    </row>
    <row r="6909" spans="3:4">
      <c r="C6909" s="633"/>
      <c r="D6909" s="633"/>
    </row>
    <row r="6910" spans="3:4">
      <c r="C6910" s="633"/>
      <c r="D6910" s="633"/>
    </row>
    <row r="6911" spans="3:4">
      <c r="C6911" s="633"/>
      <c r="D6911" s="633"/>
    </row>
    <row r="6912" spans="3:4">
      <c r="C6912" s="633"/>
      <c r="D6912" s="633"/>
    </row>
    <row r="6913" spans="3:4">
      <c r="C6913" s="633"/>
      <c r="D6913" s="633"/>
    </row>
    <row r="6914" spans="3:4">
      <c r="C6914" s="633"/>
      <c r="D6914" s="633"/>
    </row>
    <row r="6915" spans="3:4">
      <c r="C6915" s="633"/>
      <c r="D6915" s="633"/>
    </row>
    <row r="6916" spans="3:4">
      <c r="C6916" s="633"/>
      <c r="D6916" s="633"/>
    </row>
    <row r="6917" spans="3:4">
      <c r="C6917" s="633"/>
      <c r="D6917" s="633"/>
    </row>
    <row r="6918" spans="3:4">
      <c r="C6918" s="633"/>
      <c r="D6918" s="633"/>
    </row>
    <row r="6919" spans="3:4">
      <c r="C6919" s="633"/>
      <c r="D6919" s="633"/>
    </row>
    <row r="6920" spans="3:4">
      <c r="C6920" s="633"/>
      <c r="D6920" s="633"/>
    </row>
    <row r="6921" spans="3:4">
      <c r="C6921" s="633"/>
      <c r="D6921" s="633"/>
    </row>
    <row r="6922" spans="3:4">
      <c r="C6922" s="633"/>
      <c r="D6922" s="633"/>
    </row>
    <row r="6923" spans="3:4">
      <c r="C6923" s="633"/>
      <c r="D6923" s="633"/>
    </row>
    <row r="6924" spans="3:4">
      <c r="C6924" s="633"/>
      <c r="D6924" s="633"/>
    </row>
    <row r="6925" spans="3:4">
      <c r="C6925" s="633"/>
      <c r="D6925" s="633"/>
    </row>
    <row r="6926" spans="3:4">
      <c r="C6926" s="633"/>
      <c r="D6926" s="633"/>
    </row>
    <row r="6927" spans="3:4">
      <c r="C6927" s="633"/>
      <c r="D6927" s="633"/>
    </row>
    <row r="6928" spans="3:4">
      <c r="C6928" s="633"/>
      <c r="D6928" s="633"/>
    </row>
    <row r="6929" spans="3:4">
      <c r="C6929" s="633"/>
      <c r="D6929" s="633"/>
    </row>
    <row r="6930" spans="3:4">
      <c r="C6930" s="633"/>
      <c r="D6930" s="633"/>
    </row>
    <row r="6931" spans="3:4">
      <c r="C6931" s="633"/>
      <c r="D6931" s="633"/>
    </row>
    <row r="6932" spans="3:4">
      <c r="C6932" s="633"/>
      <c r="D6932" s="633"/>
    </row>
    <row r="6933" spans="3:4">
      <c r="C6933" s="633"/>
      <c r="D6933" s="633"/>
    </row>
    <row r="6934" spans="3:4">
      <c r="C6934" s="633"/>
      <c r="D6934" s="633"/>
    </row>
    <row r="6935" spans="3:4">
      <c r="C6935" s="633"/>
      <c r="D6935" s="633"/>
    </row>
    <row r="6936" spans="3:4">
      <c r="C6936" s="633"/>
      <c r="D6936" s="633"/>
    </row>
    <row r="6937" spans="3:4">
      <c r="C6937" s="633"/>
      <c r="D6937" s="633"/>
    </row>
    <row r="6938" spans="3:4">
      <c r="C6938" s="633"/>
      <c r="D6938" s="633"/>
    </row>
    <row r="6939" spans="3:4">
      <c r="C6939" s="633"/>
      <c r="D6939" s="633"/>
    </row>
    <row r="6940" spans="3:4">
      <c r="C6940" s="633"/>
      <c r="D6940" s="633"/>
    </row>
    <row r="6941" spans="3:4">
      <c r="C6941" s="633"/>
      <c r="D6941" s="633"/>
    </row>
    <row r="6942" spans="3:4">
      <c r="C6942" s="633"/>
      <c r="D6942" s="633"/>
    </row>
    <row r="6943" spans="3:4">
      <c r="C6943" s="633"/>
      <c r="D6943" s="633"/>
    </row>
    <row r="6944" spans="3:4">
      <c r="C6944" s="633"/>
      <c r="D6944" s="633"/>
    </row>
    <row r="6945" spans="3:4">
      <c r="C6945" s="633"/>
      <c r="D6945" s="633"/>
    </row>
    <row r="6946" spans="3:4">
      <c r="C6946" s="633"/>
      <c r="D6946" s="633"/>
    </row>
    <row r="6947" spans="3:4">
      <c r="C6947" s="633"/>
      <c r="D6947" s="633"/>
    </row>
    <row r="6948" spans="3:4">
      <c r="C6948" s="633"/>
      <c r="D6948" s="633"/>
    </row>
    <row r="6949" spans="3:4">
      <c r="C6949" s="633"/>
      <c r="D6949" s="633"/>
    </row>
    <row r="6950" spans="3:4">
      <c r="C6950" s="633"/>
      <c r="D6950" s="633"/>
    </row>
    <row r="6951" spans="3:4">
      <c r="C6951" s="633"/>
      <c r="D6951" s="633"/>
    </row>
    <row r="6952" spans="3:4">
      <c r="C6952" s="633"/>
      <c r="D6952" s="633"/>
    </row>
    <row r="6953" spans="3:4">
      <c r="C6953" s="633"/>
      <c r="D6953" s="633"/>
    </row>
    <row r="6954" spans="3:4">
      <c r="C6954" s="633"/>
      <c r="D6954" s="633"/>
    </row>
    <row r="6955" spans="3:4">
      <c r="C6955" s="633"/>
      <c r="D6955" s="633"/>
    </row>
    <row r="6956" spans="3:4">
      <c r="C6956" s="633"/>
      <c r="D6956" s="633"/>
    </row>
    <row r="6957" spans="3:4">
      <c r="C6957" s="633"/>
      <c r="D6957" s="633"/>
    </row>
    <row r="6958" spans="3:4">
      <c r="C6958" s="633"/>
      <c r="D6958" s="633"/>
    </row>
    <row r="6959" spans="3:4">
      <c r="C6959" s="633"/>
      <c r="D6959" s="633"/>
    </row>
    <row r="6960" spans="3:4">
      <c r="C6960" s="633"/>
      <c r="D6960" s="633"/>
    </row>
    <row r="6961" spans="3:4">
      <c r="C6961" s="633"/>
      <c r="D6961" s="633"/>
    </row>
    <row r="6962" spans="3:4">
      <c r="C6962" s="633"/>
      <c r="D6962" s="633"/>
    </row>
    <row r="6963" spans="3:4">
      <c r="C6963" s="633"/>
      <c r="D6963" s="633"/>
    </row>
    <row r="6964" spans="3:4">
      <c r="C6964" s="633"/>
      <c r="D6964" s="633"/>
    </row>
    <row r="6965" spans="3:4">
      <c r="C6965" s="633"/>
      <c r="D6965" s="633"/>
    </row>
    <row r="6966" spans="3:4">
      <c r="C6966" s="633"/>
      <c r="D6966" s="633"/>
    </row>
    <row r="6967" spans="3:4">
      <c r="C6967" s="633"/>
      <c r="D6967" s="633"/>
    </row>
    <row r="6968" spans="3:4">
      <c r="C6968" s="633"/>
      <c r="D6968" s="633"/>
    </row>
    <row r="6969" spans="3:4">
      <c r="C6969" s="633"/>
      <c r="D6969" s="633"/>
    </row>
    <row r="6970" spans="3:4">
      <c r="C6970" s="633"/>
      <c r="D6970" s="633"/>
    </row>
    <row r="6971" spans="3:4">
      <c r="C6971" s="633"/>
      <c r="D6971" s="633"/>
    </row>
    <row r="6972" spans="3:4">
      <c r="C6972" s="633"/>
      <c r="D6972" s="633"/>
    </row>
    <row r="6973" spans="3:4">
      <c r="C6973" s="633"/>
      <c r="D6973" s="633"/>
    </row>
    <row r="6974" spans="3:4">
      <c r="C6974" s="633"/>
      <c r="D6974" s="633"/>
    </row>
    <row r="6975" spans="3:4">
      <c r="C6975" s="633"/>
      <c r="D6975" s="633"/>
    </row>
    <row r="6976" spans="3:4">
      <c r="C6976" s="633"/>
      <c r="D6976" s="633"/>
    </row>
    <row r="6977" spans="3:4">
      <c r="C6977" s="633"/>
      <c r="D6977" s="633"/>
    </row>
    <row r="6978" spans="3:4">
      <c r="C6978" s="633"/>
      <c r="D6978" s="633"/>
    </row>
    <row r="6979" spans="3:4">
      <c r="C6979" s="633"/>
      <c r="D6979" s="633"/>
    </row>
    <row r="6980" spans="3:4">
      <c r="C6980" s="633"/>
      <c r="D6980" s="633"/>
    </row>
    <row r="6981" spans="3:4">
      <c r="C6981" s="633"/>
      <c r="D6981" s="633"/>
    </row>
    <row r="6982" spans="3:4">
      <c r="C6982" s="633"/>
      <c r="D6982" s="633"/>
    </row>
    <row r="6983" spans="3:4">
      <c r="C6983" s="633"/>
      <c r="D6983" s="633"/>
    </row>
    <row r="6984" spans="3:4">
      <c r="C6984" s="633"/>
      <c r="D6984" s="633"/>
    </row>
    <row r="6985" spans="3:4">
      <c r="C6985" s="633"/>
      <c r="D6985" s="633"/>
    </row>
    <row r="6986" spans="3:4">
      <c r="C6986" s="633"/>
      <c r="D6986" s="633"/>
    </row>
    <row r="6987" spans="3:4">
      <c r="C6987" s="633"/>
      <c r="D6987" s="633"/>
    </row>
    <row r="6988" spans="3:4">
      <c r="C6988" s="633"/>
      <c r="D6988" s="633"/>
    </row>
    <row r="6989" spans="3:4">
      <c r="C6989" s="633"/>
      <c r="D6989" s="633"/>
    </row>
    <row r="6990" spans="3:4">
      <c r="C6990" s="633"/>
      <c r="D6990" s="633"/>
    </row>
    <row r="6991" spans="3:4">
      <c r="C6991" s="633"/>
      <c r="D6991" s="633"/>
    </row>
    <row r="6992" spans="3:4">
      <c r="C6992" s="633"/>
      <c r="D6992" s="633"/>
    </row>
    <row r="6993" spans="3:4">
      <c r="C6993" s="633"/>
      <c r="D6993" s="633"/>
    </row>
    <row r="6994" spans="3:4">
      <c r="C6994" s="633"/>
      <c r="D6994" s="633"/>
    </row>
    <row r="6995" spans="3:4">
      <c r="C6995" s="633"/>
      <c r="D6995" s="633"/>
    </row>
    <row r="6996" spans="3:4">
      <c r="C6996" s="633"/>
      <c r="D6996" s="633"/>
    </row>
    <row r="6997" spans="3:4">
      <c r="C6997" s="633"/>
      <c r="D6997" s="633"/>
    </row>
    <row r="6998" spans="3:4">
      <c r="C6998" s="633"/>
      <c r="D6998" s="633"/>
    </row>
    <row r="6999" spans="3:4">
      <c r="C6999" s="633"/>
      <c r="D6999" s="633"/>
    </row>
    <row r="7000" spans="3:4">
      <c r="C7000" s="633"/>
      <c r="D7000" s="633"/>
    </row>
    <row r="7001" spans="3:4">
      <c r="C7001" s="633"/>
      <c r="D7001" s="633"/>
    </row>
    <row r="7002" spans="3:4">
      <c r="C7002" s="633"/>
      <c r="D7002" s="633"/>
    </row>
    <row r="7003" spans="3:4">
      <c r="C7003" s="633"/>
      <c r="D7003" s="633"/>
    </row>
    <row r="7004" spans="3:4">
      <c r="C7004" s="633"/>
      <c r="D7004" s="633"/>
    </row>
    <row r="7005" spans="3:4">
      <c r="C7005" s="633"/>
      <c r="D7005" s="633"/>
    </row>
    <row r="7006" spans="3:4">
      <c r="C7006" s="633"/>
      <c r="D7006" s="633"/>
    </row>
    <row r="7007" spans="3:4">
      <c r="C7007" s="633"/>
      <c r="D7007" s="633"/>
    </row>
    <row r="7008" spans="3:4">
      <c r="C7008" s="633"/>
      <c r="D7008" s="633"/>
    </row>
    <row r="7009" spans="3:4">
      <c r="C7009" s="633"/>
      <c r="D7009" s="633"/>
    </row>
    <row r="7010" spans="3:4">
      <c r="C7010" s="633"/>
      <c r="D7010" s="633"/>
    </row>
    <row r="7011" spans="3:4">
      <c r="C7011" s="633"/>
      <c r="D7011" s="633"/>
    </row>
    <row r="7012" spans="3:4">
      <c r="C7012" s="633"/>
      <c r="D7012" s="633"/>
    </row>
    <row r="7013" spans="3:4">
      <c r="C7013" s="633"/>
      <c r="D7013" s="633"/>
    </row>
    <row r="7014" spans="3:4">
      <c r="C7014" s="633"/>
      <c r="D7014" s="633"/>
    </row>
    <row r="7015" spans="3:4">
      <c r="C7015" s="633"/>
      <c r="D7015" s="633"/>
    </row>
    <row r="7016" spans="3:4">
      <c r="C7016" s="633"/>
      <c r="D7016" s="633"/>
    </row>
    <row r="7017" spans="3:4">
      <c r="C7017" s="633"/>
      <c r="D7017" s="633"/>
    </row>
    <row r="7018" spans="3:4">
      <c r="C7018" s="633"/>
      <c r="D7018" s="633"/>
    </row>
    <row r="7019" spans="3:4">
      <c r="C7019" s="633"/>
      <c r="D7019" s="633"/>
    </row>
    <row r="7020" spans="3:4">
      <c r="C7020" s="633"/>
      <c r="D7020" s="633"/>
    </row>
    <row r="7021" spans="3:4">
      <c r="C7021" s="633"/>
      <c r="D7021" s="633"/>
    </row>
    <row r="7022" spans="3:4">
      <c r="C7022" s="633"/>
      <c r="D7022" s="633"/>
    </row>
    <row r="7023" spans="3:4">
      <c r="C7023" s="633"/>
      <c r="D7023" s="633"/>
    </row>
    <row r="7024" spans="3:4">
      <c r="C7024" s="633"/>
      <c r="D7024" s="633"/>
    </row>
    <row r="7025" spans="3:4">
      <c r="C7025" s="633"/>
      <c r="D7025" s="633"/>
    </row>
    <row r="7026" spans="3:4">
      <c r="C7026" s="633"/>
      <c r="D7026" s="633"/>
    </row>
    <row r="7027" spans="3:4">
      <c r="C7027" s="633"/>
      <c r="D7027" s="633"/>
    </row>
    <row r="7028" spans="3:4">
      <c r="C7028" s="633"/>
      <c r="D7028" s="633"/>
    </row>
    <row r="7029" spans="3:4">
      <c r="C7029" s="633"/>
      <c r="D7029" s="633"/>
    </row>
    <row r="7030" spans="3:4">
      <c r="C7030" s="633"/>
      <c r="D7030" s="633"/>
    </row>
    <row r="7031" spans="3:4">
      <c r="C7031" s="633"/>
      <c r="D7031" s="633"/>
    </row>
    <row r="7032" spans="3:4">
      <c r="C7032" s="633"/>
      <c r="D7032" s="633"/>
    </row>
    <row r="7033" spans="3:4">
      <c r="C7033" s="633"/>
      <c r="D7033" s="633"/>
    </row>
    <row r="7034" spans="3:4">
      <c r="C7034" s="633"/>
      <c r="D7034" s="633"/>
    </row>
    <row r="7035" spans="3:4">
      <c r="C7035" s="633"/>
      <c r="D7035" s="633"/>
    </row>
    <row r="7036" spans="3:4">
      <c r="C7036" s="633"/>
      <c r="D7036" s="633"/>
    </row>
    <row r="7037" spans="3:4">
      <c r="C7037" s="633"/>
      <c r="D7037" s="633"/>
    </row>
    <row r="7038" spans="3:4">
      <c r="C7038" s="633"/>
      <c r="D7038" s="633"/>
    </row>
    <row r="7039" spans="3:4">
      <c r="C7039" s="633"/>
      <c r="D7039" s="633"/>
    </row>
    <row r="7040" spans="3:4">
      <c r="C7040" s="633"/>
      <c r="D7040" s="633"/>
    </row>
    <row r="7041" spans="3:4">
      <c r="C7041" s="633"/>
      <c r="D7041" s="633"/>
    </row>
    <row r="7042" spans="3:4">
      <c r="C7042" s="633"/>
      <c r="D7042" s="633"/>
    </row>
    <row r="7043" spans="3:4">
      <c r="C7043" s="633"/>
      <c r="D7043" s="633"/>
    </row>
    <row r="7044" spans="3:4">
      <c r="C7044" s="633"/>
      <c r="D7044" s="633"/>
    </row>
    <row r="7045" spans="3:4">
      <c r="C7045" s="633"/>
      <c r="D7045" s="633"/>
    </row>
    <row r="7046" spans="3:4">
      <c r="C7046" s="633"/>
      <c r="D7046" s="633"/>
    </row>
    <row r="7047" spans="3:4">
      <c r="C7047" s="633"/>
      <c r="D7047" s="633"/>
    </row>
    <row r="7048" spans="3:4">
      <c r="C7048" s="633"/>
      <c r="D7048" s="633"/>
    </row>
    <row r="7049" spans="3:4">
      <c r="C7049" s="633"/>
      <c r="D7049" s="633"/>
    </row>
    <row r="7050" spans="3:4">
      <c r="C7050" s="633"/>
      <c r="D7050" s="633"/>
    </row>
    <row r="7051" spans="3:4">
      <c r="C7051" s="633"/>
      <c r="D7051" s="633"/>
    </row>
    <row r="7052" spans="3:4">
      <c r="C7052" s="633"/>
      <c r="D7052" s="633"/>
    </row>
    <row r="7053" spans="3:4">
      <c r="C7053" s="633"/>
      <c r="D7053" s="633"/>
    </row>
    <row r="7054" spans="3:4">
      <c r="C7054" s="633"/>
      <c r="D7054" s="633"/>
    </row>
    <row r="7055" spans="3:4">
      <c r="C7055" s="633"/>
      <c r="D7055" s="633"/>
    </row>
    <row r="7056" spans="3:4">
      <c r="C7056" s="633"/>
      <c r="D7056" s="633"/>
    </row>
    <row r="7057" spans="3:4">
      <c r="C7057" s="633"/>
      <c r="D7057" s="633"/>
    </row>
    <row r="7058" spans="3:4">
      <c r="C7058" s="633"/>
      <c r="D7058" s="633"/>
    </row>
    <row r="7059" spans="3:4">
      <c r="C7059" s="633"/>
      <c r="D7059" s="633"/>
    </row>
    <row r="7060" spans="3:4">
      <c r="C7060" s="633"/>
      <c r="D7060" s="633"/>
    </row>
    <row r="7061" spans="3:4">
      <c r="C7061" s="633"/>
      <c r="D7061" s="633"/>
    </row>
    <row r="7062" spans="3:4">
      <c r="C7062" s="633"/>
      <c r="D7062" s="633"/>
    </row>
    <row r="7063" spans="3:4">
      <c r="C7063" s="633"/>
      <c r="D7063" s="633"/>
    </row>
    <row r="7064" spans="3:4">
      <c r="C7064" s="633"/>
      <c r="D7064" s="633"/>
    </row>
    <row r="7065" spans="3:4">
      <c r="C7065" s="633"/>
      <c r="D7065" s="633"/>
    </row>
    <row r="7066" spans="3:4">
      <c r="C7066" s="633"/>
      <c r="D7066" s="633"/>
    </row>
    <row r="7067" spans="3:4">
      <c r="C7067" s="633"/>
      <c r="D7067" s="633"/>
    </row>
    <row r="7068" spans="3:4">
      <c r="C7068" s="633"/>
      <c r="D7068" s="633"/>
    </row>
    <row r="7069" spans="3:4">
      <c r="C7069" s="633"/>
      <c r="D7069" s="633"/>
    </row>
    <row r="7070" spans="3:4">
      <c r="C7070" s="633"/>
      <c r="D7070" s="633"/>
    </row>
    <row r="7071" spans="3:4">
      <c r="C7071" s="633"/>
      <c r="D7071" s="633"/>
    </row>
    <row r="7072" spans="3:4">
      <c r="C7072" s="633"/>
      <c r="D7072" s="633"/>
    </row>
    <row r="7073" spans="3:4">
      <c r="C7073" s="633"/>
      <c r="D7073" s="633"/>
    </row>
    <row r="7074" spans="3:4">
      <c r="C7074" s="633"/>
      <c r="D7074" s="633"/>
    </row>
    <row r="7075" spans="3:4">
      <c r="C7075" s="633"/>
      <c r="D7075" s="633"/>
    </row>
    <row r="7076" spans="3:4">
      <c r="C7076" s="633"/>
      <c r="D7076" s="633"/>
    </row>
    <row r="7077" spans="3:4">
      <c r="C7077" s="633"/>
      <c r="D7077" s="633"/>
    </row>
    <row r="7078" spans="3:4">
      <c r="C7078" s="633"/>
      <c r="D7078" s="633"/>
    </row>
    <row r="7079" spans="3:4">
      <c r="C7079" s="633"/>
      <c r="D7079" s="633"/>
    </row>
    <row r="7080" spans="3:4">
      <c r="C7080" s="633"/>
      <c r="D7080" s="633"/>
    </row>
    <row r="7081" spans="3:4">
      <c r="C7081" s="633"/>
      <c r="D7081" s="633"/>
    </row>
    <row r="7082" spans="3:4">
      <c r="C7082" s="633"/>
      <c r="D7082" s="633"/>
    </row>
    <row r="7083" spans="3:4">
      <c r="C7083" s="633"/>
      <c r="D7083" s="633"/>
    </row>
    <row r="7084" spans="3:4">
      <c r="C7084" s="633"/>
      <c r="D7084" s="633"/>
    </row>
    <row r="7085" spans="3:4">
      <c r="C7085" s="633"/>
      <c r="D7085" s="633"/>
    </row>
    <row r="7086" spans="3:4">
      <c r="C7086" s="633"/>
      <c r="D7086" s="633"/>
    </row>
    <row r="7087" spans="3:4">
      <c r="C7087" s="633"/>
      <c r="D7087" s="633"/>
    </row>
    <row r="7088" spans="3:4">
      <c r="C7088" s="633"/>
      <c r="D7088" s="633"/>
    </row>
    <row r="7089" spans="3:4">
      <c r="C7089" s="633"/>
      <c r="D7089" s="633"/>
    </row>
    <row r="7090" spans="3:4">
      <c r="C7090" s="633"/>
      <c r="D7090" s="633"/>
    </row>
    <row r="7091" spans="3:4">
      <c r="C7091" s="633"/>
      <c r="D7091" s="633"/>
    </row>
    <row r="7092" spans="3:4">
      <c r="C7092" s="633"/>
      <c r="D7092" s="633"/>
    </row>
    <row r="7093" spans="3:4">
      <c r="C7093" s="633"/>
      <c r="D7093" s="633"/>
    </row>
    <row r="7094" spans="3:4">
      <c r="C7094" s="633"/>
      <c r="D7094" s="633"/>
    </row>
    <row r="7095" spans="3:4">
      <c r="C7095" s="633"/>
      <c r="D7095" s="633"/>
    </row>
    <row r="7096" spans="3:4">
      <c r="C7096" s="633"/>
      <c r="D7096" s="633"/>
    </row>
    <row r="7097" spans="3:4">
      <c r="C7097" s="633"/>
      <c r="D7097" s="633"/>
    </row>
    <row r="7098" spans="3:4">
      <c r="C7098" s="633"/>
      <c r="D7098" s="633"/>
    </row>
    <row r="7099" spans="3:4">
      <c r="C7099" s="633"/>
      <c r="D7099" s="633"/>
    </row>
    <row r="7100" spans="3:4">
      <c r="C7100" s="633"/>
      <c r="D7100" s="633"/>
    </row>
    <row r="7101" spans="3:4">
      <c r="C7101" s="633"/>
      <c r="D7101" s="633"/>
    </row>
    <row r="7102" spans="3:4">
      <c r="C7102" s="633"/>
      <c r="D7102" s="633"/>
    </row>
    <row r="7103" spans="3:4">
      <c r="C7103" s="633"/>
      <c r="D7103" s="633"/>
    </row>
    <row r="7104" spans="3:4">
      <c r="C7104" s="633"/>
      <c r="D7104" s="633"/>
    </row>
    <row r="7105" spans="3:4">
      <c r="C7105" s="633"/>
      <c r="D7105" s="633"/>
    </row>
    <row r="7106" spans="3:4">
      <c r="C7106" s="633"/>
      <c r="D7106" s="633"/>
    </row>
    <row r="7107" spans="3:4">
      <c r="C7107" s="633"/>
      <c r="D7107" s="633"/>
    </row>
    <row r="7108" spans="3:4">
      <c r="C7108" s="633"/>
      <c r="D7108" s="633"/>
    </row>
    <row r="7109" spans="3:4">
      <c r="C7109" s="633"/>
      <c r="D7109" s="633"/>
    </row>
    <row r="7110" spans="3:4">
      <c r="C7110" s="633"/>
      <c r="D7110" s="633"/>
    </row>
    <row r="7111" spans="3:4">
      <c r="C7111" s="633"/>
      <c r="D7111" s="633"/>
    </row>
    <row r="7112" spans="3:4">
      <c r="C7112" s="633"/>
      <c r="D7112" s="633"/>
    </row>
    <row r="7113" spans="3:4">
      <c r="C7113" s="633"/>
      <c r="D7113" s="633"/>
    </row>
    <row r="7114" spans="3:4">
      <c r="C7114" s="633"/>
      <c r="D7114" s="633"/>
    </row>
    <row r="7115" spans="3:4">
      <c r="C7115" s="633"/>
      <c r="D7115" s="633"/>
    </row>
    <row r="7116" spans="3:4">
      <c r="C7116" s="633"/>
      <c r="D7116" s="633"/>
    </row>
    <row r="7117" spans="3:4">
      <c r="C7117" s="633"/>
      <c r="D7117" s="633"/>
    </row>
    <row r="7118" spans="3:4">
      <c r="C7118" s="633"/>
      <c r="D7118" s="633"/>
    </row>
    <row r="7119" spans="3:4">
      <c r="C7119" s="633"/>
      <c r="D7119" s="633"/>
    </row>
    <row r="7120" spans="3:4">
      <c r="C7120" s="633"/>
      <c r="D7120" s="633"/>
    </row>
    <row r="7121" spans="3:4">
      <c r="C7121" s="633"/>
      <c r="D7121" s="633"/>
    </row>
    <row r="7122" spans="3:4">
      <c r="C7122" s="633"/>
      <c r="D7122" s="633"/>
    </row>
    <row r="7123" spans="3:4">
      <c r="C7123" s="633"/>
      <c r="D7123" s="633"/>
    </row>
    <row r="7124" spans="3:4">
      <c r="C7124" s="633"/>
      <c r="D7124" s="633"/>
    </row>
    <row r="7125" spans="3:4">
      <c r="C7125" s="633"/>
      <c r="D7125" s="633"/>
    </row>
    <row r="7126" spans="3:4">
      <c r="C7126" s="633"/>
      <c r="D7126" s="633"/>
    </row>
    <row r="7127" spans="3:4">
      <c r="C7127" s="633"/>
      <c r="D7127" s="633"/>
    </row>
    <row r="7128" spans="3:4">
      <c r="C7128" s="633"/>
      <c r="D7128" s="633"/>
    </row>
    <row r="7129" spans="3:4">
      <c r="C7129" s="633"/>
      <c r="D7129" s="633"/>
    </row>
    <row r="7130" spans="3:4">
      <c r="C7130" s="633"/>
      <c r="D7130" s="633"/>
    </row>
    <row r="7131" spans="3:4">
      <c r="C7131" s="633"/>
      <c r="D7131" s="633"/>
    </row>
    <row r="7132" spans="3:4">
      <c r="C7132" s="633"/>
      <c r="D7132" s="633"/>
    </row>
    <row r="7133" spans="3:4">
      <c r="C7133" s="633"/>
      <c r="D7133" s="633"/>
    </row>
    <row r="7134" spans="3:4">
      <c r="C7134" s="633"/>
      <c r="D7134" s="633"/>
    </row>
    <row r="7135" spans="3:4">
      <c r="C7135" s="633"/>
      <c r="D7135" s="633"/>
    </row>
    <row r="7136" spans="3:4">
      <c r="C7136" s="633"/>
      <c r="D7136" s="633"/>
    </row>
    <row r="7137" spans="3:4">
      <c r="C7137" s="633"/>
      <c r="D7137" s="633"/>
    </row>
    <row r="7138" spans="3:4">
      <c r="C7138" s="633"/>
      <c r="D7138" s="633"/>
    </row>
    <row r="7139" spans="3:4">
      <c r="C7139" s="633"/>
      <c r="D7139" s="633"/>
    </row>
    <row r="7140" spans="3:4">
      <c r="C7140" s="633"/>
      <c r="D7140" s="633"/>
    </row>
    <row r="7141" spans="3:4">
      <c r="C7141" s="633"/>
      <c r="D7141" s="633"/>
    </row>
    <row r="7142" spans="3:4">
      <c r="C7142" s="633"/>
      <c r="D7142" s="633"/>
    </row>
    <row r="7143" spans="3:4">
      <c r="C7143" s="633"/>
      <c r="D7143" s="633"/>
    </row>
    <row r="7144" spans="3:4">
      <c r="C7144" s="633"/>
      <c r="D7144" s="633"/>
    </row>
    <row r="7145" spans="3:4">
      <c r="C7145" s="633"/>
      <c r="D7145" s="633"/>
    </row>
    <row r="7146" spans="3:4">
      <c r="C7146" s="633"/>
      <c r="D7146" s="633"/>
    </row>
    <row r="7147" spans="3:4">
      <c r="C7147" s="633"/>
      <c r="D7147" s="633"/>
    </row>
    <row r="7148" spans="3:4">
      <c r="C7148" s="633"/>
      <c r="D7148" s="633"/>
    </row>
    <row r="7149" spans="3:4">
      <c r="C7149" s="633"/>
      <c r="D7149" s="633"/>
    </row>
    <row r="7150" spans="3:4">
      <c r="C7150" s="633"/>
      <c r="D7150" s="633"/>
    </row>
    <row r="7151" spans="3:4">
      <c r="C7151" s="633"/>
      <c r="D7151" s="633"/>
    </row>
    <row r="7152" spans="3:4">
      <c r="C7152" s="633"/>
      <c r="D7152" s="633"/>
    </row>
    <row r="7153" spans="3:4">
      <c r="C7153" s="633"/>
      <c r="D7153" s="633"/>
    </row>
    <row r="7154" spans="3:4">
      <c r="C7154" s="633"/>
      <c r="D7154" s="633"/>
    </row>
    <row r="7155" spans="3:4">
      <c r="C7155" s="633"/>
      <c r="D7155" s="633"/>
    </row>
    <row r="7156" spans="3:4">
      <c r="C7156" s="633"/>
      <c r="D7156" s="633"/>
    </row>
    <row r="7157" spans="3:4">
      <c r="C7157" s="633"/>
      <c r="D7157" s="633"/>
    </row>
    <row r="7158" spans="3:4">
      <c r="C7158" s="633"/>
      <c r="D7158" s="633"/>
    </row>
    <row r="7159" spans="3:4">
      <c r="C7159" s="633"/>
      <c r="D7159" s="633"/>
    </row>
    <row r="7160" spans="3:4">
      <c r="C7160" s="633"/>
      <c r="D7160" s="633"/>
    </row>
    <row r="7161" spans="3:4">
      <c r="C7161" s="633"/>
      <c r="D7161" s="633"/>
    </row>
    <row r="7162" spans="3:4">
      <c r="C7162" s="633"/>
      <c r="D7162" s="633"/>
    </row>
    <row r="7163" spans="3:4">
      <c r="C7163" s="633"/>
      <c r="D7163" s="633"/>
    </row>
    <row r="7164" spans="3:4">
      <c r="C7164" s="633"/>
      <c r="D7164" s="633"/>
    </row>
    <row r="7165" spans="3:4">
      <c r="C7165" s="633"/>
      <c r="D7165" s="633"/>
    </row>
    <row r="7166" spans="3:4">
      <c r="C7166" s="633"/>
      <c r="D7166" s="633"/>
    </row>
    <row r="7167" spans="3:4">
      <c r="C7167" s="633"/>
      <c r="D7167" s="633"/>
    </row>
    <row r="7168" spans="3:4">
      <c r="C7168" s="633"/>
      <c r="D7168" s="633"/>
    </row>
    <row r="7169" spans="3:4">
      <c r="C7169" s="633"/>
      <c r="D7169" s="633"/>
    </row>
    <row r="7170" spans="3:4">
      <c r="C7170" s="633"/>
      <c r="D7170" s="633"/>
    </row>
    <row r="7171" spans="3:4">
      <c r="C7171" s="633"/>
      <c r="D7171" s="633"/>
    </row>
    <row r="7172" spans="3:4">
      <c r="C7172" s="633"/>
      <c r="D7172" s="633"/>
    </row>
    <row r="7173" spans="3:4">
      <c r="C7173" s="633"/>
      <c r="D7173" s="633"/>
    </row>
    <row r="7174" spans="3:4">
      <c r="C7174" s="633"/>
      <c r="D7174" s="633"/>
    </row>
    <row r="7175" spans="3:4">
      <c r="C7175" s="633"/>
      <c r="D7175" s="633"/>
    </row>
    <row r="7176" spans="3:4">
      <c r="C7176" s="633"/>
      <c r="D7176" s="633"/>
    </row>
    <row r="7177" spans="3:4">
      <c r="C7177" s="633"/>
      <c r="D7177" s="633"/>
    </row>
    <row r="7178" spans="3:4">
      <c r="C7178" s="633"/>
      <c r="D7178" s="633"/>
    </row>
    <row r="7179" spans="3:4">
      <c r="C7179" s="633"/>
      <c r="D7179" s="633"/>
    </row>
    <row r="7180" spans="3:4">
      <c r="C7180" s="633"/>
      <c r="D7180" s="633"/>
    </row>
    <row r="7181" spans="3:4">
      <c r="C7181" s="633"/>
      <c r="D7181" s="633"/>
    </row>
    <row r="7182" spans="3:4">
      <c r="C7182" s="633"/>
      <c r="D7182" s="633"/>
    </row>
    <row r="7183" spans="3:4">
      <c r="C7183" s="633"/>
      <c r="D7183" s="633"/>
    </row>
    <row r="7184" spans="3:4">
      <c r="C7184" s="633"/>
      <c r="D7184" s="633"/>
    </row>
    <row r="7185" spans="3:4">
      <c r="C7185" s="633"/>
      <c r="D7185" s="633"/>
    </row>
    <row r="7186" spans="3:4">
      <c r="C7186" s="633"/>
      <c r="D7186" s="633"/>
    </row>
    <row r="7187" spans="3:4">
      <c r="C7187" s="633"/>
      <c r="D7187" s="633"/>
    </row>
    <row r="7188" spans="3:4">
      <c r="C7188" s="633"/>
      <c r="D7188" s="633"/>
    </row>
    <row r="7189" spans="3:4">
      <c r="C7189" s="633"/>
      <c r="D7189" s="633"/>
    </row>
    <row r="7190" spans="3:4">
      <c r="C7190" s="633"/>
      <c r="D7190" s="633"/>
    </row>
    <row r="7191" spans="3:4">
      <c r="C7191" s="633"/>
      <c r="D7191" s="633"/>
    </row>
    <row r="7192" spans="3:4">
      <c r="C7192" s="633"/>
      <c r="D7192" s="633"/>
    </row>
    <row r="7193" spans="3:4">
      <c r="C7193" s="633"/>
      <c r="D7193" s="633"/>
    </row>
    <row r="7194" spans="3:4">
      <c r="C7194" s="633"/>
      <c r="D7194" s="633"/>
    </row>
    <row r="7195" spans="3:4">
      <c r="C7195" s="633"/>
      <c r="D7195" s="633"/>
    </row>
    <row r="7196" spans="3:4">
      <c r="C7196" s="633"/>
      <c r="D7196" s="633"/>
    </row>
    <row r="7197" spans="3:4">
      <c r="C7197" s="633"/>
      <c r="D7197" s="633"/>
    </row>
    <row r="7198" spans="3:4">
      <c r="C7198" s="633"/>
      <c r="D7198" s="633"/>
    </row>
    <row r="7199" spans="3:4">
      <c r="C7199" s="633"/>
      <c r="D7199" s="633"/>
    </row>
    <row r="7200" spans="3:4">
      <c r="C7200" s="633"/>
      <c r="D7200" s="633"/>
    </row>
    <row r="7201" spans="3:4">
      <c r="C7201" s="633"/>
      <c r="D7201" s="633"/>
    </row>
    <row r="7202" spans="3:4">
      <c r="C7202" s="633"/>
      <c r="D7202" s="633"/>
    </row>
    <row r="7203" spans="3:4">
      <c r="C7203" s="633"/>
      <c r="D7203" s="633"/>
    </row>
    <row r="7204" spans="3:4">
      <c r="C7204" s="633"/>
      <c r="D7204" s="633"/>
    </row>
    <row r="7205" spans="3:4">
      <c r="C7205" s="633"/>
      <c r="D7205" s="633"/>
    </row>
    <row r="7206" spans="3:4">
      <c r="C7206" s="633"/>
      <c r="D7206" s="633"/>
    </row>
    <row r="7207" spans="3:4">
      <c r="C7207" s="633"/>
      <c r="D7207" s="633"/>
    </row>
    <row r="7208" spans="3:4">
      <c r="C7208" s="633"/>
      <c r="D7208" s="633"/>
    </row>
    <row r="7209" spans="3:4">
      <c r="C7209" s="633"/>
      <c r="D7209" s="633"/>
    </row>
    <row r="7210" spans="3:4">
      <c r="C7210" s="633"/>
      <c r="D7210" s="633"/>
    </row>
    <row r="7211" spans="3:4">
      <c r="C7211" s="633"/>
      <c r="D7211" s="633"/>
    </row>
    <row r="7212" spans="3:4">
      <c r="C7212" s="633"/>
      <c r="D7212" s="633"/>
    </row>
    <row r="7213" spans="3:4">
      <c r="C7213" s="633"/>
      <c r="D7213" s="633"/>
    </row>
    <row r="7214" spans="3:4">
      <c r="C7214" s="633"/>
      <c r="D7214" s="633"/>
    </row>
    <row r="7215" spans="3:4">
      <c r="C7215" s="633"/>
      <c r="D7215" s="633"/>
    </row>
    <row r="7216" spans="3:4">
      <c r="C7216" s="633"/>
      <c r="D7216" s="633"/>
    </row>
    <row r="7217" spans="3:4">
      <c r="C7217" s="633"/>
      <c r="D7217" s="633"/>
    </row>
    <row r="7218" spans="3:4">
      <c r="C7218" s="633"/>
      <c r="D7218" s="633"/>
    </row>
    <row r="7219" spans="3:4">
      <c r="C7219" s="633"/>
      <c r="D7219" s="633"/>
    </row>
    <row r="7220" spans="3:4">
      <c r="C7220" s="633"/>
      <c r="D7220" s="633"/>
    </row>
    <row r="7221" spans="3:4">
      <c r="C7221" s="633"/>
      <c r="D7221" s="633"/>
    </row>
    <row r="7222" spans="3:4">
      <c r="C7222" s="633"/>
      <c r="D7222" s="633"/>
    </row>
    <row r="7223" spans="3:4">
      <c r="C7223" s="633"/>
      <c r="D7223" s="633"/>
    </row>
    <row r="7224" spans="3:4">
      <c r="C7224" s="633"/>
      <c r="D7224" s="633"/>
    </row>
    <row r="7225" spans="3:4">
      <c r="C7225" s="633"/>
      <c r="D7225" s="633"/>
    </row>
    <row r="7226" spans="3:4">
      <c r="C7226" s="633"/>
      <c r="D7226" s="633"/>
    </row>
    <row r="7227" spans="3:4">
      <c r="C7227" s="633"/>
      <c r="D7227" s="633"/>
    </row>
    <row r="7228" spans="3:4">
      <c r="C7228" s="633"/>
      <c r="D7228" s="633"/>
    </row>
    <row r="7229" spans="3:4">
      <c r="C7229" s="633"/>
      <c r="D7229" s="633"/>
    </row>
    <row r="7230" spans="3:4">
      <c r="C7230" s="633"/>
      <c r="D7230" s="633"/>
    </row>
    <row r="7231" spans="3:4">
      <c r="C7231" s="633"/>
      <c r="D7231" s="633"/>
    </row>
    <row r="7232" spans="3:4">
      <c r="C7232" s="633"/>
      <c r="D7232" s="633"/>
    </row>
    <row r="7233" spans="3:4">
      <c r="C7233" s="633"/>
      <c r="D7233" s="633"/>
    </row>
    <row r="7234" spans="3:4">
      <c r="C7234" s="633"/>
      <c r="D7234" s="633"/>
    </row>
    <row r="7235" spans="3:4">
      <c r="C7235" s="633"/>
      <c r="D7235" s="633"/>
    </row>
    <row r="7236" spans="3:4">
      <c r="C7236" s="633"/>
      <c r="D7236" s="633"/>
    </row>
    <row r="7237" spans="3:4">
      <c r="C7237" s="633"/>
      <c r="D7237" s="633"/>
    </row>
    <row r="7238" spans="3:4">
      <c r="C7238" s="633"/>
      <c r="D7238" s="633"/>
    </row>
    <row r="7239" spans="3:4">
      <c r="C7239" s="633"/>
      <c r="D7239" s="633"/>
    </row>
    <row r="7240" spans="3:4">
      <c r="C7240" s="633"/>
      <c r="D7240" s="633"/>
    </row>
    <row r="7241" spans="3:4">
      <c r="C7241" s="633"/>
      <c r="D7241" s="633"/>
    </row>
    <row r="7242" spans="3:4">
      <c r="C7242" s="633"/>
      <c r="D7242" s="633"/>
    </row>
    <row r="7243" spans="3:4">
      <c r="C7243" s="633"/>
      <c r="D7243" s="633"/>
    </row>
    <row r="7244" spans="3:4">
      <c r="C7244" s="633"/>
      <c r="D7244" s="633"/>
    </row>
    <row r="7245" spans="3:4">
      <c r="C7245" s="633"/>
      <c r="D7245" s="633"/>
    </row>
    <row r="7246" spans="3:4">
      <c r="C7246" s="633"/>
      <c r="D7246" s="633"/>
    </row>
    <row r="7247" spans="3:4">
      <c r="C7247" s="633"/>
      <c r="D7247" s="633"/>
    </row>
    <row r="7248" spans="3:4">
      <c r="C7248" s="633"/>
      <c r="D7248" s="633"/>
    </row>
    <row r="7249" spans="3:4">
      <c r="C7249" s="633"/>
      <c r="D7249" s="633"/>
    </row>
    <row r="7250" spans="3:4">
      <c r="C7250" s="633"/>
      <c r="D7250" s="633"/>
    </row>
    <row r="7251" spans="3:4">
      <c r="C7251" s="633"/>
      <c r="D7251" s="633"/>
    </row>
    <row r="7252" spans="3:4">
      <c r="C7252" s="633"/>
      <c r="D7252" s="633"/>
    </row>
    <row r="7253" spans="3:4">
      <c r="C7253" s="633"/>
      <c r="D7253" s="633"/>
    </row>
    <row r="7254" spans="3:4">
      <c r="C7254" s="633"/>
      <c r="D7254" s="633"/>
    </row>
    <row r="7255" spans="3:4">
      <c r="C7255" s="633"/>
      <c r="D7255" s="633"/>
    </row>
    <row r="7256" spans="3:4">
      <c r="C7256" s="633"/>
      <c r="D7256" s="633"/>
    </row>
    <row r="7257" spans="3:4">
      <c r="C7257" s="633"/>
      <c r="D7257" s="633"/>
    </row>
    <row r="7258" spans="3:4">
      <c r="C7258" s="633"/>
      <c r="D7258" s="633"/>
    </row>
    <row r="7259" spans="3:4">
      <c r="C7259" s="633"/>
      <c r="D7259" s="633"/>
    </row>
    <row r="7260" spans="3:4">
      <c r="C7260" s="633"/>
      <c r="D7260" s="633"/>
    </row>
    <row r="7261" spans="3:4">
      <c r="C7261" s="633"/>
      <c r="D7261" s="633"/>
    </row>
    <row r="7262" spans="3:4">
      <c r="C7262" s="633"/>
      <c r="D7262" s="633"/>
    </row>
    <row r="7263" spans="3:4">
      <c r="C7263" s="633"/>
      <c r="D7263" s="633"/>
    </row>
    <row r="7264" spans="3:4">
      <c r="C7264" s="633"/>
      <c r="D7264" s="633"/>
    </row>
    <row r="7265" spans="3:4">
      <c r="C7265" s="633"/>
      <c r="D7265" s="633"/>
    </row>
    <row r="7266" spans="3:4">
      <c r="C7266" s="633"/>
      <c r="D7266" s="633"/>
    </row>
    <row r="7267" spans="3:4">
      <c r="C7267" s="633"/>
      <c r="D7267" s="633"/>
    </row>
    <row r="7268" spans="3:4">
      <c r="C7268" s="633"/>
      <c r="D7268" s="633"/>
    </row>
    <row r="7269" spans="3:4">
      <c r="C7269" s="633"/>
      <c r="D7269" s="633"/>
    </row>
    <row r="7270" spans="3:4">
      <c r="C7270" s="633"/>
      <c r="D7270" s="633"/>
    </row>
    <row r="7271" spans="3:4">
      <c r="C7271" s="633"/>
      <c r="D7271" s="633"/>
    </row>
    <row r="7272" spans="3:4">
      <c r="C7272" s="633"/>
      <c r="D7272" s="633"/>
    </row>
    <row r="7273" spans="3:4">
      <c r="C7273" s="633"/>
      <c r="D7273" s="633"/>
    </row>
    <row r="7274" spans="3:4">
      <c r="C7274" s="633"/>
      <c r="D7274" s="633"/>
    </row>
    <row r="7275" spans="3:4">
      <c r="C7275" s="633"/>
      <c r="D7275" s="633"/>
    </row>
    <row r="7276" spans="3:4">
      <c r="C7276" s="633"/>
      <c r="D7276" s="633"/>
    </row>
    <row r="7277" spans="3:4">
      <c r="C7277" s="633"/>
      <c r="D7277" s="633"/>
    </row>
    <row r="7278" spans="3:4">
      <c r="C7278" s="633"/>
      <c r="D7278" s="633"/>
    </row>
    <row r="7279" spans="3:4">
      <c r="C7279" s="633"/>
      <c r="D7279" s="633"/>
    </row>
    <row r="7280" spans="3:4">
      <c r="C7280" s="633"/>
      <c r="D7280" s="633"/>
    </row>
    <row r="7281" spans="3:4">
      <c r="C7281" s="633"/>
      <c r="D7281" s="633"/>
    </row>
    <row r="7282" spans="3:4">
      <c r="C7282" s="633"/>
      <c r="D7282" s="633"/>
    </row>
    <row r="7283" spans="3:4">
      <c r="C7283" s="633"/>
      <c r="D7283" s="633"/>
    </row>
    <row r="7284" spans="3:4">
      <c r="C7284" s="633"/>
      <c r="D7284" s="633"/>
    </row>
    <row r="7285" spans="3:4">
      <c r="C7285" s="633"/>
      <c r="D7285" s="633"/>
    </row>
    <row r="7286" spans="3:4">
      <c r="C7286" s="633"/>
      <c r="D7286" s="633"/>
    </row>
    <row r="7287" spans="3:4">
      <c r="C7287" s="633"/>
      <c r="D7287" s="633"/>
    </row>
    <row r="7288" spans="3:4">
      <c r="C7288" s="633"/>
      <c r="D7288" s="633"/>
    </row>
    <row r="7289" spans="3:4">
      <c r="C7289" s="633"/>
      <c r="D7289" s="633"/>
    </row>
    <row r="7290" spans="3:4">
      <c r="C7290" s="633"/>
      <c r="D7290" s="633"/>
    </row>
    <row r="7291" spans="3:4">
      <c r="C7291" s="633"/>
      <c r="D7291" s="633"/>
    </row>
    <row r="7292" spans="3:4">
      <c r="C7292" s="633"/>
      <c r="D7292" s="633"/>
    </row>
    <row r="7293" spans="3:4">
      <c r="C7293" s="633"/>
      <c r="D7293" s="633"/>
    </row>
    <row r="7294" spans="3:4">
      <c r="C7294" s="633"/>
      <c r="D7294" s="633"/>
    </row>
    <row r="7295" spans="3:4">
      <c r="C7295" s="633"/>
      <c r="D7295" s="633"/>
    </row>
    <row r="7296" spans="3:4">
      <c r="C7296" s="633"/>
      <c r="D7296" s="633"/>
    </row>
    <row r="7297" spans="3:4">
      <c r="C7297" s="633"/>
      <c r="D7297" s="633"/>
    </row>
    <row r="7298" spans="3:4">
      <c r="C7298" s="633"/>
      <c r="D7298" s="633"/>
    </row>
    <row r="7299" spans="3:4">
      <c r="C7299" s="633"/>
      <c r="D7299" s="633"/>
    </row>
    <row r="7300" spans="3:4">
      <c r="C7300" s="633"/>
      <c r="D7300" s="633"/>
    </row>
    <row r="7301" spans="3:4">
      <c r="C7301" s="633"/>
      <c r="D7301" s="633"/>
    </row>
    <row r="7302" spans="3:4">
      <c r="C7302" s="633"/>
      <c r="D7302" s="633"/>
    </row>
    <row r="7303" spans="3:4">
      <c r="C7303" s="633"/>
      <c r="D7303" s="633"/>
    </row>
    <row r="7304" spans="3:4">
      <c r="C7304" s="633"/>
      <c r="D7304" s="633"/>
    </row>
    <row r="7305" spans="3:4">
      <c r="C7305" s="633"/>
      <c r="D7305" s="633"/>
    </row>
    <row r="7306" spans="3:4">
      <c r="C7306" s="633"/>
      <c r="D7306" s="633"/>
    </row>
    <row r="7307" spans="3:4">
      <c r="C7307" s="633"/>
      <c r="D7307" s="633"/>
    </row>
    <row r="7308" spans="3:4">
      <c r="C7308" s="633"/>
      <c r="D7308" s="633"/>
    </row>
    <row r="7309" spans="3:4">
      <c r="C7309" s="633"/>
      <c r="D7309" s="633"/>
    </row>
    <row r="7310" spans="3:4">
      <c r="C7310" s="633"/>
      <c r="D7310" s="633"/>
    </row>
    <row r="7311" spans="3:4">
      <c r="C7311" s="633"/>
      <c r="D7311" s="633"/>
    </row>
    <row r="7312" spans="3:4">
      <c r="C7312" s="633"/>
      <c r="D7312" s="633"/>
    </row>
    <row r="7313" spans="3:4">
      <c r="C7313" s="633"/>
      <c r="D7313" s="633"/>
    </row>
    <row r="7314" spans="3:4">
      <c r="C7314" s="633"/>
      <c r="D7314" s="633"/>
    </row>
    <row r="7315" spans="3:4">
      <c r="C7315" s="633"/>
      <c r="D7315" s="633"/>
    </row>
    <row r="7316" spans="3:4">
      <c r="C7316" s="633"/>
      <c r="D7316" s="633"/>
    </row>
    <row r="7317" spans="3:4">
      <c r="C7317" s="633"/>
      <c r="D7317" s="633"/>
    </row>
    <row r="7318" spans="3:4">
      <c r="C7318" s="633"/>
      <c r="D7318" s="633"/>
    </row>
    <row r="7319" spans="3:4">
      <c r="C7319" s="633"/>
      <c r="D7319" s="633"/>
    </row>
    <row r="7320" spans="3:4">
      <c r="C7320" s="633"/>
      <c r="D7320" s="633"/>
    </row>
    <row r="7321" spans="3:4">
      <c r="C7321" s="633"/>
      <c r="D7321" s="633"/>
    </row>
    <row r="7322" spans="3:4">
      <c r="C7322" s="633"/>
      <c r="D7322" s="633"/>
    </row>
    <row r="7323" spans="3:4">
      <c r="C7323" s="633"/>
      <c r="D7323" s="633"/>
    </row>
    <row r="7324" spans="3:4">
      <c r="C7324" s="633"/>
      <c r="D7324" s="633"/>
    </row>
    <row r="7325" spans="3:4">
      <c r="C7325" s="633"/>
      <c r="D7325" s="633"/>
    </row>
    <row r="7326" spans="3:4">
      <c r="C7326" s="633"/>
      <c r="D7326" s="633"/>
    </row>
    <row r="7327" spans="3:4">
      <c r="C7327" s="633"/>
      <c r="D7327" s="633"/>
    </row>
    <row r="7328" spans="3:4">
      <c r="C7328" s="633"/>
      <c r="D7328" s="633"/>
    </row>
    <row r="7329" spans="3:4">
      <c r="C7329" s="633"/>
      <c r="D7329" s="633"/>
    </row>
    <row r="7330" spans="3:4">
      <c r="C7330" s="633"/>
      <c r="D7330" s="633"/>
    </row>
    <row r="7331" spans="3:4">
      <c r="C7331" s="633"/>
      <c r="D7331" s="633"/>
    </row>
    <row r="7332" spans="3:4">
      <c r="C7332" s="633"/>
      <c r="D7332" s="633"/>
    </row>
    <row r="7333" spans="3:4">
      <c r="C7333" s="633"/>
      <c r="D7333" s="633"/>
    </row>
    <row r="7334" spans="3:4">
      <c r="C7334" s="633"/>
      <c r="D7334" s="633"/>
    </row>
    <row r="7335" spans="3:4">
      <c r="C7335" s="633"/>
      <c r="D7335" s="633"/>
    </row>
    <row r="7336" spans="3:4">
      <c r="C7336" s="633"/>
      <c r="D7336" s="633"/>
    </row>
    <row r="7337" spans="3:4">
      <c r="C7337" s="633"/>
      <c r="D7337" s="633"/>
    </row>
    <row r="7338" spans="3:4">
      <c r="C7338" s="633"/>
      <c r="D7338" s="633"/>
    </row>
    <row r="7339" spans="3:4">
      <c r="C7339" s="633"/>
      <c r="D7339" s="633"/>
    </row>
    <row r="7340" spans="3:4">
      <c r="C7340" s="633"/>
      <c r="D7340" s="633"/>
    </row>
    <row r="7341" spans="3:4">
      <c r="C7341" s="633"/>
      <c r="D7341" s="633"/>
    </row>
    <row r="7342" spans="3:4">
      <c r="C7342" s="633"/>
      <c r="D7342" s="633"/>
    </row>
    <row r="7343" spans="3:4">
      <c r="C7343" s="633"/>
      <c r="D7343" s="633"/>
    </row>
    <row r="7344" spans="3:4">
      <c r="C7344" s="633"/>
      <c r="D7344" s="633"/>
    </row>
    <row r="7345" spans="3:4">
      <c r="C7345" s="633"/>
      <c r="D7345" s="633"/>
    </row>
    <row r="7346" spans="3:4">
      <c r="C7346" s="633"/>
      <c r="D7346" s="633"/>
    </row>
    <row r="7347" spans="3:4">
      <c r="C7347" s="633"/>
      <c r="D7347" s="633"/>
    </row>
    <row r="7348" spans="3:4">
      <c r="C7348" s="633"/>
      <c r="D7348" s="633"/>
    </row>
    <row r="7349" spans="3:4">
      <c r="C7349" s="633"/>
      <c r="D7349" s="633"/>
    </row>
    <row r="7350" spans="3:4">
      <c r="C7350" s="633"/>
      <c r="D7350" s="633"/>
    </row>
    <row r="7351" spans="3:4">
      <c r="C7351" s="633"/>
      <c r="D7351" s="633"/>
    </row>
    <row r="7352" spans="3:4">
      <c r="C7352" s="633"/>
      <c r="D7352" s="633"/>
    </row>
    <row r="7353" spans="3:4">
      <c r="C7353" s="633"/>
      <c r="D7353" s="633"/>
    </row>
    <row r="7354" spans="3:4">
      <c r="C7354" s="633"/>
      <c r="D7354" s="633"/>
    </row>
    <row r="7355" spans="3:4">
      <c r="C7355" s="633"/>
      <c r="D7355" s="633"/>
    </row>
    <row r="7356" spans="3:4">
      <c r="C7356" s="633"/>
      <c r="D7356" s="633"/>
    </row>
    <row r="7357" spans="3:4">
      <c r="C7357" s="633"/>
      <c r="D7357" s="633"/>
    </row>
    <row r="7358" spans="3:4">
      <c r="C7358" s="633"/>
      <c r="D7358" s="633"/>
    </row>
    <row r="7359" spans="3:4">
      <c r="C7359" s="633"/>
      <c r="D7359" s="633"/>
    </row>
    <row r="7360" spans="3:4">
      <c r="C7360" s="633"/>
      <c r="D7360" s="633"/>
    </row>
    <row r="7361" spans="3:4">
      <c r="C7361" s="633"/>
      <c r="D7361" s="633"/>
    </row>
    <row r="7362" spans="3:4">
      <c r="C7362" s="633"/>
      <c r="D7362" s="633"/>
    </row>
    <row r="7363" spans="3:4">
      <c r="C7363" s="633"/>
      <c r="D7363" s="633"/>
    </row>
    <row r="7364" spans="3:4">
      <c r="C7364" s="633"/>
      <c r="D7364" s="633"/>
    </row>
    <row r="7365" spans="3:4">
      <c r="C7365" s="633"/>
      <c r="D7365" s="633"/>
    </row>
    <row r="7366" spans="3:4">
      <c r="C7366" s="633"/>
      <c r="D7366" s="633"/>
    </row>
    <row r="7367" spans="3:4">
      <c r="C7367" s="633"/>
      <c r="D7367" s="633"/>
    </row>
    <row r="7368" spans="3:4">
      <c r="C7368" s="633"/>
      <c r="D7368" s="633"/>
    </row>
    <row r="7369" spans="3:4">
      <c r="C7369" s="633"/>
      <c r="D7369" s="633"/>
    </row>
    <row r="7370" spans="3:4">
      <c r="C7370" s="633"/>
      <c r="D7370" s="633"/>
    </row>
    <row r="7371" spans="3:4">
      <c r="C7371" s="633"/>
      <c r="D7371" s="633"/>
    </row>
    <row r="7372" spans="3:4">
      <c r="C7372" s="633"/>
      <c r="D7372" s="633"/>
    </row>
    <row r="7373" spans="3:4">
      <c r="C7373" s="633"/>
      <c r="D7373" s="633"/>
    </row>
    <row r="7374" spans="3:4">
      <c r="C7374" s="633"/>
      <c r="D7374" s="633"/>
    </row>
    <row r="7375" spans="3:4">
      <c r="C7375" s="633"/>
      <c r="D7375" s="633"/>
    </row>
    <row r="7376" spans="3:4">
      <c r="C7376" s="633"/>
      <c r="D7376" s="633"/>
    </row>
    <row r="7377" spans="3:4">
      <c r="C7377" s="633"/>
      <c r="D7377" s="633"/>
    </row>
    <row r="7378" spans="3:4">
      <c r="C7378" s="633"/>
      <c r="D7378" s="633"/>
    </row>
    <row r="7379" spans="3:4">
      <c r="C7379" s="633"/>
      <c r="D7379" s="633"/>
    </row>
    <row r="7380" spans="3:4">
      <c r="C7380" s="633"/>
      <c r="D7380" s="633"/>
    </row>
    <row r="7381" spans="3:4">
      <c r="C7381" s="633"/>
      <c r="D7381" s="633"/>
    </row>
    <row r="7382" spans="3:4">
      <c r="C7382" s="633"/>
      <c r="D7382" s="633"/>
    </row>
    <row r="7383" spans="3:4">
      <c r="C7383" s="633"/>
      <c r="D7383" s="633"/>
    </row>
    <row r="7384" spans="3:4">
      <c r="C7384" s="633"/>
      <c r="D7384" s="633"/>
    </row>
    <row r="7385" spans="3:4">
      <c r="C7385" s="633"/>
      <c r="D7385" s="633"/>
    </row>
    <row r="7386" spans="3:4">
      <c r="C7386" s="633"/>
      <c r="D7386" s="633"/>
    </row>
    <row r="7387" spans="3:4">
      <c r="C7387" s="633"/>
      <c r="D7387" s="633"/>
    </row>
    <row r="7388" spans="3:4">
      <c r="C7388" s="633"/>
      <c r="D7388" s="633"/>
    </row>
    <row r="7389" spans="3:4">
      <c r="C7389" s="633"/>
      <c r="D7389" s="633"/>
    </row>
    <row r="7390" spans="3:4">
      <c r="C7390" s="633"/>
      <c r="D7390" s="633"/>
    </row>
    <row r="7391" spans="3:4">
      <c r="C7391" s="633"/>
      <c r="D7391" s="633"/>
    </row>
    <row r="7392" spans="3:4">
      <c r="C7392" s="633"/>
      <c r="D7392" s="633"/>
    </row>
    <row r="7393" spans="3:4">
      <c r="C7393" s="633"/>
      <c r="D7393" s="633"/>
    </row>
    <row r="7394" spans="3:4">
      <c r="C7394" s="633"/>
      <c r="D7394" s="633"/>
    </row>
    <row r="7395" spans="3:4">
      <c r="C7395" s="633"/>
      <c r="D7395" s="633"/>
    </row>
    <row r="7396" spans="3:4">
      <c r="C7396" s="633"/>
      <c r="D7396" s="633"/>
    </row>
    <row r="7397" spans="3:4">
      <c r="C7397" s="633"/>
      <c r="D7397" s="633"/>
    </row>
    <row r="7398" spans="3:4">
      <c r="C7398" s="633"/>
      <c r="D7398" s="633"/>
    </row>
    <row r="7399" spans="3:4">
      <c r="C7399" s="633"/>
      <c r="D7399" s="633"/>
    </row>
    <row r="7400" spans="3:4">
      <c r="C7400" s="633"/>
      <c r="D7400" s="633"/>
    </row>
    <row r="7401" spans="3:4">
      <c r="C7401" s="633"/>
      <c r="D7401" s="633"/>
    </row>
    <row r="7402" spans="3:4">
      <c r="C7402" s="633"/>
      <c r="D7402" s="633"/>
    </row>
    <row r="7403" spans="3:4">
      <c r="C7403" s="633"/>
      <c r="D7403" s="633"/>
    </row>
    <row r="7404" spans="3:4">
      <c r="C7404" s="633"/>
      <c r="D7404" s="633"/>
    </row>
    <row r="7405" spans="3:4">
      <c r="C7405" s="633"/>
      <c r="D7405" s="633"/>
    </row>
    <row r="7406" spans="3:4">
      <c r="C7406" s="633"/>
      <c r="D7406" s="633"/>
    </row>
    <row r="7407" spans="3:4">
      <c r="C7407" s="633"/>
      <c r="D7407" s="633"/>
    </row>
    <row r="7408" spans="3:4">
      <c r="C7408" s="633"/>
      <c r="D7408" s="633"/>
    </row>
    <row r="7409" spans="3:4">
      <c r="C7409" s="633"/>
      <c r="D7409" s="633"/>
    </row>
    <row r="7410" spans="3:4">
      <c r="C7410" s="633"/>
      <c r="D7410" s="633"/>
    </row>
    <row r="7411" spans="3:4">
      <c r="C7411" s="633"/>
      <c r="D7411" s="633"/>
    </row>
    <row r="7412" spans="3:4">
      <c r="C7412" s="633"/>
      <c r="D7412" s="633"/>
    </row>
    <row r="7413" spans="3:4">
      <c r="C7413" s="633"/>
      <c r="D7413" s="633"/>
    </row>
    <row r="7414" spans="3:4">
      <c r="C7414" s="633"/>
      <c r="D7414" s="633"/>
    </row>
    <row r="7415" spans="3:4">
      <c r="C7415" s="633"/>
      <c r="D7415" s="633"/>
    </row>
    <row r="7416" spans="3:4">
      <c r="C7416" s="633"/>
      <c r="D7416" s="633"/>
    </row>
    <row r="7417" spans="3:4">
      <c r="C7417" s="633"/>
      <c r="D7417" s="633"/>
    </row>
    <row r="7418" spans="3:4">
      <c r="C7418" s="633"/>
      <c r="D7418" s="633"/>
    </row>
    <row r="7419" spans="3:4">
      <c r="C7419" s="633"/>
      <c r="D7419" s="633"/>
    </row>
    <row r="7420" spans="3:4">
      <c r="C7420" s="633"/>
      <c r="D7420" s="633"/>
    </row>
    <row r="7421" spans="3:4">
      <c r="C7421" s="633"/>
      <c r="D7421" s="633"/>
    </row>
    <row r="7422" spans="3:4">
      <c r="C7422" s="633"/>
      <c r="D7422" s="633"/>
    </row>
    <row r="7423" spans="3:4">
      <c r="C7423" s="633"/>
      <c r="D7423" s="633"/>
    </row>
    <row r="7424" spans="3:4">
      <c r="C7424" s="633"/>
      <c r="D7424" s="633"/>
    </row>
    <row r="7425" spans="3:4">
      <c r="C7425" s="633"/>
      <c r="D7425" s="633"/>
    </row>
    <row r="7426" spans="3:4">
      <c r="C7426" s="633"/>
      <c r="D7426" s="633"/>
    </row>
    <row r="7427" spans="3:4">
      <c r="C7427" s="633"/>
      <c r="D7427" s="633"/>
    </row>
    <row r="7428" spans="3:4">
      <c r="C7428" s="633"/>
      <c r="D7428" s="633"/>
    </row>
    <row r="7429" spans="3:4">
      <c r="C7429" s="633"/>
      <c r="D7429" s="633"/>
    </row>
    <row r="7430" spans="3:4">
      <c r="C7430" s="633"/>
      <c r="D7430" s="633"/>
    </row>
    <row r="7431" spans="3:4">
      <c r="C7431" s="633"/>
      <c r="D7431" s="633"/>
    </row>
    <row r="7432" spans="3:4">
      <c r="C7432" s="633"/>
      <c r="D7432" s="633"/>
    </row>
    <row r="7433" spans="3:4">
      <c r="C7433" s="633"/>
      <c r="D7433" s="633"/>
    </row>
    <row r="7434" spans="3:4">
      <c r="C7434" s="633"/>
      <c r="D7434" s="633"/>
    </row>
    <row r="7435" spans="3:4">
      <c r="C7435" s="633"/>
      <c r="D7435" s="633"/>
    </row>
    <row r="7436" spans="3:4">
      <c r="C7436" s="633"/>
      <c r="D7436" s="633"/>
    </row>
    <row r="7437" spans="3:4">
      <c r="C7437" s="633"/>
      <c r="D7437" s="633"/>
    </row>
    <row r="7438" spans="3:4">
      <c r="C7438" s="633"/>
      <c r="D7438" s="633"/>
    </row>
    <row r="7439" spans="3:4">
      <c r="C7439" s="633"/>
      <c r="D7439" s="633"/>
    </row>
    <row r="7440" spans="3:4">
      <c r="C7440" s="633"/>
      <c r="D7440" s="633"/>
    </row>
    <row r="7441" spans="3:4">
      <c r="C7441" s="633"/>
      <c r="D7441" s="633"/>
    </row>
    <row r="7442" spans="3:4">
      <c r="C7442" s="633"/>
      <c r="D7442" s="633"/>
    </row>
    <row r="7443" spans="3:4">
      <c r="C7443" s="633"/>
      <c r="D7443" s="633"/>
    </row>
    <row r="7444" spans="3:4">
      <c r="C7444" s="633"/>
      <c r="D7444" s="633"/>
    </row>
    <row r="7445" spans="3:4">
      <c r="C7445" s="633"/>
      <c r="D7445" s="633"/>
    </row>
    <row r="7446" spans="3:4">
      <c r="C7446" s="633"/>
      <c r="D7446" s="633"/>
    </row>
    <row r="7447" spans="3:4">
      <c r="C7447" s="633"/>
      <c r="D7447" s="633"/>
    </row>
    <row r="7448" spans="3:4">
      <c r="C7448" s="633"/>
      <c r="D7448" s="633"/>
    </row>
    <row r="7449" spans="3:4">
      <c r="C7449" s="633"/>
      <c r="D7449" s="633"/>
    </row>
    <row r="7450" spans="3:4">
      <c r="C7450" s="633"/>
      <c r="D7450" s="633"/>
    </row>
    <row r="7451" spans="3:4">
      <c r="C7451" s="633"/>
      <c r="D7451" s="633"/>
    </row>
    <row r="7452" spans="3:4">
      <c r="C7452" s="633"/>
      <c r="D7452" s="633"/>
    </row>
    <row r="7453" spans="3:4">
      <c r="C7453" s="633"/>
      <c r="D7453" s="633"/>
    </row>
    <row r="7454" spans="3:4">
      <c r="C7454" s="633"/>
      <c r="D7454" s="633"/>
    </row>
    <row r="7455" spans="3:4">
      <c r="C7455" s="633"/>
      <c r="D7455" s="633"/>
    </row>
    <row r="7456" spans="3:4">
      <c r="C7456" s="633"/>
      <c r="D7456" s="633"/>
    </row>
    <row r="7457" spans="3:4">
      <c r="C7457" s="633"/>
      <c r="D7457" s="633"/>
    </row>
    <row r="7458" spans="3:4">
      <c r="C7458" s="633"/>
      <c r="D7458" s="633"/>
    </row>
    <row r="7459" spans="3:4">
      <c r="C7459" s="633"/>
      <c r="D7459" s="633"/>
    </row>
    <row r="7460" spans="3:4">
      <c r="C7460" s="633"/>
      <c r="D7460" s="633"/>
    </row>
    <row r="7461" spans="3:4">
      <c r="C7461" s="633"/>
      <c r="D7461" s="633"/>
    </row>
    <row r="7462" spans="3:4">
      <c r="C7462" s="633"/>
      <c r="D7462" s="633"/>
    </row>
    <row r="7463" spans="3:4">
      <c r="C7463" s="633"/>
      <c r="D7463" s="633"/>
    </row>
    <row r="7464" spans="3:4">
      <c r="C7464" s="633"/>
      <c r="D7464" s="633"/>
    </row>
    <row r="7465" spans="3:4">
      <c r="C7465" s="633"/>
      <c r="D7465" s="633"/>
    </row>
    <row r="7466" spans="3:4">
      <c r="C7466" s="633"/>
      <c r="D7466" s="633"/>
    </row>
    <row r="7467" spans="3:4">
      <c r="C7467" s="633"/>
      <c r="D7467" s="633"/>
    </row>
    <row r="7468" spans="3:4">
      <c r="C7468" s="633"/>
      <c r="D7468" s="633"/>
    </row>
    <row r="7469" spans="3:4">
      <c r="C7469" s="633"/>
      <c r="D7469" s="633"/>
    </row>
    <row r="7470" spans="3:4">
      <c r="C7470" s="633"/>
      <c r="D7470" s="633"/>
    </row>
    <row r="7471" spans="3:4">
      <c r="C7471" s="633"/>
      <c r="D7471" s="633"/>
    </row>
    <row r="7472" spans="3:4">
      <c r="C7472" s="633"/>
      <c r="D7472" s="633"/>
    </row>
    <row r="7473" spans="3:4">
      <c r="C7473" s="633"/>
      <c r="D7473" s="633"/>
    </row>
    <row r="7474" spans="3:4">
      <c r="C7474" s="633"/>
      <c r="D7474" s="633"/>
    </row>
    <row r="7475" spans="3:4">
      <c r="C7475" s="633"/>
      <c r="D7475" s="633"/>
    </row>
    <row r="7476" spans="3:4">
      <c r="C7476" s="633"/>
      <c r="D7476" s="633"/>
    </row>
    <row r="7477" spans="3:4">
      <c r="C7477" s="633"/>
      <c r="D7477" s="633"/>
    </row>
    <row r="7478" spans="3:4">
      <c r="C7478" s="633"/>
      <c r="D7478" s="633"/>
    </row>
    <row r="7479" spans="3:4">
      <c r="C7479" s="633"/>
      <c r="D7479" s="633"/>
    </row>
    <row r="7480" spans="3:4">
      <c r="C7480" s="633"/>
      <c r="D7480" s="633"/>
    </row>
    <row r="7481" spans="3:4">
      <c r="C7481" s="633"/>
      <c r="D7481" s="633"/>
    </row>
    <row r="7482" spans="3:4">
      <c r="C7482" s="633"/>
      <c r="D7482" s="633"/>
    </row>
    <row r="7483" spans="3:4">
      <c r="C7483" s="633"/>
      <c r="D7483" s="633"/>
    </row>
    <row r="7484" spans="3:4">
      <c r="C7484" s="633"/>
      <c r="D7484" s="633"/>
    </row>
    <row r="7485" spans="3:4">
      <c r="C7485" s="633"/>
      <c r="D7485" s="633"/>
    </row>
    <row r="7486" spans="3:4">
      <c r="C7486" s="633"/>
      <c r="D7486" s="633"/>
    </row>
    <row r="7487" spans="3:4">
      <c r="C7487" s="633"/>
      <c r="D7487" s="633"/>
    </row>
    <row r="7488" spans="3:4">
      <c r="C7488" s="633"/>
      <c r="D7488" s="633"/>
    </row>
    <row r="7489" spans="3:4">
      <c r="C7489" s="633"/>
      <c r="D7489" s="633"/>
    </row>
    <row r="7490" spans="3:4">
      <c r="C7490" s="633"/>
      <c r="D7490" s="633"/>
    </row>
    <row r="7491" spans="3:4">
      <c r="C7491" s="633"/>
      <c r="D7491" s="633"/>
    </row>
    <row r="7492" spans="3:4">
      <c r="C7492" s="633"/>
      <c r="D7492" s="633"/>
    </row>
    <row r="7493" spans="3:4">
      <c r="C7493" s="633"/>
      <c r="D7493" s="633"/>
    </row>
    <row r="7494" spans="3:4">
      <c r="C7494" s="633"/>
      <c r="D7494" s="633"/>
    </row>
    <row r="7495" spans="3:4">
      <c r="C7495" s="633"/>
      <c r="D7495" s="633"/>
    </row>
    <row r="7496" spans="3:4">
      <c r="C7496" s="633"/>
      <c r="D7496" s="633"/>
    </row>
    <row r="7497" spans="3:4">
      <c r="C7497" s="633"/>
      <c r="D7497" s="633"/>
    </row>
    <row r="7498" spans="3:4">
      <c r="C7498" s="633"/>
      <c r="D7498" s="633"/>
    </row>
    <row r="7499" spans="3:4">
      <c r="C7499" s="633"/>
      <c r="D7499" s="633"/>
    </row>
    <row r="7500" spans="3:4">
      <c r="C7500" s="633"/>
      <c r="D7500" s="633"/>
    </row>
    <row r="7501" spans="3:4">
      <c r="C7501" s="633"/>
      <c r="D7501" s="633"/>
    </row>
    <row r="7502" spans="3:4">
      <c r="C7502" s="633"/>
      <c r="D7502" s="633"/>
    </row>
    <row r="7503" spans="3:4">
      <c r="C7503" s="633"/>
      <c r="D7503" s="633"/>
    </row>
    <row r="7504" spans="3:4">
      <c r="C7504" s="633"/>
      <c r="D7504" s="633"/>
    </row>
    <row r="7505" spans="3:4">
      <c r="C7505" s="633"/>
      <c r="D7505" s="633"/>
    </row>
    <row r="7506" spans="3:4">
      <c r="C7506" s="633"/>
      <c r="D7506" s="633"/>
    </row>
    <row r="7507" spans="3:4">
      <c r="C7507" s="633"/>
      <c r="D7507" s="633"/>
    </row>
    <row r="7508" spans="3:4">
      <c r="C7508" s="633"/>
      <c r="D7508" s="633"/>
    </row>
    <row r="7509" spans="3:4">
      <c r="C7509" s="633"/>
      <c r="D7509" s="633"/>
    </row>
    <row r="7510" spans="3:4">
      <c r="C7510" s="633"/>
      <c r="D7510" s="633"/>
    </row>
    <row r="7511" spans="3:4">
      <c r="C7511" s="633"/>
      <c r="D7511" s="633"/>
    </row>
    <row r="7512" spans="3:4">
      <c r="C7512" s="633"/>
      <c r="D7512" s="633"/>
    </row>
    <row r="7513" spans="3:4">
      <c r="C7513" s="633"/>
      <c r="D7513" s="633"/>
    </row>
    <row r="7514" spans="3:4">
      <c r="C7514" s="633"/>
      <c r="D7514" s="633"/>
    </row>
    <row r="7515" spans="3:4">
      <c r="C7515" s="633"/>
      <c r="D7515" s="633"/>
    </row>
    <row r="7516" spans="3:4">
      <c r="C7516" s="633"/>
      <c r="D7516" s="633"/>
    </row>
    <row r="7517" spans="3:4">
      <c r="C7517" s="633"/>
      <c r="D7517" s="633"/>
    </row>
    <row r="7518" spans="3:4">
      <c r="C7518" s="633"/>
      <c r="D7518" s="633"/>
    </row>
    <row r="7519" spans="3:4">
      <c r="C7519" s="633"/>
      <c r="D7519" s="633"/>
    </row>
    <row r="7520" spans="3:4">
      <c r="C7520" s="633"/>
      <c r="D7520" s="633"/>
    </row>
    <row r="7521" spans="3:4">
      <c r="C7521" s="633"/>
      <c r="D7521" s="633"/>
    </row>
    <row r="7522" spans="3:4">
      <c r="C7522" s="633"/>
      <c r="D7522" s="633"/>
    </row>
    <row r="7523" spans="3:4">
      <c r="C7523" s="633"/>
      <c r="D7523" s="633"/>
    </row>
    <row r="7524" spans="3:4">
      <c r="C7524" s="633"/>
      <c r="D7524" s="633"/>
    </row>
    <row r="7525" spans="3:4">
      <c r="C7525" s="633"/>
      <c r="D7525" s="633"/>
    </row>
    <row r="7526" spans="3:4">
      <c r="C7526" s="633"/>
      <c r="D7526" s="633"/>
    </row>
    <row r="7527" spans="3:4">
      <c r="C7527" s="633"/>
      <c r="D7527" s="633"/>
    </row>
    <row r="7528" spans="3:4">
      <c r="C7528" s="633"/>
      <c r="D7528" s="633"/>
    </row>
    <row r="7529" spans="3:4">
      <c r="C7529" s="633"/>
      <c r="D7529" s="633"/>
    </row>
    <row r="7530" spans="3:4">
      <c r="C7530" s="633"/>
      <c r="D7530" s="633"/>
    </row>
    <row r="7531" spans="3:4">
      <c r="C7531" s="633"/>
      <c r="D7531" s="633"/>
    </row>
    <row r="7532" spans="3:4">
      <c r="C7532" s="633"/>
      <c r="D7532" s="633"/>
    </row>
    <row r="7533" spans="3:4">
      <c r="C7533" s="633"/>
      <c r="D7533" s="633"/>
    </row>
    <row r="7534" spans="3:4">
      <c r="C7534" s="633"/>
      <c r="D7534" s="633"/>
    </row>
    <row r="7535" spans="3:4">
      <c r="C7535" s="633"/>
      <c r="D7535" s="633"/>
    </row>
    <row r="7536" spans="3:4">
      <c r="C7536" s="633"/>
      <c r="D7536" s="633"/>
    </row>
    <row r="7537" spans="3:4">
      <c r="C7537" s="633"/>
      <c r="D7537" s="633"/>
    </row>
    <row r="7538" spans="3:4">
      <c r="C7538" s="633"/>
      <c r="D7538" s="633"/>
    </row>
    <row r="7539" spans="3:4">
      <c r="C7539" s="633"/>
      <c r="D7539" s="633"/>
    </row>
    <row r="7540" spans="3:4">
      <c r="C7540" s="633"/>
      <c r="D7540" s="633"/>
    </row>
    <row r="7541" spans="3:4">
      <c r="C7541" s="633"/>
      <c r="D7541" s="633"/>
    </row>
    <row r="7542" spans="3:4">
      <c r="C7542" s="633"/>
      <c r="D7542" s="633"/>
    </row>
    <row r="7543" spans="3:4">
      <c r="C7543" s="633"/>
      <c r="D7543" s="633"/>
    </row>
    <row r="7544" spans="3:4">
      <c r="C7544" s="633"/>
      <c r="D7544" s="633"/>
    </row>
    <row r="7545" spans="3:4">
      <c r="C7545" s="633"/>
      <c r="D7545" s="633"/>
    </row>
    <row r="7546" spans="3:4">
      <c r="C7546" s="633"/>
      <c r="D7546" s="633"/>
    </row>
    <row r="7547" spans="3:4">
      <c r="C7547" s="633"/>
      <c r="D7547" s="633"/>
    </row>
    <row r="7548" spans="3:4">
      <c r="C7548" s="633"/>
      <c r="D7548" s="633"/>
    </row>
    <row r="7549" spans="3:4">
      <c r="C7549" s="633"/>
      <c r="D7549" s="633"/>
    </row>
    <row r="7550" spans="3:4">
      <c r="C7550" s="633"/>
      <c r="D7550" s="633"/>
    </row>
    <row r="7551" spans="3:4">
      <c r="C7551" s="633"/>
      <c r="D7551" s="633"/>
    </row>
    <row r="7552" spans="3:4">
      <c r="C7552" s="633"/>
      <c r="D7552" s="633"/>
    </row>
    <row r="7553" spans="3:4">
      <c r="C7553" s="633"/>
      <c r="D7553" s="633"/>
    </row>
    <row r="7554" spans="3:4">
      <c r="C7554" s="633"/>
      <c r="D7554" s="633"/>
    </row>
    <row r="7555" spans="3:4">
      <c r="C7555" s="633"/>
      <c r="D7555" s="633"/>
    </row>
    <row r="7556" spans="3:4">
      <c r="C7556" s="633"/>
      <c r="D7556" s="633"/>
    </row>
    <row r="7557" spans="3:4">
      <c r="C7557" s="633"/>
      <c r="D7557" s="633"/>
    </row>
    <row r="7558" spans="3:4">
      <c r="C7558" s="633"/>
      <c r="D7558" s="633"/>
    </row>
    <row r="7559" spans="3:4">
      <c r="C7559" s="633"/>
      <c r="D7559" s="633"/>
    </row>
    <row r="7560" spans="3:4">
      <c r="C7560" s="633"/>
      <c r="D7560" s="633"/>
    </row>
    <row r="7561" spans="3:4">
      <c r="C7561" s="633"/>
      <c r="D7561" s="633"/>
    </row>
    <row r="7562" spans="3:4">
      <c r="C7562" s="633"/>
      <c r="D7562" s="633"/>
    </row>
    <row r="7563" spans="3:4">
      <c r="C7563" s="633"/>
      <c r="D7563" s="633"/>
    </row>
    <row r="7564" spans="3:4">
      <c r="C7564" s="633"/>
      <c r="D7564" s="633"/>
    </row>
    <row r="7565" spans="3:4">
      <c r="C7565" s="633"/>
      <c r="D7565" s="633"/>
    </row>
    <row r="7566" spans="3:4">
      <c r="C7566" s="633"/>
      <c r="D7566" s="633"/>
    </row>
    <row r="7567" spans="3:4">
      <c r="C7567" s="633"/>
      <c r="D7567" s="633"/>
    </row>
    <row r="7568" spans="3:4">
      <c r="C7568" s="633"/>
      <c r="D7568" s="633"/>
    </row>
    <row r="7569" spans="3:4">
      <c r="C7569" s="633"/>
      <c r="D7569" s="633"/>
    </row>
    <row r="7570" spans="3:4">
      <c r="C7570" s="633"/>
      <c r="D7570" s="633"/>
    </row>
    <row r="7571" spans="3:4">
      <c r="C7571" s="633"/>
      <c r="D7571" s="633"/>
    </row>
    <row r="7572" spans="3:4">
      <c r="C7572" s="633"/>
      <c r="D7572" s="633"/>
    </row>
    <row r="7573" spans="3:4">
      <c r="C7573" s="633"/>
      <c r="D7573" s="633"/>
    </row>
    <row r="7574" spans="3:4">
      <c r="C7574" s="633"/>
      <c r="D7574" s="633"/>
    </row>
    <row r="7575" spans="3:4">
      <c r="C7575" s="633"/>
      <c r="D7575" s="633"/>
    </row>
    <row r="7576" spans="3:4">
      <c r="C7576" s="633"/>
      <c r="D7576" s="633"/>
    </row>
    <row r="7577" spans="3:4">
      <c r="C7577" s="633"/>
      <c r="D7577" s="633"/>
    </row>
    <row r="7578" spans="3:4">
      <c r="C7578" s="633"/>
      <c r="D7578" s="633"/>
    </row>
    <row r="7579" spans="3:4">
      <c r="C7579" s="633"/>
      <c r="D7579" s="633"/>
    </row>
    <row r="7580" spans="3:4">
      <c r="C7580" s="633"/>
      <c r="D7580" s="633"/>
    </row>
    <row r="7581" spans="3:4">
      <c r="C7581" s="633"/>
      <c r="D7581" s="633"/>
    </row>
    <row r="7582" spans="3:4">
      <c r="C7582" s="633"/>
      <c r="D7582" s="633"/>
    </row>
    <row r="7583" spans="3:4">
      <c r="C7583" s="633"/>
      <c r="D7583" s="633"/>
    </row>
    <row r="7584" spans="3:4">
      <c r="C7584" s="633"/>
      <c r="D7584" s="633"/>
    </row>
    <row r="7585" spans="3:4">
      <c r="C7585" s="633"/>
      <c r="D7585" s="633"/>
    </row>
    <row r="7586" spans="3:4">
      <c r="C7586" s="633"/>
      <c r="D7586" s="633"/>
    </row>
    <row r="7587" spans="3:4">
      <c r="C7587" s="633"/>
      <c r="D7587" s="633"/>
    </row>
    <row r="7588" spans="3:4">
      <c r="C7588" s="633"/>
      <c r="D7588" s="633"/>
    </row>
    <row r="7589" spans="3:4">
      <c r="C7589" s="633"/>
      <c r="D7589" s="633"/>
    </row>
    <row r="7590" spans="3:4">
      <c r="C7590" s="633"/>
      <c r="D7590" s="633"/>
    </row>
    <row r="7591" spans="3:4">
      <c r="C7591" s="633"/>
      <c r="D7591" s="633"/>
    </row>
    <row r="7592" spans="3:4">
      <c r="C7592" s="633"/>
      <c r="D7592" s="633"/>
    </row>
    <row r="7593" spans="3:4">
      <c r="C7593" s="633"/>
      <c r="D7593" s="633"/>
    </row>
    <row r="7594" spans="3:4">
      <c r="C7594" s="633"/>
      <c r="D7594" s="633"/>
    </row>
    <row r="7595" spans="3:4">
      <c r="C7595" s="633"/>
      <c r="D7595" s="633"/>
    </row>
    <row r="7596" spans="3:4">
      <c r="C7596" s="633"/>
      <c r="D7596" s="633"/>
    </row>
    <row r="7597" spans="3:4">
      <c r="C7597" s="633"/>
      <c r="D7597" s="633"/>
    </row>
    <row r="7598" spans="3:4">
      <c r="C7598" s="633"/>
      <c r="D7598" s="633"/>
    </row>
    <row r="7599" spans="3:4">
      <c r="C7599" s="633"/>
      <c r="D7599" s="633"/>
    </row>
    <row r="7600" spans="3:4">
      <c r="C7600" s="633"/>
      <c r="D7600" s="633"/>
    </row>
    <row r="7601" spans="3:4">
      <c r="C7601" s="633"/>
      <c r="D7601" s="633"/>
    </row>
    <row r="7602" spans="3:4">
      <c r="C7602" s="633"/>
      <c r="D7602" s="633"/>
    </row>
    <row r="7603" spans="3:4">
      <c r="C7603" s="633"/>
      <c r="D7603" s="633"/>
    </row>
    <row r="7604" spans="3:4">
      <c r="C7604" s="633"/>
      <c r="D7604" s="633"/>
    </row>
    <row r="7605" spans="3:4">
      <c r="C7605" s="633"/>
      <c r="D7605" s="633"/>
    </row>
    <row r="7606" spans="3:4">
      <c r="C7606" s="633"/>
      <c r="D7606" s="633"/>
    </row>
    <row r="7607" spans="3:4">
      <c r="C7607" s="633"/>
      <c r="D7607" s="633"/>
    </row>
    <row r="7608" spans="3:4">
      <c r="C7608" s="633"/>
      <c r="D7608" s="633"/>
    </row>
    <row r="7609" spans="3:4">
      <c r="C7609" s="633"/>
      <c r="D7609" s="633"/>
    </row>
    <row r="7610" spans="3:4">
      <c r="C7610" s="633"/>
      <c r="D7610" s="633"/>
    </row>
    <row r="7611" spans="3:4">
      <c r="C7611" s="633"/>
      <c r="D7611" s="633"/>
    </row>
    <row r="7612" spans="3:4">
      <c r="C7612" s="633"/>
      <c r="D7612" s="633"/>
    </row>
    <row r="7613" spans="3:4">
      <c r="C7613" s="633"/>
      <c r="D7613" s="633"/>
    </row>
    <row r="7614" spans="3:4">
      <c r="C7614" s="633"/>
      <c r="D7614" s="633"/>
    </row>
    <row r="7615" spans="3:4">
      <c r="C7615" s="633"/>
      <c r="D7615" s="633"/>
    </row>
    <row r="7616" spans="3:4">
      <c r="C7616" s="633"/>
      <c r="D7616" s="633"/>
    </row>
    <row r="7617" spans="3:4">
      <c r="C7617" s="633"/>
      <c r="D7617" s="633"/>
    </row>
    <row r="7618" spans="3:4">
      <c r="C7618" s="633"/>
      <c r="D7618" s="633"/>
    </row>
    <row r="7619" spans="3:4">
      <c r="C7619" s="633"/>
      <c r="D7619" s="633"/>
    </row>
    <row r="7620" spans="3:4">
      <c r="C7620" s="633"/>
      <c r="D7620" s="633"/>
    </row>
    <row r="7621" spans="3:4">
      <c r="C7621" s="633"/>
      <c r="D7621" s="633"/>
    </row>
    <row r="7622" spans="3:4">
      <c r="C7622" s="633"/>
      <c r="D7622" s="633"/>
    </row>
    <row r="7623" spans="3:4">
      <c r="C7623" s="633"/>
      <c r="D7623" s="633"/>
    </row>
    <row r="7624" spans="3:4">
      <c r="C7624" s="633"/>
      <c r="D7624" s="633"/>
    </row>
    <row r="7625" spans="3:4">
      <c r="C7625" s="633"/>
      <c r="D7625" s="633"/>
    </row>
    <row r="7626" spans="3:4">
      <c r="C7626" s="633"/>
      <c r="D7626" s="633"/>
    </row>
    <row r="7627" spans="3:4">
      <c r="C7627" s="633"/>
      <c r="D7627" s="633"/>
    </row>
    <row r="7628" spans="3:4">
      <c r="C7628" s="633"/>
      <c r="D7628" s="633"/>
    </row>
    <row r="7629" spans="3:4">
      <c r="C7629" s="633"/>
      <c r="D7629" s="633"/>
    </row>
    <row r="7630" spans="3:4">
      <c r="C7630" s="633"/>
      <c r="D7630" s="633"/>
    </row>
    <row r="7631" spans="3:4">
      <c r="C7631" s="633"/>
      <c r="D7631" s="633"/>
    </row>
    <row r="7632" spans="3:4">
      <c r="C7632" s="633"/>
      <c r="D7632" s="633"/>
    </row>
    <row r="7633" spans="3:4">
      <c r="C7633" s="633"/>
      <c r="D7633" s="633"/>
    </row>
    <row r="7634" spans="3:4">
      <c r="C7634" s="633"/>
      <c r="D7634" s="633"/>
    </row>
    <row r="7635" spans="3:4">
      <c r="C7635" s="633"/>
      <c r="D7635" s="633"/>
    </row>
    <row r="7636" spans="3:4">
      <c r="C7636" s="633"/>
      <c r="D7636" s="633"/>
    </row>
    <row r="7637" spans="3:4">
      <c r="C7637" s="633"/>
      <c r="D7637" s="633"/>
    </row>
    <row r="7638" spans="3:4">
      <c r="C7638" s="633"/>
      <c r="D7638" s="633"/>
    </row>
    <row r="7639" spans="3:4">
      <c r="C7639" s="633"/>
      <c r="D7639" s="633"/>
    </row>
    <row r="7640" spans="3:4">
      <c r="C7640" s="633"/>
      <c r="D7640" s="633"/>
    </row>
    <row r="7641" spans="3:4">
      <c r="C7641" s="633"/>
      <c r="D7641" s="633"/>
    </row>
    <row r="7642" spans="3:4">
      <c r="C7642" s="633"/>
      <c r="D7642" s="633"/>
    </row>
    <row r="7643" spans="3:4">
      <c r="C7643" s="633"/>
      <c r="D7643" s="633"/>
    </row>
    <row r="7644" spans="3:4">
      <c r="C7644" s="633"/>
      <c r="D7644" s="633"/>
    </row>
    <row r="7645" spans="3:4">
      <c r="C7645" s="633"/>
      <c r="D7645" s="633"/>
    </row>
    <row r="7646" spans="3:4">
      <c r="C7646" s="633"/>
      <c r="D7646" s="633"/>
    </row>
    <row r="7647" spans="3:4">
      <c r="C7647" s="633"/>
      <c r="D7647" s="633"/>
    </row>
    <row r="7648" spans="3:4">
      <c r="C7648" s="633"/>
      <c r="D7648" s="633"/>
    </row>
    <row r="7649" spans="3:4">
      <c r="C7649" s="633"/>
      <c r="D7649" s="633"/>
    </row>
    <row r="7650" spans="3:4">
      <c r="C7650" s="633"/>
      <c r="D7650" s="633"/>
    </row>
    <row r="7651" spans="3:4">
      <c r="C7651" s="633"/>
      <c r="D7651" s="633"/>
    </row>
    <row r="7652" spans="3:4">
      <c r="C7652" s="633"/>
      <c r="D7652" s="633"/>
    </row>
    <row r="7653" spans="3:4">
      <c r="C7653" s="633"/>
      <c r="D7653" s="633"/>
    </row>
    <row r="7654" spans="3:4">
      <c r="C7654" s="633"/>
      <c r="D7654" s="633"/>
    </row>
    <row r="7655" spans="3:4">
      <c r="C7655" s="633"/>
      <c r="D7655" s="633"/>
    </row>
    <row r="7656" spans="3:4">
      <c r="C7656" s="633"/>
      <c r="D7656" s="633"/>
    </row>
    <row r="7657" spans="3:4">
      <c r="C7657" s="633"/>
      <c r="D7657" s="633"/>
    </row>
    <row r="7658" spans="3:4">
      <c r="C7658" s="633"/>
      <c r="D7658" s="633"/>
    </row>
    <row r="7659" spans="3:4">
      <c r="C7659" s="633"/>
      <c r="D7659" s="633"/>
    </row>
    <row r="7660" spans="3:4">
      <c r="C7660" s="633"/>
      <c r="D7660" s="633"/>
    </row>
    <row r="7661" spans="3:4">
      <c r="C7661" s="633"/>
      <c r="D7661" s="633"/>
    </row>
    <row r="7662" spans="3:4">
      <c r="C7662" s="633"/>
      <c r="D7662" s="633"/>
    </row>
    <row r="7663" spans="3:4">
      <c r="C7663" s="633"/>
      <c r="D7663" s="633"/>
    </row>
    <row r="7664" spans="3:4">
      <c r="C7664" s="633"/>
      <c r="D7664" s="633"/>
    </row>
    <row r="7665" spans="3:4">
      <c r="C7665" s="633"/>
      <c r="D7665" s="633"/>
    </row>
    <row r="7666" spans="3:4">
      <c r="C7666" s="633"/>
      <c r="D7666" s="633"/>
    </row>
    <row r="7667" spans="3:4">
      <c r="C7667" s="633"/>
      <c r="D7667" s="633"/>
    </row>
    <row r="7668" spans="3:4">
      <c r="C7668" s="633"/>
      <c r="D7668" s="633"/>
    </row>
    <row r="7669" spans="3:4">
      <c r="C7669" s="633"/>
      <c r="D7669" s="633"/>
    </row>
    <row r="7670" spans="3:4">
      <c r="C7670" s="633"/>
      <c r="D7670" s="633"/>
    </row>
    <row r="7671" spans="3:4">
      <c r="C7671" s="633"/>
      <c r="D7671" s="633"/>
    </row>
    <row r="7672" spans="3:4">
      <c r="C7672" s="633"/>
      <c r="D7672" s="633"/>
    </row>
    <row r="7673" spans="3:4">
      <c r="C7673" s="633"/>
      <c r="D7673" s="633"/>
    </row>
    <row r="7674" spans="3:4">
      <c r="C7674" s="633"/>
      <c r="D7674" s="633"/>
    </row>
    <row r="7675" spans="3:4">
      <c r="C7675" s="633"/>
      <c r="D7675" s="633"/>
    </row>
    <row r="7676" spans="3:4">
      <c r="C7676" s="633"/>
      <c r="D7676" s="633"/>
    </row>
    <row r="7677" spans="3:4">
      <c r="C7677" s="633"/>
      <c r="D7677" s="633"/>
    </row>
    <row r="7678" spans="3:4">
      <c r="C7678" s="633"/>
      <c r="D7678" s="633"/>
    </row>
    <row r="7679" spans="3:4">
      <c r="C7679" s="633"/>
      <c r="D7679" s="633"/>
    </row>
    <row r="7680" spans="3:4">
      <c r="C7680" s="633"/>
      <c r="D7680" s="633"/>
    </row>
    <row r="7681" spans="3:4">
      <c r="C7681" s="633"/>
      <c r="D7681" s="633"/>
    </row>
    <row r="7682" spans="3:4">
      <c r="C7682" s="633"/>
      <c r="D7682" s="633"/>
    </row>
    <row r="7683" spans="3:4">
      <c r="C7683" s="633"/>
      <c r="D7683" s="633"/>
    </row>
    <row r="7684" spans="3:4">
      <c r="C7684" s="633"/>
      <c r="D7684" s="633"/>
    </row>
    <row r="7685" spans="3:4">
      <c r="C7685" s="633"/>
      <c r="D7685" s="633"/>
    </row>
    <row r="7686" spans="3:4">
      <c r="C7686" s="633"/>
      <c r="D7686" s="633"/>
    </row>
    <row r="7687" spans="3:4">
      <c r="C7687" s="633"/>
      <c r="D7687" s="633"/>
    </row>
    <row r="7688" spans="3:4">
      <c r="C7688" s="633"/>
      <c r="D7688" s="633"/>
    </row>
    <row r="7689" spans="3:4">
      <c r="C7689" s="633"/>
      <c r="D7689" s="633"/>
    </row>
    <row r="7690" spans="3:4">
      <c r="C7690" s="633"/>
      <c r="D7690" s="633"/>
    </row>
    <row r="7691" spans="3:4">
      <c r="C7691" s="633"/>
      <c r="D7691" s="633"/>
    </row>
    <row r="7692" spans="3:4">
      <c r="C7692" s="633"/>
      <c r="D7692" s="633"/>
    </row>
    <row r="7693" spans="3:4">
      <c r="C7693" s="633"/>
      <c r="D7693" s="633"/>
    </row>
    <row r="7694" spans="3:4">
      <c r="C7694" s="633"/>
      <c r="D7694" s="633"/>
    </row>
    <row r="7695" spans="3:4">
      <c r="C7695" s="633"/>
      <c r="D7695" s="633"/>
    </row>
    <row r="7696" spans="3:4">
      <c r="C7696" s="633"/>
      <c r="D7696" s="633"/>
    </row>
    <row r="7697" spans="3:4">
      <c r="C7697" s="633"/>
      <c r="D7697" s="633"/>
    </row>
    <row r="7698" spans="3:4">
      <c r="C7698" s="633"/>
      <c r="D7698" s="633"/>
    </row>
    <row r="7699" spans="3:4">
      <c r="C7699" s="633"/>
      <c r="D7699" s="633"/>
    </row>
    <row r="7700" spans="3:4">
      <c r="C7700" s="633"/>
      <c r="D7700" s="633"/>
    </row>
    <row r="7701" spans="3:4">
      <c r="C7701" s="633"/>
      <c r="D7701" s="633"/>
    </row>
    <row r="7702" spans="3:4">
      <c r="C7702" s="633"/>
      <c r="D7702" s="633"/>
    </row>
    <row r="7703" spans="3:4">
      <c r="C7703" s="633"/>
      <c r="D7703" s="633"/>
    </row>
    <row r="7704" spans="3:4">
      <c r="C7704" s="633"/>
      <c r="D7704" s="633"/>
    </row>
    <row r="7705" spans="3:4">
      <c r="C7705" s="633"/>
      <c r="D7705" s="633"/>
    </row>
    <row r="7706" spans="3:4">
      <c r="C7706" s="633"/>
      <c r="D7706" s="633"/>
    </row>
    <row r="7707" spans="3:4">
      <c r="C7707" s="633"/>
      <c r="D7707" s="633"/>
    </row>
    <row r="7708" spans="3:4">
      <c r="C7708" s="633"/>
      <c r="D7708" s="633"/>
    </row>
    <row r="7709" spans="3:4">
      <c r="C7709" s="633"/>
      <c r="D7709" s="633"/>
    </row>
    <row r="7710" spans="3:4">
      <c r="C7710" s="633"/>
      <c r="D7710" s="633"/>
    </row>
    <row r="7711" spans="3:4">
      <c r="C7711" s="633"/>
      <c r="D7711" s="633"/>
    </row>
    <row r="7712" spans="3:4">
      <c r="C7712" s="633"/>
      <c r="D7712" s="633"/>
    </row>
    <row r="7713" spans="3:4">
      <c r="C7713" s="633"/>
      <c r="D7713" s="633"/>
    </row>
    <row r="7714" spans="3:4">
      <c r="C7714" s="633"/>
      <c r="D7714" s="633"/>
    </row>
    <row r="7715" spans="3:4">
      <c r="C7715" s="633"/>
      <c r="D7715" s="633"/>
    </row>
    <row r="7716" spans="3:4">
      <c r="C7716" s="633"/>
      <c r="D7716" s="633"/>
    </row>
    <row r="7717" spans="3:4">
      <c r="C7717" s="633"/>
      <c r="D7717" s="633"/>
    </row>
    <row r="7718" spans="3:4">
      <c r="C7718" s="633"/>
      <c r="D7718" s="633"/>
    </row>
    <row r="7719" spans="3:4">
      <c r="C7719" s="633"/>
      <c r="D7719" s="633"/>
    </row>
    <row r="7720" spans="3:4">
      <c r="C7720" s="633"/>
      <c r="D7720" s="633"/>
    </row>
    <row r="7721" spans="3:4">
      <c r="C7721" s="633"/>
      <c r="D7721" s="633"/>
    </row>
    <row r="7722" spans="3:4">
      <c r="C7722" s="633"/>
      <c r="D7722" s="633"/>
    </row>
    <row r="7723" spans="3:4">
      <c r="C7723" s="633"/>
      <c r="D7723" s="633"/>
    </row>
    <row r="7724" spans="3:4">
      <c r="C7724" s="633"/>
      <c r="D7724" s="633"/>
    </row>
    <row r="7725" spans="3:4">
      <c r="C7725" s="633"/>
      <c r="D7725" s="633"/>
    </row>
    <row r="7726" spans="3:4">
      <c r="C7726" s="633"/>
      <c r="D7726" s="633"/>
    </row>
    <row r="7727" spans="3:4">
      <c r="C7727" s="633"/>
      <c r="D7727" s="633"/>
    </row>
    <row r="7728" spans="3:4">
      <c r="C7728" s="633"/>
      <c r="D7728" s="633"/>
    </row>
    <row r="7729" spans="3:4">
      <c r="C7729" s="633"/>
      <c r="D7729" s="633"/>
    </row>
    <row r="7730" spans="3:4">
      <c r="C7730" s="633"/>
      <c r="D7730" s="633"/>
    </row>
    <row r="7731" spans="3:4">
      <c r="C7731" s="633"/>
      <c r="D7731" s="633"/>
    </row>
    <row r="7732" spans="3:4">
      <c r="C7732" s="633"/>
      <c r="D7732" s="633"/>
    </row>
    <row r="7733" spans="3:4">
      <c r="C7733" s="633"/>
      <c r="D7733" s="633"/>
    </row>
    <row r="7734" spans="3:4">
      <c r="C7734" s="633"/>
      <c r="D7734" s="633"/>
    </row>
    <row r="7735" spans="3:4">
      <c r="C7735" s="633"/>
      <c r="D7735" s="633"/>
    </row>
    <row r="7736" spans="3:4">
      <c r="C7736" s="633"/>
      <c r="D7736" s="633"/>
    </row>
    <row r="7737" spans="3:4">
      <c r="C7737" s="633"/>
      <c r="D7737" s="633"/>
    </row>
    <row r="7738" spans="3:4">
      <c r="C7738" s="633"/>
      <c r="D7738" s="633"/>
    </row>
    <row r="7739" spans="3:4">
      <c r="C7739" s="633"/>
      <c r="D7739" s="633"/>
    </row>
    <row r="7740" spans="3:4">
      <c r="C7740" s="633"/>
      <c r="D7740" s="633"/>
    </row>
    <row r="7741" spans="3:4">
      <c r="C7741" s="633"/>
      <c r="D7741" s="633"/>
    </row>
    <row r="7742" spans="3:4">
      <c r="C7742" s="633"/>
      <c r="D7742" s="633"/>
    </row>
    <row r="7743" spans="3:4">
      <c r="C7743" s="633"/>
      <c r="D7743" s="633"/>
    </row>
    <row r="7744" spans="3:4">
      <c r="C7744" s="633"/>
      <c r="D7744" s="633"/>
    </row>
    <row r="7745" spans="3:4">
      <c r="C7745" s="633"/>
      <c r="D7745" s="633"/>
    </row>
    <row r="7746" spans="3:4">
      <c r="C7746" s="633"/>
      <c r="D7746" s="633"/>
    </row>
    <row r="7747" spans="3:4">
      <c r="C7747" s="633"/>
      <c r="D7747" s="633"/>
    </row>
    <row r="7748" spans="3:4">
      <c r="C7748" s="633"/>
      <c r="D7748" s="633"/>
    </row>
    <row r="7749" spans="3:4">
      <c r="C7749" s="633"/>
      <c r="D7749" s="633"/>
    </row>
    <row r="7750" spans="3:4">
      <c r="C7750" s="633"/>
      <c r="D7750" s="633"/>
    </row>
    <row r="7751" spans="3:4">
      <c r="C7751" s="633"/>
      <c r="D7751" s="633"/>
    </row>
    <row r="7752" spans="3:4">
      <c r="C7752" s="633"/>
      <c r="D7752" s="633"/>
    </row>
    <row r="7753" spans="3:4">
      <c r="C7753" s="633"/>
      <c r="D7753" s="633"/>
    </row>
    <row r="7754" spans="3:4">
      <c r="C7754" s="633"/>
      <c r="D7754" s="633"/>
    </row>
    <row r="7755" spans="3:4">
      <c r="C7755" s="633"/>
      <c r="D7755" s="633"/>
    </row>
    <row r="7756" spans="3:4">
      <c r="C7756" s="633"/>
      <c r="D7756" s="633"/>
    </row>
    <row r="7757" spans="3:4">
      <c r="C7757" s="633"/>
      <c r="D7757" s="633"/>
    </row>
    <row r="7758" spans="3:4">
      <c r="C7758" s="633"/>
      <c r="D7758" s="633"/>
    </row>
    <row r="7759" spans="3:4">
      <c r="C7759" s="633"/>
      <c r="D7759" s="633"/>
    </row>
    <row r="7760" spans="3:4">
      <c r="C7760" s="633"/>
      <c r="D7760" s="633"/>
    </row>
    <row r="7761" spans="3:4">
      <c r="C7761" s="633"/>
      <c r="D7761" s="633"/>
    </row>
    <row r="7762" spans="3:4">
      <c r="C7762" s="633"/>
      <c r="D7762" s="633"/>
    </row>
    <row r="7763" spans="3:4">
      <c r="C7763" s="633"/>
      <c r="D7763" s="633"/>
    </row>
    <row r="7764" spans="3:4">
      <c r="C7764" s="633"/>
      <c r="D7764" s="633"/>
    </row>
    <row r="7765" spans="3:4">
      <c r="C7765" s="633"/>
      <c r="D7765" s="633"/>
    </row>
    <row r="7766" spans="3:4">
      <c r="C7766" s="633"/>
      <c r="D7766" s="633"/>
    </row>
    <row r="7767" spans="3:4">
      <c r="C7767" s="633"/>
      <c r="D7767" s="633"/>
    </row>
    <row r="7768" spans="3:4">
      <c r="C7768" s="633"/>
      <c r="D7768" s="633"/>
    </row>
    <row r="7769" spans="3:4">
      <c r="C7769" s="633"/>
      <c r="D7769" s="633"/>
    </row>
    <row r="7770" spans="3:4">
      <c r="C7770" s="633"/>
      <c r="D7770" s="633"/>
    </row>
    <row r="7771" spans="3:4">
      <c r="C7771" s="633"/>
      <c r="D7771" s="633"/>
    </row>
    <row r="7772" spans="3:4">
      <c r="C7772" s="633"/>
      <c r="D7772" s="633"/>
    </row>
    <row r="7773" spans="3:4">
      <c r="C7773" s="633"/>
      <c r="D7773" s="633"/>
    </row>
    <row r="7774" spans="3:4">
      <c r="C7774" s="633"/>
      <c r="D7774" s="633"/>
    </row>
    <row r="7775" spans="3:4">
      <c r="C7775" s="633"/>
      <c r="D7775" s="633"/>
    </row>
    <row r="7776" spans="3:4">
      <c r="C7776" s="633"/>
      <c r="D7776" s="633"/>
    </row>
    <row r="7777" spans="3:4">
      <c r="C7777" s="633"/>
      <c r="D7777" s="633"/>
    </row>
    <row r="7778" spans="3:4">
      <c r="C7778" s="633"/>
      <c r="D7778" s="633"/>
    </row>
    <row r="7779" spans="3:4">
      <c r="C7779" s="633"/>
      <c r="D7779" s="633"/>
    </row>
    <row r="7780" spans="3:4">
      <c r="C7780" s="633"/>
      <c r="D7780" s="633"/>
    </row>
    <row r="7781" spans="3:4">
      <c r="C7781" s="633"/>
      <c r="D7781" s="633"/>
    </row>
    <row r="7782" spans="3:4">
      <c r="C7782" s="633"/>
      <c r="D7782" s="633"/>
    </row>
    <row r="7783" spans="3:4">
      <c r="C7783" s="633"/>
      <c r="D7783" s="633"/>
    </row>
    <row r="7784" spans="3:4">
      <c r="C7784" s="633"/>
      <c r="D7784" s="633"/>
    </row>
    <row r="7785" spans="3:4">
      <c r="C7785" s="633"/>
      <c r="D7785" s="633"/>
    </row>
    <row r="7786" spans="3:4">
      <c r="C7786" s="633"/>
      <c r="D7786" s="633"/>
    </row>
    <row r="7787" spans="3:4">
      <c r="C7787" s="633"/>
      <c r="D7787" s="633"/>
    </row>
    <row r="7788" spans="3:4">
      <c r="C7788" s="633"/>
      <c r="D7788" s="633"/>
    </row>
    <row r="7789" spans="3:4">
      <c r="C7789" s="633"/>
      <c r="D7789" s="633"/>
    </row>
    <row r="7790" spans="3:4">
      <c r="C7790" s="633"/>
      <c r="D7790" s="633"/>
    </row>
    <row r="7791" spans="3:4">
      <c r="C7791" s="633"/>
      <c r="D7791" s="633"/>
    </row>
    <row r="7792" spans="3:4">
      <c r="C7792" s="633"/>
      <c r="D7792" s="633"/>
    </row>
    <row r="7793" spans="3:4">
      <c r="C7793" s="633"/>
      <c r="D7793" s="633"/>
    </row>
    <row r="7794" spans="3:4">
      <c r="C7794" s="633"/>
      <c r="D7794" s="633"/>
    </row>
    <row r="7795" spans="3:4">
      <c r="C7795" s="633"/>
      <c r="D7795" s="633"/>
    </row>
    <row r="7796" spans="3:4">
      <c r="C7796" s="633"/>
      <c r="D7796" s="633"/>
    </row>
    <row r="7797" spans="3:4">
      <c r="C7797" s="633"/>
      <c r="D7797" s="633"/>
    </row>
    <row r="7798" spans="3:4">
      <c r="C7798" s="633"/>
      <c r="D7798" s="633"/>
    </row>
    <row r="7799" spans="3:4">
      <c r="C7799" s="633"/>
      <c r="D7799" s="633"/>
    </row>
    <row r="7800" spans="3:4">
      <c r="C7800" s="633"/>
      <c r="D7800" s="633"/>
    </row>
    <row r="7801" spans="3:4">
      <c r="C7801" s="633"/>
      <c r="D7801" s="633"/>
    </row>
    <row r="7802" spans="3:4">
      <c r="C7802" s="633"/>
      <c r="D7802" s="633"/>
    </row>
    <row r="7803" spans="3:4">
      <c r="C7803" s="633"/>
      <c r="D7803" s="633"/>
    </row>
    <row r="7804" spans="3:4">
      <c r="C7804" s="633"/>
      <c r="D7804" s="633"/>
    </row>
    <row r="7805" spans="3:4">
      <c r="C7805" s="633"/>
      <c r="D7805" s="633"/>
    </row>
    <row r="7806" spans="3:4">
      <c r="C7806" s="633"/>
      <c r="D7806" s="633"/>
    </row>
    <row r="7807" spans="3:4">
      <c r="C7807" s="633"/>
      <c r="D7807" s="633"/>
    </row>
    <row r="7808" spans="3:4">
      <c r="C7808" s="633"/>
      <c r="D7808" s="633"/>
    </row>
    <row r="7809" spans="3:4">
      <c r="C7809" s="633"/>
      <c r="D7809" s="633"/>
    </row>
    <row r="7810" spans="3:4">
      <c r="C7810" s="633"/>
      <c r="D7810" s="633"/>
    </row>
    <row r="7811" spans="3:4">
      <c r="C7811" s="633"/>
      <c r="D7811" s="633"/>
    </row>
    <row r="7812" spans="3:4">
      <c r="C7812" s="633"/>
      <c r="D7812" s="633"/>
    </row>
    <row r="7813" spans="3:4">
      <c r="C7813" s="633"/>
      <c r="D7813" s="633"/>
    </row>
    <row r="7814" spans="3:4">
      <c r="C7814" s="633"/>
      <c r="D7814" s="633"/>
    </row>
    <row r="7815" spans="3:4">
      <c r="C7815" s="633"/>
      <c r="D7815" s="633"/>
    </row>
    <row r="7816" spans="3:4">
      <c r="C7816" s="633"/>
      <c r="D7816" s="633"/>
    </row>
    <row r="7817" spans="3:4">
      <c r="C7817" s="633"/>
      <c r="D7817" s="633"/>
    </row>
    <row r="7818" spans="3:4">
      <c r="C7818" s="633"/>
      <c r="D7818" s="633"/>
    </row>
    <row r="7819" spans="3:4">
      <c r="C7819" s="633"/>
      <c r="D7819" s="633"/>
    </row>
    <row r="7820" spans="3:4">
      <c r="C7820" s="633"/>
      <c r="D7820" s="633"/>
    </row>
    <row r="7821" spans="3:4">
      <c r="C7821" s="633"/>
      <c r="D7821" s="633"/>
    </row>
    <row r="7822" spans="3:4">
      <c r="C7822" s="633"/>
      <c r="D7822" s="633"/>
    </row>
    <row r="7823" spans="3:4">
      <c r="C7823" s="633"/>
      <c r="D7823" s="633"/>
    </row>
    <row r="7824" spans="3:4">
      <c r="C7824" s="633"/>
      <c r="D7824" s="633"/>
    </row>
    <row r="7825" spans="3:4">
      <c r="C7825" s="633"/>
      <c r="D7825" s="633"/>
    </row>
    <row r="7826" spans="3:4">
      <c r="C7826" s="633"/>
      <c r="D7826" s="633"/>
    </row>
    <row r="7827" spans="3:4">
      <c r="C7827" s="633"/>
      <c r="D7827" s="633"/>
    </row>
    <row r="7828" spans="3:4">
      <c r="C7828" s="633"/>
      <c r="D7828" s="633"/>
    </row>
    <row r="7829" spans="3:4">
      <c r="C7829" s="633"/>
      <c r="D7829" s="633"/>
    </row>
    <row r="7830" spans="3:4">
      <c r="C7830" s="633"/>
      <c r="D7830" s="633"/>
    </row>
    <row r="7831" spans="3:4">
      <c r="C7831" s="633"/>
      <c r="D7831" s="633"/>
    </row>
    <row r="7832" spans="3:4">
      <c r="C7832" s="633"/>
      <c r="D7832" s="633"/>
    </row>
    <row r="7833" spans="3:4">
      <c r="C7833" s="633"/>
      <c r="D7833" s="633"/>
    </row>
    <row r="7834" spans="3:4">
      <c r="C7834" s="633"/>
      <c r="D7834" s="633"/>
    </row>
    <row r="7835" spans="3:4">
      <c r="C7835" s="633"/>
      <c r="D7835" s="633"/>
    </row>
    <row r="7836" spans="3:4">
      <c r="C7836" s="633"/>
      <c r="D7836" s="633"/>
    </row>
    <row r="7837" spans="3:4">
      <c r="C7837" s="633"/>
      <c r="D7837" s="633"/>
    </row>
    <row r="7838" spans="3:4">
      <c r="C7838" s="633"/>
      <c r="D7838" s="633"/>
    </row>
    <row r="7839" spans="3:4">
      <c r="C7839" s="633"/>
      <c r="D7839" s="633"/>
    </row>
    <row r="7840" spans="3:4">
      <c r="C7840" s="633"/>
      <c r="D7840" s="633"/>
    </row>
    <row r="7841" spans="3:4">
      <c r="C7841" s="633"/>
      <c r="D7841" s="633"/>
    </row>
    <row r="7842" spans="3:4">
      <c r="C7842" s="633"/>
      <c r="D7842" s="633"/>
    </row>
    <row r="7843" spans="3:4">
      <c r="C7843" s="633"/>
      <c r="D7843" s="633"/>
    </row>
    <row r="7844" spans="3:4">
      <c r="C7844" s="633"/>
      <c r="D7844" s="633"/>
    </row>
    <row r="7845" spans="3:4">
      <c r="C7845" s="633"/>
      <c r="D7845" s="633"/>
    </row>
    <row r="7846" spans="3:4">
      <c r="C7846" s="633"/>
      <c r="D7846" s="633"/>
    </row>
    <row r="7847" spans="3:4">
      <c r="C7847" s="633"/>
      <c r="D7847" s="633"/>
    </row>
    <row r="7848" spans="3:4">
      <c r="C7848" s="633"/>
      <c r="D7848" s="633"/>
    </row>
    <row r="7849" spans="3:4">
      <c r="C7849" s="633"/>
      <c r="D7849" s="633"/>
    </row>
    <row r="7850" spans="3:4">
      <c r="C7850" s="633"/>
      <c r="D7850" s="633"/>
    </row>
    <row r="7851" spans="3:4">
      <c r="C7851" s="633"/>
      <c r="D7851" s="633"/>
    </row>
    <row r="7852" spans="3:4">
      <c r="C7852" s="633"/>
      <c r="D7852" s="633"/>
    </row>
    <row r="7853" spans="3:4">
      <c r="C7853" s="633"/>
      <c r="D7853" s="633"/>
    </row>
    <row r="7854" spans="3:4">
      <c r="C7854" s="633"/>
      <c r="D7854" s="633"/>
    </row>
    <row r="7855" spans="3:4">
      <c r="C7855" s="633"/>
      <c r="D7855" s="633"/>
    </row>
    <row r="7856" spans="3:4">
      <c r="C7856" s="633"/>
      <c r="D7856" s="633"/>
    </row>
    <row r="7857" spans="3:4">
      <c r="C7857" s="633"/>
      <c r="D7857" s="633"/>
    </row>
    <row r="7858" spans="3:4">
      <c r="C7858" s="633"/>
      <c r="D7858" s="633"/>
    </row>
    <row r="7859" spans="3:4">
      <c r="C7859" s="633"/>
      <c r="D7859" s="633"/>
    </row>
    <row r="7860" spans="3:4">
      <c r="C7860" s="633"/>
      <c r="D7860" s="633"/>
    </row>
    <row r="7861" spans="3:4">
      <c r="C7861" s="633"/>
      <c r="D7861" s="633"/>
    </row>
    <row r="7862" spans="3:4">
      <c r="C7862" s="633"/>
      <c r="D7862" s="633"/>
    </row>
    <row r="7863" spans="3:4">
      <c r="C7863" s="633"/>
      <c r="D7863" s="633"/>
    </row>
    <row r="7864" spans="3:4">
      <c r="C7864" s="633"/>
      <c r="D7864" s="633"/>
    </row>
    <row r="7865" spans="3:4">
      <c r="C7865" s="633"/>
      <c r="D7865" s="633"/>
    </row>
    <row r="7866" spans="3:4">
      <c r="C7866" s="633"/>
      <c r="D7866" s="633"/>
    </row>
    <row r="7867" spans="3:4">
      <c r="C7867" s="633"/>
      <c r="D7867" s="633"/>
    </row>
    <row r="7868" spans="3:4">
      <c r="C7868" s="633"/>
      <c r="D7868" s="633"/>
    </row>
    <row r="7869" spans="3:4">
      <c r="C7869" s="633"/>
      <c r="D7869" s="633"/>
    </row>
    <row r="7870" spans="3:4">
      <c r="C7870" s="633"/>
      <c r="D7870" s="633"/>
    </row>
    <row r="7871" spans="3:4">
      <c r="C7871" s="633"/>
      <c r="D7871" s="633"/>
    </row>
    <row r="7872" spans="3:4">
      <c r="C7872" s="633"/>
      <c r="D7872" s="633"/>
    </row>
    <row r="7873" spans="3:4">
      <c r="C7873" s="633"/>
      <c r="D7873" s="633"/>
    </row>
    <row r="7874" spans="3:4">
      <c r="C7874" s="633"/>
      <c r="D7874" s="633"/>
    </row>
    <row r="7875" spans="3:4">
      <c r="C7875" s="633"/>
      <c r="D7875" s="633"/>
    </row>
    <row r="7876" spans="3:4">
      <c r="C7876" s="633"/>
      <c r="D7876" s="633"/>
    </row>
    <row r="7877" spans="3:4">
      <c r="C7877" s="633"/>
      <c r="D7877" s="633"/>
    </row>
    <row r="7878" spans="3:4">
      <c r="C7878" s="633"/>
      <c r="D7878" s="633"/>
    </row>
    <row r="7879" spans="3:4">
      <c r="C7879" s="633"/>
      <c r="D7879" s="633"/>
    </row>
    <row r="7880" spans="3:4">
      <c r="C7880" s="633"/>
      <c r="D7880" s="633"/>
    </row>
    <row r="7881" spans="3:4">
      <c r="C7881" s="633"/>
      <c r="D7881" s="633"/>
    </row>
    <row r="7882" spans="3:4">
      <c r="C7882" s="633"/>
      <c r="D7882" s="633"/>
    </row>
    <row r="7883" spans="3:4">
      <c r="C7883" s="633"/>
      <c r="D7883" s="633"/>
    </row>
    <row r="7884" spans="3:4">
      <c r="C7884" s="633"/>
      <c r="D7884" s="633"/>
    </row>
    <row r="7885" spans="3:4">
      <c r="C7885" s="633"/>
      <c r="D7885" s="633"/>
    </row>
    <row r="7886" spans="3:4">
      <c r="C7886" s="633"/>
      <c r="D7886" s="633"/>
    </row>
    <row r="7887" spans="3:4">
      <c r="C7887" s="633"/>
      <c r="D7887" s="633"/>
    </row>
    <row r="7888" spans="3:4">
      <c r="C7888" s="633"/>
      <c r="D7888" s="633"/>
    </row>
    <row r="7889" spans="3:4">
      <c r="C7889" s="633"/>
      <c r="D7889" s="633"/>
    </row>
    <row r="7890" spans="3:4">
      <c r="C7890" s="633"/>
      <c r="D7890" s="633"/>
    </row>
    <row r="7891" spans="3:4">
      <c r="C7891" s="633"/>
      <c r="D7891" s="633"/>
    </row>
    <row r="7892" spans="3:4">
      <c r="C7892" s="633"/>
      <c r="D7892" s="633"/>
    </row>
    <row r="7893" spans="3:4">
      <c r="C7893" s="633"/>
      <c r="D7893" s="633"/>
    </row>
    <row r="7894" spans="3:4">
      <c r="C7894" s="633"/>
      <c r="D7894" s="633"/>
    </row>
    <row r="7895" spans="3:4">
      <c r="C7895" s="633"/>
      <c r="D7895" s="633"/>
    </row>
    <row r="7896" spans="3:4">
      <c r="C7896" s="633"/>
      <c r="D7896" s="633"/>
    </row>
    <row r="7897" spans="3:4">
      <c r="C7897" s="633"/>
      <c r="D7897" s="633"/>
    </row>
    <row r="7898" spans="3:4">
      <c r="C7898" s="633"/>
      <c r="D7898" s="633"/>
    </row>
    <row r="7899" spans="3:4">
      <c r="C7899" s="633"/>
      <c r="D7899" s="633"/>
    </row>
    <row r="7900" spans="3:4">
      <c r="C7900" s="633"/>
      <c r="D7900" s="633"/>
    </row>
    <row r="7901" spans="3:4">
      <c r="C7901" s="633"/>
      <c r="D7901" s="633"/>
    </row>
    <row r="7902" spans="3:4">
      <c r="C7902" s="633"/>
      <c r="D7902" s="633"/>
    </row>
    <row r="7903" spans="3:4">
      <c r="C7903" s="633"/>
      <c r="D7903" s="633"/>
    </row>
    <row r="7904" spans="3:4">
      <c r="C7904" s="633"/>
      <c r="D7904" s="633"/>
    </row>
    <row r="7905" spans="3:4">
      <c r="C7905" s="633"/>
      <c r="D7905" s="633"/>
    </row>
    <row r="7906" spans="3:4">
      <c r="C7906" s="633"/>
      <c r="D7906" s="633"/>
    </row>
    <row r="7907" spans="3:4">
      <c r="C7907" s="633"/>
      <c r="D7907" s="633"/>
    </row>
    <row r="7908" spans="3:4">
      <c r="C7908" s="633"/>
      <c r="D7908" s="633"/>
    </row>
    <row r="7909" spans="3:4">
      <c r="C7909" s="633"/>
      <c r="D7909" s="633"/>
    </row>
    <row r="7910" spans="3:4">
      <c r="C7910" s="633"/>
      <c r="D7910" s="633"/>
    </row>
    <row r="7911" spans="3:4">
      <c r="C7911" s="633"/>
      <c r="D7911" s="633"/>
    </row>
    <row r="7912" spans="3:4">
      <c r="C7912" s="633"/>
      <c r="D7912" s="633"/>
    </row>
    <row r="7913" spans="3:4">
      <c r="C7913" s="633"/>
      <c r="D7913" s="633"/>
    </row>
    <row r="7914" spans="3:4">
      <c r="C7914" s="633"/>
      <c r="D7914" s="633"/>
    </row>
    <row r="7915" spans="3:4">
      <c r="C7915" s="633"/>
      <c r="D7915" s="633"/>
    </row>
    <row r="7916" spans="3:4">
      <c r="C7916" s="633"/>
      <c r="D7916" s="633"/>
    </row>
    <row r="7917" spans="3:4">
      <c r="C7917" s="633"/>
      <c r="D7917" s="633"/>
    </row>
    <row r="7918" spans="3:4">
      <c r="C7918" s="633"/>
      <c r="D7918" s="633"/>
    </row>
    <row r="7919" spans="3:4">
      <c r="C7919" s="633"/>
      <c r="D7919" s="633"/>
    </row>
    <row r="7920" spans="3:4">
      <c r="C7920" s="633"/>
      <c r="D7920" s="633"/>
    </row>
    <row r="7921" spans="3:4">
      <c r="C7921" s="633"/>
      <c r="D7921" s="633"/>
    </row>
    <row r="7922" spans="3:4">
      <c r="C7922" s="633"/>
      <c r="D7922" s="633"/>
    </row>
    <row r="7923" spans="3:4">
      <c r="C7923" s="633"/>
      <c r="D7923" s="633"/>
    </row>
    <row r="7924" spans="3:4">
      <c r="C7924" s="633"/>
      <c r="D7924" s="633"/>
    </row>
    <row r="7925" spans="3:4">
      <c r="C7925" s="633"/>
      <c r="D7925" s="633"/>
    </row>
    <row r="7926" spans="3:4">
      <c r="C7926" s="633"/>
      <c r="D7926" s="633"/>
    </row>
    <row r="7927" spans="3:4">
      <c r="C7927" s="633"/>
      <c r="D7927" s="633"/>
    </row>
    <row r="7928" spans="3:4">
      <c r="C7928" s="633"/>
      <c r="D7928" s="633"/>
    </row>
    <row r="7929" spans="3:4">
      <c r="C7929" s="633"/>
      <c r="D7929" s="633"/>
    </row>
    <row r="7930" spans="3:4">
      <c r="C7930" s="633"/>
      <c r="D7930" s="633"/>
    </row>
    <row r="7931" spans="3:4">
      <c r="C7931" s="633"/>
      <c r="D7931" s="633"/>
    </row>
    <row r="7932" spans="3:4">
      <c r="C7932" s="633"/>
      <c r="D7932" s="633"/>
    </row>
    <row r="7933" spans="3:4">
      <c r="C7933" s="633"/>
      <c r="D7933" s="633"/>
    </row>
    <row r="7934" spans="3:4">
      <c r="C7934" s="633"/>
      <c r="D7934" s="633"/>
    </row>
    <row r="7935" spans="3:4">
      <c r="C7935" s="633"/>
      <c r="D7935" s="633"/>
    </row>
    <row r="7936" spans="3:4">
      <c r="C7936" s="633"/>
      <c r="D7936" s="633"/>
    </row>
    <row r="7937" spans="3:4">
      <c r="C7937" s="633"/>
      <c r="D7937" s="633"/>
    </row>
    <row r="7938" spans="3:4">
      <c r="C7938" s="633"/>
      <c r="D7938" s="633"/>
    </row>
    <row r="7939" spans="3:4">
      <c r="C7939" s="633"/>
      <c r="D7939" s="633"/>
    </row>
    <row r="7940" spans="3:4">
      <c r="C7940" s="633"/>
      <c r="D7940" s="633"/>
    </row>
    <row r="7941" spans="3:4">
      <c r="C7941" s="633"/>
      <c r="D7941" s="633"/>
    </row>
    <row r="7942" spans="3:4">
      <c r="C7942" s="633"/>
      <c r="D7942" s="633"/>
    </row>
    <row r="7943" spans="3:4">
      <c r="C7943" s="633"/>
      <c r="D7943" s="633"/>
    </row>
    <row r="7944" spans="3:4">
      <c r="C7944" s="633"/>
      <c r="D7944" s="633"/>
    </row>
    <row r="7945" spans="3:4">
      <c r="C7945" s="633"/>
      <c r="D7945" s="633"/>
    </row>
    <row r="7946" spans="3:4">
      <c r="C7946" s="633"/>
      <c r="D7946" s="633"/>
    </row>
    <row r="7947" spans="3:4">
      <c r="C7947" s="633"/>
      <c r="D7947" s="633"/>
    </row>
    <row r="7948" spans="3:4">
      <c r="C7948" s="633"/>
      <c r="D7948" s="633"/>
    </row>
    <row r="7949" spans="3:4">
      <c r="C7949" s="633"/>
      <c r="D7949" s="633"/>
    </row>
    <row r="7950" spans="3:4">
      <c r="C7950" s="633"/>
      <c r="D7950" s="633"/>
    </row>
    <row r="7951" spans="3:4">
      <c r="C7951" s="633"/>
      <c r="D7951" s="633"/>
    </row>
    <row r="7952" spans="3:4">
      <c r="C7952" s="633"/>
      <c r="D7952" s="633"/>
    </row>
    <row r="7953" spans="3:4">
      <c r="C7953" s="633"/>
      <c r="D7953" s="633"/>
    </row>
    <row r="7954" spans="3:4">
      <c r="C7954" s="633"/>
      <c r="D7954" s="633"/>
    </row>
    <row r="7955" spans="3:4">
      <c r="C7955" s="633"/>
      <c r="D7955" s="633"/>
    </row>
    <row r="7956" spans="3:4">
      <c r="C7956" s="633"/>
      <c r="D7956" s="633"/>
    </row>
    <row r="7957" spans="3:4">
      <c r="C7957" s="633"/>
      <c r="D7957" s="633"/>
    </row>
    <row r="7958" spans="3:4">
      <c r="C7958" s="633"/>
      <c r="D7958" s="633"/>
    </row>
    <row r="7959" spans="3:4">
      <c r="C7959" s="633"/>
      <c r="D7959" s="633"/>
    </row>
    <row r="7960" spans="3:4">
      <c r="C7960" s="633"/>
      <c r="D7960" s="633"/>
    </row>
    <row r="7961" spans="3:4">
      <c r="C7961" s="633"/>
      <c r="D7961" s="633"/>
    </row>
    <row r="7962" spans="3:4">
      <c r="C7962" s="633"/>
      <c r="D7962" s="633"/>
    </row>
    <row r="7963" spans="3:4">
      <c r="C7963" s="633"/>
      <c r="D7963" s="633"/>
    </row>
    <row r="7964" spans="3:4">
      <c r="C7964" s="633"/>
      <c r="D7964" s="633"/>
    </row>
    <row r="7965" spans="3:4">
      <c r="C7965" s="633"/>
      <c r="D7965" s="633"/>
    </row>
    <row r="7966" spans="3:4">
      <c r="C7966" s="633"/>
      <c r="D7966" s="633"/>
    </row>
    <row r="7967" spans="3:4">
      <c r="C7967" s="633"/>
      <c r="D7967" s="633"/>
    </row>
    <row r="7968" spans="3:4">
      <c r="C7968" s="633"/>
      <c r="D7968" s="633"/>
    </row>
    <row r="7969" spans="3:4">
      <c r="C7969" s="633"/>
      <c r="D7969" s="633"/>
    </row>
    <row r="7970" spans="3:4">
      <c r="C7970" s="633"/>
      <c r="D7970" s="633"/>
    </row>
    <row r="7971" spans="3:4">
      <c r="C7971" s="633"/>
      <c r="D7971" s="633"/>
    </row>
    <row r="7972" spans="3:4">
      <c r="C7972" s="633"/>
      <c r="D7972" s="633"/>
    </row>
    <row r="7973" spans="3:4">
      <c r="C7973" s="633"/>
      <c r="D7973" s="633"/>
    </row>
    <row r="7974" spans="3:4">
      <c r="C7974" s="633"/>
      <c r="D7974" s="633"/>
    </row>
    <row r="7975" spans="3:4">
      <c r="C7975" s="633"/>
      <c r="D7975" s="633"/>
    </row>
    <row r="7976" spans="3:4">
      <c r="C7976" s="633"/>
      <c r="D7976" s="633"/>
    </row>
    <row r="7977" spans="3:4">
      <c r="C7977" s="633"/>
      <c r="D7977" s="633"/>
    </row>
    <row r="7978" spans="3:4">
      <c r="C7978" s="633"/>
      <c r="D7978" s="633"/>
    </row>
    <row r="7979" spans="3:4">
      <c r="C7979" s="633"/>
      <c r="D7979" s="633"/>
    </row>
    <row r="7980" spans="3:4">
      <c r="C7980" s="633"/>
      <c r="D7980" s="633"/>
    </row>
    <row r="7981" spans="3:4">
      <c r="C7981" s="633"/>
      <c r="D7981" s="633"/>
    </row>
    <row r="7982" spans="3:4">
      <c r="C7982" s="633"/>
      <c r="D7982" s="633"/>
    </row>
    <row r="7983" spans="3:4">
      <c r="C7983" s="633"/>
      <c r="D7983" s="633"/>
    </row>
    <row r="7984" spans="3:4">
      <c r="C7984" s="633"/>
      <c r="D7984" s="633"/>
    </row>
    <row r="7985" spans="3:4">
      <c r="C7985" s="633"/>
      <c r="D7985" s="633"/>
    </row>
    <row r="7986" spans="3:4">
      <c r="C7986" s="633"/>
      <c r="D7986" s="633"/>
    </row>
    <row r="7987" spans="3:4">
      <c r="C7987" s="633"/>
      <c r="D7987" s="633"/>
    </row>
    <row r="7988" spans="3:4">
      <c r="C7988" s="633"/>
      <c r="D7988" s="633"/>
    </row>
    <row r="7989" spans="3:4">
      <c r="C7989" s="633"/>
      <c r="D7989" s="633"/>
    </row>
    <row r="7990" spans="3:4">
      <c r="C7990" s="633"/>
      <c r="D7990" s="633"/>
    </row>
    <row r="7991" spans="3:4">
      <c r="C7991" s="633"/>
      <c r="D7991" s="633"/>
    </row>
    <row r="7992" spans="3:4">
      <c r="C7992" s="633"/>
      <c r="D7992" s="633"/>
    </row>
    <row r="7993" spans="3:4">
      <c r="C7993" s="633"/>
      <c r="D7993" s="633"/>
    </row>
    <row r="7994" spans="3:4">
      <c r="C7994" s="633"/>
      <c r="D7994" s="633"/>
    </row>
    <row r="7995" spans="3:4">
      <c r="C7995" s="633"/>
      <c r="D7995" s="633"/>
    </row>
    <row r="7996" spans="3:4">
      <c r="C7996" s="633"/>
      <c r="D7996" s="633"/>
    </row>
    <row r="7997" spans="3:4">
      <c r="C7997" s="633"/>
      <c r="D7997" s="633"/>
    </row>
    <row r="7998" spans="3:4">
      <c r="C7998" s="633"/>
      <c r="D7998" s="633"/>
    </row>
    <row r="7999" spans="3:4">
      <c r="C7999" s="633"/>
      <c r="D7999" s="633"/>
    </row>
    <row r="8000" spans="3:4">
      <c r="C8000" s="633"/>
      <c r="D8000" s="633"/>
    </row>
    <row r="8001" spans="3:4">
      <c r="C8001" s="633"/>
      <c r="D8001" s="633"/>
    </row>
    <row r="8002" spans="3:4">
      <c r="C8002" s="633"/>
      <c r="D8002" s="633"/>
    </row>
    <row r="8003" spans="3:4">
      <c r="C8003" s="633"/>
      <c r="D8003" s="633"/>
    </row>
    <row r="8004" spans="3:4">
      <c r="C8004" s="633"/>
      <c r="D8004" s="633"/>
    </row>
    <row r="8005" spans="3:4">
      <c r="C8005" s="633"/>
      <c r="D8005" s="633"/>
    </row>
    <row r="8006" spans="3:4">
      <c r="C8006" s="633"/>
      <c r="D8006" s="633"/>
    </row>
    <row r="8007" spans="3:4">
      <c r="C8007" s="633"/>
      <c r="D8007" s="633"/>
    </row>
    <row r="8008" spans="3:4">
      <c r="C8008" s="633"/>
      <c r="D8008" s="633"/>
    </row>
    <row r="8009" spans="3:4">
      <c r="C8009" s="633"/>
      <c r="D8009" s="633"/>
    </row>
    <row r="8010" spans="3:4">
      <c r="C8010" s="633"/>
      <c r="D8010" s="633"/>
    </row>
    <row r="8011" spans="3:4">
      <c r="C8011" s="633"/>
      <c r="D8011" s="633"/>
    </row>
    <row r="8012" spans="3:4">
      <c r="C8012" s="633"/>
      <c r="D8012" s="633"/>
    </row>
    <row r="8013" spans="3:4">
      <c r="C8013" s="633"/>
      <c r="D8013" s="633"/>
    </row>
    <row r="8014" spans="3:4">
      <c r="C8014" s="633"/>
      <c r="D8014" s="633"/>
    </row>
    <row r="8015" spans="3:4">
      <c r="C8015" s="633"/>
      <c r="D8015" s="633"/>
    </row>
    <row r="8016" spans="3:4">
      <c r="C8016" s="633"/>
      <c r="D8016" s="633"/>
    </row>
    <row r="8017" spans="3:4">
      <c r="C8017" s="633"/>
      <c r="D8017" s="633"/>
    </row>
    <row r="8018" spans="3:4">
      <c r="C8018" s="633"/>
      <c r="D8018" s="633"/>
    </row>
    <row r="8019" spans="3:4">
      <c r="C8019" s="633"/>
      <c r="D8019" s="633"/>
    </row>
    <row r="8020" spans="3:4">
      <c r="C8020" s="633"/>
      <c r="D8020" s="633"/>
    </row>
    <row r="8021" spans="3:4">
      <c r="C8021" s="633"/>
      <c r="D8021" s="633"/>
    </row>
    <row r="8022" spans="3:4">
      <c r="C8022" s="633"/>
      <c r="D8022" s="633"/>
    </row>
    <row r="8023" spans="3:4">
      <c r="C8023" s="633"/>
      <c r="D8023" s="633"/>
    </row>
    <row r="8024" spans="3:4">
      <c r="C8024" s="633"/>
      <c r="D8024" s="633"/>
    </row>
    <row r="8025" spans="3:4">
      <c r="C8025" s="633"/>
      <c r="D8025" s="633"/>
    </row>
    <row r="8026" spans="3:4">
      <c r="C8026" s="633"/>
      <c r="D8026" s="633"/>
    </row>
    <row r="8027" spans="3:4">
      <c r="C8027" s="633"/>
      <c r="D8027" s="633"/>
    </row>
    <row r="8028" spans="3:4">
      <c r="C8028" s="633"/>
      <c r="D8028" s="633"/>
    </row>
    <row r="8029" spans="3:4">
      <c r="C8029" s="633"/>
      <c r="D8029" s="633"/>
    </row>
    <row r="8030" spans="3:4">
      <c r="C8030" s="633"/>
      <c r="D8030" s="633"/>
    </row>
    <row r="8031" spans="3:4">
      <c r="C8031" s="633"/>
      <c r="D8031" s="633"/>
    </row>
    <row r="8032" spans="3:4">
      <c r="C8032" s="633"/>
      <c r="D8032" s="633"/>
    </row>
    <row r="8033" spans="3:4">
      <c r="C8033" s="633"/>
      <c r="D8033" s="633"/>
    </row>
    <row r="8034" spans="3:4">
      <c r="C8034" s="633"/>
      <c r="D8034" s="633"/>
    </row>
    <row r="8035" spans="3:4">
      <c r="C8035" s="633"/>
      <c r="D8035" s="633"/>
    </row>
    <row r="8036" spans="3:4">
      <c r="C8036" s="633"/>
      <c r="D8036" s="633"/>
    </row>
    <row r="8037" spans="3:4">
      <c r="C8037" s="633"/>
      <c r="D8037" s="633"/>
    </row>
    <row r="8038" spans="3:4">
      <c r="C8038" s="633"/>
      <c r="D8038" s="633"/>
    </row>
    <row r="8039" spans="3:4">
      <c r="C8039" s="633"/>
      <c r="D8039" s="633"/>
    </row>
    <row r="8040" spans="3:4">
      <c r="C8040" s="633"/>
      <c r="D8040" s="633"/>
    </row>
    <row r="8041" spans="3:4">
      <c r="C8041" s="633"/>
      <c r="D8041" s="633"/>
    </row>
    <row r="8042" spans="3:4">
      <c r="C8042" s="633"/>
      <c r="D8042" s="633"/>
    </row>
    <row r="8043" spans="3:4">
      <c r="C8043" s="633"/>
      <c r="D8043" s="633"/>
    </row>
    <row r="8044" spans="3:4">
      <c r="C8044" s="633"/>
      <c r="D8044" s="633"/>
    </row>
    <row r="8045" spans="3:4">
      <c r="C8045" s="633"/>
      <c r="D8045" s="633"/>
    </row>
    <row r="8046" spans="3:4">
      <c r="C8046" s="633"/>
      <c r="D8046" s="633"/>
    </row>
    <row r="8047" spans="3:4">
      <c r="C8047" s="633"/>
      <c r="D8047" s="633"/>
    </row>
    <row r="8048" spans="3:4">
      <c r="C8048" s="633"/>
      <c r="D8048" s="633"/>
    </row>
    <row r="8049" spans="3:4">
      <c r="C8049" s="633"/>
      <c r="D8049" s="633"/>
    </row>
    <row r="8050" spans="3:4">
      <c r="C8050" s="633"/>
      <c r="D8050" s="633"/>
    </row>
    <row r="8051" spans="3:4">
      <c r="C8051" s="633"/>
      <c r="D8051" s="633"/>
    </row>
    <row r="8052" spans="3:4">
      <c r="C8052" s="633"/>
      <c r="D8052" s="633"/>
    </row>
    <row r="8053" spans="3:4">
      <c r="C8053" s="633"/>
      <c r="D8053" s="633"/>
    </row>
    <row r="8054" spans="3:4">
      <c r="C8054" s="633"/>
      <c r="D8054" s="633"/>
    </row>
    <row r="8055" spans="3:4">
      <c r="C8055" s="633"/>
      <c r="D8055" s="633"/>
    </row>
    <row r="8056" spans="3:4">
      <c r="C8056" s="633"/>
      <c r="D8056" s="633"/>
    </row>
    <row r="8057" spans="3:4">
      <c r="C8057" s="633"/>
      <c r="D8057" s="633"/>
    </row>
    <row r="8058" spans="3:4">
      <c r="C8058" s="633"/>
      <c r="D8058" s="633"/>
    </row>
    <row r="8059" spans="3:4">
      <c r="C8059" s="633"/>
      <c r="D8059" s="633"/>
    </row>
    <row r="8060" spans="3:4">
      <c r="C8060" s="633"/>
      <c r="D8060" s="633"/>
    </row>
    <row r="8061" spans="3:4">
      <c r="C8061" s="633"/>
      <c r="D8061" s="633"/>
    </row>
    <row r="8062" spans="3:4">
      <c r="C8062" s="633"/>
      <c r="D8062" s="633"/>
    </row>
    <row r="8063" spans="3:4">
      <c r="C8063" s="633"/>
      <c r="D8063" s="633"/>
    </row>
    <row r="8064" spans="3:4">
      <c r="C8064" s="633"/>
      <c r="D8064" s="633"/>
    </row>
    <row r="8065" spans="3:4">
      <c r="C8065" s="633"/>
      <c r="D8065" s="633"/>
    </row>
    <row r="8066" spans="3:4">
      <c r="C8066" s="633"/>
      <c r="D8066" s="633"/>
    </row>
    <row r="8067" spans="3:4">
      <c r="C8067" s="633"/>
      <c r="D8067" s="633"/>
    </row>
    <row r="8068" spans="3:4">
      <c r="C8068" s="633"/>
      <c r="D8068" s="633"/>
    </row>
    <row r="8069" spans="3:4">
      <c r="C8069" s="633"/>
      <c r="D8069" s="633"/>
    </row>
    <row r="8070" spans="3:4">
      <c r="C8070" s="633"/>
      <c r="D8070" s="633"/>
    </row>
    <row r="8071" spans="3:4">
      <c r="C8071" s="633"/>
      <c r="D8071" s="633"/>
    </row>
    <row r="8072" spans="3:4">
      <c r="C8072" s="633"/>
      <c r="D8072" s="633"/>
    </row>
    <row r="8073" spans="3:4">
      <c r="C8073" s="633"/>
      <c r="D8073" s="633"/>
    </row>
    <row r="8074" spans="3:4">
      <c r="C8074" s="633"/>
      <c r="D8074" s="633"/>
    </row>
    <row r="8075" spans="3:4">
      <c r="C8075" s="633"/>
      <c r="D8075" s="633"/>
    </row>
    <row r="8076" spans="3:4">
      <c r="C8076" s="633"/>
      <c r="D8076" s="633"/>
    </row>
    <row r="8077" spans="3:4">
      <c r="C8077" s="633"/>
      <c r="D8077" s="633"/>
    </row>
    <row r="8078" spans="3:4">
      <c r="C8078" s="633"/>
      <c r="D8078" s="633"/>
    </row>
    <row r="8079" spans="3:4">
      <c r="C8079" s="633"/>
      <c r="D8079" s="633"/>
    </row>
    <row r="8080" spans="3:4">
      <c r="C8080" s="633"/>
      <c r="D8080" s="633"/>
    </row>
    <row r="8081" spans="3:4">
      <c r="C8081" s="633"/>
      <c r="D8081" s="633"/>
    </row>
    <row r="8082" spans="3:4">
      <c r="C8082" s="633"/>
      <c r="D8082" s="633"/>
    </row>
    <row r="8083" spans="3:4">
      <c r="C8083" s="633"/>
      <c r="D8083" s="633"/>
    </row>
    <row r="8084" spans="3:4">
      <c r="C8084" s="633"/>
      <c r="D8084" s="633"/>
    </row>
    <row r="8085" spans="3:4">
      <c r="C8085" s="633"/>
      <c r="D8085" s="633"/>
    </row>
    <row r="8086" spans="3:4">
      <c r="C8086" s="633"/>
      <c r="D8086" s="633"/>
    </row>
    <row r="8087" spans="3:4">
      <c r="C8087" s="633"/>
      <c r="D8087" s="633"/>
    </row>
    <row r="8088" spans="3:4">
      <c r="C8088" s="633"/>
      <c r="D8088" s="633"/>
    </row>
    <row r="8089" spans="3:4">
      <c r="C8089" s="633"/>
      <c r="D8089" s="633"/>
    </row>
    <row r="8090" spans="3:4">
      <c r="C8090" s="633"/>
      <c r="D8090" s="633"/>
    </row>
    <row r="8091" spans="3:4">
      <c r="C8091" s="633"/>
      <c r="D8091" s="633"/>
    </row>
    <row r="8092" spans="3:4">
      <c r="C8092" s="633"/>
      <c r="D8092" s="633"/>
    </row>
    <row r="8093" spans="3:4">
      <c r="C8093" s="633"/>
      <c r="D8093" s="633"/>
    </row>
    <row r="8094" spans="3:4">
      <c r="C8094" s="633"/>
      <c r="D8094" s="633"/>
    </row>
    <row r="8095" spans="3:4">
      <c r="C8095" s="633"/>
      <c r="D8095" s="633"/>
    </row>
    <row r="8096" spans="3:4">
      <c r="C8096" s="633"/>
      <c r="D8096" s="633"/>
    </row>
    <row r="8097" spans="3:4">
      <c r="C8097" s="633"/>
      <c r="D8097" s="633"/>
    </row>
    <row r="8098" spans="3:4">
      <c r="C8098" s="633"/>
      <c r="D8098" s="633"/>
    </row>
    <row r="8099" spans="3:4">
      <c r="C8099" s="633"/>
      <c r="D8099" s="633"/>
    </row>
    <row r="8100" spans="3:4">
      <c r="C8100" s="633"/>
      <c r="D8100" s="633"/>
    </row>
    <row r="8101" spans="3:4">
      <c r="C8101" s="633"/>
      <c r="D8101" s="633"/>
    </row>
    <row r="8102" spans="3:4">
      <c r="C8102" s="633"/>
      <c r="D8102" s="633"/>
    </row>
    <row r="8103" spans="3:4">
      <c r="C8103" s="633"/>
      <c r="D8103" s="633"/>
    </row>
    <row r="8104" spans="3:4">
      <c r="C8104" s="633"/>
      <c r="D8104" s="633"/>
    </row>
    <row r="8105" spans="3:4">
      <c r="C8105" s="633"/>
      <c r="D8105" s="633"/>
    </row>
    <row r="8106" spans="3:4">
      <c r="C8106" s="633"/>
      <c r="D8106" s="633"/>
    </row>
    <row r="8107" spans="3:4">
      <c r="C8107" s="633"/>
      <c r="D8107" s="633"/>
    </row>
    <row r="8108" spans="3:4">
      <c r="C8108" s="633"/>
      <c r="D8108" s="633"/>
    </row>
    <row r="8109" spans="3:4">
      <c r="C8109" s="633"/>
      <c r="D8109" s="633"/>
    </row>
    <row r="8110" spans="3:4">
      <c r="C8110" s="633"/>
      <c r="D8110" s="633"/>
    </row>
    <row r="8111" spans="3:4">
      <c r="C8111" s="633"/>
      <c r="D8111" s="633"/>
    </row>
    <row r="8112" spans="3:4">
      <c r="C8112" s="633"/>
      <c r="D8112" s="633"/>
    </row>
    <row r="8113" spans="3:4">
      <c r="C8113" s="633"/>
      <c r="D8113" s="633"/>
    </row>
    <row r="8114" spans="3:4">
      <c r="C8114" s="633"/>
      <c r="D8114" s="633"/>
    </row>
    <row r="8115" spans="3:4">
      <c r="C8115" s="633"/>
      <c r="D8115" s="633"/>
    </row>
    <row r="8116" spans="3:4">
      <c r="C8116" s="633"/>
      <c r="D8116" s="633"/>
    </row>
    <row r="8117" spans="3:4">
      <c r="C8117" s="633"/>
      <c r="D8117" s="633"/>
    </row>
    <row r="8118" spans="3:4">
      <c r="C8118" s="633"/>
      <c r="D8118" s="633"/>
    </row>
    <row r="8119" spans="3:4">
      <c r="C8119" s="633"/>
      <c r="D8119" s="633"/>
    </row>
    <row r="8120" spans="3:4">
      <c r="C8120" s="633"/>
      <c r="D8120" s="633"/>
    </row>
    <row r="8121" spans="3:4">
      <c r="C8121" s="633"/>
      <c r="D8121" s="633"/>
    </row>
    <row r="8122" spans="3:4">
      <c r="C8122" s="633"/>
      <c r="D8122" s="633"/>
    </row>
    <row r="8123" spans="3:4">
      <c r="C8123" s="633"/>
      <c r="D8123" s="633"/>
    </row>
    <row r="8124" spans="3:4">
      <c r="C8124" s="633"/>
      <c r="D8124" s="633"/>
    </row>
    <row r="8125" spans="3:4">
      <c r="C8125" s="633"/>
      <c r="D8125" s="633"/>
    </row>
    <row r="8126" spans="3:4">
      <c r="C8126" s="633"/>
      <c r="D8126" s="633"/>
    </row>
    <row r="8127" spans="3:4">
      <c r="C8127" s="633"/>
      <c r="D8127" s="633"/>
    </row>
    <row r="8128" spans="3:4">
      <c r="C8128" s="633"/>
      <c r="D8128" s="633"/>
    </row>
    <row r="8129" spans="3:4">
      <c r="C8129" s="633"/>
      <c r="D8129" s="633"/>
    </row>
    <row r="8130" spans="3:4">
      <c r="C8130" s="633"/>
      <c r="D8130" s="633"/>
    </row>
    <row r="8131" spans="3:4">
      <c r="C8131" s="633"/>
      <c r="D8131" s="633"/>
    </row>
    <row r="8132" spans="3:4">
      <c r="C8132" s="633"/>
      <c r="D8132" s="633"/>
    </row>
    <row r="8133" spans="3:4">
      <c r="C8133" s="633"/>
      <c r="D8133" s="633"/>
    </row>
    <row r="8134" spans="3:4">
      <c r="C8134" s="633"/>
      <c r="D8134" s="633"/>
    </row>
    <row r="8135" spans="3:4">
      <c r="C8135" s="633"/>
      <c r="D8135" s="633"/>
    </row>
    <row r="8136" spans="3:4">
      <c r="C8136" s="633"/>
      <c r="D8136" s="633"/>
    </row>
    <row r="8137" spans="3:4">
      <c r="C8137" s="633"/>
      <c r="D8137" s="633"/>
    </row>
    <row r="8138" spans="3:4">
      <c r="C8138" s="633"/>
      <c r="D8138" s="633"/>
    </row>
    <row r="8139" spans="3:4">
      <c r="C8139" s="633"/>
      <c r="D8139" s="633"/>
    </row>
    <row r="8140" spans="3:4">
      <c r="C8140" s="633"/>
      <c r="D8140" s="633"/>
    </row>
    <row r="8141" spans="3:4">
      <c r="C8141" s="633"/>
      <c r="D8141" s="633"/>
    </row>
    <row r="8142" spans="3:4">
      <c r="C8142" s="633"/>
      <c r="D8142" s="633"/>
    </row>
    <row r="8143" spans="3:4">
      <c r="C8143" s="633"/>
      <c r="D8143" s="633"/>
    </row>
    <row r="8144" spans="3:4">
      <c r="C8144" s="633"/>
      <c r="D8144" s="633"/>
    </row>
    <row r="8145" spans="3:4">
      <c r="C8145" s="633"/>
      <c r="D8145" s="633"/>
    </row>
    <row r="8146" spans="3:4">
      <c r="C8146" s="633"/>
      <c r="D8146" s="633"/>
    </row>
    <row r="8147" spans="3:4">
      <c r="C8147" s="633"/>
      <c r="D8147" s="633"/>
    </row>
    <row r="8148" spans="3:4">
      <c r="C8148" s="633"/>
      <c r="D8148" s="633"/>
    </row>
    <row r="8149" spans="3:4">
      <c r="C8149" s="633"/>
      <c r="D8149" s="633"/>
    </row>
    <row r="8150" spans="3:4">
      <c r="C8150" s="633"/>
      <c r="D8150" s="633"/>
    </row>
    <row r="8151" spans="3:4">
      <c r="C8151" s="633"/>
      <c r="D8151" s="633"/>
    </row>
    <row r="8152" spans="3:4">
      <c r="C8152" s="633"/>
      <c r="D8152" s="633"/>
    </row>
    <row r="8153" spans="3:4">
      <c r="C8153" s="633"/>
      <c r="D8153" s="633"/>
    </row>
    <row r="8154" spans="3:4">
      <c r="C8154" s="633"/>
      <c r="D8154" s="633"/>
    </row>
    <row r="8155" spans="3:4">
      <c r="C8155" s="633"/>
      <c r="D8155" s="633"/>
    </row>
    <row r="8156" spans="3:4">
      <c r="C8156" s="633"/>
      <c r="D8156" s="633"/>
    </row>
    <row r="8157" spans="3:4">
      <c r="C8157" s="633"/>
      <c r="D8157" s="633"/>
    </row>
    <row r="8158" spans="3:4">
      <c r="C8158" s="633"/>
      <c r="D8158" s="633"/>
    </row>
    <row r="8159" spans="3:4">
      <c r="C8159" s="633"/>
      <c r="D8159" s="633"/>
    </row>
    <row r="8160" spans="3:4">
      <c r="C8160" s="633"/>
      <c r="D8160" s="633"/>
    </row>
    <row r="8161" spans="3:4">
      <c r="C8161" s="633"/>
      <c r="D8161" s="633"/>
    </row>
    <row r="8162" spans="3:4">
      <c r="C8162" s="633"/>
      <c r="D8162" s="633"/>
    </row>
    <row r="8163" spans="3:4">
      <c r="C8163" s="633"/>
      <c r="D8163" s="633"/>
    </row>
    <row r="8164" spans="3:4">
      <c r="C8164" s="633"/>
      <c r="D8164" s="633"/>
    </row>
    <row r="8165" spans="3:4">
      <c r="C8165" s="633"/>
      <c r="D8165" s="633"/>
    </row>
    <row r="8166" spans="3:4">
      <c r="C8166" s="633"/>
      <c r="D8166" s="633"/>
    </row>
    <row r="8167" spans="3:4">
      <c r="C8167" s="633"/>
      <c r="D8167" s="633"/>
    </row>
    <row r="8168" spans="3:4">
      <c r="C8168" s="633"/>
      <c r="D8168" s="633"/>
    </row>
    <row r="8169" spans="3:4">
      <c r="C8169" s="633"/>
      <c r="D8169" s="633"/>
    </row>
    <row r="8170" spans="3:4">
      <c r="C8170" s="633"/>
      <c r="D8170" s="633"/>
    </row>
    <row r="8171" spans="3:4">
      <c r="C8171" s="633"/>
      <c r="D8171" s="633"/>
    </row>
    <row r="8172" spans="3:4">
      <c r="C8172" s="633"/>
      <c r="D8172" s="633"/>
    </row>
    <row r="8173" spans="3:4">
      <c r="C8173" s="633"/>
      <c r="D8173" s="633"/>
    </row>
    <row r="8174" spans="3:4">
      <c r="C8174" s="633"/>
      <c r="D8174" s="633"/>
    </row>
    <row r="8175" spans="3:4">
      <c r="C8175" s="633"/>
      <c r="D8175" s="633"/>
    </row>
    <row r="8176" spans="3:4">
      <c r="C8176" s="633"/>
      <c r="D8176" s="633"/>
    </row>
    <row r="8177" spans="3:4">
      <c r="C8177" s="633"/>
      <c r="D8177" s="633"/>
    </row>
    <row r="8178" spans="3:4">
      <c r="C8178" s="633"/>
      <c r="D8178" s="633"/>
    </row>
    <row r="8179" spans="3:4">
      <c r="C8179" s="633"/>
      <c r="D8179" s="633"/>
    </row>
    <row r="8180" spans="3:4">
      <c r="C8180" s="633"/>
      <c r="D8180" s="633"/>
    </row>
    <row r="8181" spans="3:4">
      <c r="C8181" s="633"/>
      <c r="D8181" s="633"/>
    </row>
    <row r="8182" spans="3:4">
      <c r="C8182" s="633"/>
      <c r="D8182" s="633"/>
    </row>
    <row r="8183" spans="3:4">
      <c r="C8183" s="633"/>
      <c r="D8183" s="633"/>
    </row>
    <row r="8184" spans="3:4">
      <c r="C8184" s="633"/>
      <c r="D8184" s="633"/>
    </row>
    <row r="8185" spans="3:4">
      <c r="C8185" s="633"/>
      <c r="D8185" s="633"/>
    </row>
    <row r="8186" spans="3:4">
      <c r="C8186" s="633"/>
      <c r="D8186" s="633"/>
    </row>
    <row r="8187" spans="3:4">
      <c r="C8187" s="633"/>
      <c r="D8187" s="633"/>
    </row>
    <row r="8188" spans="3:4">
      <c r="C8188" s="633"/>
      <c r="D8188" s="633"/>
    </row>
    <row r="8189" spans="3:4">
      <c r="C8189" s="633"/>
      <c r="D8189" s="633"/>
    </row>
    <row r="8190" spans="3:4">
      <c r="C8190" s="633"/>
      <c r="D8190" s="633"/>
    </row>
    <row r="8191" spans="3:4">
      <c r="C8191" s="633"/>
      <c r="D8191" s="633"/>
    </row>
    <row r="8192" spans="3:4">
      <c r="C8192" s="633"/>
      <c r="D8192" s="633"/>
    </row>
    <row r="8193" spans="3:4">
      <c r="C8193" s="633"/>
      <c r="D8193" s="633"/>
    </row>
    <row r="8194" spans="3:4">
      <c r="C8194" s="633"/>
      <c r="D8194" s="633"/>
    </row>
    <row r="8195" spans="3:4">
      <c r="C8195" s="633"/>
      <c r="D8195" s="633"/>
    </row>
    <row r="8196" spans="3:4">
      <c r="C8196" s="633"/>
      <c r="D8196" s="633"/>
    </row>
    <row r="8197" spans="3:4">
      <c r="C8197" s="633"/>
      <c r="D8197" s="633"/>
    </row>
    <row r="8198" spans="3:4">
      <c r="C8198" s="633"/>
      <c r="D8198" s="633"/>
    </row>
    <row r="8199" spans="3:4">
      <c r="C8199" s="633"/>
      <c r="D8199" s="633"/>
    </row>
    <row r="8200" spans="3:4">
      <c r="C8200" s="633"/>
      <c r="D8200" s="633"/>
    </row>
    <row r="8201" spans="3:4">
      <c r="C8201" s="633"/>
      <c r="D8201" s="633"/>
    </row>
    <row r="8202" spans="3:4">
      <c r="C8202" s="633"/>
      <c r="D8202" s="633"/>
    </row>
    <row r="8203" spans="3:4">
      <c r="C8203" s="633"/>
      <c r="D8203" s="633"/>
    </row>
    <row r="8204" spans="3:4">
      <c r="C8204" s="633"/>
      <c r="D8204" s="633"/>
    </row>
    <row r="8205" spans="3:4">
      <c r="C8205" s="633"/>
      <c r="D8205" s="633"/>
    </row>
    <row r="8206" spans="3:4">
      <c r="C8206" s="633"/>
      <c r="D8206" s="633"/>
    </row>
    <row r="8207" spans="3:4">
      <c r="C8207" s="633"/>
      <c r="D8207" s="633"/>
    </row>
    <row r="8208" spans="3:4">
      <c r="C8208" s="633"/>
      <c r="D8208" s="633"/>
    </row>
    <row r="8209" spans="3:4">
      <c r="C8209" s="633"/>
      <c r="D8209" s="633"/>
    </row>
    <row r="8210" spans="3:4">
      <c r="C8210" s="633"/>
      <c r="D8210" s="633"/>
    </row>
    <row r="8211" spans="3:4">
      <c r="C8211" s="633"/>
      <c r="D8211" s="633"/>
    </row>
    <row r="8212" spans="3:4">
      <c r="C8212" s="633"/>
      <c r="D8212" s="633"/>
    </row>
    <row r="8213" spans="3:4">
      <c r="C8213" s="633"/>
      <c r="D8213" s="633"/>
    </row>
    <row r="8214" spans="3:4">
      <c r="C8214" s="633"/>
      <c r="D8214" s="633"/>
    </row>
    <row r="8215" spans="3:4">
      <c r="C8215" s="633"/>
      <c r="D8215" s="633"/>
    </row>
    <row r="8216" spans="3:4">
      <c r="C8216" s="633"/>
      <c r="D8216" s="633"/>
    </row>
    <row r="8217" spans="3:4">
      <c r="C8217" s="633"/>
      <c r="D8217" s="633"/>
    </row>
    <row r="8218" spans="3:4">
      <c r="C8218" s="633"/>
      <c r="D8218" s="633"/>
    </row>
    <row r="8219" spans="3:4">
      <c r="C8219" s="633"/>
      <c r="D8219" s="633"/>
    </row>
    <row r="8220" spans="3:4">
      <c r="C8220" s="633"/>
      <c r="D8220" s="633"/>
    </row>
    <row r="8221" spans="3:4">
      <c r="C8221" s="633"/>
      <c r="D8221" s="633"/>
    </row>
    <row r="8222" spans="3:4">
      <c r="C8222" s="633"/>
      <c r="D8222" s="633"/>
    </row>
    <row r="8223" spans="3:4">
      <c r="C8223" s="633"/>
      <c r="D8223" s="633"/>
    </row>
    <row r="8224" spans="3:4">
      <c r="C8224" s="633"/>
      <c r="D8224" s="633"/>
    </row>
    <row r="8225" spans="3:4">
      <c r="C8225" s="633"/>
      <c r="D8225" s="633"/>
    </row>
    <row r="8226" spans="3:4">
      <c r="C8226" s="633"/>
      <c r="D8226" s="633"/>
    </row>
    <row r="8227" spans="3:4">
      <c r="C8227" s="633"/>
      <c r="D8227" s="633"/>
    </row>
    <row r="8228" spans="3:4">
      <c r="C8228" s="633"/>
      <c r="D8228" s="633"/>
    </row>
    <row r="8229" spans="3:4">
      <c r="C8229" s="633"/>
      <c r="D8229" s="633"/>
    </row>
    <row r="8230" spans="3:4">
      <c r="C8230" s="633"/>
      <c r="D8230" s="633"/>
    </row>
    <row r="8231" spans="3:4">
      <c r="C8231" s="633"/>
      <c r="D8231" s="633"/>
    </row>
    <row r="8232" spans="3:4">
      <c r="C8232" s="633"/>
      <c r="D8232" s="633"/>
    </row>
    <row r="8233" spans="3:4">
      <c r="C8233" s="633"/>
      <c r="D8233" s="633"/>
    </row>
    <row r="8234" spans="3:4">
      <c r="C8234" s="633"/>
      <c r="D8234" s="633"/>
    </row>
    <row r="8235" spans="3:4">
      <c r="C8235" s="633"/>
      <c r="D8235" s="633"/>
    </row>
    <row r="8236" spans="3:4">
      <c r="C8236" s="633"/>
      <c r="D8236" s="633"/>
    </row>
    <row r="8237" spans="3:4">
      <c r="C8237" s="633"/>
      <c r="D8237" s="633"/>
    </row>
    <row r="8238" spans="3:4">
      <c r="C8238" s="633"/>
      <c r="D8238" s="633"/>
    </row>
    <row r="8239" spans="3:4">
      <c r="C8239" s="633"/>
      <c r="D8239" s="633"/>
    </row>
    <row r="8240" spans="3:4">
      <c r="C8240" s="633"/>
      <c r="D8240" s="633"/>
    </row>
    <row r="8241" spans="3:4">
      <c r="C8241" s="633"/>
      <c r="D8241" s="633"/>
    </row>
    <row r="8242" spans="3:4">
      <c r="C8242" s="633"/>
      <c r="D8242" s="633"/>
    </row>
    <row r="8243" spans="3:4">
      <c r="C8243" s="633"/>
      <c r="D8243" s="633"/>
    </row>
    <row r="8244" spans="3:4">
      <c r="C8244" s="633"/>
      <c r="D8244" s="633"/>
    </row>
    <row r="8245" spans="3:4">
      <c r="C8245" s="633"/>
      <c r="D8245" s="633"/>
    </row>
    <row r="8246" spans="3:4">
      <c r="C8246" s="633"/>
      <c r="D8246" s="633"/>
    </row>
    <row r="8247" spans="3:4">
      <c r="C8247" s="633"/>
      <c r="D8247" s="633"/>
    </row>
    <row r="8248" spans="3:4">
      <c r="C8248" s="633"/>
      <c r="D8248" s="633"/>
    </row>
    <row r="8249" spans="3:4">
      <c r="C8249" s="633"/>
      <c r="D8249" s="633"/>
    </row>
    <row r="8250" spans="3:4">
      <c r="C8250" s="633"/>
      <c r="D8250" s="633"/>
    </row>
    <row r="8251" spans="3:4">
      <c r="C8251" s="633"/>
      <c r="D8251" s="633"/>
    </row>
    <row r="8252" spans="3:4">
      <c r="C8252" s="633"/>
      <c r="D8252" s="633"/>
    </row>
    <row r="8253" spans="3:4">
      <c r="C8253" s="633"/>
      <c r="D8253" s="633"/>
    </row>
    <row r="8254" spans="3:4">
      <c r="C8254" s="633"/>
      <c r="D8254" s="633"/>
    </row>
    <row r="8255" spans="3:4">
      <c r="C8255" s="633"/>
      <c r="D8255" s="633"/>
    </row>
    <row r="8256" spans="3:4">
      <c r="C8256" s="633"/>
      <c r="D8256" s="633"/>
    </row>
    <row r="8257" spans="3:4">
      <c r="C8257" s="633"/>
      <c r="D8257" s="633"/>
    </row>
    <row r="8258" spans="3:4">
      <c r="C8258" s="633"/>
      <c r="D8258" s="633"/>
    </row>
    <row r="8259" spans="3:4">
      <c r="C8259" s="633"/>
      <c r="D8259" s="633"/>
    </row>
    <row r="8260" spans="3:4">
      <c r="C8260" s="633"/>
      <c r="D8260" s="633"/>
    </row>
    <row r="8261" spans="3:4">
      <c r="C8261" s="633"/>
      <c r="D8261" s="633"/>
    </row>
    <row r="8262" spans="3:4">
      <c r="C8262" s="633"/>
      <c r="D8262" s="633"/>
    </row>
    <row r="8263" spans="3:4">
      <c r="C8263" s="633"/>
      <c r="D8263" s="633"/>
    </row>
    <row r="8264" spans="3:4">
      <c r="C8264" s="633"/>
      <c r="D8264" s="633"/>
    </row>
    <row r="8265" spans="3:4">
      <c r="C8265" s="633"/>
      <c r="D8265" s="633"/>
    </row>
    <row r="8266" spans="3:4">
      <c r="C8266" s="633"/>
      <c r="D8266" s="633"/>
    </row>
    <row r="8267" spans="3:4">
      <c r="C8267" s="633"/>
      <c r="D8267" s="633"/>
    </row>
    <row r="8268" spans="3:4">
      <c r="C8268" s="633"/>
      <c r="D8268" s="633"/>
    </row>
    <row r="8269" spans="3:4">
      <c r="C8269" s="633"/>
      <c r="D8269" s="633"/>
    </row>
    <row r="8270" spans="3:4">
      <c r="C8270" s="633"/>
      <c r="D8270" s="633"/>
    </row>
    <row r="8271" spans="3:4">
      <c r="C8271" s="633"/>
      <c r="D8271" s="633"/>
    </row>
    <row r="8272" spans="3:4">
      <c r="C8272" s="633"/>
      <c r="D8272" s="633"/>
    </row>
    <row r="8273" spans="3:4">
      <c r="C8273" s="633"/>
      <c r="D8273" s="633"/>
    </row>
    <row r="8274" spans="3:4">
      <c r="C8274" s="633"/>
      <c r="D8274" s="633"/>
    </row>
    <row r="8275" spans="3:4">
      <c r="C8275" s="633"/>
      <c r="D8275" s="633"/>
    </row>
    <row r="8276" spans="3:4">
      <c r="C8276" s="633"/>
      <c r="D8276" s="633"/>
    </row>
    <row r="8277" spans="3:4">
      <c r="C8277" s="633"/>
      <c r="D8277" s="633"/>
    </row>
    <row r="8278" spans="3:4">
      <c r="C8278" s="633"/>
      <c r="D8278" s="633"/>
    </row>
    <row r="8279" spans="3:4">
      <c r="C8279" s="633"/>
      <c r="D8279" s="633"/>
    </row>
    <row r="8280" spans="3:4">
      <c r="C8280" s="633"/>
      <c r="D8280" s="633"/>
    </row>
    <row r="8281" spans="3:4">
      <c r="C8281" s="633"/>
      <c r="D8281" s="633"/>
    </row>
    <row r="8282" spans="3:4">
      <c r="C8282" s="633"/>
      <c r="D8282" s="633"/>
    </row>
    <row r="8283" spans="3:4">
      <c r="C8283" s="633"/>
      <c r="D8283" s="633"/>
    </row>
    <row r="8284" spans="3:4">
      <c r="C8284" s="633"/>
      <c r="D8284" s="633"/>
    </row>
    <row r="8285" spans="3:4">
      <c r="C8285" s="633"/>
      <c r="D8285" s="633"/>
    </row>
    <row r="8286" spans="3:4">
      <c r="C8286" s="633"/>
      <c r="D8286" s="633"/>
    </row>
    <row r="8287" spans="3:4">
      <c r="C8287" s="633"/>
      <c r="D8287" s="633"/>
    </row>
    <row r="8288" spans="3:4">
      <c r="C8288" s="633"/>
      <c r="D8288" s="633"/>
    </row>
    <row r="8289" spans="3:4">
      <c r="C8289" s="633"/>
      <c r="D8289" s="633"/>
    </row>
    <row r="8290" spans="3:4">
      <c r="C8290" s="633"/>
      <c r="D8290" s="633"/>
    </row>
    <row r="8291" spans="3:4">
      <c r="C8291" s="633"/>
      <c r="D8291" s="633"/>
    </row>
    <row r="8292" spans="3:4">
      <c r="C8292" s="633"/>
      <c r="D8292" s="633"/>
    </row>
    <row r="8293" spans="3:4">
      <c r="C8293" s="633"/>
      <c r="D8293" s="633"/>
    </row>
    <row r="8294" spans="3:4">
      <c r="C8294" s="633"/>
      <c r="D8294" s="633"/>
    </row>
    <row r="8295" spans="3:4">
      <c r="C8295" s="633"/>
      <c r="D8295" s="633"/>
    </row>
    <row r="8296" spans="3:4">
      <c r="C8296" s="633"/>
      <c r="D8296" s="633"/>
    </row>
    <row r="8297" spans="3:4">
      <c r="C8297" s="633"/>
      <c r="D8297" s="633"/>
    </row>
    <row r="8298" spans="3:4">
      <c r="C8298" s="633"/>
      <c r="D8298" s="633"/>
    </row>
    <row r="8299" spans="3:4">
      <c r="C8299" s="633"/>
      <c r="D8299" s="633"/>
    </row>
    <row r="8300" spans="3:4">
      <c r="C8300" s="633"/>
      <c r="D8300" s="633"/>
    </row>
    <row r="8301" spans="3:4">
      <c r="C8301" s="633"/>
      <c r="D8301" s="633"/>
    </row>
    <row r="8302" spans="3:4">
      <c r="C8302" s="633"/>
      <c r="D8302" s="633"/>
    </row>
    <row r="8303" spans="3:4">
      <c r="C8303" s="633"/>
      <c r="D8303" s="633"/>
    </row>
    <row r="8304" spans="3:4">
      <c r="C8304" s="633"/>
      <c r="D8304" s="633"/>
    </row>
    <row r="8305" spans="3:4">
      <c r="C8305" s="633"/>
      <c r="D8305" s="633"/>
    </row>
    <row r="8306" spans="3:4">
      <c r="C8306" s="633"/>
      <c r="D8306" s="633"/>
    </row>
    <row r="8307" spans="3:4">
      <c r="C8307" s="633"/>
      <c r="D8307" s="633"/>
    </row>
    <row r="8308" spans="3:4">
      <c r="C8308" s="633"/>
      <c r="D8308" s="633"/>
    </row>
    <row r="8309" spans="3:4">
      <c r="C8309" s="633"/>
      <c r="D8309" s="633"/>
    </row>
    <row r="8310" spans="3:4">
      <c r="C8310" s="633"/>
      <c r="D8310" s="633"/>
    </row>
    <row r="8311" spans="3:4">
      <c r="C8311" s="633"/>
      <c r="D8311" s="633"/>
    </row>
    <row r="8312" spans="3:4">
      <c r="C8312" s="633"/>
      <c r="D8312" s="633"/>
    </row>
    <row r="8313" spans="3:4">
      <c r="C8313" s="633"/>
      <c r="D8313" s="633"/>
    </row>
    <row r="8314" spans="3:4">
      <c r="C8314" s="633"/>
      <c r="D8314" s="633"/>
    </row>
    <row r="8315" spans="3:4">
      <c r="C8315" s="633"/>
      <c r="D8315" s="633"/>
    </row>
    <row r="8316" spans="3:4">
      <c r="C8316" s="633"/>
      <c r="D8316" s="633"/>
    </row>
    <row r="8317" spans="3:4">
      <c r="C8317" s="633"/>
      <c r="D8317" s="633"/>
    </row>
    <row r="8318" spans="3:4">
      <c r="C8318" s="633"/>
      <c r="D8318" s="633"/>
    </row>
    <row r="8319" spans="3:4">
      <c r="C8319" s="633"/>
      <c r="D8319" s="633"/>
    </row>
    <row r="8320" spans="3:4">
      <c r="C8320" s="633"/>
      <c r="D8320" s="633"/>
    </row>
    <row r="8321" spans="3:4">
      <c r="C8321" s="633"/>
      <c r="D8321" s="633"/>
    </row>
    <row r="8322" spans="3:4">
      <c r="C8322" s="633"/>
      <c r="D8322" s="633"/>
    </row>
    <row r="8323" spans="3:4">
      <c r="C8323" s="633"/>
      <c r="D8323" s="633"/>
    </row>
    <row r="8324" spans="3:4">
      <c r="C8324" s="633"/>
      <c r="D8324" s="633"/>
    </row>
    <row r="8325" spans="3:4">
      <c r="C8325" s="633"/>
      <c r="D8325" s="633"/>
    </row>
    <row r="8326" spans="3:4">
      <c r="C8326" s="633"/>
      <c r="D8326" s="633"/>
    </row>
    <row r="8327" spans="3:4">
      <c r="C8327" s="633"/>
      <c r="D8327" s="633"/>
    </row>
    <row r="8328" spans="3:4">
      <c r="C8328" s="633"/>
      <c r="D8328" s="633"/>
    </row>
    <row r="8329" spans="3:4">
      <c r="C8329" s="633"/>
      <c r="D8329" s="633"/>
    </row>
    <row r="8330" spans="3:4">
      <c r="C8330" s="633"/>
      <c r="D8330" s="633"/>
    </row>
    <row r="8331" spans="3:4">
      <c r="C8331" s="633"/>
      <c r="D8331" s="633"/>
    </row>
    <row r="8332" spans="3:4">
      <c r="C8332" s="633"/>
      <c r="D8332" s="633"/>
    </row>
    <row r="8333" spans="3:4">
      <c r="C8333" s="633"/>
      <c r="D8333" s="633"/>
    </row>
    <row r="8334" spans="3:4">
      <c r="C8334" s="633"/>
      <c r="D8334" s="633"/>
    </row>
    <row r="8335" spans="3:4">
      <c r="C8335" s="633"/>
      <c r="D8335" s="633"/>
    </row>
    <row r="8336" spans="3:4">
      <c r="C8336" s="633"/>
      <c r="D8336" s="633"/>
    </row>
    <row r="8337" spans="3:4">
      <c r="C8337" s="633"/>
      <c r="D8337" s="633"/>
    </row>
    <row r="8338" spans="3:4">
      <c r="C8338" s="633"/>
      <c r="D8338" s="633"/>
    </row>
    <row r="8339" spans="3:4">
      <c r="C8339" s="633"/>
      <c r="D8339" s="633"/>
    </row>
    <row r="8340" spans="3:4">
      <c r="C8340" s="633"/>
      <c r="D8340" s="633"/>
    </row>
    <row r="8341" spans="3:4">
      <c r="C8341" s="633"/>
      <c r="D8341" s="633"/>
    </row>
    <row r="8342" spans="3:4">
      <c r="C8342" s="633"/>
      <c r="D8342" s="633"/>
    </row>
    <row r="8343" spans="3:4">
      <c r="C8343" s="633"/>
      <c r="D8343" s="633"/>
    </row>
    <row r="8344" spans="3:4">
      <c r="C8344" s="633"/>
      <c r="D8344" s="633"/>
    </row>
    <row r="8345" spans="3:4">
      <c r="C8345" s="633"/>
      <c r="D8345" s="633"/>
    </row>
    <row r="8346" spans="3:4">
      <c r="C8346" s="633"/>
      <c r="D8346" s="633"/>
    </row>
    <row r="8347" spans="3:4">
      <c r="C8347" s="633"/>
      <c r="D8347" s="633"/>
    </row>
    <row r="8348" spans="3:4">
      <c r="C8348" s="633"/>
      <c r="D8348" s="633"/>
    </row>
    <row r="8349" spans="3:4">
      <c r="C8349" s="633"/>
      <c r="D8349" s="633"/>
    </row>
    <row r="8350" spans="3:4">
      <c r="C8350" s="633"/>
      <c r="D8350" s="633"/>
    </row>
    <row r="8351" spans="3:4">
      <c r="C8351" s="633"/>
      <c r="D8351" s="633"/>
    </row>
    <row r="8352" spans="3:4">
      <c r="C8352" s="633"/>
      <c r="D8352" s="633"/>
    </row>
    <row r="8353" spans="3:4">
      <c r="C8353" s="633"/>
      <c r="D8353" s="633"/>
    </row>
    <row r="8354" spans="3:4">
      <c r="C8354" s="633"/>
      <c r="D8354" s="633"/>
    </row>
    <row r="8355" spans="3:4">
      <c r="C8355" s="633"/>
      <c r="D8355" s="633"/>
    </row>
    <row r="8356" spans="3:4">
      <c r="C8356" s="633"/>
      <c r="D8356" s="633"/>
    </row>
    <row r="8357" spans="3:4">
      <c r="C8357" s="633"/>
      <c r="D8357" s="633"/>
    </row>
    <row r="8358" spans="3:4">
      <c r="C8358" s="633"/>
      <c r="D8358" s="633"/>
    </row>
    <row r="8359" spans="3:4">
      <c r="C8359" s="633"/>
      <c r="D8359" s="633"/>
    </row>
    <row r="8360" spans="3:4">
      <c r="C8360" s="633"/>
      <c r="D8360" s="633"/>
    </row>
    <row r="8361" spans="3:4">
      <c r="C8361" s="633"/>
      <c r="D8361" s="633"/>
    </row>
    <row r="8362" spans="3:4">
      <c r="C8362" s="633"/>
      <c r="D8362" s="633"/>
    </row>
    <row r="8363" spans="3:4">
      <c r="C8363" s="633"/>
      <c r="D8363" s="633"/>
    </row>
    <row r="8364" spans="3:4">
      <c r="C8364" s="633"/>
      <c r="D8364" s="633"/>
    </row>
    <row r="8365" spans="3:4">
      <c r="C8365" s="633"/>
      <c r="D8365" s="633"/>
    </row>
    <row r="8366" spans="3:4">
      <c r="C8366" s="633"/>
      <c r="D8366" s="633"/>
    </row>
    <row r="8367" spans="3:4">
      <c r="C8367" s="633"/>
      <c r="D8367" s="633"/>
    </row>
    <row r="8368" spans="3:4">
      <c r="C8368" s="633"/>
      <c r="D8368" s="633"/>
    </row>
    <row r="8369" spans="3:4">
      <c r="C8369" s="633"/>
      <c r="D8369" s="633"/>
    </row>
    <row r="8370" spans="3:4">
      <c r="C8370" s="633"/>
      <c r="D8370" s="633"/>
    </row>
    <row r="8371" spans="3:4">
      <c r="C8371" s="633"/>
      <c r="D8371" s="633"/>
    </row>
    <row r="8372" spans="3:4">
      <c r="C8372" s="633"/>
      <c r="D8372" s="633"/>
    </row>
    <row r="8373" spans="3:4">
      <c r="C8373" s="633"/>
      <c r="D8373" s="633"/>
    </row>
    <row r="8374" spans="3:4">
      <c r="C8374" s="633"/>
      <c r="D8374" s="633"/>
    </row>
    <row r="8375" spans="3:4">
      <c r="C8375" s="633"/>
      <c r="D8375" s="633"/>
    </row>
    <row r="8376" spans="3:4">
      <c r="C8376" s="633"/>
      <c r="D8376" s="633"/>
    </row>
    <row r="8377" spans="3:4">
      <c r="C8377" s="633"/>
      <c r="D8377" s="633"/>
    </row>
    <row r="8378" spans="3:4">
      <c r="C8378" s="633"/>
      <c r="D8378" s="633"/>
    </row>
    <row r="8379" spans="3:4">
      <c r="C8379" s="633"/>
      <c r="D8379" s="633"/>
    </row>
    <row r="8380" spans="3:4">
      <c r="C8380" s="633"/>
      <c r="D8380" s="633"/>
    </row>
    <row r="8381" spans="3:4">
      <c r="C8381" s="633"/>
      <c r="D8381" s="633"/>
    </row>
    <row r="8382" spans="3:4">
      <c r="C8382" s="633"/>
      <c r="D8382" s="633"/>
    </row>
    <row r="8383" spans="3:4">
      <c r="C8383" s="633"/>
      <c r="D8383" s="633"/>
    </row>
    <row r="8384" spans="3:4">
      <c r="C8384" s="633"/>
      <c r="D8384" s="633"/>
    </row>
    <row r="8385" spans="3:4">
      <c r="C8385" s="633"/>
      <c r="D8385" s="633"/>
    </row>
    <row r="8386" spans="3:4">
      <c r="C8386" s="633"/>
      <c r="D8386" s="633"/>
    </row>
    <row r="8387" spans="3:4">
      <c r="C8387" s="633"/>
      <c r="D8387" s="633"/>
    </row>
    <row r="8388" spans="3:4">
      <c r="C8388" s="633"/>
      <c r="D8388" s="633"/>
    </row>
    <row r="8389" spans="3:4">
      <c r="C8389" s="633"/>
      <c r="D8389" s="633"/>
    </row>
    <row r="8390" spans="3:4">
      <c r="C8390" s="633"/>
      <c r="D8390" s="633"/>
    </row>
    <row r="8391" spans="3:4">
      <c r="C8391" s="633"/>
      <c r="D8391" s="633"/>
    </row>
    <row r="8392" spans="3:4">
      <c r="C8392" s="633"/>
      <c r="D8392" s="633"/>
    </row>
    <row r="8393" spans="3:4">
      <c r="C8393" s="633"/>
      <c r="D8393" s="633"/>
    </row>
    <row r="8394" spans="3:4">
      <c r="C8394" s="633"/>
      <c r="D8394" s="633"/>
    </row>
    <row r="8395" spans="3:4">
      <c r="C8395" s="633"/>
      <c r="D8395" s="633"/>
    </row>
    <row r="8396" spans="3:4">
      <c r="C8396" s="633"/>
      <c r="D8396" s="633"/>
    </row>
    <row r="8397" spans="3:4">
      <c r="C8397" s="633"/>
      <c r="D8397" s="633"/>
    </row>
    <row r="8398" spans="3:4">
      <c r="C8398" s="633"/>
      <c r="D8398" s="633"/>
    </row>
    <row r="8399" spans="3:4">
      <c r="C8399" s="633"/>
      <c r="D8399" s="633"/>
    </row>
    <row r="8400" spans="3:4">
      <c r="C8400" s="633"/>
      <c r="D8400" s="633"/>
    </row>
    <row r="8401" spans="3:4">
      <c r="C8401" s="633"/>
      <c r="D8401" s="633"/>
    </row>
    <row r="8402" spans="3:4">
      <c r="C8402" s="633"/>
      <c r="D8402" s="633"/>
    </row>
    <row r="8403" spans="3:4">
      <c r="C8403" s="633"/>
      <c r="D8403" s="633"/>
    </row>
    <row r="8404" spans="3:4">
      <c r="C8404" s="633"/>
      <c r="D8404" s="633"/>
    </row>
    <row r="8405" spans="3:4">
      <c r="C8405" s="633"/>
      <c r="D8405" s="633"/>
    </row>
    <row r="8406" spans="3:4">
      <c r="C8406" s="633"/>
      <c r="D8406" s="633"/>
    </row>
    <row r="8407" spans="3:4">
      <c r="C8407" s="633"/>
      <c r="D8407" s="633"/>
    </row>
    <row r="8408" spans="3:4">
      <c r="C8408" s="633"/>
      <c r="D8408" s="633"/>
    </row>
    <row r="8409" spans="3:4">
      <c r="C8409" s="633"/>
      <c r="D8409" s="633"/>
    </row>
    <row r="8410" spans="3:4">
      <c r="C8410" s="633"/>
      <c r="D8410" s="633"/>
    </row>
    <row r="8411" spans="3:4">
      <c r="C8411" s="633"/>
      <c r="D8411" s="633"/>
    </row>
    <row r="8412" spans="3:4">
      <c r="C8412" s="633"/>
      <c r="D8412" s="633"/>
    </row>
    <row r="8413" spans="3:4">
      <c r="C8413" s="633"/>
      <c r="D8413" s="633"/>
    </row>
    <row r="8414" spans="3:4">
      <c r="C8414" s="633"/>
      <c r="D8414" s="633"/>
    </row>
    <row r="8415" spans="3:4">
      <c r="C8415" s="633"/>
      <c r="D8415" s="633"/>
    </row>
    <row r="8416" spans="3:4">
      <c r="C8416" s="633"/>
      <c r="D8416" s="633"/>
    </row>
    <row r="8417" spans="3:4">
      <c r="C8417" s="633"/>
      <c r="D8417" s="633"/>
    </row>
    <row r="8418" spans="3:4">
      <c r="C8418" s="633"/>
      <c r="D8418" s="633"/>
    </row>
    <row r="8419" spans="3:4">
      <c r="C8419" s="633"/>
      <c r="D8419" s="633"/>
    </row>
    <row r="8420" spans="3:4">
      <c r="C8420" s="633"/>
      <c r="D8420" s="633"/>
    </row>
    <row r="8421" spans="3:4">
      <c r="C8421" s="633"/>
      <c r="D8421" s="633"/>
    </row>
    <row r="8422" spans="3:4">
      <c r="C8422" s="633"/>
      <c r="D8422" s="633"/>
    </row>
    <row r="8423" spans="3:4">
      <c r="C8423" s="633"/>
      <c r="D8423" s="633"/>
    </row>
    <row r="8424" spans="3:4">
      <c r="C8424" s="633"/>
      <c r="D8424" s="633"/>
    </row>
    <row r="8425" spans="3:4">
      <c r="C8425" s="633"/>
      <c r="D8425" s="633"/>
    </row>
    <row r="8426" spans="3:4">
      <c r="C8426" s="633"/>
      <c r="D8426" s="633"/>
    </row>
    <row r="8427" spans="3:4">
      <c r="C8427" s="633"/>
      <c r="D8427" s="633"/>
    </row>
    <row r="8428" spans="3:4">
      <c r="C8428" s="633"/>
      <c r="D8428" s="633"/>
    </row>
    <row r="8429" spans="3:4">
      <c r="C8429" s="633"/>
      <c r="D8429" s="633"/>
    </row>
    <row r="8430" spans="3:4">
      <c r="C8430" s="633"/>
      <c r="D8430" s="633"/>
    </row>
    <row r="8431" spans="3:4">
      <c r="C8431" s="633"/>
      <c r="D8431" s="633"/>
    </row>
    <row r="8432" spans="3:4">
      <c r="C8432" s="633"/>
      <c r="D8432" s="633"/>
    </row>
    <row r="8433" spans="3:4">
      <c r="C8433" s="633"/>
      <c r="D8433" s="633"/>
    </row>
    <row r="8434" spans="3:4">
      <c r="C8434" s="633"/>
      <c r="D8434" s="633"/>
    </row>
    <row r="8435" spans="3:4">
      <c r="C8435" s="633"/>
      <c r="D8435" s="633"/>
    </row>
    <row r="8436" spans="3:4">
      <c r="C8436" s="633"/>
      <c r="D8436" s="633"/>
    </row>
    <row r="8437" spans="3:4">
      <c r="C8437" s="633"/>
      <c r="D8437" s="633"/>
    </row>
    <row r="8438" spans="3:4">
      <c r="C8438" s="633"/>
      <c r="D8438" s="633"/>
    </row>
    <row r="8439" spans="3:4">
      <c r="C8439" s="633"/>
      <c r="D8439" s="633"/>
    </row>
    <row r="8440" spans="3:4">
      <c r="C8440" s="633"/>
      <c r="D8440" s="633"/>
    </row>
    <row r="8441" spans="3:4">
      <c r="C8441" s="633"/>
      <c r="D8441" s="633"/>
    </row>
    <row r="8442" spans="3:4">
      <c r="C8442" s="633"/>
      <c r="D8442" s="633"/>
    </row>
    <row r="8443" spans="3:4">
      <c r="C8443" s="633"/>
      <c r="D8443" s="633"/>
    </row>
    <row r="8444" spans="3:4">
      <c r="C8444" s="633"/>
      <c r="D8444" s="633"/>
    </row>
    <row r="8445" spans="3:4">
      <c r="C8445" s="633"/>
      <c r="D8445" s="633"/>
    </row>
    <row r="8446" spans="3:4">
      <c r="C8446" s="633"/>
      <c r="D8446" s="633"/>
    </row>
    <row r="8447" spans="3:4">
      <c r="C8447" s="633"/>
      <c r="D8447" s="633"/>
    </row>
    <row r="8448" spans="3:4">
      <c r="C8448" s="633"/>
      <c r="D8448" s="633"/>
    </row>
    <row r="8449" spans="3:4">
      <c r="C8449" s="633"/>
      <c r="D8449" s="633"/>
    </row>
    <row r="8450" spans="3:4">
      <c r="C8450" s="633"/>
      <c r="D8450" s="633"/>
    </row>
    <row r="8451" spans="3:4">
      <c r="C8451" s="633"/>
      <c r="D8451" s="633"/>
    </row>
    <row r="8452" spans="3:4">
      <c r="C8452" s="633"/>
      <c r="D8452" s="633"/>
    </row>
    <row r="8453" spans="3:4">
      <c r="C8453" s="633"/>
      <c r="D8453" s="633"/>
    </row>
    <row r="8454" spans="3:4">
      <c r="C8454" s="633"/>
      <c r="D8454" s="633"/>
    </row>
    <row r="8455" spans="3:4">
      <c r="C8455" s="633"/>
      <c r="D8455" s="633"/>
    </row>
    <row r="8456" spans="3:4">
      <c r="C8456" s="633"/>
      <c r="D8456" s="633"/>
    </row>
    <row r="8457" spans="3:4">
      <c r="C8457" s="633"/>
      <c r="D8457" s="633"/>
    </row>
    <row r="8458" spans="3:4">
      <c r="C8458" s="633"/>
      <c r="D8458" s="633"/>
    </row>
    <row r="8459" spans="3:4">
      <c r="C8459" s="633"/>
      <c r="D8459" s="633"/>
    </row>
    <row r="8460" spans="3:4">
      <c r="C8460" s="633"/>
      <c r="D8460" s="633"/>
    </row>
    <row r="8461" spans="3:4">
      <c r="C8461" s="633"/>
      <c r="D8461" s="633"/>
    </row>
    <row r="8462" spans="3:4">
      <c r="C8462" s="633"/>
      <c r="D8462" s="633"/>
    </row>
    <row r="8463" spans="3:4">
      <c r="C8463" s="633"/>
      <c r="D8463" s="633"/>
    </row>
    <row r="8464" spans="3:4">
      <c r="C8464" s="633"/>
      <c r="D8464" s="633"/>
    </row>
    <row r="8465" spans="3:4">
      <c r="C8465" s="633"/>
      <c r="D8465" s="633"/>
    </row>
    <row r="8466" spans="3:4">
      <c r="C8466" s="633"/>
      <c r="D8466" s="633"/>
    </row>
    <row r="8467" spans="3:4">
      <c r="C8467" s="633"/>
      <c r="D8467" s="633"/>
    </row>
    <row r="8468" spans="3:4">
      <c r="C8468" s="633"/>
      <c r="D8468" s="633"/>
    </row>
    <row r="8469" spans="3:4">
      <c r="C8469" s="633"/>
      <c r="D8469" s="633"/>
    </row>
    <row r="8470" spans="3:4">
      <c r="C8470" s="633"/>
      <c r="D8470" s="633"/>
    </row>
    <row r="8471" spans="3:4">
      <c r="C8471" s="633"/>
      <c r="D8471" s="633"/>
    </row>
    <row r="8472" spans="3:4">
      <c r="C8472" s="633"/>
      <c r="D8472" s="633"/>
    </row>
    <row r="8473" spans="3:4">
      <c r="C8473" s="633"/>
      <c r="D8473" s="633"/>
    </row>
    <row r="8474" spans="3:4">
      <c r="C8474" s="633"/>
      <c r="D8474" s="633"/>
    </row>
    <row r="8475" spans="3:4">
      <c r="C8475" s="633"/>
      <c r="D8475" s="633"/>
    </row>
    <row r="8476" spans="3:4">
      <c r="C8476" s="633"/>
      <c r="D8476" s="633"/>
    </row>
    <row r="8477" spans="3:4">
      <c r="C8477" s="633"/>
      <c r="D8477" s="633"/>
    </row>
    <row r="8478" spans="3:4">
      <c r="C8478" s="633"/>
      <c r="D8478" s="633"/>
    </row>
    <row r="8479" spans="3:4">
      <c r="C8479" s="633"/>
      <c r="D8479" s="633"/>
    </row>
    <row r="8480" spans="3:4">
      <c r="C8480" s="633"/>
      <c r="D8480" s="633"/>
    </row>
    <row r="8481" spans="3:4">
      <c r="C8481" s="633"/>
      <c r="D8481" s="633"/>
    </row>
    <row r="8482" spans="3:4">
      <c r="C8482" s="633"/>
      <c r="D8482" s="633"/>
    </row>
    <row r="8483" spans="3:4">
      <c r="C8483" s="633"/>
      <c r="D8483" s="633"/>
    </row>
    <row r="8484" spans="3:4">
      <c r="C8484" s="633"/>
      <c r="D8484" s="633"/>
    </row>
    <row r="8485" spans="3:4">
      <c r="C8485" s="633"/>
      <c r="D8485" s="633"/>
    </row>
    <row r="8486" spans="3:4">
      <c r="C8486" s="633"/>
      <c r="D8486" s="633"/>
    </row>
    <row r="8487" spans="3:4">
      <c r="C8487" s="633"/>
      <c r="D8487" s="633"/>
    </row>
    <row r="8488" spans="3:4">
      <c r="C8488" s="633"/>
      <c r="D8488" s="633"/>
    </row>
    <row r="8489" spans="3:4">
      <c r="C8489" s="633"/>
      <c r="D8489" s="633"/>
    </row>
    <row r="8490" spans="3:4">
      <c r="C8490" s="633"/>
      <c r="D8490" s="633"/>
    </row>
    <row r="8491" spans="3:4">
      <c r="C8491" s="633"/>
      <c r="D8491" s="633"/>
    </row>
    <row r="8492" spans="3:4">
      <c r="C8492" s="633"/>
      <c r="D8492" s="633"/>
    </row>
    <row r="8493" spans="3:4">
      <c r="C8493" s="633"/>
      <c r="D8493" s="633"/>
    </row>
    <row r="8494" spans="3:4">
      <c r="C8494" s="633"/>
      <c r="D8494" s="633"/>
    </row>
    <row r="8495" spans="3:4">
      <c r="C8495" s="633"/>
      <c r="D8495" s="633"/>
    </row>
    <row r="8496" spans="3:4">
      <c r="C8496" s="633"/>
      <c r="D8496" s="633"/>
    </row>
    <row r="8497" spans="3:4">
      <c r="C8497" s="633"/>
      <c r="D8497" s="633"/>
    </row>
    <row r="8498" spans="3:4">
      <c r="C8498" s="633"/>
      <c r="D8498" s="633"/>
    </row>
    <row r="8499" spans="3:4">
      <c r="C8499" s="633"/>
      <c r="D8499" s="633"/>
    </row>
    <row r="8500" spans="3:4">
      <c r="C8500" s="633"/>
      <c r="D8500" s="633"/>
    </row>
    <row r="8501" spans="3:4">
      <c r="C8501" s="633"/>
      <c r="D8501" s="633"/>
    </row>
    <row r="8502" spans="3:4">
      <c r="C8502" s="633"/>
      <c r="D8502" s="633"/>
    </row>
    <row r="8503" spans="3:4">
      <c r="C8503" s="633"/>
      <c r="D8503" s="633"/>
    </row>
    <row r="8504" spans="3:4">
      <c r="C8504" s="633"/>
      <c r="D8504" s="633"/>
    </row>
    <row r="8505" spans="3:4">
      <c r="C8505" s="633"/>
      <c r="D8505" s="633"/>
    </row>
    <row r="8506" spans="3:4">
      <c r="C8506" s="633"/>
      <c r="D8506" s="633"/>
    </row>
    <row r="8507" spans="3:4">
      <c r="C8507" s="633"/>
      <c r="D8507" s="633"/>
    </row>
    <row r="8508" spans="3:4">
      <c r="C8508" s="633"/>
      <c r="D8508" s="633"/>
    </row>
    <row r="8509" spans="3:4">
      <c r="C8509" s="633"/>
      <c r="D8509" s="633"/>
    </row>
    <row r="8510" spans="3:4">
      <c r="C8510" s="633"/>
      <c r="D8510" s="633"/>
    </row>
    <row r="8511" spans="3:4">
      <c r="C8511" s="633"/>
      <c r="D8511" s="633"/>
    </row>
    <row r="8512" spans="3:4">
      <c r="C8512" s="633"/>
      <c r="D8512" s="633"/>
    </row>
    <row r="8513" spans="3:4">
      <c r="C8513" s="633"/>
      <c r="D8513" s="633"/>
    </row>
    <row r="8514" spans="3:4">
      <c r="C8514" s="633"/>
      <c r="D8514" s="633"/>
    </row>
    <row r="8515" spans="3:4">
      <c r="C8515" s="633"/>
      <c r="D8515" s="633"/>
    </row>
    <row r="8516" spans="3:4">
      <c r="C8516" s="633"/>
      <c r="D8516" s="633"/>
    </row>
    <row r="8517" spans="3:4">
      <c r="C8517" s="633"/>
      <c r="D8517" s="633"/>
    </row>
    <row r="8518" spans="3:4">
      <c r="C8518" s="633"/>
      <c r="D8518" s="633"/>
    </row>
    <row r="8519" spans="3:4">
      <c r="C8519" s="633"/>
      <c r="D8519" s="633"/>
    </row>
    <row r="8520" spans="3:4">
      <c r="C8520" s="633"/>
      <c r="D8520" s="633"/>
    </row>
    <row r="8521" spans="3:4">
      <c r="C8521" s="633"/>
      <c r="D8521" s="633"/>
    </row>
    <row r="8522" spans="3:4">
      <c r="C8522" s="633"/>
      <c r="D8522" s="633"/>
    </row>
    <row r="8523" spans="3:4">
      <c r="C8523" s="633"/>
      <c r="D8523" s="633"/>
    </row>
    <row r="8524" spans="3:4">
      <c r="C8524" s="633"/>
      <c r="D8524" s="633"/>
    </row>
    <row r="8525" spans="3:4">
      <c r="C8525" s="633"/>
      <c r="D8525" s="633"/>
    </row>
    <row r="8526" spans="3:4">
      <c r="C8526" s="633"/>
      <c r="D8526" s="633"/>
    </row>
    <row r="8527" spans="3:4">
      <c r="C8527" s="633"/>
      <c r="D8527" s="633"/>
    </row>
    <row r="8528" spans="3:4">
      <c r="C8528" s="633"/>
      <c r="D8528" s="633"/>
    </row>
    <row r="8529" spans="3:4">
      <c r="C8529" s="633"/>
      <c r="D8529" s="633"/>
    </row>
    <row r="8530" spans="3:4">
      <c r="C8530" s="633"/>
      <c r="D8530" s="633"/>
    </row>
    <row r="8531" spans="3:4">
      <c r="C8531" s="633"/>
      <c r="D8531" s="633"/>
    </row>
    <row r="8532" spans="3:4">
      <c r="C8532" s="633"/>
      <c r="D8532" s="633"/>
    </row>
    <row r="8533" spans="3:4">
      <c r="C8533" s="633"/>
      <c r="D8533" s="633"/>
    </row>
    <row r="8534" spans="3:4">
      <c r="C8534" s="633"/>
      <c r="D8534" s="633"/>
    </row>
    <row r="8535" spans="3:4">
      <c r="C8535" s="633"/>
      <c r="D8535" s="633"/>
    </row>
    <row r="8536" spans="3:4">
      <c r="C8536" s="633"/>
      <c r="D8536" s="633"/>
    </row>
    <row r="8537" spans="3:4">
      <c r="C8537" s="633"/>
      <c r="D8537" s="633"/>
    </row>
    <row r="8538" spans="3:4">
      <c r="C8538" s="633"/>
      <c r="D8538" s="633"/>
    </row>
    <row r="8539" spans="3:4">
      <c r="C8539" s="633"/>
      <c r="D8539" s="633"/>
    </row>
    <row r="8540" spans="3:4">
      <c r="C8540" s="633"/>
      <c r="D8540" s="633"/>
    </row>
    <row r="8541" spans="3:4">
      <c r="C8541" s="633"/>
      <c r="D8541" s="633"/>
    </row>
    <row r="8542" spans="3:4">
      <c r="C8542" s="633"/>
      <c r="D8542" s="633"/>
    </row>
    <row r="8543" spans="3:4">
      <c r="C8543" s="633"/>
      <c r="D8543" s="633"/>
    </row>
    <row r="8544" spans="3:4">
      <c r="C8544" s="633"/>
      <c r="D8544" s="633"/>
    </row>
    <row r="8545" spans="3:4">
      <c r="C8545" s="633"/>
      <c r="D8545" s="633"/>
    </row>
    <row r="8546" spans="3:4">
      <c r="C8546" s="633"/>
      <c r="D8546" s="633"/>
    </row>
    <row r="8547" spans="3:4">
      <c r="C8547" s="633"/>
      <c r="D8547" s="633"/>
    </row>
    <row r="8548" spans="3:4">
      <c r="C8548" s="633"/>
      <c r="D8548" s="633"/>
    </row>
    <row r="8549" spans="3:4">
      <c r="C8549" s="633"/>
      <c r="D8549" s="633"/>
    </row>
    <row r="8550" spans="3:4">
      <c r="C8550" s="633"/>
      <c r="D8550" s="633"/>
    </row>
    <row r="8551" spans="3:4">
      <c r="C8551" s="633"/>
      <c r="D8551" s="633"/>
    </row>
    <row r="8552" spans="3:4">
      <c r="C8552" s="633"/>
      <c r="D8552" s="633"/>
    </row>
    <row r="8553" spans="3:4">
      <c r="C8553" s="633"/>
      <c r="D8553" s="633"/>
    </row>
    <row r="8554" spans="3:4">
      <c r="C8554" s="633"/>
      <c r="D8554" s="633"/>
    </row>
    <row r="8555" spans="3:4">
      <c r="C8555" s="633"/>
      <c r="D8555" s="633"/>
    </row>
    <row r="8556" spans="3:4">
      <c r="C8556" s="633"/>
      <c r="D8556" s="633"/>
    </row>
    <row r="8557" spans="3:4">
      <c r="C8557" s="633"/>
      <c r="D8557" s="633"/>
    </row>
    <row r="8558" spans="3:4">
      <c r="C8558" s="633"/>
      <c r="D8558" s="633"/>
    </row>
    <row r="8559" spans="3:4">
      <c r="C8559" s="633"/>
      <c r="D8559" s="633"/>
    </row>
    <row r="8560" spans="3:4">
      <c r="C8560" s="633"/>
      <c r="D8560" s="633"/>
    </row>
    <row r="8561" spans="3:4">
      <c r="C8561" s="633"/>
      <c r="D8561" s="633"/>
    </row>
    <row r="8562" spans="3:4">
      <c r="C8562" s="633"/>
      <c r="D8562" s="633"/>
    </row>
    <row r="8563" spans="3:4">
      <c r="C8563" s="633"/>
      <c r="D8563" s="633"/>
    </row>
    <row r="8564" spans="3:4">
      <c r="C8564" s="633"/>
      <c r="D8564" s="633"/>
    </row>
    <row r="8565" spans="3:4">
      <c r="C8565" s="633"/>
      <c r="D8565" s="633"/>
    </row>
    <row r="8566" spans="3:4">
      <c r="C8566" s="633"/>
      <c r="D8566" s="633"/>
    </row>
    <row r="8567" spans="3:4">
      <c r="C8567" s="633"/>
      <c r="D8567" s="633"/>
    </row>
    <row r="8568" spans="3:4">
      <c r="C8568" s="633"/>
      <c r="D8568" s="633"/>
    </row>
    <row r="8569" spans="3:4">
      <c r="C8569" s="633"/>
      <c r="D8569" s="633"/>
    </row>
    <row r="8570" spans="3:4">
      <c r="C8570" s="633"/>
      <c r="D8570" s="633"/>
    </row>
    <row r="8571" spans="3:4">
      <c r="C8571" s="633"/>
      <c r="D8571" s="633"/>
    </row>
    <row r="8572" spans="3:4">
      <c r="C8572" s="633"/>
      <c r="D8572" s="633"/>
    </row>
    <row r="8573" spans="3:4">
      <c r="C8573" s="633"/>
      <c r="D8573" s="633"/>
    </row>
    <row r="8574" spans="3:4">
      <c r="C8574" s="633"/>
      <c r="D8574" s="633"/>
    </row>
    <row r="8575" spans="3:4">
      <c r="C8575" s="633"/>
      <c r="D8575" s="633"/>
    </row>
    <row r="8576" spans="3:4">
      <c r="C8576" s="633"/>
      <c r="D8576" s="633"/>
    </row>
    <row r="8577" spans="3:4">
      <c r="C8577" s="633"/>
      <c r="D8577" s="633"/>
    </row>
    <row r="8578" spans="3:4">
      <c r="C8578" s="633"/>
      <c r="D8578" s="633"/>
    </row>
    <row r="8579" spans="3:4">
      <c r="C8579" s="633"/>
      <c r="D8579" s="633"/>
    </row>
    <row r="8580" spans="3:4">
      <c r="C8580" s="633"/>
      <c r="D8580" s="633"/>
    </row>
    <row r="8581" spans="3:4">
      <c r="C8581" s="633"/>
      <c r="D8581" s="633"/>
    </row>
    <row r="8582" spans="3:4">
      <c r="C8582" s="633"/>
      <c r="D8582" s="633"/>
    </row>
    <row r="8583" spans="3:4">
      <c r="C8583" s="633"/>
      <c r="D8583" s="633"/>
    </row>
    <row r="8584" spans="3:4">
      <c r="C8584" s="633"/>
      <c r="D8584" s="633"/>
    </row>
    <row r="8585" spans="3:4">
      <c r="C8585" s="633"/>
      <c r="D8585" s="633"/>
    </row>
    <row r="8586" spans="3:4">
      <c r="C8586" s="633"/>
      <c r="D8586" s="633"/>
    </row>
    <row r="8587" spans="3:4">
      <c r="C8587" s="633"/>
      <c r="D8587" s="633"/>
    </row>
    <row r="8588" spans="3:4">
      <c r="C8588" s="633"/>
      <c r="D8588" s="633"/>
    </row>
    <row r="8589" spans="3:4">
      <c r="C8589" s="633"/>
      <c r="D8589" s="633"/>
    </row>
    <row r="8590" spans="3:4">
      <c r="C8590" s="633"/>
      <c r="D8590" s="633"/>
    </row>
    <row r="8591" spans="3:4">
      <c r="C8591" s="633"/>
      <c r="D8591" s="633"/>
    </row>
    <row r="8592" spans="3:4">
      <c r="C8592" s="633"/>
      <c r="D8592" s="633"/>
    </row>
    <row r="8593" spans="3:4">
      <c r="C8593" s="633"/>
      <c r="D8593" s="633"/>
    </row>
    <row r="8594" spans="3:4">
      <c r="C8594" s="633"/>
      <c r="D8594" s="633"/>
    </row>
    <row r="8595" spans="3:4">
      <c r="C8595" s="633"/>
      <c r="D8595" s="633"/>
    </row>
    <row r="8596" spans="3:4">
      <c r="C8596" s="633"/>
      <c r="D8596" s="633"/>
    </row>
    <row r="8597" spans="3:4">
      <c r="C8597" s="633"/>
      <c r="D8597" s="633"/>
    </row>
    <row r="8598" spans="3:4">
      <c r="C8598" s="633"/>
      <c r="D8598" s="633"/>
    </row>
    <row r="8599" spans="3:4">
      <c r="C8599" s="633"/>
      <c r="D8599" s="633"/>
    </row>
    <row r="8600" spans="3:4">
      <c r="C8600" s="633"/>
      <c r="D8600" s="633"/>
    </row>
    <row r="8601" spans="3:4">
      <c r="C8601" s="633"/>
      <c r="D8601" s="633"/>
    </row>
    <row r="8602" spans="3:4">
      <c r="C8602" s="633"/>
      <c r="D8602" s="633"/>
    </row>
    <row r="8603" spans="3:4">
      <c r="C8603" s="633"/>
      <c r="D8603" s="633"/>
    </row>
    <row r="8604" spans="3:4">
      <c r="C8604" s="633"/>
      <c r="D8604" s="633"/>
    </row>
    <row r="8605" spans="3:4">
      <c r="C8605" s="633"/>
      <c r="D8605" s="633"/>
    </row>
    <row r="8606" spans="3:4">
      <c r="C8606" s="633"/>
      <c r="D8606" s="633"/>
    </row>
    <row r="8607" spans="3:4">
      <c r="C8607" s="633"/>
      <c r="D8607" s="633"/>
    </row>
    <row r="8608" spans="3:4">
      <c r="C8608" s="633"/>
      <c r="D8608" s="633"/>
    </row>
    <row r="8609" spans="3:4">
      <c r="C8609" s="633"/>
      <c r="D8609" s="633"/>
    </row>
    <row r="8610" spans="3:4">
      <c r="C8610" s="633"/>
      <c r="D8610" s="633"/>
    </row>
    <row r="8611" spans="3:4">
      <c r="C8611" s="633"/>
      <c r="D8611" s="633"/>
    </row>
    <row r="8612" spans="3:4">
      <c r="C8612" s="633"/>
      <c r="D8612" s="633"/>
    </row>
    <row r="8613" spans="3:4">
      <c r="C8613" s="633"/>
      <c r="D8613" s="633"/>
    </row>
    <row r="8614" spans="3:4">
      <c r="C8614" s="633"/>
      <c r="D8614" s="633"/>
    </row>
    <row r="8615" spans="3:4">
      <c r="C8615" s="633"/>
      <c r="D8615" s="633"/>
    </row>
    <row r="8616" spans="3:4">
      <c r="C8616" s="633"/>
      <c r="D8616" s="633"/>
    </row>
    <row r="8617" spans="3:4">
      <c r="C8617" s="633"/>
      <c r="D8617" s="633"/>
    </row>
    <row r="8618" spans="3:4">
      <c r="C8618" s="633"/>
      <c r="D8618" s="633"/>
    </row>
    <row r="8619" spans="3:4">
      <c r="C8619" s="633"/>
      <c r="D8619" s="633"/>
    </row>
    <row r="8620" spans="3:4">
      <c r="C8620" s="633"/>
      <c r="D8620" s="633"/>
    </row>
    <row r="8621" spans="3:4">
      <c r="C8621" s="633"/>
      <c r="D8621" s="633"/>
    </row>
    <row r="8622" spans="3:4">
      <c r="C8622" s="633"/>
      <c r="D8622" s="633"/>
    </row>
    <row r="8623" spans="3:4">
      <c r="C8623" s="633"/>
      <c r="D8623" s="633"/>
    </row>
    <row r="8624" spans="3:4">
      <c r="C8624" s="633"/>
      <c r="D8624" s="633"/>
    </row>
    <row r="8625" spans="3:4">
      <c r="C8625" s="633"/>
      <c r="D8625" s="633"/>
    </row>
    <row r="8626" spans="3:4">
      <c r="C8626" s="633"/>
      <c r="D8626" s="633"/>
    </row>
    <row r="8627" spans="3:4">
      <c r="C8627" s="633"/>
      <c r="D8627" s="633"/>
    </row>
    <row r="8628" spans="3:4">
      <c r="C8628" s="633"/>
      <c r="D8628" s="633"/>
    </row>
    <row r="8629" spans="3:4">
      <c r="C8629" s="633"/>
      <c r="D8629" s="633"/>
    </row>
    <row r="8630" spans="3:4">
      <c r="C8630" s="633"/>
      <c r="D8630" s="633"/>
    </row>
    <row r="8631" spans="3:4">
      <c r="C8631" s="633"/>
      <c r="D8631" s="633"/>
    </row>
    <row r="8632" spans="3:4">
      <c r="C8632" s="633"/>
      <c r="D8632" s="633"/>
    </row>
    <row r="8633" spans="3:4">
      <c r="C8633" s="633"/>
      <c r="D8633" s="633"/>
    </row>
    <row r="8634" spans="3:4">
      <c r="C8634" s="633"/>
      <c r="D8634" s="633"/>
    </row>
    <row r="8635" spans="3:4">
      <c r="C8635" s="633"/>
      <c r="D8635" s="633"/>
    </row>
    <row r="8636" spans="3:4">
      <c r="C8636" s="633"/>
      <c r="D8636" s="633"/>
    </row>
    <row r="8637" spans="3:4">
      <c r="C8637" s="633"/>
      <c r="D8637" s="633"/>
    </row>
    <row r="8638" spans="3:4">
      <c r="C8638" s="633"/>
      <c r="D8638" s="633"/>
    </row>
    <row r="8639" spans="3:4">
      <c r="C8639" s="633"/>
      <c r="D8639" s="633"/>
    </row>
    <row r="8640" spans="3:4">
      <c r="C8640" s="633"/>
      <c r="D8640" s="633"/>
    </row>
    <row r="8641" spans="3:4">
      <c r="C8641" s="633"/>
      <c r="D8641" s="633"/>
    </row>
    <row r="8642" spans="3:4">
      <c r="C8642" s="633"/>
      <c r="D8642" s="633"/>
    </row>
    <row r="8643" spans="3:4">
      <c r="C8643" s="633"/>
      <c r="D8643" s="633"/>
    </row>
    <row r="8644" spans="3:4">
      <c r="C8644" s="633"/>
      <c r="D8644" s="633"/>
    </row>
    <row r="8645" spans="3:4">
      <c r="C8645" s="633"/>
      <c r="D8645" s="633"/>
    </row>
    <row r="8646" spans="3:4">
      <c r="C8646" s="633"/>
      <c r="D8646" s="633"/>
    </row>
    <row r="8647" spans="3:4">
      <c r="C8647" s="633"/>
      <c r="D8647" s="633"/>
    </row>
    <row r="8648" spans="3:4">
      <c r="C8648" s="633"/>
      <c r="D8648" s="633"/>
    </row>
    <row r="8649" spans="3:4">
      <c r="C8649" s="633"/>
      <c r="D8649" s="633"/>
    </row>
    <row r="8650" spans="3:4">
      <c r="C8650" s="633"/>
      <c r="D8650" s="633"/>
    </row>
    <row r="8651" spans="3:4">
      <c r="C8651" s="633"/>
      <c r="D8651" s="633"/>
    </row>
    <row r="8652" spans="3:4">
      <c r="C8652" s="633"/>
      <c r="D8652" s="633"/>
    </row>
    <row r="8653" spans="3:4">
      <c r="C8653" s="633"/>
      <c r="D8653" s="633"/>
    </row>
    <row r="8654" spans="3:4">
      <c r="C8654" s="633"/>
      <c r="D8654" s="633"/>
    </row>
    <row r="8655" spans="3:4">
      <c r="C8655" s="633"/>
      <c r="D8655" s="633"/>
    </row>
    <row r="8656" spans="3:4">
      <c r="C8656" s="633"/>
      <c r="D8656" s="633"/>
    </row>
    <row r="8657" spans="3:4">
      <c r="C8657" s="633"/>
      <c r="D8657" s="633"/>
    </row>
    <row r="8658" spans="3:4">
      <c r="C8658" s="633"/>
      <c r="D8658" s="633"/>
    </row>
    <row r="8659" spans="3:4">
      <c r="C8659" s="633"/>
      <c r="D8659" s="633"/>
    </row>
    <row r="8660" spans="3:4">
      <c r="C8660" s="633"/>
      <c r="D8660" s="633"/>
    </row>
    <row r="8661" spans="3:4">
      <c r="C8661" s="633"/>
      <c r="D8661" s="633"/>
    </row>
    <row r="8662" spans="3:4">
      <c r="C8662" s="633"/>
      <c r="D8662" s="633"/>
    </row>
    <row r="8663" spans="3:4">
      <c r="C8663" s="633"/>
      <c r="D8663" s="633"/>
    </row>
    <row r="8664" spans="3:4">
      <c r="C8664" s="633"/>
      <c r="D8664" s="633"/>
    </row>
    <row r="8665" spans="3:4">
      <c r="C8665" s="633"/>
      <c r="D8665" s="633"/>
    </row>
    <row r="8666" spans="3:4">
      <c r="C8666" s="633"/>
      <c r="D8666" s="633"/>
    </row>
    <row r="8667" spans="3:4">
      <c r="C8667" s="633"/>
      <c r="D8667" s="633"/>
    </row>
    <row r="8668" spans="3:4">
      <c r="C8668" s="633"/>
      <c r="D8668" s="633"/>
    </row>
    <row r="8669" spans="3:4">
      <c r="C8669" s="633"/>
      <c r="D8669" s="633"/>
    </row>
    <row r="8670" spans="3:4">
      <c r="C8670" s="633"/>
      <c r="D8670" s="633"/>
    </row>
    <row r="8671" spans="3:4">
      <c r="C8671" s="633"/>
      <c r="D8671" s="633"/>
    </row>
    <row r="8672" spans="3:4">
      <c r="C8672" s="633"/>
      <c r="D8672" s="633"/>
    </row>
    <row r="8673" spans="3:4">
      <c r="C8673" s="633"/>
      <c r="D8673" s="633"/>
    </row>
    <row r="8674" spans="3:4">
      <c r="C8674" s="633"/>
      <c r="D8674" s="633"/>
    </row>
    <row r="8675" spans="3:4">
      <c r="C8675" s="633"/>
      <c r="D8675" s="633"/>
    </row>
    <row r="8676" spans="3:4">
      <c r="C8676" s="633"/>
      <c r="D8676" s="633"/>
    </row>
    <row r="8677" spans="3:4">
      <c r="C8677" s="633"/>
      <c r="D8677" s="633"/>
    </row>
    <row r="8678" spans="3:4">
      <c r="C8678" s="633"/>
      <c r="D8678" s="633"/>
    </row>
    <row r="8679" spans="3:4">
      <c r="C8679" s="633"/>
      <c r="D8679" s="633"/>
    </row>
    <row r="8680" spans="3:4">
      <c r="C8680" s="633"/>
      <c r="D8680" s="633"/>
    </row>
    <row r="8681" spans="3:4">
      <c r="C8681" s="633"/>
      <c r="D8681" s="633"/>
    </row>
    <row r="8682" spans="3:4">
      <c r="C8682" s="633"/>
      <c r="D8682" s="633"/>
    </row>
    <row r="8683" spans="3:4">
      <c r="C8683" s="633"/>
      <c r="D8683" s="633"/>
    </row>
    <row r="8684" spans="3:4">
      <c r="C8684" s="633"/>
      <c r="D8684" s="633"/>
    </row>
    <row r="8685" spans="3:4">
      <c r="C8685" s="633"/>
      <c r="D8685" s="633"/>
    </row>
    <row r="8686" spans="3:4">
      <c r="C8686" s="633"/>
      <c r="D8686" s="633"/>
    </row>
    <row r="8687" spans="3:4">
      <c r="C8687" s="633"/>
      <c r="D8687" s="633"/>
    </row>
    <row r="8688" spans="3:4">
      <c r="C8688" s="633"/>
      <c r="D8688" s="633"/>
    </row>
    <row r="8689" spans="3:4">
      <c r="C8689" s="633"/>
      <c r="D8689" s="633"/>
    </row>
    <row r="8690" spans="3:4">
      <c r="C8690" s="633"/>
      <c r="D8690" s="633"/>
    </row>
    <row r="8691" spans="3:4">
      <c r="C8691" s="633"/>
      <c r="D8691" s="633"/>
    </row>
    <row r="8692" spans="3:4">
      <c r="C8692" s="633"/>
      <c r="D8692" s="633"/>
    </row>
    <row r="8693" spans="3:4">
      <c r="C8693" s="633"/>
      <c r="D8693" s="633"/>
    </row>
    <row r="8694" spans="3:4">
      <c r="C8694" s="633"/>
      <c r="D8694" s="633"/>
    </row>
    <row r="8695" spans="3:4">
      <c r="C8695" s="633"/>
      <c r="D8695" s="633"/>
    </row>
    <row r="8696" spans="3:4">
      <c r="C8696" s="633"/>
      <c r="D8696" s="633"/>
    </row>
    <row r="8697" spans="3:4">
      <c r="C8697" s="633"/>
      <c r="D8697" s="633"/>
    </row>
    <row r="8698" spans="3:4">
      <c r="C8698" s="633"/>
      <c r="D8698" s="633"/>
    </row>
    <row r="8699" spans="3:4">
      <c r="C8699" s="633"/>
      <c r="D8699" s="633"/>
    </row>
    <row r="8700" spans="3:4">
      <c r="C8700" s="633"/>
      <c r="D8700" s="633"/>
    </row>
    <row r="8701" spans="3:4">
      <c r="C8701" s="633"/>
      <c r="D8701" s="633"/>
    </row>
    <row r="8702" spans="3:4">
      <c r="C8702" s="633"/>
      <c r="D8702" s="633"/>
    </row>
    <row r="8703" spans="3:4">
      <c r="C8703" s="633"/>
      <c r="D8703" s="633"/>
    </row>
    <row r="8704" spans="3:4">
      <c r="C8704" s="633"/>
      <c r="D8704" s="633"/>
    </row>
    <row r="8705" spans="3:4">
      <c r="C8705" s="633"/>
      <c r="D8705" s="633"/>
    </row>
    <row r="8706" spans="3:4">
      <c r="C8706" s="633"/>
      <c r="D8706" s="633"/>
    </row>
    <row r="8707" spans="3:4">
      <c r="C8707" s="633"/>
      <c r="D8707" s="633"/>
    </row>
    <row r="8708" spans="3:4">
      <c r="C8708" s="633"/>
      <c r="D8708" s="633"/>
    </row>
    <row r="8709" spans="3:4">
      <c r="C8709" s="633"/>
      <c r="D8709" s="633"/>
    </row>
    <row r="8710" spans="3:4">
      <c r="C8710" s="633"/>
      <c r="D8710" s="633"/>
    </row>
    <row r="8711" spans="3:4">
      <c r="C8711" s="633"/>
      <c r="D8711" s="633"/>
    </row>
    <row r="8712" spans="3:4">
      <c r="C8712" s="633"/>
      <c r="D8712" s="633"/>
    </row>
    <row r="8713" spans="3:4">
      <c r="C8713" s="633"/>
      <c r="D8713" s="633"/>
    </row>
    <row r="8714" spans="3:4">
      <c r="C8714" s="633"/>
      <c r="D8714" s="633"/>
    </row>
    <row r="8715" spans="3:4">
      <c r="C8715" s="633"/>
      <c r="D8715" s="633"/>
    </row>
    <row r="8716" spans="3:4">
      <c r="C8716" s="633"/>
      <c r="D8716" s="633"/>
    </row>
    <row r="8717" spans="3:4">
      <c r="C8717" s="633"/>
      <c r="D8717" s="633"/>
    </row>
    <row r="8718" spans="3:4">
      <c r="C8718" s="633"/>
      <c r="D8718" s="633"/>
    </row>
    <row r="8719" spans="3:4">
      <c r="C8719" s="633"/>
      <c r="D8719" s="633"/>
    </row>
    <row r="8720" spans="3:4">
      <c r="C8720" s="633"/>
      <c r="D8720" s="633"/>
    </row>
    <row r="8721" spans="3:4">
      <c r="C8721" s="633"/>
      <c r="D8721" s="633"/>
    </row>
    <row r="8722" spans="3:4">
      <c r="C8722" s="633"/>
      <c r="D8722" s="633"/>
    </row>
    <row r="8723" spans="3:4">
      <c r="C8723" s="633"/>
      <c r="D8723" s="633"/>
    </row>
    <row r="8724" spans="3:4">
      <c r="C8724" s="633"/>
      <c r="D8724" s="633"/>
    </row>
    <row r="8725" spans="3:4">
      <c r="C8725" s="633"/>
      <c r="D8725" s="633"/>
    </row>
    <row r="8726" spans="3:4">
      <c r="C8726" s="633"/>
      <c r="D8726" s="633"/>
    </row>
    <row r="8727" spans="3:4">
      <c r="C8727" s="633"/>
      <c r="D8727" s="633"/>
    </row>
    <row r="8728" spans="3:4">
      <c r="C8728" s="633"/>
      <c r="D8728" s="633"/>
    </row>
    <row r="8729" spans="3:4">
      <c r="C8729" s="633"/>
      <c r="D8729" s="633"/>
    </row>
    <row r="8730" spans="3:4">
      <c r="C8730" s="633"/>
      <c r="D8730" s="633"/>
    </row>
    <row r="8731" spans="3:4">
      <c r="C8731" s="633"/>
      <c r="D8731" s="633"/>
    </row>
    <row r="8732" spans="3:4">
      <c r="C8732" s="633"/>
      <c r="D8732" s="633"/>
    </row>
    <row r="8733" spans="3:4">
      <c r="C8733" s="633"/>
      <c r="D8733" s="633"/>
    </row>
    <row r="8734" spans="3:4">
      <c r="C8734" s="633"/>
      <c r="D8734" s="633"/>
    </row>
    <row r="8735" spans="3:4">
      <c r="C8735" s="633"/>
      <c r="D8735" s="633"/>
    </row>
    <row r="8736" spans="3:4">
      <c r="C8736" s="633"/>
      <c r="D8736" s="633"/>
    </row>
    <row r="8737" spans="3:4">
      <c r="C8737" s="633"/>
      <c r="D8737" s="633"/>
    </row>
    <row r="8738" spans="3:4">
      <c r="C8738" s="633"/>
      <c r="D8738" s="633"/>
    </row>
    <row r="8739" spans="3:4">
      <c r="C8739" s="633"/>
      <c r="D8739" s="633"/>
    </row>
    <row r="8740" spans="3:4">
      <c r="C8740" s="633"/>
      <c r="D8740" s="633"/>
    </row>
    <row r="8741" spans="3:4">
      <c r="C8741" s="633"/>
      <c r="D8741" s="633"/>
    </row>
    <row r="8742" spans="3:4">
      <c r="C8742" s="633"/>
      <c r="D8742" s="633"/>
    </row>
    <row r="8743" spans="3:4">
      <c r="C8743" s="633"/>
      <c r="D8743" s="633"/>
    </row>
    <row r="8744" spans="3:4">
      <c r="C8744" s="633"/>
      <c r="D8744" s="633"/>
    </row>
    <row r="8745" spans="3:4">
      <c r="C8745" s="633"/>
      <c r="D8745" s="633"/>
    </row>
    <row r="8746" spans="3:4">
      <c r="C8746" s="633"/>
      <c r="D8746" s="633"/>
    </row>
    <row r="8747" spans="3:4">
      <c r="C8747" s="633"/>
      <c r="D8747" s="633"/>
    </row>
    <row r="8748" spans="3:4">
      <c r="C8748" s="633"/>
      <c r="D8748" s="633"/>
    </row>
    <row r="8749" spans="3:4">
      <c r="C8749" s="633"/>
      <c r="D8749" s="633"/>
    </row>
    <row r="8750" spans="3:4">
      <c r="C8750" s="633"/>
      <c r="D8750" s="633"/>
    </row>
    <row r="8751" spans="3:4">
      <c r="C8751" s="633"/>
      <c r="D8751" s="633"/>
    </row>
    <row r="8752" spans="3:4">
      <c r="C8752" s="633"/>
      <c r="D8752" s="633"/>
    </row>
    <row r="8753" spans="3:4">
      <c r="C8753" s="633"/>
      <c r="D8753" s="633"/>
    </row>
    <row r="8754" spans="3:4">
      <c r="C8754" s="633"/>
      <c r="D8754" s="633"/>
    </row>
    <row r="8755" spans="3:4">
      <c r="C8755" s="633"/>
      <c r="D8755" s="633"/>
    </row>
    <row r="8756" spans="3:4">
      <c r="C8756" s="633"/>
      <c r="D8756" s="633"/>
    </row>
    <row r="8757" spans="3:4">
      <c r="C8757" s="633"/>
      <c r="D8757" s="633"/>
    </row>
    <row r="8758" spans="3:4">
      <c r="C8758" s="633"/>
      <c r="D8758" s="633"/>
    </row>
    <row r="8759" spans="3:4">
      <c r="C8759" s="633"/>
      <c r="D8759" s="633"/>
    </row>
    <row r="8760" spans="3:4">
      <c r="C8760" s="633"/>
      <c r="D8760" s="633"/>
    </row>
    <row r="8761" spans="3:4">
      <c r="C8761" s="633"/>
      <c r="D8761" s="633"/>
    </row>
    <row r="8762" spans="3:4">
      <c r="C8762" s="633"/>
      <c r="D8762" s="633"/>
    </row>
    <row r="8763" spans="3:4">
      <c r="C8763" s="633"/>
      <c r="D8763" s="633"/>
    </row>
    <row r="8764" spans="3:4">
      <c r="C8764" s="633"/>
      <c r="D8764" s="633"/>
    </row>
    <row r="8765" spans="3:4">
      <c r="C8765" s="633"/>
      <c r="D8765" s="633"/>
    </row>
    <row r="8766" spans="3:4">
      <c r="C8766" s="633"/>
      <c r="D8766" s="633"/>
    </row>
    <row r="8767" spans="3:4">
      <c r="C8767" s="633"/>
      <c r="D8767" s="633"/>
    </row>
    <row r="8768" spans="3:4">
      <c r="C8768" s="633"/>
      <c r="D8768" s="633"/>
    </row>
    <row r="8769" spans="3:4">
      <c r="C8769" s="633"/>
      <c r="D8769" s="633"/>
    </row>
    <row r="8770" spans="3:4">
      <c r="C8770" s="633"/>
      <c r="D8770" s="633"/>
    </row>
    <row r="8771" spans="3:4">
      <c r="C8771" s="633"/>
      <c r="D8771" s="633"/>
    </row>
    <row r="8772" spans="3:4">
      <c r="C8772" s="633"/>
      <c r="D8772" s="633"/>
    </row>
    <row r="8773" spans="3:4">
      <c r="C8773" s="633"/>
      <c r="D8773" s="633"/>
    </row>
    <row r="8774" spans="3:4">
      <c r="C8774" s="633"/>
      <c r="D8774" s="633"/>
    </row>
    <row r="8775" spans="3:4">
      <c r="C8775" s="633"/>
      <c r="D8775" s="633"/>
    </row>
    <row r="8776" spans="3:4">
      <c r="C8776" s="633"/>
      <c r="D8776" s="633"/>
    </row>
    <row r="8777" spans="3:4">
      <c r="C8777" s="633"/>
      <c r="D8777" s="633"/>
    </row>
    <row r="8778" spans="3:4">
      <c r="C8778" s="633"/>
      <c r="D8778" s="633"/>
    </row>
    <row r="8779" spans="3:4">
      <c r="C8779" s="633"/>
      <c r="D8779" s="633"/>
    </row>
    <row r="8780" spans="3:4">
      <c r="C8780" s="633"/>
      <c r="D8780" s="633"/>
    </row>
    <row r="8781" spans="3:4">
      <c r="C8781" s="633"/>
      <c r="D8781" s="633"/>
    </row>
    <row r="8782" spans="3:4">
      <c r="C8782" s="633"/>
      <c r="D8782" s="633"/>
    </row>
    <row r="8783" spans="3:4">
      <c r="C8783" s="633"/>
      <c r="D8783" s="633"/>
    </row>
    <row r="8784" spans="3:4">
      <c r="C8784" s="633"/>
      <c r="D8784" s="633"/>
    </row>
    <row r="8785" spans="3:4">
      <c r="C8785" s="633"/>
      <c r="D8785" s="633"/>
    </row>
    <row r="8786" spans="3:4">
      <c r="C8786" s="633"/>
      <c r="D8786" s="633"/>
    </row>
    <row r="8787" spans="3:4">
      <c r="C8787" s="633"/>
      <c r="D8787" s="633"/>
    </row>
    <row r="8788" spans="3:4">
      <c r="C8788" s="633"/>
      <c r="D8788" s="633"/>
    </row>
    <row r="8789" spans="3:4">
      <c r="C8789" s="633"/>
      <c r="D8789" s="633"/>
    </row>
    <row r="8790" spans="3:4">
      <c r="C8790" s="633"/>
      <c r="D8790" s="633"/>
    </row>
    <row r="8791" spans="3:4">
      <c r="C8791" s="633"/>
      <c r="D8791" s="633"/>
    </row>
    <row r="8792" spans="3:4">
      <c r="C8792" s="633"/>
      <c r="D8792" s="633"/>
    </row>
    <row r="8793" spans="3:4">
      <c r="C8793" s="633"/>
      <c r="D8793" s="633"/>
    </row>
    <row r="8794" spans="3:4">
      <c r="C8794" s="633"/>
      <c r="D8794" s="633"/>
    </row>
    <row r="8795" spans="3:4">
      <c r="C8795" s="633"/>
      <c r="D8795" s="633"/>
    </row>
    <row r="8796" spans="3:4">
      <c r="C8796" s="633"/>
      <c r="D8796" s="633"/>
    </row>
    <row r="8797" spans="3:4">
      <c r="C8797" s="633"/>
      <c r="D8797" s="633"/>
    </row>
    <row r="8798" spans="3:4">
      <c r="C8798" s="633"/>
      <c r="D8798" s="633"/>
    </row>
    <row r="8799" spans="3:4">
      <c r="C8799" s="633"/>
      <c r="D8799" s="633"/>
    </row>
    <row r="8800" spans="3:4">
      <c r="C8800" s="633"/>
      <c r="D8800" s="633"/>
    </row>
    <row r="8801" spans="3:4">
      <c r="C8801" s="633"/>
      <c r="D8801" s="633"/>
    </row>
    <row r="8802" spans="3:4">
      <c r="C8802" s="633"/>
      <c r="D8802" s="633"/>
    </row>
    <row r="8803" spans="3:4">
      <c r="C8803" s="633"/>
      <c r="D8803" s="633"/>
    </row>
    <row r="8804" spans="3:4">
      <c r="C8804" s="633"/>
      <c r="D8804" s="633"/>
    </row>
    <row r="8805" spans="3:4">
      <c r="C8805" s="633"/>
      <c r="D8805" s="633"/>
    </row>
    <row r="8806" spans="3:4">
      <c r="C8806" s="633"/>
      <c r="D8806" s="633"/>
    </row>
    <row r="8807" spans="3:4">
      <c r="C8807" s="633"/>
      <c r="D8807" s="633"/>
    </row>
    <row r="8808" spans="3:4">
      <c r="C8808" s="633"/>
      <c r="D8808" s="633"/>
    </row>
    <row r="8809" spans="3:4">
      <c r="C8809" s="633"/>
      <c r="D8809" s="633"/>
    </row>
    <row r="8810" spans="3:4">
      <c r="C8810" s="633"/>
      <c r="D8810" s="633"/>
    </row>
    <row r="8811" spans="3:4">
      <c r="C8811" s="633"/>
      <c r="D8811" s="633"/>
    </row>
    <row r="8812" spans="3:4">
      <c r="C8812" s="633"/>
      <c r="D8812" s="633"/>
    </row>
    <row r="8813" spans="3:4">
      <c r="C8813" s="633"/>
      <c r="D8813" s="633"/>
    </row>
    <row r="8814" spans="3:4">
      <c r="C8814" s="633"/>
      <c r="D8814" s="633"/>
    </row>
    <row r="8815" spans="3:4">
      <c r="C8815" s="633"/>
      <c r="D8815" s="633"/>
    </row>
    <row r="8816" spans="3:4">
      <c r="C8816" s="633"/>
      <c r="D8816" s="633"/>
    </row>
    <row r="8817" spans="3:4">
      <c r="C8817" s="633"/>
      <c r="D8817" s="633"/>
    </row>
    <row r="8818" spans="3:4">
      <c r="C8818" s="633"/>
      <c r="D8818" s="633"/>
    </row>
    <row r="8819" spans="3:4">
      <c r="C8819" s="633"/>
      <c r="D8819" s="633"/>
    </row>
    <row r="8820" spans="3:4">
      <c r="C8820" s="633"/>
      <c r="D8820" s="633"/>
    </row>
    <row r="8821" spans="3:4">
      <c r="C8821" s="633"/>
      <c r="D8821" s="633"/>
    </row>
    <row r="8822" spans="3:4">
      <c r="C8822" s="633"/>
      <c r="D8822" s="633"/>
    </row>
    <row r="8823" spans="3:4">
      <c r="C8823" s="633"/>
      <c r="D8823" s="633"/>
    </row>
    <row r="8824" spans="3:4">
      <c r="C8824" s="633"/>
      <c r="D8824" s="633"/>
    </row>
    <row r="8825" spans="3:4">
      <c r="C8825" s="633"/>
      <c r="D8825" s="633"/>
    </row>
    <row r="8826" spans="3:4">
      <c r="C8826" s="633"/>
      <c r="D8826" s="633"/>
    </row>
    <row r="8827" spans="3:4">
      <c r="C8827" s="633"/>
      <c r="D8827" s="633"/>
    </row>
    <row r="8828" spans="3:4">
      <c r="C8828" s="633"/>
      <c r="D8828" s="633"/>
    </row>
    <row r="8829" spans="3:4">
      <c r="C8829" s="633"/>
      <c r="D8829" s="633"/>
    </row>
    <row r="8830" spans="3:4">
      <c r="C8830" s="633"/>
      <c r="D8830" s="633"/>
    </row>
    <row r="8831" spans="3:4">
      <c r="C8831" s="633"/>
      <c r="D8831" s="633"/>
    </row>
    <row r="8832" spans="3:4">
      <c r="C8832" s="633"/>
      <c r="D8832" s="633"/>
    </row>
    <row r="8833" spans="3:4">
      <c r="C8833" s="633"/>
      <c r="D8833" s="633"/>
    </row>
    <row r="8834" spans="3:4">
      <c r="C8834" s="633"/>
      <c r="D8834" s="633"/>
    </row>
    <row r="8835" spans="3:4">
      <c r="C8835" s="633"/>
      <c r="D8835" s="633"/>
    </row>
    <row r="8836" spans="3:4">
      <c r="C8836" s="633"/>
      <c r="D8836" s="633"/>
    </row>
    <row r="8837" spans="3:4">
      <c r="C8837" s="633"/>
      <c r="D8837" s="633"/>
    </row>
    <row r="8838" spans="3:4">
      <c r="C8838" s="633"/>
      <c r="D8838" s="633"/>
    </row>
    <row r="8839" spans="3:4">
      <c r="C8839" s="633"/>
      <c r="D8839" s="633"/>
    </row>
    <row r="8840" spans="3:4">
      <c r="C8840" s="633"/>
      <c r="D8840" s="633"/>
    </row>
    <row r="8841" spans="3:4">
      <c r="C8841" s="633"/>
      <c r="D8841" s="633"/>
    </row>
    <row r="8842" spans="3:4">
      <c r="C8842" s="633"/>
      <c r="D8842" s="633"/>
    </row>
    <row r="8843" spans="3:4">
      <c r="C8843" s="633"/>
      <c r="D8843" s="633"/>
    </row>
    <row r="8844" spans="3:4">
      <c r="C8844" s="633"/>
      <c r="D8844" s="633"/>
    </row>
    <row r="8845" spans="3:4">
      <c r="C8845" s="633"/>
      <c r="D8845" s="633"/>
    </row>
    <row r="8846" spans="3:4">
      <c r="C8846" s="633"/>
      <c r="D8846" s="633"/>
    </row>
    <row r="8847" spans="3:4">
      <c r="C8847" s="633"/>
      <c r="D8847" s="633"/>
    </row>
    <row r="8848" spans="3:4">
      <c r="C8848" s="633"/>
      <c r="D8848" s="633"/>
    </row>
    <row r="8849" spans="3:4">
      <c r="C8849" s="633"/>
      <c r="D8849" s="633"/>
    </row>
    <row r="8850" spans="3:4">
      <c r="C8850" s="633"/>
      <c r="D8850" s="633"/>
    </row>
    <row r="8851" spans="3:4">
      <c r="C8851" s="633"/>
      <c r="D8851" s="633"/>
    </row>
    <row r="8852" spans="3:4">
      <c r="C8852" s="633"/>
      <c r="D8852" s="633"/>
    </row>
    <row r="8853" spans="3:4">
      <c r="C8853" s="633"/>
      <c r="D8853" s="633"/>
    </row>
    <row r="8854" spans="3:4">
      <c r="C8854" s="633"/>
      <c r="D8854" s="633"/>
    </row>
    <row r="8855" spans="3:4">
      <c r="C8855" s="633"/>
      <c r="D8855" s="633"/>
    </row>
    <row r="8856" spans="3:4">
      <c r="C8856" s="633"/>
      <c r="D8856" s="633"/>
    </row>
    <row r="8857" spans="3:4">
      <c r="C8857" s="633"/>
      <c r="D8857" s="633"/>
    </row>
    <row r="8858" spans="3:4">
      <c r="C8858" s="633"/>
      <c r="D8858" s="633"/>
    </row>
    <row r="8859" spans="3:4">
      <c r="C8859" s="633"/>
      <c r="D8859" s="633"/>
    </row>
    <row r="8860" spans="3:4">
      <c r="C8860" s="633"/>
      <c r="D8860" s="633"/>
    </row>
    <row r="8861" spans="3:4">
      <c r="C8861" s="633"/>
      <c r="D8861" s="633"/>
    </row>
    <row r="8862" spans="3:4">
      <c r="C8862" s="633"/>
      <c r="D8862" s="633"/>
    </row>
    <row r="8863" spans="3:4">
      <c r="C8863" s="633"/>
      <c r="D8863" s="633"/>
    </row>
    <row r="8864" spans="3:4">
      <c r="C8864" s="633"/>
      <c r="D8864" s="633"/>
    </row>
    <row r="8865" spans="3:4">
      <c r="C8865" s="633"/>
      <c r="D8865" s="633"/>
    </row>
    <row r="8866" spans="3:4">
      <c r="C8866" s="633"/>
      <c r="D8866" s="633"/>
    </row>
    <row r="8867" spans="3:4">
      <c r="C8867" s="633"/>
      <c r="D8867" s="633"/>
    </row>
    <row r="8868" spans="3:4">
      <c r="C8868" s="633"/>
      <c r="D8868" s="633"/>
    </row>
    <row r="8869" spans="3:4">
      <c r="C8869" s="633"/>
      <c r="D8869" s="633"/>
    </row>
    <row r="8870" spans="3:4">
      <c r="C8870" s="633"/>
      <c r="D8870" s="633"/>
    </row>
    <row r="8871" spans="3:4">
      <c r="C8871" s="633"/>
      <c r="D8871" s="633"/>
    </row>
    <row r="8872" spans="3:4">
      <c r="C8872" s="633"/>
      <c r="D8872" s="633"/>
    </row>
    <row r="8873" spans="3:4">
      <c r="C8873" s="633"/>
      <c r="D8873" s="633"/>
    </row>
    <row r="8874" spans="3:4">
      <c r="C8874" s="633"/>
      <c r="D8874" s="633"/>
    </row>
    <row r="8875" spans="3:4">
      <c r="C8875" s="633"/>
      <c r="D8875" s="633"/>
    </row>
    <row r="8876" spans="3:4">
      <c r="C8876" s="633"/>
      <c r="D8876" s="633"/>
    </row>
    <row r="8877" spans="3:4">
      <c r="C8877" s="633"/>
      <c r="D8877" s="633"/>
    </row>
    <row r="8878" spans="3:4">
      <c r="C8878" s="633"/>
      <c r="D8878" s="633"/>
    </row>
    <row r="8879" spans="3:4">
      <c r="C8879" s="633"/>
      <c r="D8879" s="633"/>
    </row>
    <row r="8880" spans="3:4">
      <c r="C8880" s="633"/>
      <c r="D8880" s="633"/>
    </row>
    <row r="8881" spans="3:4">
      <c r="C8881" s="633"/>
      <c r="D8881" s="633"/>
    </row>
    <row r="8882" spans="3:4">
      <c r="C8882" s="633"/>
      <c r="D8882" s="633"/>
    </row>
    <row r="8883" spans="3:4">
      <c r="C8883" s="633"/>
      <c r="D8883" s="633"/>
    </row>
    <row r="8884" spans="3:4">
      <c r="C8884" s="633"/>
      <c r="D8884" s="633"/>
    </row>
    <row r="8885" spans="3:4">
      <c r="C8885" s="633"/>
      <c r="D8885" s="633"/>
    </row>
    <row r="8886" spans="3:4">
      <c r="C8886" s="633"/>
      <c r="D8886" s="633"/>
    </row>
    <row r="8887" spans="3:4">
      <c r="C8887" s="633"/>
      <c r="D8887" s="633"/>
    </row>
    <row r="8888" spans="3:4">
      <c r="C8888" s="633"/>
      <c r="D8888" s="633"/>
    </row>
    <row r="8889" spans="3:4">
      <c r="C8889" s="633"/>
      <c r="D8889" s="633"/>
    </row>
    <row r="8890" spans="3:4">
      <c r="C8890" s="633"/>
      <c r="D8890" s="633"/>
    </row>
    <row r="8891" spans="3:4">
      <c r="C8891" s="633"/>
      <c r="D8891" s="633"/>
    </row>
    <row r="8892" spans="3:4">
      <c r="C8892" s="633"/>
      <c r="D8892" s="633"/>
    </row>
    <row r="8893" spans="3:4">
      <c r="C8893" s="633"/>
      <c r="D8893" s="633"/>
    </row>
    <row r="8894" spans="3:4">
      <c r="C8894" s="633"/>
      <c r="D8894" s="633"/>
    </row>
    <row r="8895" spans="3:4">
      <c r="C8895" s="633"/>
      <c r="D8895" s="633"/>
    </row>
    <row r="8896" spans="3:4">
      <c r="C8896" s="633"/>
      <c r="D8896" s="633"/>
    </row>
    <row r="8897" spans="3:4">
      <c r="C8897" s="633"/>
      <c r="D8897" s="633"/>
    </row>
    <row r="8898" spans="3:4">
      <c r="C8898" s="633"/>
      <c r="D8898" s="633"/>
    </row>
    <row r="8899" spans="3:4">
      <c r="C8899" s="633"/>
      <c r="D8899" s="633"/>
    </row>
    <row r="8900" spans="3:4">
      <c r="C8900" s="633"/>
      <c r="D8900" s="633"/>
    </row>
    <row r="8901" spans="3:4">
      <c r="C8901" s="633"/>
      <c r="D8901" s="633"/>
    </row>
    <row r="8902" spans="3:4">
      <c r="C8902" s="633"/>
      <c r="D8902" s="633"/>
    </row>
    <row r="8903" spans="3:4">
      <c r="C8903" s="633"/>
      <c r="D8903" s="633"/>
    </row>
    <row r="8904" spans="3:4">
      <c r="C8904" s="633"/>
      <c r="D8904" s="633"/>
    </row>
    <row r="8905" spans="3:4">
      <c r="C8905" s="633"/>
      <c r="D8905" s="633"/>
    </row>
    <row r="8906" spans="3:4">
      <c r="C8906" s="633"/>
      <c r="D8906" s="633"/>
    </row>
    <row r="8907" spans="3:4">
      <c r="C8907" s="633"/>
      <c r="D8907" s="633"/>
    </row>
    <row r="8908" spans="3:4">
      <c r="C8908" s="633"/>
      <c r="D8908" s="633"/>
    </row>
    <row r="8909" spans="3:4">
      <c r="C8909" s="633"/>
      <c r="D8909" s="633"/>
    </row>
    <row r="8910" spans="3:4">
      <c r="C8910" s="633"/>
      <c r="D8910" s="633"/>
    </row>
    <row r="8911" spans="3:4">
      <c r="C8911" s="633"/>
      <c r="D8911" s="633"/>
    </row>
    <row r="8912" spans="3:4">
      <c r="C8912" s="633"/>
      <c r="D8912" s="633"/>
    </row>
    <row r="8913" spans="3:4">
      <c r="C8913" s="633"/>
      <c r="D8913" s="633"/>
    </row>
    <row r="8914" spans="3:4">
      <c r="C8914" s="633"/>
      <c r="D8914" s="633"/>
    </row>
    <row r="8915" spans="3:4">
      <c r="C8915" s="633"/>
      <c r="D8915" s="633"/>
    </row>
    <row r="8916" spans="3:4">
      <c r="C8916" s="633"/>
      <c r="D8916" s="633"/>
    </row>
    <row r="8917" spans="3:4">
      <c r="C8917" s="633"/>
      <c r="D8917" s="633"/>
    </row>
    <row r="8918" spans="3:4">
      <c r="C8918" s="633"/>
      <c r="D8918" s="633"/>
    </row>
    <row r="8919" spans="3:4">
      <c r="C8919" s="633"/>
      <c r="D8919" s="633"/>
    </row>
    <row r="8920" spans="3:4">
      <c r="C8920" s="633"/>
      <c r="D8920" s="633"/>
    </row>
    <row r="8921" spans="3:4">
      <c r="C8921" s="633"/>
      <c r="D8921" s="633"/>
    </row>
    <row r="8922" spans="3:4">
      <c r="C8922" s="633"/>
      <c r="D8922" s="633"/>
    </row>
    <row r="8923" spans="3:4">
      <c r="C8923" s="633"/>
      <c r="D8923" s="633"/>
    </row>
    <row r="8924" spans="3:4">
      <c r="C8924" s="633"/>
      <c r="D8924" s="633"/>
    </row>
    <row r="8925" spans="3:4">
      <c r="C8925" s="633"/>
      <c r="D8925" s="633"/>
    </row>
    <row r="8926" spans="3:4">
      <c r="C8926" s="633"/>
      <c r="D8926" s="633"/>
    </row>
    <row r="8927" spans="3:4">
      <c r="C8927" s="633"/>
      <c r="D8927" s="633"/>
    </row>
    <row r="8928" spans="3:4">
      <c r="C8928" s="633"/>
      <c r="D8928" s="633"/>
    </row>
    <row r="8929" spans="3:4">
      <c r="C8929" s="633"/>
      <c r="D8929" s="633"/>
    </row>
    <row r="8930" spans="3:4">
      <c r="C8930" s="633"/>
      <c r="D8930" s="633"/>
    </row>
    <row r="8931" spans="3:4">
      <c r="C8931" s="633"/>
      <c r="D8931" s="633"/>
    </row>
    <row r="8932" spans="3:4">
      <c r="C8932" s="633"/>
      <c r="D8932" s="633"/>
    </row>
    <row r="8933" spans="3:4">
      <c r="C8933" s="633"/>
      <c r="D8933" s="633"/>
    </row>
    <row r="8934" spans="3:4">
      <c r="C8934" s="633"/>
      <c r="D8934" s="633"/>
    </row>
    <row r="8935" spans="3:4">
      <c r="C8935" s="633"/>
      <c r="D8935" s="633"/>
    </row>
    <row r="8936" spans="3:4">
      <c r="C8936" s="633"/>
      <c r="D8936" s="633"/>
    </row>
    <row r="8937" spans="3:4">
      <c r="C8937" s="633"/>
      <c r="D8937" s="633"/>
    </row>
    <row r="8938" spans="3:4">
      <c r="C8938" s="633"/>
      <c r="D8938" s="633"/>
    </row>
    <row r="8939" spans="3:4">
      <c r="C8939" s="633"/>
      <c r="D8939" s="633"/>
    </row>
    <row r="8940" spans="3:4">
      <c r="C8940" s="633"/>
      <c r="D8940" s="633"/>
    </row>
    <row r="8941" spans="3:4">
      <c r="C8941" s="633"/>
      <c r="D8941" s="633"/>
    </row>
    <row r="8942" spans="3:4">
      <c r="C8942" s="633"/>
      <c r="D8942" s="633"/>
    </row>
    <row r="8943" spans="3:4">
      <c r="C8943" s="633"/>
      <c r="D8943" s="633"/>
    </row>
    <row r="8944" spans="3:4">
      <c r="C8944" s="633"/>
      <c r="D8944" s="633"/>
    </row>
    <row r="8945" spans="3:4">
      <c r="C8945" s="633"/>
      <c r="D8945" s="633"/>
    </row>
    <row r="8946" spans="3:4">
      <c r="C8946" s="633"/>
      <c r="D8946" s="633"/>
    </row>
    <row r="8947" spans="3:4">
      <c r="C8947" s="633"/>
      <c r="D8947" s="633"/>
    </row>
    <row r="8948" spans="3:4">
      <c r="C8948" s="633"/>
      <c r="D8948" s="633"/>
    </row>
    <row r="8949" spans="3:4">
      <c r="C8949" s="633"/>
      <c r="D8949" s="633"/>
    </row>
    <row r="8950" spans="3:4">
      <c r="C8950" s="633"/>
      <c r="D8950" s="633"/>
    </row>
    <row r="8951" spans="3:4">
      <c r="C8951" s="633"/>
      <c r="D8951" s="633"/>
    </row>
    <row r="8952" spans="3:4">
      <c r="C8952" s="633"/>
      <c r="D8952" s="633"/>
    </row>
    <row r="8953" spans="3:4">
      <c r="C8953" s="633"/>
      <c r="D8953" s="633"/>
    </row>
    <row r="8954" spans="3:4">
      <c r="C8954" s="633"/>
      <c r="D8954" s="633"/>
    </row>
    <row r="8955" spans="3:4">
      <c r="C8955" s="633"/>
      <c r="D8955" s="633"/>
    </row>
    <row r="8956" spans="3:4">
      <c r="C8956" s="633"/>
      <c r="D8956" s="633"/>
    </row>
    <row r="8957" spans="3:4">
      <c r="C8957" s="633"/>
      <c r="D8957" s="633"/>
    </row>
    <row r="8958" spans="3:4">
      <c r="C8958" s="633"/>
      <c r="D8958" s="633"/>
    </row>
    <row r="8959" spans="3:4">
      <c r="C8959" s="633"/>
      <c r="D8959" s="633"/>
    </row>
    <row r="8960" spans="3:4">
      <c r="C8960" s="633"/>
      <c r="D8960" s="633"/>
    </row>
    <row r="8961" spans="3:4">
      <c r="C8961" s="633"/>
      <c r="D8961" s="633"/>
    </row>
    <row r="8962" spans="3:4">
      <c r="C8962" s="633"/>
      <c r="D8962" s="633"/>
    </row>
    <row r="8963" spans="3:4">
      <c r="C8963" s="633"/>
      <c r="D8963" s="633"/>
    </row>
    <row r="8964" spans="3:4">
      <c r="C8964" s="633"/>
      <c r="D8964" s="633"/>
    </row>
    <row r="8965" spans="3:4">
      <c r="C8965" s="633"/>
      <c r="D8965" s="633"/>
    </row>
    <row r="8966" spans="3:4">
      <c r="C8966" s="633"/>
      <c r="D8966" s="633"/>
    </row>
    <row r="8967" spans="3:4">
      <c r="C8967" s="633"/>
      <c r="D8967" s="633"/>
    </row>
    <row r="8968" spans="3:4">
      <c r="C8968" s="633"/>
      <c r="D8968" s="633"/>
    </row>
    <row r="8969" spans="3:4">
      <c r="C8969" s="633"/>
      <c r="D8969" s="633"/>
    </row>
    <row r="8970" spans="3:4">
      <c r="C8970" s="633"/>
      <c r="D8970" s="633"/>
    </row>
    <row r="8971" spans="3:4">
      <c r="C8971" s="633"/>
      <c r="D8971" s="633"/>
    </row>
    <row r="8972" spans="3:4">
      <c r="C8972" s="633"/>
      <c r="D8972" s="633"/>
    </row>
    <row r="8973" spans="3:4">
      <c r="C8973" s="633"/>
      <c r="D8973" s="633"/>
    </row>
    <row r="8974" spans="3:4">
      <c r="C8974" s="633"/>
      <c r="D8974" s="633"/>
    </row>
    <row r="8975" spans="3:4">
      <c r="C8975" s="633"/>
      <c r="D8975" s="633"/>
    </row>
    <row r="8976" spans="3:4">
      <c r="C8976" s="633"/>
      <c r="D8976" s="633"/>
    </row>
    <row r="8977" spans="3:4">
      <c r="C8977" s="633"/>
      <c r="D8977" s="633"/>
    </row>
    <row r="8978" spans="3:4">
      <c r="C8978" s="633"/>
      <c r="D8978" s="633"/>
    </row>
    <row r="8979" spans="3:4">
      <c r="C8979" s="633"/>
      <c r="D8979" s="633"/>
    </row>
    <row r="8980" spans="3:4">
      <c r="C8980" s="633"/>
      <c r="D8980" s="633"/>
    </row>
    <row r="8981" spans="3:4">
      <c r="C8981" s="633"/>
      <c r="D8981" s="633"/>
    </row>
    <row r="8982" spans="3:4">
      <c r="C8982" s="633"/>
      <c r="D8982" s="633"/>
    </row>
    <row r="8983" spans="3:4">
      <c r="C8983" s="633"/>
      <c r="D8983" s="633"/>
    </row>
    <row r="8984" spans="3:4">
      <c r="C8984" s="633"/>
      <c r="D8984" s="633"/>
    </row>
    <row r="8985" spans="3:4">
      <c r="C8985" s="633"/>
      <c r="D8985" s="633"/>
    </row>
    <row r="8986" spans="3:4">
      <c r="C8986" s="633"/>
      <c r="D8986" s="633"/>
    </row>
    <row r="8987" spans="3:4">
      <c r="C8987" s="633"/>
      <c r="D8987" s="633"/>
    </row>
    <row r="8988" spans="3:4">
      <c r="C8988" s="633"/>
      <c r="D8988" s="633"/>
    </row>
    <row r="8989" spans="3:4">
      <c r="C8989" s="633"/>
      <c r="D8989" s="633"/>
    </row>
    <row r="8990" spans="3:4">
      <c r="C8990" s="633"/>
      <c r="D8990" s="633"/>
    </row>
    <row r="8991" spans="3:4">
      <c r="C8991" s="633"/>
      <c r="D8991" s="633"/>
    </row>
    <row r="8992" spans="3:4">
      <c r="C8992" s="633"/>
      <c r="D8992" s="633"/>
    </row>
    <row r="8993" spans="3:4">
      <c r="C8993" s="633"/>
      <c r="D8993" s="633"/>
    </row>
    <row r="8994" spans="3:4">
      <c r="C8994" s="633"/>
      <c r="D8994" s="633"/>
    </row>
    <row r="8995" spans="3:4">
      <c r="C8995" s="633"/>
      <c r="D8995" s="633"/>
    </row>
    <row r="8996" spans="3:4">
      <c r="C8996" s="633"/>
      <c r="D8996" s="633"/>
    </row>
    <row r="8997" spans="3:4">
      <c r="C8997" s="633"/>
      <c r="D8997" s="633"/>
    </row>
    <row r="8998" spans="3:4">
      <c r="C8998" s="633"/>
      <c r="D8998" s="633"/>
    </row>
    <row r="8999" spans="3:4">
      <c r="C8999" s="633"/>
      <c r="D8999" s="633"/>
    </row>
    <row r="9000" spans="3:4">
      <c r="C9000" s="633"/>
      <c r="D9000" s="633"/>
    </row>
    <row r="9001" spans="3:4">
      <c r="C9001" s="633"/>
      <c r="D9001" s="633"/>
    </row>
    <row r="9002" spans="3:4">
      <c r="C9002" s="633"/>
      <c r="D9002" s="633"/>
    </row>
    <row r="9003" spans="3:4">
      <c r="C9003" s="633"/>
      <c r="D9003" s="633"/>
    </row>
    <row r="9004" spans="3:4">
      <c r="C9004" s="633"/>
      <c r="D9004" s="633"/>
    </row>
    <row r="9005" spans="3:4">
      <c r="C9005" s="633"/>
      <c r="D9005" s="633"/>
    </row>
    <row r="9006" spans="3:4">
      <c r="C9006" s="633"/>
      <c r="D9006" s="633"/>
    </row>
    <row r="9007" spans="3:4">
      <c r="C9007" s="633"/>
      <c r="D9007" s="633"/>
    </row>
    <row r="9008" spans="3:4">
      <c r="C9008" s="633"/>
      <c r="D9008" s="633"/>
    </row>
    <row r="9009" spans="3:4">
      <c r="C9009" s="633"/>
      <c r="D9009" s="633"/>
    </row>
    <row r="9010" spans="3:4">
      <c r="C9010" s="633"/>
      <c r="D9010" s="633"/>
    </row>
    <row r="9011" spans="3:4">
      <c r="C9011" s="633"/>
      <c r="D9011" s="633"/>
    </row>
    <row r="9012" spans="3:4">
      <c r="C9012" s="633"/>
      <c r="D9012" s="633"/>
    </row>
    <row r="9013" spans="3:4">
      <c r="C9013" s="633"/>
      <c r="D9013" s="633"/>
    </row>
    <row r="9014" spans="3:4">
      <c r="C9014" s="633"/>
      <c r="D9014" s="633"/>
    </row>
    <row r="9015" spans="3:4">
      <c r="C9015" s="633"/>
      <c r="D9015" s="633"/>
    </row>
    <row r="9016" spans="3:4">
      <c r="C9016" s="633"/>
      <c r="D9016" s="633"/>
    </row>
    <row r="9017" spans="3:4">
      <c r="C9017" s="633"/>
      <c r="D9017" s="633"/>
    </row>
    <row r="9018" spans="3:4">
      <c r="C9018" s="633"/>
      <c r="D9018" s="633"/>
    </row>
    <row r="9019" spans="3:4">
      <c r="C9019" s="633"/>
      <c r="D9019" s="633"/>
    </row>
    <row r="9020" spans="3:4">
      <c r="C9020" s="633"/>
      <c r="D9020" s="633"/>
    </row>
    <row r="9021" spans="3:4">
      <c r="C9021" s="633"/>
      <c r="D9021" s="633"/>
    </row>
    <row r="9022" spans="3:4">
      <c r="C9022" s="633"/>
      <c r="D9022" s="633"/>
    </row>
    <row r="9023" spans="3:4">
      <c r="C9023" s="633"/>
      <c r="D9023" s="633"/>
    </row>
    <row r="9024" spans="3:4">
      <c r="C9024" s="633"/>
      <c r="D9024" s="633"/>
    </row>
    <row r="9025" spans="3:4">
      <c r="C9025" s="633"/>
      <c r="D9025" s="633"/>
    </row>
    <row r="9026" spans="3:4">
      <c r="C9026" s="633"/>
      <c r="D9026" s="633"/>
    </row>
    <row r="9027" spans="3:4">
      <c r="C9027" s="633"/>
      <c r="D9027" s="633"/>
    </row>
    <row r="9028" spans="3:4">
      <c r="C9028" s="633"/>
      <c r="D9028" s="633"/>
    </row>
    <row r="9029" spans="3:4">
      <c r="C9029" s="633"/>
      <c r="D9029" s="633"/>
    </row>
    <row r="9030" spans="3:4">
      <c r="C9030" s="633"/>
      <c r="D9030" s="633"/>
    </row>
    <row r="9031" spans="3:4">
      <c r="C9031" s="633"/>
      <c r="D9031" s="633"/>
    </row>
    <row r="9032" spans="3:4">
      <c r="C9032" s="633"/>
      <c r="D9032" s="633"/>
    </row>
    <row r="9033" spans="3:4">
      <c r="C9033" s="633"/>
      <c r="D9033" s="633"/>
    </row>
    <row r="9034" spans="3:4">
      <c r="C9034" s="633"/>
      <c r="D9034" s="633"/>
    </row>
    <row r="9035" spans="3:4">
      <c r="C9035" s="633"/>
      <c r="D9035" s="633"/>
    </row>
    <row r="9036" spans="3:4">
      <c r="C9036" s="633"/>
      <c r="D9036" s="633"/>
    </row>
    <row r="9037" spans="3:4">
      <c r="C9037" s="633"/>
      <c r="D9037" s="633"/>
    </row>
    <row r="9038" spans="3:4">
      <c r="C9038" s="633"/>
      <c r="D9038" s="633"/>
    </row>
    <row r="9039" spans="3:4">
      <c r="C9039" s="633"/>
      <c r="D9039" s="633"/>
    </row>
    <row r="9040" spans="3:4">
      <c r="C9040" s="633"/>
      <c r="D9040" s="633"/>
    </row>
    <row r="9041" spans="3:4">
      <c r="C9041" s="633"/>
      <c r="D9041" s="633"/>
    </row>
    <row r="9042" spans="3:4">
      <c r="C9042" s="633"/>
      <c r="D9042" s="633"/>
    </row>
    <row r="9043" spans="3:4">
      <c r="C9043" s="633"/>
      <c r="D9043" s="633"/>
    </row>
    <row r="9044" spans="3:4">
      <c r="C9044" s="633"/>
      <c r="D9044" s="633"/>
    </row>
    <row r="9045" spans="3:4">
      <c r="C9045" s="633"/>
      <c r="D9045" s="633"/>
    </row>
    <row r="9046" spans="3:4">
      <c r="C9046" s="633"/>
      <c r="D9046" s="633"/>
    </row>
    <row r="9047" spans="3:4">
      <c r="C9047" s="633"/>
      <c r="D9047" s="633"/>
    </row>
    <row r="9048" spans="3:4">
      <c r="C9048" s="633"/>
      <c r="D9048" s="633"/>
    </row>
    <row r="9049" spans="3:4">
      <c r="C9049" s="633"/>
      <c r="D9049" s="633"/>
    </row>
    <row r="9050" spans="3:4">
      <c r="C9050" s="633"/>
      <c r="D9050" s="633"/>
    </row>
    <row r="9051" spans="3:4">
      <c r="C9051" s="633"/>
      <c r="D9051" s="633"/>
    </row>
    <row r="9052" spans="3:4">
      <c r="C9052" s="633"/>
      <c r="D9052" s="633"/>
    </row>
    <row r="9053" spans="3:4">
      <c r="C9053" s="633"/>
      <c r="D9053" s="633"/>
    </row>
    <row r="9054" spans="3:4">
      <c r="C9054" s="633"/>
      <c r="D9054" s="633"/>
    </row>
    <row r="9055" spans="3:4">
      <c r="C9055" s="633"/>
      <c r="D9055" s="633"/>
    </row>
    <row r="9056" spans="3:4">
      <c r="C9056" s="633"/>
      <c r="D9056" s="633"/>
    </row>
    <row r="9057" spans="3:4">
      <c r="C9057" s="633"/>
      <c r="D9057" s="633"/>
    </row>
    <row r="9058" spans="3:4">
      <c r="C9058" s="633"/>
      <c r="D9058" s="633"/>
    </row>
    <row r="9059" spans="3:4">
      <c r="C9059" s="633"/>
      <c r="D9059" s="633"/>
    </row>
    <row r="9060" spans="3:4">
      <c r="C9060" s="633"/>
      <c r="D9060" s="633"/>
    </row>
    <row r="9061" spans="3:4">
      <c r="C9061" s="633"/>
      <c r="D9061" s="633"/>
    </row>
    <row r="9062" spans="3:4">
      <c r="C9062" s="633"/>
      <c r="D9062" s="633"/>
    </row>
    <row r="9063" spans="3:4">
      <c r="C9063" s="633"/>
      <c r="D9063" s="633"/>
    </row>
    <row r="9064" spans="3:4">
      <c r="C9064" s="633"/>
      <c r="D9064" s="633"/>
    </row>
    <row r="9065" spans="3:4">
      <c r="C9065" s="633"/>
      <c r="D9065" s="633"/>
    </row>
    <row r="9066" spans="3:4">
      <c r="C9066" s="633"/>
      <c r="D9066" s="633"/>
    </row>
    <row r="9067" spans="3:4">
      <c r="C9067" s="633"/>
      <c r="D9067" s="633"/>
    </row>
    <row r="9068" spans="3:4">
      <c r="C9068" s="633"/>
      <c r="D9068" s="633"/>
    </row>
    <row r="9069" spans="3:4">
      <c r="C9069" s="633"/>
      <c r="D9069" s="633"/>
    </row>
    <row r="9070" spans="3:4">
      <c r="C9070" s="633"/>
      <c r="D9070" s="633"/>
    </row>
    <row r="9071" spans="3:4">
      <c r="C9071" s="633"/>
      <c r="D9071" s="633"/>
    </row>
    <row r="9072" spans="3:4">
      <c r="C9072" s="633"/>
      <c r="D9072" s="633"/>
    </row>
    <row r="9073" spans="3:4">
      <c r="C9073" s="633"/>
      <c r="D9073" s="633"/>
    </row>
    <row r="9074" spans="3:4">
      <c r="C9074" s="633"/>
      <c r="D9074" s="633"/>
    </row>
    <row r="9075" spans="3:4">
      <c r="C9075" s="633"/>
      <c r="D9075" s="633"/>
    </row>
    <row r="9076" spans="3:4">
      <c r="C9076" s="633"/>
      <c r="D9076" s="633"/>
    </row>
    <row r="9077" spans="3:4">
      <c r="C9077" s="633"/>
      <c r="D9077" s="633"/>
    </row>
    <row r="9078" spans="3:4">
      <c r="C9078" s="633"/>
      <c r="D9078" s="633"/>
    </row>
    <row r="9079" spans="3:4">
      <c r="C9079" s="633"/>
      <c r="D9079" s="633"/>
    </row>
    <row r="9080" spans="3:4">
      <c r="C9080" s="633"/>
      <c r="D9080" s="633"/>
    </row>
    <row r="9081" spans="3:4">
      <c r="C9081" s="633"/>
      <c r="D9081" s="633"/>
    </row>
    <row r="9082" spans="3:4">
      <c r="C9082" s="633"/>
      <c r="D9082" s="633"/>
    </row>
    <row r="9083" spans="3:4">
      <c r="C9083" s="633"/>
      <c r="D9083" s="633"/>
    </row>
    <row r="9084" spans="3:4">
      <c r="C9084" s="633"/>
      <c r="D9084" s="633"/>
    </row>
    <row r="9085" spans="3:4">
      <c r="C9085" s="633"/>
      <c r="D9085" s="633"/>
    </row>
    <row r="9086" spans="3:4">
      <c r="C9086" s="633"/>
      <c r="D9086" s="633"/>
    </row>
    <row r="9087" spans="3:4">
      <c r="C9087" s="633"/>
      <c r="D9087" s="633"/>
    </row>
    <row r="9088" spans="3:4">
      <c r="C9088" s="633"/>
      <c r="D9088" s="633"/>
    </row>
    <row r="9089" spans="3:4">
      <c r="C9089" s="633"/>
      <c r="D9089" s="633"/>
    </row>
    <row r="9090" spans="3:4">
      <c r="C9090" s="633"/>
      <c r="D9090" s="633"/>
    </row>
    <row r="9091" spans="3:4">
      <c r="C9091" s="633"/>
      <c r="D9091" s="633"/>
    </row>
    <row r="9092" spans="3:4">
      <c r="C9092" s="633"/>
      <c r="D9092" s="633"/>
    </row>
    <row r="9093" spans="3:4">
      <c r="C9093" s="633"/>
      <c r="D9093" s="633"/>
    </row>
    <row r="9094" spans="3:4">
      <c r="C9094" s="633"/>
      <c r="D9094" s="633"/>
    </row>
    <row r="9095" spans="3:4">
      <c r="C9095" s="633"/>
      <c r="D9095" s="633"/>
    </row>
    <row r="9096" spans="3:4">
      <c r="C9096" s="633"/>
      <c r="D9096" s="633"/>
    </row>
    <row r="9097" spans="3:4">
      <c r="C9097" s="633"/>
      <c r="D9097" s="633"/>
    </row>
    <row r="9098" spans="3:4">
      <c r="C9098" s="633"/>
      <c r="D9098" s="633"/>
    </row>
    <row r="9099" spans="3:4">
      <c r="C9099" s="633"/>
      <c r="D9099" s="633"/>
    </row>
    <row r="9100" spans="3:4">
      <c r="C9100" s="633"/>
      <c r="D9100" s="633"/>
    </row>
    <row r="9101" spans="3:4">
      <c r="C9101" s="633"/>
      <c r="D9101" s="633"/>
    </row>
    <row r="9102" spans="3:4">
      <c r="C9102" s="633"/>
      <c r="D9102" s="633"/>
    </row>
    <row r="9103" spans="3:4">
      <c r="C9103" s="633"/>
      <c r="D9103" s="633"/>
    </row>
    <row r="9104" spans="3:4">
      <c r="C9104" s="633"/>
      <c r="D9104" s="633"/>
    </row>
    <row r="9105" spans="3:4">
      <c r="C9105" s="633"/>
      <c r="D9105" s="633"/>
    </row>
    <row r="9106" spans="3:4">
      <c r="C9106" s="633"/>
      <c r="D9106" s="633"/>
    </row>
    <row r="9107" spans="3:4">
      <c r="C9107" s="633"/>
      <c r="D9107" s="633"/>
    </row>
    <row r="9108" spans="3:4">
      <c r="C9108" s="633"/>
      <c r="D9108" s="633"/>
    </row>
    <row r="9109" spans="3:4">
      <c r="C9109" s="633"/>
      <c r="D9109" s="633"/>
    </row>
    <row r="9110" spans="3:4">
      <c r="C9110" s="633"/>
      <c r="D9110" s="633"/>
    </row>
    <row r="9111" spans="3:4">
      <c r="C9111" s="633"/>
      <c r="D9111" s="633"/>
    </row>
    <row r="9112" spans="3:4">
      <c r="C9112" s="633"/>
      <c r="D9112" s="633"/>
    </row>
    <row r="9113" spans="3:4">
      <c r="C9113" s="633"/>
      <c r="D9113" s="633"/>
    </row>
    <row r="9114" spans="3:4">
      <c r="C9114" s="633"/>
      <c r="D9114" s="633"/>
    </row>
    <row r="9115" spans="3:4">
      <c r="C9115" s="633"/>
      <c r="D9115" s="633"/>
    </row>
    <row r="9116" spans="3:4">
      <c r="C9116" s="633"/>
      <c r="D9116" s="633"/>
    </row>
    <row r="9117" spans="3:4">
      <c r="C9117" s="633"/>
      <c r="D9117" s="633"/>
    </row>
    <row r="9118" spans="3:4">
      <c r="C9118" s="633"/>
      <c r="D9118" s="633"/>
    </row>
    <row r="9119" spans="3:4">
      <c r="C9119" s="633"/>
      <c r="D9119" s="633"/>
    </row>
    <row r="9120" spans="3:4">
      <c r="C9120" s="633"/>
      <c r="D9120" s="633"/>
    </row>
    <row r="9121" spans="3:4">
      <c r="C9121" s="633"/>
      <c r="D9121" s="633"/>
    </row>
    <row r="9122" spans="3:4">
      <c r="C9122" s="633"/>
      <c r="D9122" s="633"/>
    </row>
    <row r="9123" spans="3:4">
      <c r="C9123" s="633"/>
      <c r="D9123" s="633"/>
    </row>
    <row r="9124" spans="3:4">
      <c r="C9124" s="633"/>
      <c r="D9124" s="633"/>
    </row>
    <row r="9125" spans="3:4">
      <c r="C9125" s="633"/>
      <c r="D9125" s="633"/>
    </row>
    <row r="9126" spans="3:4">
      <c r="C9126" s="633"/>
      <c r="D9126" s="633"/>
    </row>
    <row r="9127" spans="3:4">
      <c r="C9127" s="633"/>
      <c r="D9127" s="633"/>
    </row>
    <row r="9128" spans="3:4">
      <c r="C9128" s="633"/>
      <c r="D9128" s="633"/>
    </row>
    <row r="9129" spans="3:4">
      <c r="C9129" s="633"/>
      <c r="D9129" s="633"/>
    </row>
    <row r="9130" spans="3:4">
      <c r="C9130" s="633"/>
      <c r="D9130" s="633"/>
    </row>
    <row r="9131" spans="3:4">
      <c r="C9131" s="633"/>
      <c r="D9131" s="633"/>
    </row>
    <row r="9132" spans="3:4">
      <c r="C9132" s="633"/>
      <c r="D9132" s="633"/>
    </row>
    <row r="9133" spans="3:4">
      <c r="C9133" s="633"/>
      <c r="D9133" s="633"/>
    </row>
    <row r="9134" spans="3:4">
      <c r="C9134" s="633"/>
      <c r="D9134" s="633"/>
    </row>
    <row r="9135" spans="3:4">
      <c r="C9135" s="633"/>
      <c r="D9135" s="633"/>
    </row>
    <row r="9136" spans="3:4">
      <c r="C9136" s="633"/>
      <c r="D9136" s="633"/>
    </row>
    <row r="9137" spans="3:4">
      <c r="C9137" s="633"/>
      <c r="D9137" s="633"/>
    </row>
    <row r="9138" spans="3:4">
      <c r="C9138" s="633"/>
      <c r="D9138" s="633"/>
    </row>
    <row r="9139" spans="3:4">
      <c r="C9139" s="633"/>
      <c r="D9139" s="633"/>
    </row>
    <row r="9140" spans="3:4">
      <c r="C9140" s="633"/>
      <c r="D9140" s="633"/>
    </row>
    <row r="9141" spans="3:4">
      <c r="C9141" s="633"/>
      <c r="D9141" s="633"/>
    </row>
    <row r="9142" spans="3:4">
      <c r="C9142" s="633"/>
      <c r="D9142" s="633"/>
    </row>
    <row r="9143" spans="3:4">
      <c r="C9143" s="633"/>
      <c r="D9143" s="633"/>
    </row>
    <row r="9144" spans="3:4">
      <c r="C9144" s="633"/>
      <c r="D9144" s="633"/>
    </row>
    <row r="9145" spans="3:4">
      <c r="C9145" s="633"/>
      <c r="D9145" s="633"/>
    </row>
    <row r="9146" spans="3:4">
      <c r="C9146" s="633"/>
      <c r="D9146" s="633"/>
    </row>
    <row r="9147" spans="3:4">
      <c r="C9147" s="633"/>
      <c r="D9147" s="633"/>
    </row>
    <row r="9148" spans="3:4">
      <c r="C9148" s="633"/>
      <c r="D9148" s="633"/>
    </row>
    <row r="9149" spans="3:4">
      <c r="C9149" s="633"/>
      <c r="D9149" s="633"/>
    </row>
    <row r="9150" spans="3:4">
      <c r="C9150" s="633"/>
      <c r="D9150" s="633"/>
    </row>
    <row r="9151" spans="3:4">
      <c r="C9151" s="633"/>
      <c r="D9151" s="633"/>
    </row>
    <row r="9152" spans="3:4">
      <c r="C9152" s="633"/>
      <c r="D9152" s="633"/>
    </row>
    <row r="9153" spans="3:4">
      <c r="C9153" s="633"/>
      <c r="D9153" s="633"/>
    </row>
    <row r="9154" spans="3:4">
      <c r="C9154" s="633"/>
      <c r="D9154" s="633"/>
    </row>
    <row r="9155" spans="3:4">
      <c r="C9155" s="633"/>
      <c r="D9155" s="633"/>
    </row>
    <row r="9156" spans="3:4">
      <c r="C9156" s="633"/>
      <c r="D9156" s="633"/>
    </row>
    <row r="9157" spans="3:4">
      <c r="C9157" s="633"/>
      <c r="D9157" s="633"/>
    </row>
    <row r="9158" spans="3:4">
      <c r="C9158" s="633"/>
      <c r="D9158" s="633"/>
    </row>
    <row r="9159" spans="3:4">
      <c r="C9159" s="633"/>
      <c r="D9159" s="633"/>
    </row>
    <row r="9160" spans="3:4">
      <c r="C9160" s="633"/>
      <c r="D9160" s="633"/>
    </row>
    <row r="9161" spans="3:4">
      <c r="C9161" s="633"/>
      <c r="D9161" s="633"/>
    </row>
    <row r="9162" spans="3:4">
      <c r="C9162" s="633"/>
      <c r="D9162" s="633"/>
    </row>
    <row r="9163" spans="3:4">
      <c r="C9163" s="633"/>
      <c r="D9163" s="633"/>
    </row>
    <row r="9164" spans="3:4">
      <c r="C9164" s="633"/>
      <c r="D9164" s="633"/>
    </row>
    <row r="9165" spans="3:4">
      <c r="C9165" s="633"/>
      <c r="D9165" s="633"/>
    </row>
    <row r="9166" spans="3:4">
      <c r="C9166" s="633"/>
      <c r="D9166" s="633"/>
    </row>
    <row r="9167" spans="3:4">
      <c r="C9167" s="633"/>
      <c r="D9167" s="633"/>
    </row>
    <row r="9168" spans="3:4">
      <c r="C9168" s="633"/>
      <c r="D9168" s="633"/>
    </row>
    <row r="9169" spans="3:4">
      <c r="C9169" s="633"/>
      <c r="D9169" s="633"/>
    </row>
    <row r="9170" spans="3:4">
      <c r="C9170" s="633"/>
      <c r="D9170" s="633"/>
    </row>
    <row r="9171" spans="3:4">
      <c r="C9171" s="633"/>
      <c r="D9171" s="633"/>
    </row>
    <row r="9172" spans="3:4">
      <c r="C9172" s="633"/>
      <c r="D9172" s="633"/>
    </row>
    <row r="9173" spans="3:4">
      <c r="C9173" s="633"/>
      <c r="D9173" s="633"/>
    </row>
    <row r="9174" spans="3:4">
      <c r="C9174" s="633"/>
      <c r="D9174" s="633"/>
    </row>
    <row r="9175" spans="3:4">
      <c r="C9175" s="633"/>
      <c r="D9175" s="633"/>
    </row>
    <row r="9176" spans="3:4">
      <c r="C9176" s="633"/>
      <c r="D9176" s="633"/>
    </row>
    <row r="9177" spans="3:4">
      <c r="C9177" s="633"/>
      <c r="D9177" s="633"/>
    </row>
    <row r="9178" spans="3:4">
      <c r="C9178" s="633"/>
      <c r="D9178" s="633"/>
    </row>
    <row r="9179" spans="3:4">
      <c r="C9179" s="633"/>
      <c r="D9179" s="633"/>
    </row>
    <row r="9180" spans="3:4">
      <c r="C9180" s="633"/>
      <c r="D9180" s="633"/>
    </row>
    <row r="9181" spans="3:4">
      <c r="C9181" s="633"/>
      <c r="D9181" s="633"/>
    </row>
    <row r="9182" spans="3:4">
      <c r="C9182" s="633"/>
      <c r="D9182" s="633"/>
    </row>
    <row r="9183" spans="3:4">
      <c r="C9183" s="633"/>
      <c r="D9183" s="633"/>
    </row>
    <row r="9184" spans="3:4">
      <c r="C9184" s="633"/>
      <c r="D9184" s="633"/>
    </row>
    <row r="9185" spans="3:4">
      <c r="C9185" s="633"/>
      <c r="D9185" s="633"/>
    </row>
    <row r="9186" spans="3:4">
      <c r="C9186" s="633"/>
      <c r="D9186" s="633"/>
    </row>
    <row r="9187" spans="3:4">
      <c r="C9187" s="633"/>
      <c r="D9187" s="633"/>
    </row>
    <row r="9188" spans="3:4">
      <c r="C9188" s="633"/>
      <c r="D9188" s="633"/>
    </row>
    <row r="9189" spans="3:4">
      <c r="C9189" s="633"/>
      <c r="D9189" s="633"/>
    </row>
    <row r="9190" spans="3:4">
      <c r="C9190" s="633"/>
      <c r="D9190" s="633"/>
    </row>
    <row r="9191" spans="3:4">
      <c r="C9191" s="633"/>
      <c r="D9191" s="633"/>
    </row>
    <row r="9192" spans="3:4">
      <c r="C9192" s="633"/>
      <c r="D9192" s="633"/>
    </row>
    <row r="9193" spans="3:4">
      <c r="C9193" s="633"/>
      <c r="D9193" s="633"/>
    </row>
    <row r="9194" spans="3:4">
      <c r="C9194" s="633"/>
      <c r="D9194" s="633"/>
    </row>
    <row r="9195" spans="3:4">
      <c r="C9195" s="633"/>
      <c r="D9195" s="633"/>
    </row>
    <row r="9196" spans="3:4">
      <c r="C9196" s="633"/>
      <c r="D9196" s="633"/>
    </row>
    <row r="9197" spans="3:4">
      <c r="C9197" s="633"/>
      <c r="D9197" s="633"/>
    </row>
    <row r="9198" spans="3:4">
      <c r="C9198" s="633"/>
      <c r="D9198" s="633"/>
    </row>
    <row r="9199" spans="3:4">
      <c r="C9199" s="633"/>
      <c r="D9199" s="633"/>
    </row>
    <row r="9200" spans="3:4">
      <c r="C9200" s="633"/>
      <c r="D9200" s="633"/>
    </row>
    <row r="9201" spans="3:4">
      <c r="C9201" s="633"/>
      <c r="D9201" s="633"/>
    </row>
    <row r="9202" spans="3:4">
      <c r="C9202" s="633"/>
      <c r="D9202" s="633"/>
    </row>
    <row r="9203" spans="3:4">
      <c r="C9203" s="633"/>
      <c r="D9203" s="633"/>
    </row>
    <row r="9204" spans="3:4">
      <c r="C9204" s="633"/>
      <c r="D9204" s="633"/>
    </row>
    <row r="9205" spans="3:4">
      <c r="C9205" s="633"/>
      <c r="D9205" s="633"/>
    </row>
    <row r="9206" spans="3:4">
      <c r="C9206" s="633"/>
      <c r="D9206" s="633"/>
    </row>
    <row r="9207" spans="3:4">
      <c r="C9207" s="633"/>
      <c r="D9207" s="633"/>
    </row>
    <row r="9208" spans="3:4">
      <c r="C9208" s="633"/>
      <c r="D9208" s="633"/>
    </row>
    <row r="9209" spans="3:4">
      <c r="C9209" s="633"/>
      <c r="D9209" s="633"/>
    </row>
    <row r="9210" spans="3:4">
      <c r="C9210" s="633"/>
      <c r="D9210" s="633"/>
    </row>
    <row r="9211" spans="3:4">
      <c r="C9211" s="633"/>
      <c r="D9211" s="633"/>
    </row>
    <row r="9212" spans="3:4">
      <c r="C9212" s="633"/>
      <c r="D9212" s="633"/>
    </row>
    <row r="9213" spans="3:4">
      <c r="C9213" s="633"/>
      <c r="D9213" s="633"/>
    </row>
    <row r="9214" spans="3:4">
      <c r="C9214" s="633"/>
      <c r="D9214" s="633"/>
    </row>
    <row r="9215" spans="3:4">
      <c r="C9215" s="633"/>
      <c r="D9215" s="633"/>
    </row>
    <row r="9216" spans="3:4">
      <c r="C9216" s="633"/>
      <c r="D9216" s="633"/>
    </row>
    <row r="9217" spans="3:4">
      <c r="C9217" s="633"/>
      <c r="D9217" s="633"/>
    </row>
    <row r="9218" spans="3:4">
      <c r="C9218" s="633"/>
      <c r="D9218" s="633"/>
    </row>
    <row r="9219" spans="3:4">
      <c r="C9219" s="633"/>
      <c r="D9219" s="633"/>
    </row>
    <row r="9220" spans="3:4">
      <c r="C9220" s="633"/>
      <c r="D9220" s="633"/>
    </row>
    <row r="9221" spans="3:4">
      <c r="C9221" s="633"/>
      <c r="D9221" s="633"/>
    </row>
    <row r="9222" spans="3:4">
      <c r="C9222" s="633"/>
      <c r="D9222" s="633"/>
    </row>
    <row r="9223" spans="3:4">
      <c r="C9223" s="633"/>
      <c r="D9223" s="633"/>
    </row>
    <row r="9224" spans="3:4">
      <c r="C9224" s="633"/>
      <c r="D9224" s="633"/>
    </row>
    <row r="9225" spans="3:4">
      <c r="C9225" s="633"/>
      <c r="D9225" s="633"/>
    </row>
    <row r="9226" spans="3:4">
      <c r="C9226" s="633"/>
      <c r="D9226" s="633"/>
    </row>
    <row r="9227" spans="3:4">
      <c r="C9227" s="633"/>
      <c r="D9227" s="633"/>
    </row>
    <row r="9228" spans="3:4">
      <c r="C9228" s="633"/>
      <c r="D9228" s="633"/>
    </row>
    <row r="9229" spans="3:4">
      <c r="C9229" s="633"/>
      <c r="D9229" s="633"/>
    </row>
    <row r="9230" spans="3:4">
      <c r="C9230" s="633"/>
      <c r="D9230" s="633"/>
    </row>
    <row r="9231" spans="3:4">
      <c r="C9231" s="633"/>
      <c r="D9231" s="633"/>
    </row>
    <row r="9232" spans="3:4">
      <c r="C9232" s="633"/>
      <c r="D9232" s="633"/>
    </row>
    <row r="9233" spans="3:4">
      <c r="C9233" s="633"/>
      <c r="D9233" s="633"/>
    </row>
    <row r="9234" spans="3:4">
      <c r="C9234" s="633"/>
      <c r="D9234" s="633"/>
    </row>
    <row r="9235" spans="3:4">
      <c r="C9235" s="633"/>
      <c r="D9235" s="633"/>
    </row>
    <row r="9236" spans="3:4">
      <c r="C9236" s="633"/>
      <c r="D9236" s="633"/>
    </row>
    <row r="9237" spans="3:4">
      <c r="C9237" s="633"/>
      <c r="D9237" s="633"/>
    </row>
    <row r="9238" spans="3:4">
      <c r="C9238" s="633"/>
      <c r="D9238" s="633"/>
    </row>
    <row r="9239" spans="3:4">
      <c r="C9239" s="633"/>
      <c r="D9239" s="633"/>
    </row>
    <row r="9240" spans="3:4">
      <c r="C9240" s="633"/>
      <c r="D9240" s="633"/>
    </row>
    <row r="9241" spans="3:4">
      <c r="C9241" s="633"/>
      <c r="D9241" s="633"/>
    </row>
    <row r="9242" spans="3:4">
      <c r="C9242" s="633"/>
      <c r="D9242" s="633"/>
    </row>
    <row r="9243" spans="3:4">
      <c r="C9243" s="633"/>
      <c r="D9243" s="633"/>
    </row>
    <row r="9244" spans="3:4">
      <c r="C9244" s="633"/>
      <c r="D9244" s="633"/>
    </row>
    <row r="9245" spans="3:4">
      <c r="C9245" s="633"/>
      <c r="D9245" s="633"/>
    </row>
    <row r="9246" spans="3:4">
      <c r="C9246" s="633"/>
      <c r="D9246" s="633"/>
    </row>
    <row r="9247" spans="3:4">
      <c r="C9247" s="633"/>
      <c r="D9247" s="633"/>
    </row>
    <row r="9248" spans="3:4">
      <c r="C9248" s="633"/>
      <c r="D9248" s="633"/>
    </row>
    <row r="9249" spans="3:4">
      <c r="C9249" s="633"/>
      <c r="D9249" s="633"/>
    </row>
    <row r="9250" spans="3:4">
      <c r="C9250" s="633"/>
      <c r="D9250" s="633"/>
    </row>
    <row r="9251" spans="3:4">
      <c r="C9251" s="633"/>
      <c r="D9251" s="633"/>
    </row>
  </sheetData>
  <mergeCells count="2">
    <mergeCell ref="A1:F1"/>
    <mergeCell ref="A51:F51"/>
  </mergeCells>
  <pageMargins left="0.511811023622047" right="0.23622047244094499" top="0.43307086614173201" bottom="0.74803149606299202" header="0.31496062992126" footer="0.31496062992126"/>
  <pageSetup paperSize="9" scale="9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2">
    <tabColor rgb="FF00B050"/>
  </sheetPr>
  <dimension ref="B1:F1"/>
  <sheetViews>
    <sheetView workbookViewId="0">
      <selection activeCell="J73" sqref="J73"/>
    </sheetView>
  </sheetViews>
  <sheetFormatPr defaultColWidth="9.140625" defaultRowHeight="12.75"/>
  <cols>
    <col min="1" max="1" width="9.140625" style="501"/>
    <col min="2" max="2" width="5" style="501" customWidth="1"/>
    <col min="3" max="3" width="5.140625" style="501" customWidth="1"/>
    <col min="4" max="4" width="77.28515625" style="501" customWidth="1"/>
    <col min="5" max="6" width="11.28515625" style="501" customWidth="1"/>
    <col min="7" max="7" width="3" style="501" customWidth="1"/>
    <col min="8" max="16384" width="9.140625" style="501"/>
  </cols>
  <sheetData>
    <row r="1" spans="2:6" ht="14.25">
      <c r="B1" s="2223" t="s">
        <v>1507</v>
      </c>
      <c r="C1" s="2223"/>
      <c r="D1" s="2223"/>
      <c r="E1" s="2223"/>
      <c r="F1" s="2223"/>
    </row>
  </sheetData>
  <mergeCells count="1">
    <mergeCell ref="B1:F1"/>
  </mergeCells>
  <pageMargins left="0.35" right="0.22" top="0.37" bottom="0.34" header="0.3" footer="0.3"/>
  <pageSetup paperSize="9" scale="83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63">
    <tabColor rgb="FF00B050"/>
  </sheetPr>
  <dimension ref="A2:H31"/>
  <sheetViews>
    <sheetView topLeftCell="A10" workbookViewId="0">
      <selection activeCell="A23" sqref="A23"/>
    </sheetView>
  </sheetViews>
  <sheetFormatPr defaultRowHeight="12.75"/>
  <cols>
    <col min="1" max="1" width="5.28515625" style="79" customWidth="1"/>
    <col min="2" max="2" width="36.28515625" style="79" customWidth="1"/>
    <col min="3" max="7" width="14.85546875" style="79" customWidth="1"/>
    <col min="8" max="8" width="14.28515625" style="79" customWidth="1"/>
    <col min="9" max="243" width="9.140625" style="79"/>
    <col min="244" max="244" width="60.28515625" style="79" bestFit="1" customWidth="1"/>
    <col min="245" max="245" width="14.7109375" style="79" customWidth="1"/>
    <col min="246" max="246" width="13.5703125" style="79" customWidth="1"/>
    <col min="247" max="247" width="10.85546875" style="79" customWidth="1"/>
    <col min="248" max="499" width="9.140625" style="79"/>
    <col min="500" max="500" width="60.28515625" style="79" bestFit="1" customWidth="1"/>
    <col min="501" max="501" width="14.7109375" style="79" customWidth="1"/>
    <col min="502" max="502" width="13.5703125" style="79" customWidth="1"/>
    <col min="503" max="503" width="10.85546875" style="79" customWidth="1"/>
    <col min="504" max="755" width="9.140625" style="79"/>
    <col min="756" max="756" width="60.28515625" style="79" bestFit="1" customWidth="1"/>
    <col min="757" max="757" width="14.7109375" style="79" customWidth="1"/>
    <col min="758" max="758" width="13.5703125" style="79" customWidth="1"/>
    <col min="759" max="759" width="10.85546875" style="79" customWidth="1"/>
    <col min="760" max="1011" width="9.140625" style="79"/>
    <col min="1012" max="1012" width="60.28515625" style="79" bestFit="1" customWidth="1"/>
    <col min="1013" max="1013" width="14.7109375" style="79" customWidth="1"/>
    <col min="1014" max="1014" width="13.5703125" style="79" customWidth="1"/>
    <col min="1015" max="1015" width="10.85546875" style="79" customWidth="1"/>
    <col min="1016" max="1267" width="9.140625" style="79"/>
    <col min="1268" max="1268" width="60.28515625" style="79" bestFit="1" customWidth="1"/>
    <col min="1269" max="1269" width="14.7109375" style="79" customWidth="1"/>
    <col min="1270" max="1270" width="13.5703125" style="79" customWidth="1"/>
    <col min="1271" max="1271" width="10.85546875" style="79" customWidth="1"/>
    <col min="1272" max="1523" width="9.140625" style="79"/>
    <col min="1524" max="1524" width="60.28515625" style="79" bestFit="1" customWidth="1"/>
    <col min="1525" max="1525" width="14.7109375" style="79" customWidth="1"/>
    <col min="1526" max="1526" width="13.5703125" style="79" customWidth="1"/>
    <col min="1527" max="1527" width="10.85546875" style="79" customWidth="1"/>
    <col min="1528" max="1779" width="9.140625" style="79"/>
    <col min="1780" max="1780" width="60.28515625" style="79" bestFit="1" customWidth="1"/>
    <col min="1781" max="1781" width="14.7109375" style="79" customWidth="1"/>
    <col min="1782" max="1782" width="13.5703125" style="79" customWidth="1"/>
    <col min="1783" max="1783" width="10.85546875" style="79" customWidth="1"/>
    <col min="1784" max="2035" width="9.140625" style="79"/>
    <col min="2036" max="2036" width="60.28515625" style="79" bestFit="1" customWidth="1"/>
    <col min="2037" max="2037" width="14.7109375" style="79" customWidth="1"/>
    <col min="2038" max="2038" width="13.5703125" style="79" customWidth="1"/>
    <col min="2039" max="2039" width="10.85546875" style="79" customWidth="1"/>
    <col min="2040" max="2291" width="9.140625" style="79"/>
    <col min="2292" max="2292" width="60.28515625" style="79" bestFit="1" customWidth="1"/>
    <col min="2293" max="2293" width="14.7109375" style="79" customWidth="1"/>
    <col min="2294" max="2294" width="13.5703125" style="79" customWidth="1"/>
    <col min="2295" max="2295" width="10.85546875" style="79" customWidth="1"/>
    <col min="2296" max="2547" width="9.140625" style="79"/>
    <col min="2548" max="2548" width="60.28515625" style="79" bestFit="1" customWidth="1"/>
    <col min="2549" max="2549" width="14.7109375" style="79" customWidth="1"/>
    <col min="2550" max="2550" width="13.5703125" style="79" customWidth="1"/>
    <col min="2551" max="2551" width="10.85546875" style="79" customWidth="1"/>
    <col min="2552" max="2803" width="9.140625" style="79"/>
    <col min="2804" max="2804" width="60.28515625" style="79" bestFit="1" customWidth="1"/>
    <col min="2805" max="2805" width="14.7109375" style="79" customWidth="1"/>
    <col min="2806" max="2806" width="13.5703125" style="79" customWidth="1"/>
    <col min="2807" max="2807" width="10.85546875" style="79" customWidth="1"/>
    <col min="2808" max="3059" width="9.140625" style="79"/>
    <col min="3060" max="3060" width="60.28515625" style="79" bestFit="1" customWidth="1"/>
    <col min="3061" max="3061" width="14.7109375" style="79" customWidth="1"/>
    <col min="3062" max="3062" width="13.5703125" style="79" customWidth="1"/>
    <col min="3063" max="3063" width="10.85546875" style="79" customWidth="1"/>
    <col min="3064" max="3315" width="9.140625" style="79"/>
    <col min="3316" max="3316" width="60.28515625" style="79" bestFit="1" customWidth="1"/>
    <col min="3317" max="3317" width="14.7109375" style="79" customWidth="1"/>
    <col min="3318" max="3318" width="13.5703125" style="79" customWidth="1"/>
    <col min="3319" max="3319" width="10.85546875" style="79" customWidth="1"/>
    <col min="3320" max="3571" width="9.140625" style="79"/>
    <col min="3572" max="3572" width="60.28515625" style="79" bestFit="1" customWidth="1"/>
    <col min="3573" max="3573" width="14.7109375" style="79" customWidth="1"/>
    <col min="3574" max="3574" width="13.5703125" style="79" customWidth="1"/>
    <col min="3575" max="3575" width="10.85546875" style="79" customWidth="1"/>
    <col min="3576" max="3827" width="9.140625" style="79"/>
    <col min="3828" max="3828" width="60.28515625" style="79" bestFit="1" customWidth="1"/>
    <col min="3829" max="3829" width="14.7109375" style="79" customWidth="1"/>
    <col min="3830" max="3830" width="13.5703125" style="79" customWidth="1"/>
    <col min="3831" max="3831" width="10.85546875" style="79" customWidth="1"/>
    <col min="3832" max="4083" width="9.140625" style="79"/>
    <col min="4084" max="4084" width="60.28515625" style="79" bestFit="1" customWidth="1"/>
    <col min="4085" max="4085" width="14.7109375" style="79" customWidth="1"/>
    <col min="4086" max="4086" width="13.5703125" style="79" customWidth="1"/>
    <col min="4087" max="4087" width="10.85546875" style="79" customWidth="1"/>
    <col min="4088" max="4339" width="9.140625" style="79"/>
    <col min="4340" max="4340" width="60.28515625" style="79" bestFit="1" customWidth="1"/>
    <col min="4341" max="4341" width="14.7109375" style="79" customWidth="1"/>
    <col min="4342" max="4342" width="13.5703125" style="79" customWidth="1"/>
    <col min="4343" max="4343" width="10.85546875" style="79" customWidth="1"/>
    <col min="4344" max="4595" width="9.140625" style="79"/>
    <col min="4596" max="4596" width="60.28515625" style="79" bestFit="1" customWidth="1"/>
    <col min="4597" max="4597" width="14.7109375" style="79" customWidth="1"/>
    <col min="4598" max="4598" width="13.5703125" style="79" customWidth="1"/>
    <col min="4599" max="4599" width="10.85546875" style="79" customWidth="1"/>
    <col min="4600" max="4851" width="9.140625" style="79"/>
    <col min="4852" max="4852" width="60.28515625" style="79" bestFit="1" customWidth="1"/>
    <col min="4853" max="4853" width="14.7109375" style="79" customWidth="1"/>
    <col min="4854" max="4854" width="13.5703125" style="79" customWidth="1"/>
    <col min="4855" max="4855" width="10.85546875" style="79" customWidth="1"/>
    <col min="4856" max="5107" width="9.140625" style="79"/>
    <col min="5108" max="5108" width="60.28515625" style="79" bestFit="1" customWidth="1"/>
    <col min="5109" max="5109" width="14.7109375" style="79" customWidth="1"/>
    <col min="5110" max="5110" width="13.5703125" style="79" customWidth="1"/>
    <col min="5111" max="5111" width="10.85546875" style="79" customWidth="1"/>
    <col min="5112" max="5363" width="9.140625" style="79"/>
    <col min="5364" max="5364" width="60.28515625" style="79" bestFit="1" customWidth="1"/>
    <col min="5365" max="5365" width="14.7109375" style="79" customWidth="1"/>
    <col min="5366" max="5366" width="13.5703125" style="79" customWidth="1"/>
    <col min="5367" max="5367" width="10.85546875" style="79" customWidth="1"/>
    <col min="5368" max="5619" width="9.140625" style="79"/>
    <col min="5620" max="5620" width="60.28515625" style="79" bestFit="1" customWidth="1"/>
    <col min="5621" max="5621" width="14.7109375" style="79" customWidth="1"/>
    <col min="5622" max="5622" width="13.5703125" style="79" customWidth="1"/>
    <col min="5623" max="5623" width="10.85546875" style="79" customWidth="1"/>
    <col min="5624" max="5875" width="9.140625" style="79"/>
    <col min="5876" max="5876" width="60.28515625" style="79" bestFit="1" customWidth="1"/>
    <col min="5877" max="5877" width="14.7109375" style="79" customWidth="1"/>
    <col min="5878" max="5878" width="13.5703125" style="79" customWidth="1"/>
    <col min="5879" max="5879" width="10.85546875" style="79" customWidth="1"/>
    <col min="5880" max="6131" width="9.140625" style="79"/>
    <col min="6132" max="6132" width="60.28515625" style="79" bestFit="1" customWidth="1"/>
    <col min="6133" max="6133" width="14.7109375" style="79" customWidth="1"/>
    <col min="6134" max="6134" width="13.5703125" style="79" customWidth="1"/>
    <col min="6135" max="6135" width="10.85546875" style="79" customWidth="1"/>
    <col min="6136" max="6387" width="9.140625" style="79"/>
    <col min="6388" max="6388" width="60.28515625" style="79" bestFit="1" customWidth="1"/>
    <col min="6389" max="6389" width="14.7109375" style="79" customWidth="1"/>
    <col min="6390" max="6390" width="13.5703125" style="79" customWidth="1"/>
    <col min="6391" max="6391" width="10.85546875" style="79" customWidth="1"/>
    <col min="6392" max="6643" width="9.140625" style="79"/>
    <col min="6644" max="6644" width="60.28515625" style="79" bestFit="1" customWidth="1"/>
    <col min="6645" max="6645" width="14.7109375" style="79" customWidth="1"/>
    <col min="6646" max="6646" width="13.5703125" style="79" customWidth="1"/>
    <col min="6647" max="6647" width="10.85546875" style="79" customWidth="1"/>
    <col min="6648" max="6899" width="9.140625" style="79"/>
    <col min="6900" max="6900" width="60.28515625" style="79" bestFit="1" customWidth="1"/>
    <col min="6901" max="6901" width="14.7109375" style="79" customWidth="1"/>
    <col min="6902" max="6902" width="13.5703125" style="79" customWidth="1"/>
    <col min="6903" max="6903" width="10.85546875" style="79" customWidth="1"/>
    <col min="6904" max="7155" width="9.140625" style="79"/>
    <col min="7156" max="7156" width="60.28515625" style="79" bestFit="1" customWidth="1"/>
    <col min="7157" max="7157" width="14.7109375" style="79" customWidth="1"/>
    <col min="7158" max="7158" width="13.5703125" style="79" customWidth="1"/>
    <col min="7159" max="7159" width="10.85546875" style="79" customWidth="1"/>
    <col min="7160" max="7411" width="9.140625" style="79"/>
    <col min="7412" max="7412" width="60.28515625" style="79" bestFit="1" customWidth="1"/>
    <col min="7413" max="7413" width="14.7109375" style="79" customWidth="1"/>
    <col min="7414" max="7414" width="13.5703125" style="79" customWidth="1"/>
    <col min="7415" max="7415" width="10.85546875" style="79" customWidth="1"/>
    <col min="7416" max="7667" width="9.140625" style="79"/>
    <col min="7668" max="7668" width="60.28515625" style="79" bestFit="1" customWidth="1"/>
    <col min="7669" max="7669" width="14.7109375" style="79" customWidth="1"/>
    <col min="7670" max="7670" width="13.5703125" style="79" customWidth="1"/>
    <col min="7671" max="7671" width="10.85546875" style="79" customWidth="1"/>
    <col min="7672" max="7923" width="9.140625" style="79"/>
    <col min="7924" max="7924" width="60.28515625" style="79" bestFit="1" customWidth="1"/>
    <col min="7925" max="7925" width="14.7109375" style="79" customWidth="1"/>
    <col min="7926" max="7926" width="13.5703125" style="79" customWidth="1"/>
    <col min="7927" max="7927" width="10.85546875" style="79" customWidth="1"/>
    <col min="7928" max="8179" width="9.140625" style="79"/>
    <col min="8180" max="8180" width="60.28515625" style="79" bestFit="1" customWidth="1"/>
    <col min="8181" max="8181" width="14.7109375" style="79" customWidth="1"/>
    <col min="8182" max="8182" width="13.5703125" style="79" customWidth="1"/>
    <col min="8183" max="8183" width="10.85546875" style="79" customWidth="1"/>
    <col min="8184" max="8435" width="9.140625" style="79"/>
    <col min="8436" max="8436" width="60.28515625" style="79" bestFit="1" customWidth="1"/>
    <col min="8437" max="8437" width="14.7109375" style="79" customWidth="1"/>
    <col min="8438" max="8438" width="13.5703125" style="79" customWidth="1"/>
    <col min="8439" max="8439" width="10.85546875" style="79" customWidth="1"/>
    <col min="8440" max="8691" width="9.140625" style="79"/>
    <col min="8692" max="8692" width="60.28515625" style="79" bestFit="1" customWidth="1"/>
    <col min="8693" max="8693" width="14.7109375" style="79" customWidth="1"/>
    <col min="8694" max="8694" width="13.5703125" style="79" customWidth="1"/>
    <col min="8695" max="8695" width="10.85546875" style="79" customWidth="1"/>
    <col min="8696" max="8947" width="9.140625" style="79"/>
    <col min="8948" max="8948" width="60.28515625" style="79" bestFit="1" customWidth="1"/>
    <col min="8949" max="8949" width="14.7109375" style="79" customWidth="1"/>
    <col min="8950" max="8950" width="13.5703125" style="79" customWidth="1"/>
    <col min="8951" max="8951" width="10.85546875" style="79" customWidth="1"/>
    <col min="8952" max="9203" width="9.140625" style="79"/>
    <col min="9204" max="9204" width="60.28515625" style="79" bestFit="1" customWidth="1"/>
    <col min="9205" max="9205" width="14.7109375" style="79" customWidth="1"/>
    <col min="9206" max="9206" width="13.5703125" style="79" customWidth="1"/>
    <col min="9207" max="9207" width="10.85546875" style="79" customWidth="1"/>
    <col min="9208" max="9459" width="9.140625" style="79"/>
    <col min="9460" max="9460" width="60.28515625" style="79" bestFit="1" customWidth="1"/>
    <col min="9461" max="9461" width="14.7109375" style="79" customWidth="1"/>
    <col min="9462" max="9462" width="13.5703125" style="79" customWidth="1"/>
    <col min="9463" max="9463" width="10.85546875" style="79" customWidth="1"/>
    <col min="9464" max="9715" width="9.140625" style="79"/>
    <col min="9716" max="9716" width="60.28515625" style="79" bestFit="1" customWidth="1"/>
    <col min="9717" max="9717" width="14.7109375" style="79" customWidth="1"/>
    <col min="9718" max="9718" width="13.5703125" style="79" customWidth="1"/>
    <col min="9719" max="9719" width="10.85546875" style="79" customWidth="1"/>
    <col min="9720" max="9971" width="9.140625" style="79"/>
    <col min="9972" max="9972" width="60.28515625" style="79" bestFit="1" customWidth="1"/>
    <col min="9973" max="9973" width="14.7109375" style="79" customWidth="1"/>
    <col min="9974" max="9974" width="13.5703125" style="79" customWidth="1"/>
    <col min="9975" max="9975" width="10.85546875" style="79" customWidth="1"/>
    <col min="9976" max="10227" width="9.140625" style="79"/>
    <col min="10228" max="10228" width="60.28515625" style="79" bestFit="1" customWidth="1"/>
    <col min="10229" max="10229" width="14.7109375" style="79" customWidth="1"/>
    <col min="10230" max="10230" width="13.5703125" style="79" customWidth="1"/>
    <col min="10231" max="10231" width="10.85546875" style="79" customWidth="1"/>
    <col min="10232" max="10483" width="9.140625" style="79"/>
    <col min="10484" max="10484" width="60.28515625" style="79" bestFit="1" customWidth="1"/>
    <col min="10485" max="10485" width="14.7109375" style="79" customWidth="1"/>
    <col min="10486" max="10486" width="13.5703125" style="79" customWidth="1"/>
    <col min="10487" max="10487" width="10.85546875" style="79" customWidth="1"/>
    <col min="10488" max="10739" width="9.140625" style="79"/>
    <col min="10740" max="10740" width="60.28515625" style="79" bestFit="1" customWidth="1"/>
    <col min="10741" max="10741" width="14.7109375" style="79" customWidth="1"/>
    <col min="10742" max="10742" width="13.5703125" style="79" customWidth="1"/>
    <col min="10743" max="10743" width="10.85546875" style="79" customWidth="1"/>
    <col min="10744" max="10995" width="9.140625" style="79"/>
    <col min="10996" max="10996" width="60.28515625" style="79" bestFit="1" customWidth="1"/>
    <col min="10997" max="10997" width="14.7109375" style="79" customWidth="1"/>
    <col min="10998" max="10998" width="13.5703125" style="79" customWidth="1"/>
    <col min="10999" max="10999" width="10.85546875" style="79" customWidth="1"/>
    <col min="11000" max="11251" width="9.140625" style="79"/>
    <col min="11252" max="11252" width="60.28515625" style="79" bestFit="1" customWidth="1"/>
    <col min="11253" max="11253" width="14.7109375" style="79" customWidth="1"/>
    <col min="11254" max="11254" width="13.5703125" style="79" customWidth="1"/>
    <col min="11255" max="11255" width="10.85546875" style="79" customWidth="1"/>
    <col min="11256" max="11507" width="9.140625" style="79"/>
    <col min="11508" max="11508" width="60.28515625" style="79" bestFit="1" customWidth="1"/>
    <col min="11509" max="11509" width="14.7109375" style="79" customWidth="1"/>
    <col min="11510" max="11510" width="13.5703125" style="79" customWidth="1"/>
    <col min="11511" max="11511" width="10.85546875" style="79" customWidth="1"/>
    <col min="11512" max="11763" width="9.140625" style="79"/>
    <col min="11764" max="11764" width="60.28515625" style="79" bestFit="1" customWidth="1"/>
    <col min="11765" max="11765" width="14.7109375" style="79" customWidth="1"/>
    <col min="11766" max="11766" width="13.5703125" style="79" customWidth="1"/>
    <col min="11767" max="11767" width="10.85546875" style="79" customWidth="1"/>
    <col min="11768" max="12019" width="9.140625" style="79"/>
    <col min="12020" max="12020" width="60.28515625" style="79" bestFit="1" customWidth="1"/>
    <col min="12021" max="12021" width="14.7109375" style="79" customWidth="1"/>
    <col min="12022" max="12022" width="13.5703125" style="79" customWidth="1"/>
    <col min="12023" max="12023" width="10.85546875" style="79" customWidth="1"/>
    <col min="12024" max="12275" width="9.140625" style="79"/>
    <col min="12276" max="12276" width="60.28515625" style="79" bestFit="1" customWidth="1"/>
    <col min="12277" max="12277" width="14.7109375" style="79" customWidth="1"/>
    <col min="12278" max="12278" width="13.5703125" style="79" customWidth="1"/>
    <col min="12279" max="12279" width="10.85546875" style="79" customWidth="1"/>
    <col min="12280" max="12531" width="9.140625" style="79"/>
    <col min="12532" max="12532" width="60.28515625" style="79" bestFit="1" customWidth="1"/>
    <col min="12533" max="12533" width="14.7109375" style="79" customWidth="1"/>
    <col min="12534" max="12534" width="13.5703125" style="79" customWidth="1"/>
    <col min="12535" max="12535" width="10.85546875" style="79" customWidth="1"/>
    <col min="12536" max="12787" width="9.140625" style="79"/>
    <col min="12788" max="12788" width="60.28515625" style="79" bestFit="1" customWidth="1"/>
    <col min="12789" max="12789" width="14.7109375" style="79" customWidth="1"/>
    <col min="12790" max="12790" width="13.5703125" style="79" customWidth="1"/>
    <col min="12791" max="12791" width="10.85546875" style="79" customWidth="1"/>
    <col min="12792" max="13043" width="9.140625" style="79"/>
    <col min="13044" max="13044" width="60.28515625" style="79" bestFit="1" customWidth="1"/>
    <col min="13045" max="13045" width="14.7109375" style="79" customWidth="1"/>
    <col min="13046" max="13046" width="13.5703125" style="79" customWidth="1"/>
    <col min="13047" max="13047" width="10.85546875" style="79" customWidth="1"/>
    <col min="13048" max="13299" width="9.140625" style="79"/>
    <col min="13300" max="13300" width="60.28515625" style="79" bestFit="1" customWidth="1"/>
    <col min="13301" max="13301" width="14.7109375" style="79" customWidth="1"/>
    <col min="13302" max="13302" width="13.5703125" style="79" customWidth="1"/>
    <col min="13303" max="13303" width="10.85546875" style="79" customWidth="1"/>
    <col min="13304" max="13555" width="9.140625" style="79"/>
    <col min="13556" max="13556" width="60.28515625" style="79" bestFit="1" customWidth="1"/>
    <col min="13557" max="13557" width="14.7109375" style="79" customWidth="1"/>
    <col min="13558" max="13558" width="13.5703125" style="79" customWidth="1"/>
    <col min="13559" max="13559" width="10.85546875" style="79" customWidth="1"/>
    <col min="13560" max="13811" width="9.140625" style="79"/>
    <col min="13812" max="13812" width="60.28515625" style="79" bestFit="1" customWidth="1"/>
    <col min="13813" max="13813" width="14.7109375" style="79" customWidth="1"/>
    <col min="13814" max="13814" width="13.5703125" style="79" customWidth="1"/>
    <col min="13815" max="13815" width="10.85546875" style="79" customWidth="1"/>
    <col min="13816" max="14067" width="9.140625" style="79"/>
    <col min="14068" max="14068" width="60.28515625" style="79" bestFit="1" customWidth="1"/>
    <col min="14069" max="14069" width="14.7109375" style="79" customWidth="1"/>
    <col min="14070" max="14070" width="13.5703125" style="79" customWidth="1"/>
    <col min="14071" max="14071" width="10.85546875" style="79" customWidth="1"/>
    <col min="14072" max="14323" width="9.140625" style="79"/>
    <col min="14324" max="14324" width="60.28515625" style="79" bestFit="1" customWidth="1"/>
    <col min="14325" max="14325" width="14.7109375" style="79" customWidth="1"/>
    <col min="14326" max="14326" width="13.5703125" style="79" customWidth="1"/>
    <col min="14327" max="14327" width="10.85546875" style="79" customWidth="1"/>
    <col min="14328" max="14579" width="9.140625" style="79"/>
    <col min="14580" max="14580" width="60.28515625" style="79" bestFit="1" customWidth="1"/>
    <col min="14581" max="14581" width="14.7109375" style="79" customWidth="1"/>
    <col min="14582" max="14582" width="13.5703125" style="79" customWidth="1"/>
    <col min="14583" max="14583" width="10.85546875" style="79" customWidth="1"/>
    <col min="14584" max="14835" width="9.140625" style="79"/>
    <col min="14836" max="14836" width="60.28515625" style="79" bestFit="1" customWidth="1"/>
    <col min="14837" max="14837" width="14.7109375" style="79" customWidth="1"/>
    <col min="14838" max="14838" width="13.5703125" style="79" customWidth="1"/>
    <col min="14839" max="14839" width="10.85546875" style="79" customWidth="1"/>
    <col min="14840" max="15091" width="9.140625" style="79"/>
    <col min="15092" max="15092" width="60.28515625" style="79" bestFit="1" customWidth="1"/>
    <col min="15093" max="15093" width="14.7109375" style="79" customWidth="1"/>
    <col min="15094" max="15094" width="13.5703125" style="79" customWidth="1"/>
    <col min="15095" max="15095" width="10.85546875" style="79" customWidth="1"/>
    <col min="15096" max="15347" width="9.140625" style="79"/>
    <col min="15348" max="15348" width="60.28515625" style="79" bestFit="1" customWidth="1"/>
    <col min="15349" max="15349" width="14.7109375" style="79" customWidth="1"/>
    <col min="15350" max="15350" width="13.5703125" style="79" customWidth="1"/>
    <col min="15351" max="15351" width="10.85546875" style="79" customWidth="1"/>
    <col min="15352" max="15603" width="9.140625" style="79"/>
    <col min="15604" max="15604" width="60.28515625" style="79" bestFit="1" customWidth="1"/>
    <col min="15605" max="15605" width="14.7109375" style="79" customWidth="1"/>
    <col min="15606" max="15606" width="13.5703125" style="79" customWidth="1"/>
    <col min="15607" max="15607" width="10.85546875" style="79" customWidth="1"/>
    <col min="15608" max="15859" width="9.140625" style="79"/>
    <col min="15860" max="15860" width="60.28515625" style="79" bestFit="1" customWidth="1"/>
    <col min="15861" max="15861" width="14.7109375" style="79" customWidth="1"/>
    <col min="15862" max="15862" width="13.5703125" style="79" customWidth="1"/>
    <col min="15863" max="15863" width="10.85546875" style="79" customWidth="1"/>
    <col min="15864" max="16115" width="9.140625" style="79"/>
    <col min="16116" max="16116" width="60.28515625" style="79" bestFit="1" customWidth="1"/>
    <col min="16117" max="16117" width="14.7109375" style="79" customWidth="1"/>
    <col min="16118" max="16118" width="13.5703125" style="79" customWidth="1"/>
    <col min="16119" max="16119" width="10.85546875" style="79" customWidth="1"/>
    <col min="16120" max="16384" width="9.140625" style="79"/>
  </cols>
  <sheetData>
    <row r="2" spans="1:8" ht="14.25" customHeight="1">
      <c r="A2" s="1699" t="s">
        <v>1998</v>
      </c>
      <c r="B2" s="1699"/>
      <c r="C2" s="1699"/>
      <c r="D2" s="1699"/>
      <c r="E2" s="1699"/>
      <c r="F2" s="1699"/>
      <c r="G2" s="1699"/>
      <c r="H2" s="1699"/>
    </row>
    <row r="3" spans="1:8" ht="18" customHeight="1">
      <c r="H3" s="1199" t="s">
        <v>589</v>
      </c>
    </row>
    <row r="4" spans="1:8" ht="18" customHeight="1">
      <c r="A4" s="1190" t="s">
        <v>1999</v>
      </c>
      <c r="B4" s="1190" t="s">
        <v>1508</v>
      </c>
      <c r="C4" s="2224" t="s">
        <v>1022</v>
      </c>
      <c r="D4" s="2225"/>
      <c r="E4" s="2224" t="s">
        <v>1509</v>
      </c>
      <c r="F4" s="2225"/>
      <c r="G4" s="2224" t="s">
        <v>657</v>
      </c>
      <c r="H4" s="2225"/>
    </row>
    <row r="5" spans="1:8" ht="22.5" customHeight="1">
      <c r="A5" s="1198"/>
      <c r="B5" s="1198"/>
      <c r="C5" s="1190" t="s">
        <v>821</v>
      </c>
      <c r="D5" s="1190" t="s">
        <v>1510</v>
      </c>
      <c r="E5" s="1190" t="s">
        <v>821</v>
      </c>
      <c r="F5" s="1190" t="s">
        <v>1510</v>
      </c>
      <c r="G5" s="1190" t="s">
        <v>821</v>
      </c>
      <c r="H5" s="1190" t="s">
        <v>1510</v>
      </c>
    </row>
    <row r="6" spans="1:8" ht="31.5" customHeight="1">
      <c r="A6" s="1191">
        <v>1</v>
      </c>
      <c r="B6" s="1192" t="s">
        <v>1511</v>
      </c>
      <c r="C6" s="1193">
        <v>15798826.199999999</v>
      </c>
      <c r="D6" s="1193">
        <v>12050054.800000001</v>
      </c>
      <c r="E6" s="1193">
        <v>1809072.4</v>
      </c>
      <c r="F6" s="1193">
        <v>1190000</v>
      </c>
      <c r="G6" s="1194">
        <v>0.114506760002208</v>
      </c>
      <c r="H6" s="1194">
        <v>9.8754737613309398E-2</v>
      </c>
    </row>
    <row r="7" spans="1:8" ht="31.5" customHeight="1">
      <c r="A7" s="1191">
        <v>2</v>
      </c>
      <c r="B7" s="1192" t="s">
        <v>1512</v>
      </c>
      <c r="C7" s="1193">
        <v>9423940</v>
      </c>
      <c r="D7" s="1193">
        <v>6012000</v>
      </c>
      <c r="E7" s="1193">
        <v>538617</v>
      </c>
      <c r="F7" s="1193">
        <v>538617</v>
      </c>
      <c r="G7" s="1194">
        <v>5.7154120251190099E-2</v>
      </c>
      <c r="H7" s="1194">
        <v>8.9590319361277398E-2</v>
      </c>
    </row>
    <row r="8" spans="1:8" ht="31.5" customHeight="1">
      <c r="A8" s="1191">
        <v>16</v>
      </c>
      <c r="B8" s="1192" t="s">
        <v>1513</v>
      </c>
      <c r="C8" s="1193">
        <v>217200</v>
      </c>
      <c r="D8" s="1193">
        <v>0</v>
      </c>
      <c r="E8" s="1193">
        <v>0</v>
      </c>
      <c r="F8" s="1193">
        <v>0</v>
      </c>
      <c r="G8" s="1195"/>
      <c r="H8" s="1195"/>
    </row>
    <row r="9" spans="1:8" ht="31.5" customHeight="1">
      <c r="A9" s="1191">
        <v>17</v>
      </c>
      <c r="B9" s="1192" t="s">
        <v>1514</v>
      </c>
      <c r="C9" s="1193">
        <v>2278400</v>
      </c>
      <c r="D9" s="1193">
        <v>1373100</v>
      </c>
      <c r="E9" s="1193">
        <v>475110.40000000002</v>
      </c>
      <c r="F9" s="1193">
        <v>190000</v>
      </c>
      <c r="G9" s="1194">
        <v>0.20852808988763999</v>
      </c>
      <c r="H9" s="1194">
        <v>0.13837302454300501</v>
      </c>
    </row>
    <row r="10" spans="1:8" ht="31.5" customHeight="1">
      <c r="A10" s="1191">
        <v>18</v>
      </c>
      <c r="B10" s="1192" t="s">
        <v>1515</v>
      </c>
      <c r="C10" s="1193">
        <v>974900</v>
      </c>
      <c r="D10" s="1193">
        <v>0</v>
      </c>
      <c r="E10" s="1193">
        <v>0</v>
      </c>
      <c r="F10" s="1193">
        <v>0</v>
      </c>
      <c r="G10" s="1195"/>
      <c r="H10" s="1195"/>
    </row>
    <row r="11" spans="1:8" ht="31.5" customHeight="1">
      <c r="A11" s="1191">
        <v>19</v>
      </c>
      <c r="B11" s="1192" t="s">
        <v>1516</v>
      </c>
      <c r="C11" s="1193">
        <v>571720.4</v>
      </c>
      <c r="D11" s="1193">
        <v>200000</v>
      </c>
      <c r="E11" s="1193">
        <v>0</v>
      </c>
      <c r="F11" s="1193">
        <v>0</v>
      </c>
      <c r="G11" s="1195"/>
      <c r="H11" s="1195"/>
    </row>
    <row r="12" spans="1:8" ht="31.5" customHeight="1">
      <c r="A12" s="1191">
        <v>20</v>
      </c>
      <c r="B12" s="1192" t="s">
        <v>1517</v>
      </c>
      <c r="C12" s="1193">
        <v>104406.39999999999</v>
      </c>
      <c r="D12" s="1193">
        <v>0</v>
      </c>
      <c r="E12" s="1193">
        <v>320750</v>
      </c>
      <c r="F12" s="1193">
        <v>120000</v>
      </c>
      <c r="G12" s="1194">
        <v>3.07212967787415</v>
      </c>
      <c r="H12" s="1195"/>
    </row>
    <row r="13" spans="1:8" ht="31.5" customHeight="1">
      <c r="A13" s="1191">
        <v>34</v>
      </c>
      <c r="B13" s="1192" t="s">
        <v>1518</v>
      </c>
      <c r="C13" s="1193">
        <v>15000000</v>
      </c>
      <c r="D13" s="1193">
        <v>0</v>
      </c>
      <c r="E13" s="1193">
        <v>6585000</v>
      </c>
      <c r="F13" s="1193">
        <v>2570174.7999999998</v>
      </c>
      <c r="G13" s="1194">
        <v>0.439</v>
      </c>
      <c r="H13" s="1195"/>
    </row>
    <row r="14" spans="1:8" ht="31.5" customHeight="1">
      <c r="A14" s="1191">
        <v>35</v>
      </c>
      <c r="B14" s="1192" t="s">
        <v>2000</v>
      </c>
      <c r="C14" s="1193">
        <v>0</v>
      </c>
      <c r="D14" s="1193">
        <v>0</v>
      </c>
      <c r="E14" s="1193">
        <v>72100</v>
      </c>
      <c r="F14" s="1193">
        <v>72100</v>
      </c>
      <c r="G14" s="1195"/>
      <c r="H14" s="1195"/>
    </row>
    <row r="15" spans="1:8" ht="31.5" customHeight="1">
      <c r="A15" s="1191">
        <v>40</v>
      </c>
      <c r="B15" s="1192" t="s">
        <v>1519</v>
      </c>
      <c r="C15" s="1193">
        <v>1563700</v>
      </c>
      <c r="D15" s="1193">
        <v>585300</v>
      </c>
      <c r="E15" s="1193">
        <v>60000</v>
      </c>
      <c r="F15" s="1193">
        <v>0</v>
      </c>
      <c r="G15" s="1194">
        <v>3.8370531431860297E-2</v>
      </c>
      <c r="H15" s="1195"/>
    </row>
    <row r="16" spans="1:8" ht="31.5" customHeight="1">
      <c r="A16" s="1191">
        <v>41</v>
      </c>
      <c r="B16" s="1192" t="s">
        <v>1520</v>
      </c>
      <c r="C16" s="1193">
        <v>0</v>
      </c>
      <c r="D16" s="1193">
        <v>0</v>
      </c>
      <c r="E16" s="1193">
        <v>80500</v>
      </c>
      <c r="F16" s="1193">
        <v>0</v>
      </c>
      <c r="G16" s="1195"/>
      <c r="H16" s="1195"/>
    </row>
    <row r="17" spans="1:8" ht="31.5" customHeight="1">
      <c r="A17" s="1191">
        <v>50</v>
      </c>
      <c r="B17" s="1192" t="s">
        <v>1521</v>
      </c>
      <c r="C17" s="1193">
        <v>89998.399999999994</v>
      </c>
      <c r="D17" s="1193">
        <v>0</v>
      </c>
      <c r="E17" s="1193">
        <v>586988.30000000005</v>
      </c>
      <c r="F17" s="1193">
        <v>345676.5</v>
      </c>
      <c r="G17" s="1194">
        <v>6.5222081725897398</v>
      </c>
      <c r="H17" s="1195"/>
    </row>
    <row r="18" spans="1:8" ht="31.5" customHeight="1">
      <c r="A18" s="1191">
        <v>51</v>
      </c>
      <c r="B18" s="1192" t="s">
        <v>1522</v>
      </c>
      <c r="C18" s="1193">
        <v>711917.1</v>
      </c>
      <c r="D18" s="1193">
        <v>82021.5</v>
      </c>
      <c r="E18" s="1193">
        <v>830388.4</v>
      </c>
      <c r="F18" s="1193">
        <v>128100.5</v>
      </c>
      <c r="G18" s="1194">
        <v>1.16641165101948</v>
      </c>
      <c r="H18" s="1194">
        <v>1.56179172534031</v>
      </c>
    </row>
    <row r="19" spans="1:8" ht="31.5" customHeight="1">
      <c r="A19" s="1191">
        <v>52</v>
      </c>
      <c r="B19" s="1192" t="s">
        <v>1523</v>
      </c>
      <c r="C19" s="1193">
        <v>113040</v>
      </c>
      <c r="D19" s="1193">
        <v>331.2</v>
      </c>
      <c r="E19" s="1193">
        <v>243357.4</v>
      </c>
      <c r="F19" s="1193">
        <v>0</v>
      </c>
      <c r="G19" s="1194">
        <v>2.1528432413304999</v>
      </c>
      <c r="H19" s="1195"/>
    </row>
    <row r="20" spans="1:8" ht="16.5" customHeight="1">
      <c r="A20" s="1198"/>
      <c r="B20" s="1198"/>
      <c r="C20" s="1196">
        <v>46848048.5</v>
      </c>
      <c r="D20" s="1196">
        <v>20302807.5</v>
      </c>
      <c r="E20" s="1196">
        <v>11601883.9</v>
      </c>
      <c r="F20" s="1196">
        <v>5154668.8</v>
      </c>
      <c r="G20" s="1197">
        <v>0.24764924626476201</v>
      </c>
      <c r="H20" s="1197">
        <v>0.25388945839140697</v>
      </c>
    </row>
    <row r="21" spans="1:8" ht="12.75" customHeight="1"/>
    <row r="22" spans="1:8" ht="12.75" customHeight="1">
      <c r="A22" s="2226">
        <v>72</v>
      </c>
      <c r="B22" s="2226"/>
      <c r="C22" s="2226"/>
      <c r="D22" s="2226"/>
      <c r="E22" s="2226"/>
      <c r="F22" s="2226"/>
      <c r="G22" s="2226"/>
      <c r="H22" s="2226"/>
    </row>
    <row r="23" spans="1:8" ht="12.75" customHeight="1"/>
    <row r="24" spans="1:8" ht="12.75" customHeight="1"/>
    <row r="25" spans="1:8" ht="12.75" customHeight="1"/>
    <row r="26" spans="1:8" ht="12.75" customHeight="1"/>
    <row r="27" spans="1:8" ht="12.75" customHeight="1"/>
    <row r="28" spans="1:8" ht="12.75" customHeight="1"/>
    <row r="29" spans="1:8" ht="12.75" customHeight="1"/>
    <row r="30" spans="1:8" ht="12.75" customHeight="1"/>
    <row r="31" spans="1:8" ht="12.75" customHeight="1"/>
  </sheetData>
  <mergeCells count="5">
    <mergeCell ref="A2:H2"/>
    <mergeCell ref="C4:D4"/>
    <mergeCell ref="E4:F4"/>
    <mergeCell ref="G4:H4"/>
    <mergeCell ref="A22:H22"/>
  </mergeCells>
  <pageMargins left="0.75" right="0.17" top="0.48" bottom="0.33" header="0.5" footer="0.27"/>
  <pageSetup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4">
    <tabColor rgb="FF00B050"/>
  </sheetPr>
  <dimension ref="A1:J67"/>
  <sheetViews>
    <sheetView topLeftCell="A19" workbookViewId="0">
      <selection activeCell="F43" sqref="F43"/>
    </sheetView>
  </sheetViews>
  <sheetFormatPr defaultColWidth="9.140625" defaultRowHeight="12.75"/>
  <cols>
    <col min="1" max="1" width="3.7109375" style="222" customWidth="1"/>
    <col min="2" max="2" width="25" style="222" customWidth="1"/>
    <col min="3" max="3" width="10.7109375" style="222" customWidth="1"/>
    <col min="4" max="4" width="11.140625" style="222" customWidth="1"/>
    <col min="5" max="5" width="8" style="222" customWidth="1"/>
    <col min="6" max="6" width="10.5703125" style="222" customWidth="1"/>
    <col min="7" max="7" width="10.85546875" style="222" customWidth="1"/>
    <col min="8" max="8" width="10.7109375" style="222" customWidth="1"/>
    <col min="9" max="9" width="7.85546875" style="222" customWidth="1"/>
    <col min="10" max="10" width="10.7109375" style="222" customWidth="1"/>
    <col min="11" max="16384" width="9.140625" style="222"/>
  </cols>
  <sheetData>
    <row r="1" spans="2:10" ht="15.75" customHeight="1">
      <c r="B1" s="624" t="s">
        <v>184</v>
      </c>
      <c r="C1" s="327" t="s">
        <v>753</v>
      </c>
      <c r="D1" s="327"/>
      <c r="E1" s="327"/>
      <c r="F1" s="327"/>
      <c r="G1" s="327"/>
      <c r="H1" s="327"/>
      <c r="I1" s="327"/>
      <c r="J1" s="314"/>
    </row>
    <row r="2" spans="2:10">
      <c r="B2" s="217" t="s">
        <v>2053</v>
      </c>
      <c r="C2" s="315"/>
      <c r="H2" s="2233" t="s">
        <v>754</v>
      </c>
      <c r="I2" s="2233"/>
      <c r="J2" s="2233"/>
    </row>
    <row r="3" spans="2:10" ht="18.75" customHeight="1">
      <c r="B3" s="2230" t="s">
        <v>185</v>
      </c>
      <c r="C3" s="2230" t="s">
        <v>186</v>
      </c>
      <c r="D3" s="2230"/>
      <c r="E3" s="2235" t="s">
        <v>2121</v>
      </c>
      <c r="F3" s="1242" t="s">
        <v>755</v>
      </c>
      <c r="G3" s="316" t="s">
        <v>756</v>
      </c>
      <c r="H3" s="316"/>
      <c r="I3" s="2235" t="s">
        <v>2121</v>
      </c>
      <c r="J3" s="1242" t="s">
        <v>755</v>
      </c>
    </row>
    <row r="4" spans="2:10" ht="12" customHeight="1" thickBot="1">
      <c r="B4" s="2234"/>
      <c r="C4" s="317">
        <v>2016</v>
      </c>
      <c r="D4" s="317">
        <v>2017</v>
      </c>
      <c r="E4" s="2236"/>
      <c r="F4" s="1244" t="s">
        <v>757</v>
      </c>
      <c r="G4" s="317">
        <v>2016</v>
      </c>
      <c r="H4" s="317">
        <v>2017</v>
      </c>
      <c r="I4" s="2236"/>
      <c r="J4" s="1244" t="s">
        <v>757</v>
      </c>
    </row>
    <row r="5" spans="2:10" ht="15.75" customHeight="1">
      <c r="B5" s="318" t="s">
        <v>768</v>
      </c>
      <c r="C5" s="81">
        <v>7282040.4000000004</v>
      </c>
      <c r="D5" s="81">
        <v>6753856.7999999998</v>
      </c>
      <c r="E5" s="319">
        <f>SUM(D5/C5)*100</f>
        <v>92.746763668051045</v>
      </c>
      <c r="F5" s="320">
        <f>SUM(D5-C5)</f>
        <v>-528183.60000000056</v>
      </c>
      <c r="G5" s="81">
        <v>7282040.4000000004</v>
      </c>
      <c r="H5" s="81">
        <v>6753856.7999999998</v>
      </c>
      <c r="I5" s="319">
        <f>SUM(H5/G5)*100</f>
        <v>92.746763668051045</v>
      </c>
      <c r="J5" s="320">
        <f>SUM(H5-G5)</f>
        <v>-528183.60000000056</v>
      </c>
    </row>
    <row r="6" spans="2:10" ht="18.75" customHeight="1">
      <c r="B6" s="318" t="s">
        <v>769</v>
      </c>
      <c r="C6" s="124">
        <v>7198919.2000000002</v>
      </c>
      <c r="D6" s="124">
        <v>4216314.5</v>
      </c>
      <c r="E6" s="319">
        <f t="shared" ref="E6:E29" si="0">SUM(D6/C6)*100</f>
        <v>58.568715426060066</v>
      </c>
      <c r="F6" s="320">
        <f t="shared" ref="F6:F29" si="1">SUM(D6-C6)</f>
        <v>-2982604.7</v>
      </c>
      <c r="G6" s="124">
        <v>6580299</v>
      </c>
      <c r="H6" s="124">
        <v>4176695.7</v>
      </c>
      <c r="I6" s="319">
        <f t="shared" ref="I6:I29" si="2">SUM(H6/G6)*100</f>
        <v>63.47273429368483</v>
      </c>
      <c r="J6" s="320">
        <f t="shared" ref="J6:J29" si="3">SUM(H6-G6)</f>
        <v>-2403603.2999999998</v>
      </c>
    </row>
    <row r="7" spans="2:10" ht="23.25" customHeight="1">
      <c r="B7" s="318" t="s">
        <v>773</v>
      </c>
      <c r="C7" s="124">
        <v>38480709.200000003</v>
      </c>
      <c r="D7" s="124">
        <v>43161237.200000003</v>
      </c>
      <c r="E7" s="319">
        <f t="shared" si="0"/>
        <v>112.16331012942973</v>
      </c>
      <c r="F7" s="320">
        <f t="shared" si="1"/>
        <v>4680528</v>
      </c>
      <c r="G7" s="124">
        <v>36146287.899999999</v>
      </c>
      <c r="H7" s="124">
        <v>41959905.899999999</v>
      </c>
      <c r="I7" s="319">
        <f t="shared" si="2"/>
        <v>116.08358240293882</v>
      </c>
      <c r="J7" s="320">
        <f t="shared" si="3"/>
        <v>5813618</v>
      </c>
    </row>
    <row r="8" spans="2:10" ht="23.25" customHeight="1">
      <c r="B8" s="318" t="s">
        <v>778</v>
      </c>
      <c r="C8" s="124">
        <v>86787.8</v>
      </c>
      <c r="D8" s="124">
        <v>45450</v>
      </c>
      <c r="E8" s="319">
        <f t="shared" si="0"/>
        <v>52.369111787601483</v>
      </c>
      <c r="F8" s="320">
        <f t="shared" si="1"/>
        <v>-41337.800000000003</v>
      </c>
      <c r="G8" s="128">
        <v>86787.8</v>
      </c>
      <c r="H8" s="128">
        <v>45450</v>
      </c>
      <c r="I8" s="319">
        <f t="shared" si="2"/>
        <v>52.369111787601483</v>
      </c>
      <c r="J8" s="355">
        <f t="shared" si="3"/>
        <v>-41337.800000000003</v>
      </c>
    </row>
    <row r="9" spans="2:10" ht="23.25" customHeight="1">
      <c r="B9" s="318" t="s">
        <v>819</v>
      </c>
      <c r="C9" s="124">
        <v>123221.8</v>
      </c>
      <c r="D9" s="124">
        <v>100171.1</v>
      </c>
      <c r="E9" s="319">
        <f t="shared" si="0"/>
        <v>81.29332634322823</v>
      </c>
      <c r="F9" s="320">
        <f t="shared" si="1"/>
        <v>-23050.699999999997</v>
      </c>
      <c r="G9" s="124">
        <v>123221.8</v>
      </c>
      <c r="H9" s="124">
        <v>100171.1</v>
      </c>
      <c r="I9" s="319">
        <f t="shared" si="2"/>
        <v>81.29332634322823</v>
      </c>
      <c r="J9" s="320">
        <f t="shared" si="3"/>
        <v>-23050.699999999997</v>
      </c>
    </row>
    <row r="10" spans="2:10" ht="23.25" customHeight="1">
      <c r="B10" s="318" t="s">
        <v>758</v>
      </c>
      <c r="C10" s="319">
        <v>138000</v>
      </c>
      <c r="D10" s="319">
        <v>81000</v>
      </c>
      <c r="E10" s="319">
        <f t="shared" si="0"/>
        <v>58.695652173913047</v>
      </c>
      <c r="F10" s="320">
        <f t="shared" si="1"/>
        <v>-57000</v>
      </c>
      <c r="G10" s="124">
        <v>138000</v>
      </c>
      <c r="H10" s="124">
        <v>81000</v>
      </c>
      <c r="I10" s="319">
        <f t="shared" si="2"/>
        <v>58.695652173913047</v>
      </c>
      <c r="J10" s="355">
        <f t="shared" si="3"/>
        <v>-57000</v>
      </c>
    </row>
    <row r="11" spans="2:10" ht="23.25" customHeight="1">
      <c r="B11" s="318" t="s">
        <v>777</v>
      </c>
      <c r="C11" s="319">
        <v>52049.2</v>
      </c>
      <c r="D11" s="319">
        <v>0</v>
      </c>
      <c r="E11" s="319">
        <f t="shared" si="0"/>
        <v>0</v>
      </c>
      <c r="F11" s="320">
        <f t="shared" si="1"/>
        <v>-52049.2</v>
      </c>
      <c r="G11" s="124">
        <v>52049.2</v>
      </c>
      <c r="H11" s="124">
        <v>0</v>
      </c>
      <c r="I11" s="319">
        <f t="shared" si="2"/>
        <v>0</v>
      </c>
      <c r="J11" s="355">
        <f t="shared" si="3"/>
        <v>-52049.2</v>
      </c>
    </row>
    <row r="12" spans="2:10" ht="23.25" customHeight="1">
      <c r="B12" s="318" t="s">
        <v>781</v>
      </c>
      <c r="C12" s="319">
        <v>352355</v>
      </c>
      <c r="D12" s="319">
        <v>274189</v>
      </c>
      <c r="E12" s="319">
        <f t="shared" si="0"/>
        <v>77.816122944189814</v>
      </c>
      <c r="F12" s="320">
        <f t="shared" si="1"/>
        <v>-78166</v>
      </c>
      <c r="G12" s="124">
        <v>365095</v>
      </c>
      <c r="H12" s="124">
        <v>276678.8</v>
      </c>
      <c r="I12" s="319">
        <f t="shared" si="2"/>
        <v>75.782686697982712</v>
      </c>
      <c r="J12" s="320">
        <f t="shared" si="3"/>
        <v>-88416.200000000012</v>
      </c>
    </row>
    <row r="13" spans="2:10" ht="23.25" customHeight="1">
      <c r="B13" s="318" t="s">
        <v>522</v>
      </c>
      <c r="C13" s="319">
        <v>107269.2</v>
      </c>
      <c r="D13" s="319">
        <v>25041.8</v>
      </c>
      <c r="E13" s="319">
        <f t="shared" si="0"/>
        <v>23.344818456742473</v>
      </c>
      <c r="F13" s="320">
        <f t="shared" si="1"/>
        <v>-82227.399999999994</v>
      </c>
      <c r="G13" s="124">
        <v>107269.2</v>
      </c>
      <c r="H13" s="124">
        <v>25041.8</v>
      </c>
      <c r="I13" s="319">
        <f t="shared" si="2"/>
        <v>23.344818456742473</v>
      </c>
      <c r="J13" s="320">
        <f t="shared" si="3"/>
        <v>-82227.399999999994</v>
      </c>
    </row>
    <row r="14" spans="2:10" ht="23.25" customHeight="1">
      <c r="B14" s="1245" t="s">
        <v>783</v>
      </c>
      <c r="C14" s="319">
        <v>400623.9</v>
      </c>
      <c r="D14" s="319">
        <v>359315.4</v>
      </c>
      <c r="E14" s="319">
        <f t="shared" si="0"/>
        <v>89.688957648308048</v>
      </c>
      <c r="F14" s="320">
        <f t="shared" si="1"/>
        <v>-41308.5</v>
      </c>
      <c r="G14" s="124">
        <v>400623.9</v>
      </c>
      <c r="H14" s="124">
        <v>359315.4</v>
      </c>
      <c r="I14" s="319">
        <f t="shared" si="2"/>
        <v>89.688957648308048</v>
      </c>
      <c r="J14" s="320">
        <f t="shared" si="3"/>
        <v>-41308.5</v>
      </c>
    </row>
    <row r="15" spans="2:10" ht="23.25" customHeight="1">
      <c r="B15" s="1245" t="s">
        <v>530</v>
      </c>
      <c r="C15" s="319">
        <v>27610</v>
      </c>
      <c r="D15" s="319">
        <v>59174.2</v>
      </c>
      <c r="E15" s="319">
        <f t="shared" si="0"/>
        <v>214.32162260050706</v>
      </c>
      <c r="F15" s="320">
        <f t="shared" si="1"/>
        <v>31564.199999999997</v>
      </c>
      <c r="G15" s="320">
        <v>27610</v>
      </c>
      <c r="H15" s="320">
        <v>59174.2</v>
      </c>
      <c r="I15" s="319">
        <f t="shared" si="2"/>
        <v>214.32162260050706</v>
      </c>
      <c r="J15" s="355">
        <f t="shared" si="3"/>
        <v>31564.199999999997</v>
      </c>
    </row>
    <row r="16" spans="2:10" ht="23.25" customHeight="1">
      <c r="B16" s="1245" t="s">
        <v>784</v>
      </c>
      <c r="C16" s="321">
        <v>18072</v>
      </c>
      <c r="D16" s="321">
        <v>6624</v>
      </c>
      <c r="E16" s="319">
        <f t="shared" si="0"/>
        <v>36.65338645418327</v>
      </c>
      <c r="F16" s="320">
        <f t="shared" si="1"/>
        <v>-11448</v>
      </c>
      <c r="G16" s="322">
        <v>18072</v>
      </c>
      <c r="H16" s="322">
        <v>6624</v>
      </c>
      <c r="I16" s="319">
        <f t="shared" si="2"/>
        <v>36.65338645418327</v>
      </c>
      <c r="J16" s="355">
        <f t="shared" si="3"/>
        <v>-11448</v>
      </c>
    </row>
    <row r="17" spans="2:10" ht="23.25" customHeight="1">
      <c r="B17" s="1245" t="s">
        <v>535</v>
      </c>
      <c r="C17" s="321">
        <v>6090</v>
      </c>
      <c r="D17" s="321">
        <v>520</v>
      </c>
      <c r="E17" s="319">
        <f t="shared" si="0"/>
        <v>8.5385878489326767</v>
      </c>
      <c r="F17" s="320">
        <f t="shared" si="1"/>
        <v>-5570</v>
      </c>
      <c r="G17" s="322">
        <v>6090</v>
      </c>
      <c r="H17" s="322">
        <v>520</v>
      </c>
      <c r="I17" s="319">
        <f t="shared" si="2"/>
        <v>8.5385878489326767</v>
      </c>
      <c r="J17" s="355">
        <f t="shared" si="3"/>
        <v>-5570</v>
      </c>
    </row>
    <row r="18" spans="2:10" ht="23.25" customHeight="1">
      <c r="B18" s="1245" t="s">
        <v>808</v>
      </c>
      <c r="C18" s="321">
        <v>1236853</v>
      </c>
      <c r="D18" s="321">
        <v>0</v>
      </c>
      <c r="E18" s="319">
        <f t="shared" si="0"/>
        <v>0</v>
      </c>
      <c r="F18" s="320">
        <f t="shared" si="1"/>
        <v>-1236853</v>
      </c>
      <c r="G18" s="322">
        <v>1236853</v>
      </c>
      <c r="H18" s="322">
        <v>0</v>
      </c>
      <c r="I18" s="319">
        <f t="shared" si="2"/>
        <v>0</v>
      </c>
      <c r="J18" s="320">
        <f t="shared" si="3"/>
        <v>-1236853</v>
      </c>
    </row>
    <row r="19" spans="2:10" ht="23.25" customHeight="1">
      <c r="B19" s="1245" t="s">
        <v>1263</v>
      </c>
      <c r="C19" s="321">
        <v>20000</v>
      </c>
      <c r="D19" s="321">
        <v>0</v>
      </c>
      <c r="E19" s="319">
        <f t="shared" si="0"/>
        <v>0</v>
      </c>
      <c r="F19" s="320">
        <f t="shared" si="1"/>
        <v>-20000</v>
      </c>
      <c r="G19" s="322">
        <v>20000</v>
      </c>
      <c r="H19" s="322">
        <v>0</v>
      </c>
      <c r="I19" s="319">
        <f t="shared" si="2"/>
        <v>0</v>
      </c>
      <c r="J19" s="355">
        <f t="shared" si="3"/>
        <v>-20000</v>
      </c>
    </row>
    <row r="20" spans="2:10" ht="23.25" customHeight="1">
      <c r="B20" s="1245" t="s">
        <v>1772</v>
      </c>
      <c r="C20" s="321">
        <v>75458.600000000006</v>
      </c>
      <c r="D20" s="321">
        <v>53437.3</v>
      </c>
      <c r="E20" s="319">
        <f t="shared" si="0"/>
        <v>70.816712740496115</v>
      </c>
      <c r="F20" s="320">
        <f t="shared" si="1"/>
        <v>-22021.300000000003</v>
      </c>
      <c r="G20" s="322">
        <v>75458.600000000006</v>
      </c>
      <c r="H20" s="322">
        <v>53437.3</v>
      </c>
      <c r="I20" s="319">
        <f t="shared" si="2"/>
        <v>70.816712740496115</v>
      </c>
      <c r="J20" s="355">
        <f t="shared" si="3"/>
        <v>-22021.300000000003</v>
      </c>
    </row>
    <row r="21" spans="2:10" ht="23.25" customHeight="1">
      <c r="B21" s="1245" t="s">
        <v>1773</v>
      </c>
      <c r="C21" s="321">
        <v>73209.3</v>
      </c>
      <c r="D21" s="321">
        <v>85780</v>
      </c>
      <c r="E21" s="319">
        <f t="shared" si="0"/>
        <v>117.17090588217616</v>
      </c>
      <c r="F21" s="320">
        <f t="shared" si="1"/>
        <v>12570.699999999997</v>
      </c>
      <c r="G21" s="322">
        <v>73209.3</v>
      </c>
      <c r="H21" s="322">
        <v>85780</v>
      </c>
      <c r="I21" s="319">
        <f t="shared" si="2"/>
        <v>117.17090588217616</v>
      </c>
      <c r="J21" s="355">
        <f t="shared" si="3"/>
        <v>12570.699999999997</v>
      </c>
    </row>
    <row r="22" spans="2:10" ht="23.25" customHeight="1">
      <c r="B22" s="318" t="s">
        <v>1800</v>
      </c>
      <c r="C22" s="321">
        <v>0</v>
      </c>
      <c r="D22" s="321">
        <v>0</v>
      </c>
      <c r="E22" s="319" t="e">
        <f t="shared" si="0"/>
        <v>#DIV/0!</v>
      </c>
      <c r="F22" s="320">
        <f t="shared" si="1"/>
        <v>0</v>
      </c>
      <c r="G22" s="322">
        <v>0</v>
      </c>
      <c r="H22" s="322">
        <v>0</v>
      </c>
      <c r="I22" s="319" t="e">
        <f t="shared" si="2"/>
        <v>#DIV/0!</v>
      </c>
      <c r="J22" s="355">
        <f t="shared" si="3"/>
        <v>0</v>
      </c>
    </row>
    <row r="23" spans="2:10">
      <c r="B23" s="1245" t="s">
        <v>1264</v>
      </c>
      <c r="C23" s="321">
        <v>22255</v>
      </c>
      <c r="D23" s="321">
        <v>56900</v>
      </c>
      <c r="E23" s="319">
        <f t="shared" si="0"/>
        <v>255.672882498315</v>
      </c>
      <c r="F23" s="320">
        <f t="shared" si="1"/>
        <v>34645</v>
      </c>
      <c r="G23" s="322">
        <v>22255</v>
      </c>
      <c r="H23" s="322">
        <v>56900</v>
      </c>
      <c r="I23" s="319">
        <f t="shared" si="2"/>
        <v>255.672882498315</v>
      </c>
      <c r="J23" s="355">
        <f t="shared" si="3"/>
        <v>34645</v>
      </c>
    </row>
    <row r="24" spans="2:10" ht="22.5" customHeight="1">
      <c r="B24" s="1245" t="s">
        <v>1582</v>
      </c>
      <c r="C24" s="321">
        <v>2696040</v>
      </c>
      <c r="D24" s="321">
        <v>2180765.7000000002</v>
      </c>
      <c r="E24" s="319">
        <f t="shared" si="0"/>
        <v>80.887735345172928</v>
      </c>
      <c r="F24" s="320">
        <f t="shared" si="1"/>
        <v>-515274.29999999981</v>
      </c>
      <c r="G24" s="322">
        <v>2696040</v>
      </c>
      <c r="H24" s="322">
        <v>2180765.7000000002</v>
      </c>
      <c r="I24" s="319">
        <f t="shared" si="2"/>
        <v>80.887735345172928</v>
      </c>
      <c r="J24" s="320">
        <f t="shared" si="3"/>
        <v>-515274.29999999981</v>
      </c>
    </row>
    <row r="25" spans="2:10" ht="22.5" customHeight="1">
      <c r="B25" s="1245" t="s">
        <v>2122</v>
      </c>
      <c r="C25" s="321">
        <v>0</v>
      </c>
      <c r="D25" s="321">
        <v>1485</v>
      </c>
      <c r="E25" s="319" t="e">
        <f t="shared" si="0"/>
        <v>#DIV/0!</v>
      </c>
      <c r="F25" s="320">
        <f t="shared" si="1"/>
        <v>1485</v>
      </c>
      <c r="G25" s="322">
        <v>0</v>
      </c>
      <c r="H25" s="322">
        <v>1485</v>
      </c>
      <c r="I25" s="319" t="e">
        <f t="shared" si="2"/>
        <v>#DIV/0!</v>
      </c>
      <c r="J25" s="320">
        <f t="shared" si="3"/>
        <v>1485</v>
      </c>
    </row>
    <row r="26" spans="2:10" ht="22.5" customHeight="1">
      <c r="B26" s="1245" t="s">
        <v>2123</v>
      </c>
      <c r="C26" s="321">
        <v>0</v>
      </c>
      <c r="D26" s="321">
        <v>33245.1</v>
      </c>
      <c r="E26" s="319" t="e">
        <f t="shared" si="0"/>
        <v>#DIV/0!</v>
      </c>
      <c r="F26" s="320">
        <f t="shared" si="1"/>
        <v>33245.1</v>
      </c>
      <c r="G26" s="322">
        <v>0</v>
      </c>
      <c r="H26" s="322">
        <v>33245.1</v>
      </c>
      <c r="I26" s="319" t="e">
        <f t="shared" si="2"/>
        <v>#DIV/0!</v>
      </c>
      <c r="J26" s="320">
        <f t="shared" si="3"/>
        <v>33245.1</v>
      </c>
    </row>
    <row r="27" spans="2:10" ht="22.5" customHeight="1">
      <c r="B27" s="1245" t="s">
        <v>2124</v>
      </c>
      <c r="C27" s="321">
        <v>0</v>
      </c>
      <c r="D27" s="321">
        <v>145926.5</v>
      </c>
      <c r="E27" s="319" t="e">
        <f t="shared" si="0"/>
        <v>#DIV/0!</v>
      </c>
      <c r="F27" s="320">
        <f t="shared" si="1"/>
        <v>145926.5</v>
      </c>
      <c r="G27" s="322">
        <v>0</v>
      </c>
      <c r="H27" s="322">
        <v>145926.5</v>
      </c>
      <c r="I27" s="319" t="e">
        <f t="shared" si="2"/>
        <v>#DIV/0!</v>
      </c>
      <c r="J27" s="320">
        <f t="shared" si="3"/>
        <v>145926.5</v>
      </c>
    </row>
    <row r="28" spans="2:10" ht="22.5" customHeight="1">
      <c r="B28" s="1245" t="s">
        <v>2125</v>
      </c>
      <c r="C28" s="321">
        <v>0</v>
      </c>
      <c r="D28" s="321">
        <v>5262.2</v>
      </c>
      <c r="E28" s="319" t="e">
        <f t="shared" si="0"/>
        <v>#DIV/0!</v>
      </c>
      <c r="F28" s="320">
        <f t="shared" si="1"/>
        <v>5262.2</v>
      </c>
      <c r="G28" s="322">
        <v>0</v>
      </c>
      <c r="H28" s="322">
        <v>5262.2</v>
      </c>
      <c r="I28" s="319" t="e">
        <f t="shared" si="2"/>
        <v>#DIV/0!</v>
      </c>
      <c r="J28" s="320">
        <f t="shared" si="3"/>
        <v>5262.2</v>
      </c>
    </row>
    <row r="29" spans="2:10" ht="12.75" customHeight="1" thickBot="1">
      <c r="B29" s="400" t="s">
        <v>323</v>
      </c>
      <c r="C29" s="401">
        <f>SUM(C5:C24)</f>
        <v>58397563.600000001</v>
      </c>
      <c r="D29" s="401">
        <f>SUM(D5:D28)</f>
        <v>57645695.800000004</v>
      </c>
      <c r="E29" s="402">
        <f t="shared" si="0"/>
        <v>98.712501423603911</v>
      </c>
      <c r="F29" s="403">
        <f t="shared" si="1"/>
        <v>-751867.79999999702</v>
      </c>
      <c r="G29" s="404">
        <f>SUM(G5:G24)</f>
        <v>55457262.099999994</v>
      </c>
      <c r="H29" s="404">
        <f>SUM(H5:H28)</f>
        <v>56407235.5</v>
      </c>
      <c r="I29" s="402">
        <f t="shared" si="2"/>
        <v>101.71298287010097</v>
      </c>
      <c r="J29" s="403">
        <f t="shared" si="3"/>
        <v>949973.40000000596</v>
      </c>
    </row>
    <row r="30" spans="2:10" ht="6" customHeight="1">
      <c r="B30" s="630"/>
      <c r="C30" s="630"/>
      <c r="D30" s="630"/>
      <c r="E30" s="630"/>
      <c r="F30" s="630"/>
      <c r="G30" s="630"/>
      <c r="H30" s="630"/>
      <c r="I30" s="630"/>
      <c r="J30" s="630"/>
    </row>
    <row r="31" spans="2:10" ht="14.25">
      <c r="B31" s="2232" t="s">
        <v>1608</v>
      </c>
      <c r="C31" s="2232"/>
      <c r="D31" s="2232"/>
      <c r="E31" s="2232"/>
      <c r="F31" s="2232"/>
      <c r="G31" s="2232"/>
      <c r="H31" s="2232"/>
      <c r="I31" s="2232"/>
      <c r="J31" s="2232"/>
    </row>
    <row r="32" spans="2:10" ht="21.75" customHeight="1">
      <c r="B32" s="2230" t="s">
        <v>187</v>
      </c>
      <c r="C32" s="2230" t="s">
        <v>759</v>
      </c>
      <c r="D32" s="2230"/>
      <c r="E32" s="2227" t="s">
        <v>1916</v>
      </c>
      <c r="F32" s="2229" t="s">
        <v>760</v>
      </c>
      <c r="G32" s="2230" t="s">
        <v>756</v>
      </c>
      <c r="H32" s="2230"/>
      <c r="I32" s="2227" t="s">
        <v>1916</v>
      </c>
      <c r="J32" s="2229" t="s">
        <v>760</v>
      </c>
    </row>
    <row r="33" spans="1:10" ht="18.75" customHeight="1">
      <c r="B33" s="2230"/>
      <c r="C33" s="2230"/>
      <c r="D33" s="2230"/>
      <c r="E33" s="2228"/>
      <c r="F33" s="2230"/>
      <c r="G33" s="2230"/>
      <c r="H33" s="2230"/>
      <c r="I33" s="2228"/>
      <c r="J33" s="2230"/>
    </row>
    <row r="34" spans="1:10" ht="14.25" customHeight="1">
      <c r="B34" s="2230"/>
      <c r="C34" s="1242">
        <v>2016</v>
      </c>
      <c r="D34" s="1242">
        <v>2017</v>
      </c>
      <c r="E34" s="2228"/>
      <c r="F34" s="2230"/>
      <c r="G34" s="1242">
        <v>2016</v>
      </c>
      <c r="H34" s="1242">
        <v>2017</v>
      </c>
      <c r="I34" s="2228"/>
      <c r="J34" s="2230"/>
    </row>
    <row r="35" spans="1:10" ht="26.25" customHeight="1">
      <c r="B35" s="318" t="s">
        <v>761</v>
      </c>
      <c r="C35" s="319">
        <f>SUM(C5)</f>
        <v>7282040.4000000004</v>
      </c>
      <c r="D35" s="319">
        <f>SUM(D5)</f>
        <v>6753856.7999999998</v>
      </c>
      <c r="E35" s="319">
        <f>SUM(D35/C35)*100</f>
        <v>92.746763668051045</v>
      </c>
      <c r="F35" s="319">
        <f>D35-C35</f>
        <v>-528183.60000000056</v>
      </c>
      <c r="G35" s="319">
        <f>SUM(G5)</f>
        <v>7282040.4000000004</v>
      </c>
      <c r="H35" s="319">
        <f>SUM(H5)</f>
        <v>6753856.7999999998</v>
      </c>
      <c r="I35" s="319">
        <f>SUM(H35/G35)*100</f>
        <v>92.746763668051045</v>
      </c>
      <c r="J35" s="319">
        <f>H35-G35</f>
        <v>-528183.60000000056</v>
      </c>
    </row>
    <row r="36" spans="1:10" ht="26.25" customHeight="1">
      <c r="B36" s="318" t="s">
        <v>762</v>
      </c>
      <c r="C36" s="319">
        <f>C6+C8+C9+C11+C12+C13+C14+C15+C16+C18+C19+C20+C21+C22</f>
        <v>9772429.0000000019</v>
      </c>
      <c r="D36" s="319">
        <f>D6+D8+D9+D11+D12+D13+D14+D15+D16+D18+D19+D20+D21+D25+D26</f>
        <v>5260227.3999999994</v>
      </c>
      <c r="E36" s="319">
        <f t="shared" ref="E36:E39" si="4">SUM(D36/C36)*100</f>
        <v>53.827225554670164</v>
      </c>
      <c r="F36" s="319">
        <f>D36-C36</f>
        <v>-4512201.6000000024</v>
      </c>
      <c r="G36" s="319">
        <f>G6+G8+G9+G11+G12+G13+G14+G15+G16+G18+G19+G20+G21+G22</f>
        <v>9166548.8000000007</v>
      </c>
      <c r="H36" s="319">
        <f>H6+H8+H9+H11+H12+H13+H14+H15+H16+H18+H19+H20+H21+H25+H26</f>
        <v>5223098.3999999994</v>
      </c>
      <c r="I36" s="319">
        <f>SUM(H36/G36)*100</f>
        <v>56.979987931772094</v>
      </c>
      <c r="J36" s="319">
        <f>H36-G36</f>
        <v>-3943450.4000000013</v>
      </c>
    </row>
    <row r="37" spans="1:10" ht="26.25" customHeight="1">
      <c r="B37" s="318" t="s">
        <v>763</v>
      </c>
      <c r="C37" s="319">
        <f>SUM(C7)</f>
        <v>38480709.200000003</v>
      </c>
      <c r="D37" s="319">
        <f>SUM(D7)</f>
        <v>43161237.200000003</v>
      </c>
      <c r="E37" s="319">
        <f t="shared" si="4"/>
        <v>112.16331012942973</v>
      </c>
      <c r="F37" s="319">
        <f t="shared" ref="F37:F39" si="5">D37-C37</f>
        <v>4680528</v>
      </c>
      <c r="G37" s="319">
        <f>SUM(G7)</f>
        <v>36146287.899999999</v>
      </c>
      <c r="H37" s="319">
        <f>SUM(H7)</f>
        <v>41959905.899999999</v>
      </c>
      <c r="I37" s="319">
        <f t="shared" ref="I37:I38" si="6">SUM(H37/G37)*100</f>
        <v>116.08358240293882</v>
      </c>
      <c r="J37" s="319">
        <f t="shared" ref="J37:J39" si="7">H37-G37</f>
        <v>5813618</v>
      </c>
    </row>
    <row r="38" spans="1:10" ht="25.5">
      <c r="B38" s="507" t="s">
        <v>1609</v>
      </c>
      <c r="C38" s="319">
        <f>SUM(C24)</f>
        <v>2696040</v>
      </c>
      <c r="D38" s="319">
        <f>SUM(D24)</f>
        <v>2180765.7000000002</v>
      </c>
      <c r="E38" s="319">
        <f t="shared" si="4"/>
        <v>80.887735345172928</v>
      </c>
      <c r="F38" s="319">
        <f t="shared" si="5"/>
        <v>-515274.29999999981</v>
      </c>
      <c r="G38" s="319">
        <v>2696040</v>
      </c>
      <c r="H38" s="319">
        <f>SUM(H24)</f>
        <v>2180765.7000000002</v>
      </c>
      <c r="I38" s="319">
        <f t="shared" si="6"/>
        <v>80.887735345172928</v>
      </c>
      <c r="J38" s="319">
        <f t="shared" si="7"/>
        <v>-515274.29999999981</v>
      </c>
    </row>
    <row r="39" spans="1:10">
      <c r="B39" s="507" t="s">
        <v>131</v>
      </c>
      <c r="C39" s="319">
        <f>SUM(C23+C10+C17+C27+C28)</f>
        <v>166345</v>
      </c>
      <c r="D39" s="319">
        <f>D10+D17+D23+D27+D28</f>
        <v>289608.7</v>
      </c>
      <c r="E39" s="319">
        <f t="shared" si="4"/>
        <v>174.1012353842917</v>
      </c>
      <c r="F39" s="319">
        <f t="shared" si="5"/>
        <v>123263.70000000001</v>
      </c>
      <c r="G39" s="319">
        <f>SUM(G23+G10+G17)</f>
        <v>166345</v>
      </c>
      <c r="H39" s="319">
        <f>H10+H17+H23+H27+H28</f>
        <v>289608.7</v>
      </c>
      <c r="I39" s="319">
        <f t="shared" ref="I39" si="8">SUM(H39/G39)*100</f>
        <v>174.1012353842917</v>
      </c>
      <c r="J39" s="319">
        <f t="shared" si="7"/>
        <v>123263.70000000001</v>
      </c>
    </row>
    <row r="40" spans="1:10" ht="13.5" thickBot="1">
      <c r="B40" s="405" t="s">
        <v>323</v>
      </c>
      <c r="C40" s="406">
        <f>SUM(C35:C39)</f>
        <v>58397563.600000009</v>
      </c>
      <c r="D40" s="406">
        <f>SUM(D35:D39)</f>
        <v>57645695.800000012</v>
      </c>
      <c r="E40" s="406">
        <f t="shared" ref="E40" si="9">+D40/C40*100</f>
        <v>98.712501423603911</v>
      </c>
      <c r="F40" s="406">
        <f>SUM(F35:F39)</f>
        <v>-751867.80000000284</v>
      </c>
      <c r="G40" s="406">
        <f>SUM(G35:G39)</f>
        <v>55457262.100000001</v>
      </c>
      <c r="H40" s="406">
        <f>SUM(H35:H39)</f>
        <v>56407235.5</v>
      </c>
      <c r="I40" s="406">
        <f t="shared" ref="I40" si="10">+H40/G40*100</f>
        <v>101.71298287010097</v>
      </c>
      <c r="J40" s="406">
        <f>+H40-G40</f>
        <v>949973.39999999851</v>
      </c>
    </row>
    <row r="42" spans="1:10">
      <c r="A42" s="2231">
        <v>73</v>
      </c>
      <c r="B42" s="2231"/>
      <c r="C42" s="2231"/>
      <c r="D42" s="2231"/>
      <c r="E42" s="2231"/>
      <c r="F42" s="2231"/>
      <c r="G42" s="2231"/>
      <c r="H42" s="2231"/>
      <c r="I42" s="2231"/>
      <c r="J42" s="2231"/>
    </row>
    <row r="43" spans="1:10">
      <c r="H43" s="325"/>
    </row>
    <row r="44" spans="1:10">
      <c r="H44" s="325"/>
    </row>
    <row r="45" spans="1:10">
      <c r="H45" s="325"/>
    </row>
    <row r="46" spans="1:10">
      <c r="H46" s="325"/>
    </row>
    <row r="47" spans="1:10">
      <c r="H47" s="325"/>
    </row>
    <row r="48" spans="1:10">
      <c r="H48" s="325"/>
    </row>
    <row r="49" spans="8:8">
      <c r="H49" s="325"/>
    </row>
    <row r="50" spans="8:8">
      <c r="H50" s="325"/>
    </row>
    <row r="51" spans="8:8">
      <c r="H51" s="325"/>
    </row>
    <row r="52" spans="8:8">
      <c r="H52" s="325"/>
    </row>
    <row r="53" spans="8:8">
      <c r="H53" s="325"/>
    </row>
    <row r="54" spans="8:8">
      <c r="H54" s="325"/>
    </row>
    <row r="55" spans="8:8">
      <c r="H55" s="325"/>
    </row>
    <row r="56" spans="8:8">
      <c r="H56" s="325"/>
    </row>
    <row r="57" spans="8:8">
      <c r="H57" s="325"/>
    </row>
    <row r="58" spans="8:8">
      <c r="H58" s="325"/>
    </row>
    <row r="59" spans="8:8">
      <c r="H59" s="325"/>
    </row>
    <row r="60" spans="8:8">
      <c r="H60" s="325"/>
    </row>
    <row r="61" spans="8:8">
      <c r="H61" s="325"/>
    </row>
    <row r="62" spans="8:8">
      <c r="H62" s="325"/>
    </row>
    <row r="63" spans="8:8">
      <c r="H63" s="325"/>
    </row>
    <row r="64" spans="8:8">
      <c r="H64" s="325"/>
    </row>
    <row r="65" spans="8:8">
      <c r="H65" s="325"/>
    </row>
    <row r="66" spans="8:8">
      <c r="H66" s="325"/>
    </row>
    <row r="67" spans="8:8">
      <c r="H67" s="325"/>
    </row>
  </sheetData>
  <mergeCells count="14">
    <mergeCell ref="H2:J2"/>
    <mergeCell ref="B3:B4"/>
    <mergeCell ref="C3:D3"/>
    <mergeCell ref="E3:E4"/>
    <mergeCell ref="I3:I4"/>
    <mergeCell ref="I32:I34"/>
    <mergeCell ref="J32:J34"/>
    <mergeCell ref="A42:J42"/>
    <mergeCell ref="B31:J31"/>
    <mergeCell ref="B32:B34"/>
    <mergeCell ref="C32:D33"/>
    <mergeCell ref="E32:E34"/>
    <mergeCell ref="F32:F34"/>
    <mergeCell ref="G32:H33"/>
  </mergeCells>
  <pageMargins left="0.28000000000000003" right="0.23" top="0.53" bottom="0.35" header="0.3" footer="0.3"/>
  <pageSetup scale="9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5">
    <tabColor rgb="FF00B050"/>
  </sheetPr>
  <dimension ref="B1:I52"/>
  <sheetViews>
    <sheetView topLeftCell="A31" workbookViewId="0">
      <selection sqref="A1:XFD1048576"/>
    </sheetView>
  </sheetViews>
  <sheetFormatPr defaultColWidth="9.140625" defaultRowHeight="18" customHeight="1"/>
  <cols>
    <col min="1" max="1" width="1.42578125" style="1282" customWidth="1"/>
    <col min="2" max="2" width="22.140625" style="1282" customWidth="1"/>
    <col min="3" max="3" width="20" style="1282" customWidth="1"/>
    <col min="4" max="4" width="15.85546875" style="1282" customWidth="1"/>
    <col min="5" max="8" width="15.28515625" style="1282" customWidth="1"/>
    <col min="9" max="9" width="9.140625" style="1282" customWidth="1"/>
    <col min="10" max="10" width="20.7109375" style="1282" customWidth="1"/>
    <col min="11" max="12" width="11.28515625" style="1282" customWidth="1"/>
    <col min="13" max="15" width="9.140625" style="1282" customWidth="1"/>
    <col min="16" max="16" width="11.7109375" style="1282" customWidth="1"/>
    <col min="17" max="16384" width="9.140625" style="1282"/>
  </cols>
  <sheetData>
    <row r="1" spans="2:9" ht="24" customHeight="1">
      <c r="B1" s="2239" t="s">
        <v>764</v>
      </c>
      <c r="C1" s="2239"/>
      <c r="D1" s="2239"/>
      <c r="E1" s="2239"/>
      <c r="F1" s="2239"/>
      <c r="G1" s="2239"/>
      <c r="H1" s="2239"/>
    </row>
    <row r="2" spans="2:9" ht="13.5" customHeight="1">
      <c r="B2" s="2238" t="s">
        <v>2126</v>
      </c>
      <c r="C2" s="2238"/>
      <c r="D2" s="2238"/>
      <c r="E2" s="2238"/>
      <c r="F2" s="2238"/>
      <c r="G2" s="2238"/>
      <c r="H2" s="2238"/>
    </row>
    <row r="3" spans="2:9" ht="13.5" customHeight="1">
      <c r="B3" s="2240" t="s">
        <v>534</v>
      </c>
      <c r="C3" s="1283" t="s">
        <v>321</v>
      </c>
      <c r="D3" s="1284" t="s">
        <v>765</v>
      </c>
      <c r="E3" s="2241" t="s">
        <v>575</v>
      </c>
      <c r="F3" s="2242"/>
      <c r="G3" s="2243" t="s">
        <v>2127</v>
      </c>
      <c r="H3" s="1283" t="s">
        <v>755</v>
      </c>
    </row>
    <row r="4" spans="2:9" ht="15" customHeight="1">
      <c r="B4" s="2241"/>
      <c r="C4" s="1283" t="s">
        <v>766</v>
      </c>
      <c r="D4" s="1283" t="s">
        <v>767</v>
      </c>
      <c r="E4" s="1283">
        <v>2016</v>
      </c>
      <c r="F4" s="1283">
        <v>2017</v>
      </c>
      <c r="G4" s="2244"/>
      <c r="H4" s="1284" t="s">
        <v>757</v>
      </c>
      <c r="I4" s="1285"/>
    </row>
    <row r="5" spans="2:9" ht="17.25" customHeight="1">
      <c r="B5" s="1286" t="s">
        <v>768</v>
      </c>
      <c r="C5" s="1286" t="s">
        <v>749</v>
      </c>
      <c r="D5" s="1287" t="s">
        <v>525</v>
      </c>
      <c r="E5" s="1288">
        <v>568.9</v>
      </c>
      <c r="F5" s="1288">
        <v>526.4</v>
      </c>
      <c r="G5" s="1289">
        <f>SUM(F5/E5)*100</f>
        <v>92.529442784320608</v>
      </c>
      <c r="H5" s="1290">
        <f>SUM(F5-E5)</f>
        <v>-42.5</v>
      </c>
    </row>
    <row r="6" spans="2:9" ht="22.5" customHeight="1">
      <c r="B6" s="2237" t="s">
        <v>769</v>
      </c>
      <c r="C6" s="1286" t="s">
        <v>770</v>
      </c>
      <c r="D6" s="1287" t="s">
        <v>533</v>
      </c>
      <c r="E6" s="1288">
        <v>5757.5</v>
      </c>
      <c r="F6" s="1288">
        <v>3183.8</v>
      </c>
      <c r="G6" s="1289">
        <f t="shared" ref="G6:G50" si="0">SUM(F6/E6)*100</f>
        <v>55.298306556665224</v>
      </c>
      <c r="H6" s="1289">
        <f t="shared" ref="H6:H50" si="1">SUM(F6-E6)</f>
        <v>-2573.6999999999998</v>
      </c>
    </row>
    <row r="7" spans="2:9" ht="22.5" customHeight="1">
      <c r="B7" s="2237"/>
      <c r="C7" s="1286" t="s">
        <v>771</v>
      </c>
      <c r="D7" s="1287" t="s">
        <v>533</v>
      </c>
      <c r="E7" s="1288">
        <v>638.1</v>
      </c>
      <c r="F7" s="1288">
        <v>503.3</v>
      </c>
      <c r="G7" s="1289">
        <f t="shared" si="0"/>
        <v>78.874784516533452</v>
      </c>
      <c r="H7" s="1290">
        <f t="shared" si="1"/>
        <v>-134.80000000000001</v>
      </c>
    </row>
    <row r="8" spans="2:9" ht="9.75" customHeight="1">
      <c r="B8" s="2237"/>
      <c r="C8" s="1286" t="s">
        <v>772</v>
      </c>
      <c r="D8" s="1287" t="s">
        <v>533</v>
      </c>
      <c r="E8" s="1288">
        <v>2280.1</v>
      </c>
      <c r="F8" s="1288">
        <v>1708.4</v>
      </c>
      <c r="G8" s="1289">
        <f t="shared" si="0"/>
        <v>74.92653830972327</v>
      </c>
      <c r="H8" s="1289">
        <f t="shared" si="1"/>
        <v>-571.69999999999982</v>
      </c>
    </row>
    <row r="9" spans="2:9" ht="22.5" customHeight="1">
      <c r="B9" s="2237" t="s">
        <v>773</v>
      </c>
      <c r="C9" s="1286" t="s">
        <v>774</v>
      </c>
      <c r="D9" s="1287" t="s">
        <v>1619</v>
      </c>
      <c r="E9" s="1288">
        <v>223088.2</v>
      </c>
      <c r="F9" s="1288">
        <v>252217</v>
      </c>
      <c r="G9" s="1289">
        <f t="shared" si="0"/>
        <v>113.05707787323578</v>
      </c>
      <c r="H9" s="1289">
        <f t="shared" si="1"/>
        <v>29128.799999999988</v>
      </c>
    </row>
    <row r="10" spans="2:9" ht="15.75" customHeight="1">
      <c r="B10" s="2237"/>
      <c r="C10" s="1286" t="s">
        <v>775</v>
      </c>
      <c r="D10" s="1287" t="s">
        <v>1801</v>
      </c>
      <c r="E10" s="1288">
        <v>271258</v>
      </c>
      <c r="F10" s="1288">
        <v>269557</v>
      </c>
      <c r="G10" s="1289">
        <f t="shared" si="0"/>
        <v>99.372921720281056</v>
      </c>
      <c r="H10" s="1289">
        <f t="shared" si="1"/>
        <v>-1701</v>
      </c>
    </row>
    <row r="11" spans="2:9" s="1293" customFormat="1" ht="19.5" customHeight="1">
      <c r="B11" s="2237" t="s">
        <v>4</v>
      </c>
      <c r="C11" s="1291" t="s">
        <v>521</v>
      </c>
      <c r="D11" s="1287" t="s">
        <v>533</v>
      </c>
      <c r="E11" s="1292">
        <v>12</v>
      </c>
      <c r="F11" s="1292">
        <v>9.9</v>
      </c>
      <c r="G11" s="1289">
        <f t="shared" si="0"/>
        <v>82.5</v>
      </c>
      <c r="H11" s="1290">
        <f t="shared" si="1"/>
        <v>-2.0999999999999996</v>
      </c>
    </row>
    <row r="12" spans="2:9" ht="21.75" customHeight="1">
      <c r="B12" s="2237"/>
      <c r="C12" s="1286" t="s">
        <v>776</v>
      </c>
      <c r="D12" s="1287" t="s">
        <v>533</v>
      </c>
      <c r="E12" s="1288">
        <v>26.8</v>
      </c>
      <c r="F12" s="1288">
        <v>22.8</v>
      </c>
      <c r="G12" s="1289">
        <f t="shared" si="0"/>
        <v>85.074626865671647</v>
      </c>
      <c r="H12" s="1289">
        <f t="shared" si="1"/>
        <v>-4</v>
      </c>
    </row>
    <row r="13" spans="2:9" ht="19.5" customHeight="1">
      <c r="B13" s="2237"/>
      <c r="C13" s="1286" t="s">
        <v>1621</v>
      </c>
      <c r="D13" s="1287" t="s">
        <v>533</v>
      </c>
      <c r="E13" s="1288">
        <v>3.7</v>
      </c>
      <c r="F13" s="1288">
        <v>3.5</v>
      </c>
      <c r="G13" s="1289">
        <f t="shared" si="0"/>
        <v>94.594594594594597</v>
      </c>
      <c r="H13" s="1289">
        <f t="shared" si="1"/>
        <v>-0.20000000000000018</v>
      </c>
    </row>
    <row r="14" spans="2:9" ht="20.25" customHeight="1">
      <c r="B14" s="2237" t="s">
        <v>778</v>
      </c>
      <c r="C14" s="1286" t="s">
        <v>779</v>
      </c>
      <c r="D14" s="1287" t="s">
        <v>540</v>
      </c>
      <c r="E14" s="1294">
        <v>1</v>
      </c>
      <c r="F14" s="1294">
        <v>0</v>
      </c>
      <c r="G14" s="1289">
        <f t="shared" si="0"/>
        <v>0</v>
      </c>
      <c r="H14" s="1290">
        <f t="shared" si="1"/>
        <v>-1</v>
      </c>
    </row>
    <row r="15" spans="2:9" ht="17.25" customHeight="1">
      <c r="B15" s="2237"/>
      <c r="C15" s="1286" t="s">
        <v>780</v>
      </c>
      <c r="D15" s="1287" t="s">
        <v>540</v>
      </c>
      <c r="E15" s="1294">
        <v>6.8</v>
      </c>
      <c r="F15" s="1294">
        <v>5.0999999999999996</v>
      </c>
      <c r="G15" s="1289">
        <f t="shared" si="0"/>
        <v>75</v>
      </c>
      <c r="H15" s="1290">
        <f t="shared" si="1"/>
        <v>-1.7000000000000002</v>
      </c>
    </row>
    <row r="16" spans="2:9" ht="22.5" customHeight="1">
      <c r="B16" s="2237" t="s">
        <v>781</v>
      </c>
      <c r="C16" s="1291" t="s">
        <v>2128</v>
      </c>
      <c r="D16" s="1287" t="s">
        <v>533</v>
      </c>
      <c r="E16" s="1295">
        <v>0</v>
      </c>
      <c r="F16" s="1295">
        <v>5.5</v>
      </c>
      <c r="G16" s="1289" t="e">
        <f t="shared" si="0"/>
        <v>#DIV/0!</v>
      </c>
      <c r="H16" s="1290">
        <f t="shared" si="1"/>
        <v>5.5</v>
      </c>
    </row>
    <row r="17" spans="2:8" ht="17.25" customHeight="1">
      <c r="B17" s="2237"/>
      <c r="C17" s="1291" t="s">
        <v>782</v>
      </c>
      <c r="D17" s="1287" t="s">
        <v>540</v>
      </c>
      <c r="E17" s="1295">
        <v>959.5</v>
      </c>
      <c r="F17" s="1295">
        <v>747.8</v>
      </c>
      <c r="G17" s="1289">
        <f t="shared" si="0"/>
        <v>77.936425221469506</v>
      </c>
      <c r="H17" s="1289">
        <f t="shared" si="1"/>
        <v>-211.70000000000005</v>
      </c>
    </row>
    <row r="18" spans="2:8" ht="22.5" customHeight="1">
      <c r="B18" s="2237" t="s">
        <v>783</v>
      </c>
      <c r="C18" s="1286" t="s">
        <v>521</v>
      </c>
      <c r="D18" s="1287" t="s">
        <v>533</v>
      </c>
      <c r="E18" s="1296">
        <v>54.3</v>
      </c>
      <c r="F18" s="1296">
        <v>54</v>
      </c>
      <c r="G18" s="1289">
        <f t="shared" si="0"/>
        <v>99.447513812154696</v>
      </c>
      <c r="H18" s="1289">
        <f t="shared" si="1"/>
        <v>-0.29999999999999716</v>
      </c>
    </row>
    <row r="19" spans="2:8" ht="17.25" customHeight="1">
      <c r="B19" s="2237"/>
      <c r="C19" s="1286" t="s">
        <v>785</v>
      </c>
      <c r="D19" s="1287" t="s">
        <v>533</v>
      </c>
      <c r="E19" s="1297">
        <v>169.7</v>
      </c>
      <c r="F19" s="1297">
        <v>141.9</v>
      </c>
      <c r="G19" s="1289">
        <f t="shared" si="0"/>
        <v>83.61814967589865</v>
      </c>
      <c r="H19" s="1289">
        <f t="shared" si="1"/>
        <v>-27.799999999999983</v>
      </c>
    </row>
    <row r="20" spans="2:8" ht="22.5" customHeight="1">
      <c r="B20" s="2237"/>
      <c r="C20" s="1286" t="s">
        <v>1684</v>
      </c>
      <c r="D20" s="1287" t="s">
        <v>540</v>
      </c>
      <c r="E20" s="1297">
        <v>10.5</v>
      </c>
      <c r="F20" s="1297">
        <v>7.3</v>
      </c>
      <c r="G20" s="1289">
        <f t="shared" si="0"/>
        <v>69.523809523809518</v>
      </c>
      <c r="H20" s="1289">
        <f t="shared" si="1"/>
        <v>-3.2</v>
      </c>
    </row>
    <row r="21" spans="2:8" ht="22.5" customHeight="1">
      <c r="B21" s="2237"/>
      <c r="C21" s="1286" t="s">
        <v>1621</v>
      </c>
      <c r="D21" s="1287" t="s">
        <v>533</v>
      </c>
      <c r="E21" s="1297">
        <v>0.6</v>
      </c>
      <c r="F21" s="1297">
        <v>0.9</v>
      </c>
      <c r="G21" s="1289">
        <f t="shared" si="0"/>
        <v>150</v>
      </c>
      <c r="H21" s="1289">
        <f t="shared" si="1"/>
        <v>0.30000000000000004</v>
      </c>
    </row>
    <row r="22" spans="2:8" ht="22.5" customHeight="1">
      <c r="B22" s="1291" t="s">
        <v>784</v>
      </c>
      <c r="C22" s="1291" t="s">
        <v>786</v>
      </c>
      <c r="D22" s="1287" t="s">
        <v>540</v>
      </c>
      <c r="E22" s="1291">
        <v>75.3</v>
      </c>
      <c r="F22" s="1291">
        <v>27.6</v>
      </c>
      <c r="G22" s="1289">
        <f t="shared" si="0"/>
        <v>36.65338645418327</v>
      </c>
      <c r="H22" s="1290">
        <f t="shared" si="1"/>
        <v>-47.699999999999996</v>
      </c>
    </row>
    <row r="23" spans="2:8" ht="18" customHeight="1">
      <c r="B23" s="2237" t="s">
        <v>522</v>
      </c>
      <c r="C23" s="1291" t="s">
        <v>523</v>
      </c>
      <c r="D23" s="1287" t="s">
        <v>533</v>
      </c>
      <c r="E23" s="1291">
        <v>12.6</v>
      </c>
      <c r="F23" s="1291">
        <v>2.7</v>
      </c>
      <c r="G23" s="1289">
        <f t="shared" si="0"/>
        <v>21.428571428571431</v>
      </c>
      <c r="H23" s="1289">
        <f t="shared" si="1"/>
        <v>-9.8999999999999986</v>
      </c>
    </row>
    <row r="24" spans="2:8" ht="22.5" customHeight="1">
      <c r="B24" s="2237"/>
      <c r="C24" s="1291" t="s">
        <v>524</v>
      </c>
      <c r="D24" s="1287" t="s">
        <v>533</v>
      </c>
      <c r="E24" s="1291">
        <v>1.2</v>
      </c>
      <c r="F24" s="1291">
        <v>0.6</v>
      </c>
      <c r="G24" s="1289">
        <f t="shared" si="0"/>
        <v>50</v>
      </c>
      <c r="H24" s="1289">
        <f t="shared" si="1"/>
        <v>-0.6</v>
      </c>
    </row>
    <row r="25" spans="2:8" ht="22.5" customHeight="1">
      <c r="B25" s="1298" t="s">
        <v>529</v>
      </c>
      <c r="C25" s="1291" t="s">
        <v>1583</v>
      </c>
      <c r="D25" s="1287" t="s">
        <v>533</v>
      </c>
      <c r="E25" s="1291">
        <v>46</v>
      </c>
      <c r="F25" s="1291">
        <v>27</v>
      </c>
      <c r="G25" s="1289">
        <f t="shared" si="0"/>
        <v>58.695652173913047</v>
      </c>
      <c r="H25" s="1289">
        <f t="shared" si="1"/>
        <v>-19</v>
      </c>
    </row>
    <row r="26" spans="2:8" ht="18.75" customHeight="1">
      <c r="B26" s="2237" t="s">
        <v>530</v>
      </c>
      <c r="C26" s="1291" t="s">
        <v>532</v>
      </c>
      <c r="D26" s="1287" t="s">
        <v>531</v>
      </c>
      <c r="E26" s="1291">
        <v>17.2</v>
      </c>
      <c r="F26" s="1299">
        <v>145.19999999999999</v>
      </c>
      <c r="G26" s="1289" t="s">
        <v>2129</v>
      </c>
      <c r="H26" s="1289">
        <f t="shared" si="1"/>
        <v>127.99999999999999</v>
      </c>
    </row>
    <row r="27" spans="2:8" ht="17.25" customHeight="1">
      <c r="B27" s="2237"/>
      <c r="C27" s="1291" t="s">
        <v>539</v>
      </c>
      <c r="D27" s="1287" t="s">
        <v>540</v>
      </c>
      <c r="E27" s="1291">
        <v>18.600000000000001</v>
      </c>
      <c r="F27" s="1291">
        <v>8.6</v>
      </c>
      <c r="G27" s="1289">
        <f t="shared" si="0"/>
        <v>46.236559139784937</v>
      </c>
      <c r="H27" s="1289">
        <f t="shared" si="1"/>
        <v>-10.000000000000002</v>
      </c>
    </row>
    <row r="28" spans="2:8" ht="18" customHeight="1">
      <c r="B28" s="2237" t="s">
        <v>1775</v>
      </c>
      <c r="C28" s="1291" t="s">
        <v>521</v>
      </c>
      <c r="D28" s="1287" t="s">
        <v>533</v>
      </c>
      <c r="E28" s="1291">
        <v>16.5</v>
      </c>
      <c r="F28" s="1291">
        <v>11.7</v>
      </c>
      <c r="G28" s="1289">
        <f t="shared" si="0"/>
        <v>70.909090909090907</v>
      </c>
      <c r="H28" s="1289">
        <f t="shared" si="1"/>
        <v>-4.8000000000000007</v>
      </c>
    </row>
    <row r="29" spans="2:8" ht="10.5" customHeight="1">
      <c r="B29" s="2237"/>
      <c r="C29" s="1291" t="s">
        <v>1774</v>
      </c>
      <c r="D29" s="1287" t="s">
        <v>533</v>
      </c>
      <c r="E29" s="1291">
        <v>1.2</v>
      </c>
      <c r="F29" s="1291">
        <v>0.1</v>
      </c>
      <c r="G29" s="1289">
        <f t="shared" si="0"/>
        <v>8.3333333333333339</v>
      </c>
      <c r="H29" s="1289">
        <f t="shared" si="1"/>
        <v>-1.0999999999999999</v>
      </c>
    </row>
    <row r="30" spans="2:8" ht="17.25" customHeight="1">
      <c r="B30" s="2237"/>
      <c r="C30" s="1291" t="s">
        <v>771</v>
      </c>
      <c r="D30" s="1287" t="s">
        <v>533</v>
      </c>
      <c r="E30" s="1291">
        <v>15.7</v>
      </c>
      <c r="F30" s="1291">
        <v>21.5</v>
      </c>
      <c r="G30" s="1289">
        <f t="shared" si="0"/>
        <v>136.94267515923568</v>
      </c>
      <c r="H30" s="1289">
        <f t="shared" si="1"/>
        <v>5.8000000000000007</v>
      </c>
    </row>
    <row r="31" spans="2:8" ht="14.25" customHeight="1">
      <c r="B31" s="2237" t="s">
        <v>1776</v>
      </c>
      <c r="C31" s="1291" t="s">
        <v>1774</v>
      </c>
      <c r="D31" s="1287" t="s">
        <v>533</v>
      </c>
      <c r="E31" s="1291">
        <v>4.3</v>
      </c>
      <c r="F31" s="1291">
        <v>3.5</v>
      </c>
      <c r="G31" s="1289">
        <f t="shared" si="0"/>
        <v>81.395348837209298</v>
      </c>
      <c r="H31" s="1289">
        <f t="shared" si="1"/>
        <v>-0.79999999999999982</v>
      </c>
    </row>
    <row r="32" spans="2:8" ht="15.75" customHeight="1">
      <c r="B32" s="2237"/>
      <c r="C32" s="1291" t="s">
        <v>521</v>
      </c>
      <c r="D32" s="1287" t="s">
        <v>533</v>
      </c>
      <c r="E32" s="1291">
        <v>5</v>
      </c>
      <c r="F32" s="1291">
        <v>9.6</v>
      </c>
      <c r="G32" s="1289">
        <f t="shared" si="0"/>
        <v>192</v>
      </c>
      <c r="H32" s="1289">
        <f t="shared" si="1"/>
        <v>4.5999999999999996</v>
      </c>
    </row>
    <row r="33" spans="2:8" ht="15.75" customHeight="1">
      <c r="B33" s="2237" t="s">
        <v>535</v>
      </c>
      <c r="C33" s="1300" t="s">
        <v>536</v>
      </c>
      <c r="D33" s="1287" t="s">
        <v>526</v>
      </c>
      <c r="E33" s="1291">
        <v>7</v>
      </c>
      <c r="F33" s="1291">
        <v>0</v>
      </c>
      <c r="G33" s="1289">
        <f t="shared" si="0"/>
        <v>0</v>
      </c>
      <c r="H33" s="1290">
        <f t="shared" si="1"/>
        <v>-7</v>
      </c>
    </row>
    <row r="34" spans="2:8" ht="14.25" customHeight="1">
      <c r="B34" s="2237"/>
      <c r="C34" s="1291" t="s">
        <v>537</v>
      </c>
      <c r="D34" s="1287" t="s">
        <v>526</v>
      </c>
      <c r="E34" s="1291">
        <v>12</v>
      </c>
      <c r="F34" s="1291">
        <v>2</v>
      </c>
      <c r="G34" s="1289">
        <f t="shared" si="0"/>
        <v>16.666666666666664</v>
      </c>
      <c r="H34" s="1289">
        <f t="shared" si="1"/>
        <v>-10</v>
      </c>
    </row>
    <row r="35" spans="2:8" ht="18.75" customHeight="1">
      <c r="B35" s="2237"/>
      <c r="C35" s="1291" t="s">
        <v>1685</v>
      </c>
      <c r="D35" s="1287" t="s">
        <v>526</v>
      </c>
      <c r="E35" s="1291">
        <v>13</v>
      </c>
      <c r="F35" s="1291">
        <v>0</v>
      </c>
      <c r="G35" s="1289">
        <f t="shared" si="0"/>
        <v>0</v>
      </c>
      <c r="H35" s="1289">
        <f t="shared" si="1"/>
        <v>-13</v>
      </c>
    </row>
    <row r="36" spans="2:8" ht="19.5" customHeight="1">
      <c r="B36" s="2237" t="s">
        <v>808</v>
      </c>
      <c r="C36" s="1291" t="s">
        <v>785</v>
      </c>
      <c r="D36" s="1287" t="s">
        <v>533</v>
      </c>
      <c r="E36" s="1291">
        <v>253.7</v>
      </c>
      <c r="F36" s="1291">
        <v>0</v>
      </c>
      <c r="G36" s="1289">
        <f t="shared" si="0"/>
        <v>0</v>
      </c>
      <c r="H36" s="1290">
        <f t="shared" si="1"/>
        <v>-253.7</v>
      </c>
    </row>
    <row r="37" spans="2:8" ht="15.75" customHeight="1">
      <c r="B37" s="2237"/>
      <c r="C37" s="1291" t="s">
        <v>521</v>
      </c>
      <c r="D37" s="1287" t="s">
        <v>533</v>
      </c>
      <c r="E37" s="1291">
        <v>86.5</v>
      </c>
      <c r="F37" s="1291">
        <v>0</v>
      </c>
      <c r="G37" s="1289">
        <f t="shared" si="0"/>
        <v>0</v>
      </c>
      <c r="H37" s="1290">
        <f t="shared" si="1"/>
        <v>-86.5</v>
      </c>
    </row>
    <row r="38" spans="2:8" ht="21.75" customHeight="1">
      <c r="B38" s="2237"/>
      <c r="C38" s="1291" t="s">
        <v>532</v>
      </c>
      <c r="D38" s="1287" t="s">
        <v>810</v>
      </c>
      <c r="E38" s="1291">
        <v>176.4</v>
      </c>
      <c r="F38" s="1291">
        <v>0</v>
      </c>
      <c r="G38" s="1289">
        <f t="shared" si="0"/>
        <v>0</v>
      </c>
      <c r="H38" s="1289">
        <f t="shared" si="1"/>
        <v>-176.4</v>
      </c>
    </row>
    <row r="39" spans="2:8" ht="22.5" customHeight="1">
      <c r="B39" s="2237"/>
      <c r="C39" s="1291" t="s">
        <v>538</v>
      </c>
      <c r="D39" s="1287" t="s">
        <v>533</v>
      </c>
      <c r="E39" s="1291">
        <v>20.8</v>
      </c>
      <c r="F39" s="1291">
        <v>0</v>
      </c>
      <c r="G39" s="1289">
        <f t="shared" si="0"/>
        <v>0</v>
      </c>
      <c r="H39" s="1290">
        <f t="shared" si="1"/>
        <v>-20.8</v>
      </c>
    </row>
    <row r="40" spans="2:8" ht="22.5" customHeight="1">
      <c r="B40" s="2237"/>
      <c r="C40" s="574" t="s">
        <v>1621</v>
      </c>
      <c r="D40" s="1287" t="s">
        <v>533</v>
      </c>
      <c r="E40" s="1291">
        <v>6.8</v>
      </c>
      <c r="F40" s="1291">
        <v>0</v>
      </c>
      <c r="G40" s="1289">
        <f t="shared" si="0"/>
        <v>0</v>
      </c>
      <c r="H40" s="1290">
        <f t="shared" si="1"/>
        <v>-6.8</v>
      </c>
    </row>
    <row r="41" spans="2:8" ht="22.5" customHeight="1">
      <c r="B41" s="2237"/>
      <c r="C41" s="1291" t="s">
        <v>809</v>
      </c>
      <c r="D41" s="1287" t="s">
        <v>533</v>
      </c>
      <c r="E41" s="1291">
        <v>71.099999999999994</v>
      </c>
      <c r="F41" s="1291">
        <v>0</v>
      </c>
      <c r="G41" s="1289">
        <f t="shared" si="0"/>
        <v>0</v>
      </c>
      <c r="H41" s="1290">
        <f t="shared" si="1"/>
        <v>-71.099999999999994</v>
      </c>
    </row>
    <row r="42" spans="2:8" ht="22.5" customHeight="1">
      <c r="B42" s="2237"/>
      <c r="C42" s="1291" t="s">
        <v>5</v>
      </c>
      <c r="D42" s="1287" t="s">
        <v>533</v>
      </c>
      <c r="E42" s="1291">
        <v>5.9</v>
      </c>
      <c r="F42" s="1291">
        <v>0</v>
      </c>
      <c r="G42" s="1289">
        <f t="shared" si="0"/>
        <v>0</v>
      </c>
      <c r="H42" s="1289">
        <f t="shared" si="1"/>
        <v>-5.9</v>
      </c>
    </row>
    <row r="43" spans="2:8" ht="22.5" customHeight="1">
      <c r="B43" s="2237"/>
      <c r="C43" s="1291" t="s">
        <v>523</v>
      </c>
      <c r="D43" s="1287" t="s">
        <v>533</v>
      </c>
      <c r="E43" s="1291">
        <v>38.1</v>
      </c>
      <c r="F43" s="1291">
        <v>0</v>
      </c>
      <c r="G43" s="1289">
        <f t="shared" si="0"/>
        <v>0</v>
      </c>
      <c r="H43" s="1289">
        <f t="shared" si="1"/>
        <v>-38.1</v>
      </c>
    </row>
    <row r="44" spans="2:8" ht="22.5" customHeight="1">
      <c r="B44" s="2237"/>
      <c r="C44" s="1291" t="s">
        <v>786</v>
      </c>
      <c r="D44" s="1287" t="s">
        <v>540</v>
      </c>
      <c r="E44" s="1291">
        <v>183.8</v>
      </c>
      <c r="F44" s="1291">
        <v>0</v>
      </c>
      <c r="G44" s="1289">
        <f t="shared" si="0"/>
        <v>0</v>
      </c>
      <c r="H44" s="1289">
        <f t="shared" si="1"/>
        <v>-183.8</v>
      </c>
    </row>
    <row r="45" spans="2:8" ht="22.5" customHeight="1">
      <c r="B45" s="2237"/>
      <c r="C45" s="1291" t="s">
        <v>1265</v>
      </c>
      <c r="D45" s="1287" t="s">
        <v>533</v>
      </c>
      <c r="E45" s="1291">
        <v>4.0999999999999996</v>
      </c>
      <c r="F45" s="1291">
        <v>0</v>
      </c>
      <c r="G45" s="1289">
        <f t="shared" si="0"/>
        <v>0</v>
      </c>
      <c r="H45" s="1289">
        <f t="shared" si="1"/>
        <v>-4.0999999999999996</v>
      </c>
    </row>
    <row r="46" spans="2:8" ht="22.5" customHeight="1">
      <c r="B46" s="2237"/>
      <c r="C46" s="1291" t="s">
        <v>539</v>
      </c>
      <c r="D46" s="1287" t="s">
        <v>540</v>
      </c>
      <c r="E46" s="1291">
        <v>37.6</v>
      </c>
      <c r="F46" s="1291">
        <v>0</v>
      </c>
      <c r="G46" s="1289">
        <f t="shared" si="0"/>
        <v>0</v>
      </c>
      <c r="H46" s="1289">
        <f t="shared" si="1"/>
        <v>-37.6</v>
      </c>
    </row>
    <row r="47" spans="2:8" ht="22.5" customHeight="1">
      <c r="B47" s="2237"/>
      <c r="C47" s="1291" t="s">
        <v>527</v>
      </c>
      <c r="D47" s="1287" t="s">
        <v>531</v>
      </c>
      <c r="E47" s="1291">
        <v>41.5</v>
      </c>
      <c r="F47" s="1291">
        <v>0</v>
      </c>
      <c r="G47" s="1289">
        <f t="shared" si="0"/>
        <v>0</v>
      </c>
      <c r="H47" s="1290">
        <f t="shared" si="1"/>
        <v>-41.5</v>
      </c>
    </row>
    <row r="48" spans="2:8" ht="22.5" customHeight="1">
      <c r="B48" s="1286" t="s">
        <v>1263</v>
      </c>
      <c r="C48" s="1291" t="s">
        <v>1266</v>
      </c>
      <c r="D48" s="1287" t="s">
        <v>533</v>
      </c>
      <c r="E48" s="1291">
        <v>400</v>
      </c>
      <c r="F48" s="1291">
        <v>0</v>
      </c>
      <c r="G48" s="1289">
        <f t="shared" si="0"/>
        <v>0</v>
      </c>
      <c r="H48" s="1289">
        <f t="shared" si="1"/>
        <v>-400</v>
      </c>
    </row>
    <row r="49" spans="2:8" ht="15.75" customHeight="1">
      <c r="B49" s="2246" t="s">
        <v>1264</v>
      </c>
      <c r="C49" s="1291" t="s">
        <v>1267</v>
      </c>
      <c r="D49" s="1287" t="s">
        <v>1620</v>
      </c>
      <c r="E49" s="1291">
        <v>0.9</v>
      </c>
      <c r="F49" s="1299">
        <v>6.6</v>
      </c>
      <c r="G49" s="1289" t="s">
        <v>2130</v>
      </c>
      <c r="H49" s="1290">
        <f t="shared" si="1"/>
        <v>5.6999999999999993</v>
      </c>
    </row>
    <row r="50" spans="2:8" ht="22.5" customHeight="1">
      <c r="B50" s="2247"/>
      <c r="C50" s="1301" t="s">
        <v>1584</v>
      </c>
      <c r="D50" s="1302" t="s">
        <v>1620</v>
      </c>
      <c r="E50" s="1301">
        <v>1.8</v>
      </c>
      <c r="F50" s="1301">
        <v>2.2999999999999998</v>
      </c>
      <c r="G50" s="1303">
        <f t="shared" si="0"/>
        <v>127.77777777777777</v>
      </c>
      <c r="H50" s="1304">
        <f t="shared" si="1"/>
        <v>0.49999999999999978</v>
      </c>
    </row>
    <row r="51" spans="2:8" ht="22.5" customHeight="1">
      <c r="B51" s="2245">
        <v>74</v>
      </c>
      <c r="C51" s="2245"/>
      <c r="D51" s="2245"/>
      <c r="E51" s="2245"/>
      <c r="F51" s="2245"/>
      <c r="G51" s="2245"/>
      <c r="H51" s="2245"/>
    </row>
    <row r="52" spans="2:8" ht="22.5" customHeight="1"/>
  </sheetData>
  <mergeCells count="19">
    <mergeCell ref="B51:H51"/>
    <mergeCell ref="B28:B30"/>
    <mergeCell ref="B31:B32"/>
    <mergeCell ref="B33:B35"/>
    <mergeCell ref="B36:B47"/>
    <mergeCell ref="B49:B50"/>
    <mergeCell ref="B26:B27"/>
    <mergeCell ref="B6:B8"/>
    <mergeCell ref="B9:B10"/>
    <mergeCell ref="B2:H2"/>
    <mergeCell ref="B1:H1"/>
    <mergeCell ref="B3:B4"/>
    <mergeCell ref="E3:F3"/>
    <mergeCell ref="G3:G4"/>
    <mergeCell ref="B11:B13"/>
    <mergeCell ref="B14:B15"/>
    <mergeCell ref="B16:B17"/>
    <mergeCell ref="B18:B21"/>
    <mergeCell ref="B23:B24"/>
  </mergeCells>
  <pageMargins left="0.35" right="0.2" top="0.37" bottom="0.25" header="0.24" footer="0.3"/>
  <pageSetup paperSize="9" scale="8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</sheetPr>
  <dimension ref="A1:D29"/>
  <sheetViews>
    <sheetView workbookViewId="0">
      <selection activeCell="D31" sqref="D31"/>
    </sheetView>
  </sheetViews>
  <sheetFormatPr defaultRowHeight="12.75"/>
  <cols>
    <col min="1" max="1" width="58.28515625" style="81" customWidth="1"/>
    <col min="2" max="2" width="10.28515625" style="81" customWidth="1"/>
    <col min="3" max="3" width="11.42578125" style="81" customWidth="1"/>
    <col min="4" max="4" width="18.42578125" style="81" customWidth="1"/>
    <col min="5" max="235" width="9.140625" style="81"/>
    <col min="236" max="236" width="12" style="81" customWidth="1"/>
    <col min="237" max="237" width="77.85546875" style="81" customWidth="1"/>
    <col min="238" max="238" width="9.140625" style="81"/>
    <col min="239" max="239" width="11.85546875" style="81" customWidth="1"/>
    <col min="240" max="240" width="16.85546875" style="81" customWidth="1"/>
    <col min="241" max="491" width="9.140625" style="81"/>
    <col min="492" max="492" width="12" style="81" customWidth="1"/>
    <col min="493" max="493" width="77.85546875" style="81" customWidth="1"/>
    <col min="494" max="494" width="9.140625" style="81"/>
    <col min="495" max="495" width="11.85546875" style="81" customWidth="1"/>
    <col min="496" max="496" width="16.85546875" style="81" customWidth="1"/>
    <col min="497" max="747" width="9.140625" style="81"/>
    <col min="748" max="748" width="12" style="81" customWidth="1"/>
    <col min="749" max="749" width="77.85546875" style="81" customWidth="1"/>
    <col min="750" max="750" width="9.140625" style="81"/>
    <col min="751" max="751" width="11.85546875" style="81" customWidth="1"/>
    <col min="752" max="752" width="16.85546875" style="81" customWidth="1"/>
    <col min="753" max="1003" width="9.140625" style="81"/>
    <col min="1004" max="1004" width="12" style="81" customWidth="1"/>
    <col min="1005" max="1005" width="77.85546875" style="81" customWidth="1"/>
    <col min="1006" max="1006" width="9.140625" style="81"/>
    <col min="1007" max="1007" width="11.85546875" style="81" customWidth="1"/>
    <col min="1008" max="1008" width="16.85546875" style="81" customWidth="1"/>
    <col min="1009" max="1259" width="9.140625" style="81"/>
    <col min="1260" max="1260" width="12" style="81" customWidth="1"/>
    <col min="1261" max="1261" width="77.85546875" style="81" customWidth="1"/>
    <col min="1262" max="1262" width="9.140625" style="81"/>
    <col min="1263" max="1263" width="11.85546875" style="81" customWidth="1"/>
    <col min="1264" max="1264" width="16.85546875" style="81" customWidth="1"/>
    <col min="1265" max="1515" width="9.140625" style="81"/>
    <col min="1516" max="1516" width="12" style="81" customWidth="1"/>
    <col min="1517" max="1517" width="77.85546875" style="81" customWidth="1"/>
    <col min="1518" max="1518" width="9.140625" style="81"/>
    <col min="1519" max="1519" width="11.85546875" style="81" customWidth="1"/>
    <col min="1520" max="1520" width="16.85546875" style="81" customWidth="1"/>
    <col min="1521" max="1771" width="9.140625" style="81"/>
    <col min="1772" max="1772" width="12" style="81" customWidth="1"/>
    <col min="1773" max="1773" width="77.85546875" style="81" customWidth="1"/>
    <col min="1774" max="1774" width="9.140625" style="81"/>
    <col min="1775" max="1775" width="11.85546875" style="81" customWidth="1"/>
    <col min="1776" max="1776" width="16.85546875" style="81" customWidth="1"/>
    <col min="1777" max="2027" width="9.140625" style="81"/>
    <col min="2028" max="2028" width="12" style="81" customWidth="1"/>
    <col min="2029" max="2029" width="77.85546875" style="81" customWidth="1"/>
    <col min="2030" max="2030" width="9.140625" style="81"/>
    <col min="2031" max="2031" width="11.85546875" style="81" customWidth="1"/>
    <col min="2032" max="2032" width="16.85546875" style="81" customWidth="1"/>
    <col min="2033" max="2283" width="9.140625" style="81"/>
    <col min="2284" max="2284" width="12" style="81" customWidth="1"/>
    <col min="2285" max="2285" width="77.85546875" style="81" customWidth="1"/>
    <col min="2286" max="2286" width="9.140625" style="81"/>
    <col min="2287" max="2287" width="11.85546875" style="81" customWidth="1"/>
    <col min="2288" max="2288" width="16.85546875" style="81" customWidth="1"/>
    <col min="2289" max="2539" width="9.140625" style="81"/>
    <col min="2540" max="2540" width="12" style="81" customWidth="1"/>
    <col min="2541" max="2541" width="77.85546875" style="81" customWidth="1"/>
    <col min="2542" max="2542" width="9.140625" style="81"/>
    <col min="2543" max="2543" width="11.85546875" style="81" customWidth="1"/>
    <col min="2544" max="2544" width="16.85546875" style="81" customWidth="1"/>
    <col min="2545" max="2795" width="9.140625" style="81"/>
    <col min="2796" max="2796" width="12" style="81" customWidth="1"/>
    <col min="2797" max="2797" width="77.85546875" style="81" customWidth="1"/>
    <col min="2798" max="2798" width="9.140625" style="81"/>
    <col min="2799" max="2799" width="11.85546875" style="81" customWidth="1"/>
    <col min="2800" max="2800" width="16.85546875" style="81" customWidth="1"/>
    <col min="2801" max="3051" width="9.140625" style="81"/>
    <col min="3052" max="3052" width="12" style="81" customWidth="1"/>
    <col min="3053" max="3053" width="77.85546875" style="81" customWidth="1"/>
    <col min="3054" max="3054" width="9.140625" style="81"/>
    <col min="3055" max="3055" width="11.85546875" style="81" customWidth="1"/>
    <col min="3056" max="3056" width="16.85546875" style="81" customWidth="1"/>
    <col min="3057" max="3307" width="9.140625" style="81"/>
    <col min="3308" max="3308" width="12" style="81" customWidth="1"/>
    <col min="3309" max="3309" width="77.85546875" style="81" customWidth="1"/>
    <col min="3310" max="3310" width="9.140625" style="81"/>
    <col min="3311" max="3311" width="11.85546875" style="81" customWidth="1"/>
    <col min="3312" max="3312" width="16.85546875" style="81" customWidth="1"/>
    <col min="3313" max="3563" width="9.140625" style="81"/>
    <col min="3564" max="3564" width="12" style="81" customWidth="1"/>
    <col min="3565" max="3565" width="77.85546875" style="81" customWidth="1"/>
    <col min="3566" max="3566" width="9.140625" style="81"/>
    <col min="3567" max="3567" width="11.85546875" style="81" customWidth="1"/>
    <col min="3568" max="3568" width="16.85546875" style="81" customWidth="1"/>
    <col min="3569" max="3819" width="9.140625" style="81"/>
    <col min="3820" max="3820" width="12" style="81" customWidth="1"/>
    <col min="3821" max="3821" width="77.85546875" style="81" customWidth="1"/>
    <col min="3822" max="3822" width="9.140625" style="81"/>
    <col min="3823" max="3823" width="11.85546875" style="81" customWidth="1"/>
    <col min="3824" max="3824" width="16.85546875" style="81" customWidth="1"/>
    <col min="3825" max="4075" width="9.140625" style="81"/>
    <col min="4076" max="4076" width="12" style="81" customWidth="1"/>
    <col min="4077" max="4077" width="77.85546875" style="81" customWidth="1"/>
    <col min="4078" max="4078" width="9.140625" style="81"/>
    <col min="4079" max="4079" width="11.85546875" style="81" customWidth="1"/>
    <col min="4080" max="4080" width="16.85546875" style="81" customWidth="1"/>
    <col min="4081" max="4331" width="9.140625" style="81"/>
    <col min="4332" max="4332" width="12" style="81" customWidth="1"/>
    <col min="4333" max="4333" width="77.85546875" style="81" customWidth="1"/>
    <col min="4334" max="4334" width="9.140625" style="81"/>
    <col min="4335" max="4335" width="11.85546875" style="81" customWidth="1"/>
    <col min="4336" max="4336" width="16.85546875" style="81" customWidth="1"/>
    <col min="4337" max="4587" width="9.140625" style="81"/>
    <col min="4588" max="4588" width="12" style="81" customWidth="1"/>
    <col min="4589" max="4589" width="77.85546875" style="81" customWidth="1"/>
    <col min="4590" max="4590" width="9.140625" style="81"/>
    <col min="4591" max="4591" width="11.85546875" style="81" customWidth="1"/>
    <col min="4592" max="4592" width="16.85546875" style="81" customWidth="1"/>
    <col min="4593" max="4843" width="9.140625" style="81"/>
    <col min="4844" max="4844" width="12" style="81" customWidth="1"/>
    <col min="4845" max="4845" width="77.85546875" style="81" customWidth="1"/>
    <col min="4846" max="4846" width="9.140625" style="81"/>
    <col min="4847" max="4847" width="11.85546875" style="81" customWidth="1"/>
    <col min="4848" max="4848" width="16.85546875" style="81" customWidth="1"/>
    <col min="4849" max="5099" width="9.140625" style="81"/>
    <col min="5100" max="5100" width="12" style="81" customWidth="1"/>
    <col min="5101" max="5101" width="77.85546875" style="81" customWidth="1"/>
    <col min="5102" max="5102" width="9.140625" style="81"/>
    <col min="5103" max="5103" width="11.85546875" style="81" customWidth="1"/>
    <col min="5104" max="5104" width="16.85546875" style="81" customWidth="1"/>
    <col min="5105" max="5355" width="9.140625" style="81"/>
    <col min="5356" max="5356" width="12" style="81" customWidth="1"/>
    <col min="5357" max="5357" width="77.85546875" style="81" customWidth="1"/>
    <col min="5358" max="5358" width="9.140625" style="81"/>
    <col min="5359" max="5359" width="11.85546875" style="81" customWidth="1"/>
    <col min="5360" max="5360" width="16.85546875" style="81" customWidth="1"/>
    <col min="5361" max="5611" width="9.140625" style="81"/>
    <col min="5612" max="5612" width="12" style="81" customWidth="1"/>
    <col min="5613" max="5613" width="77.85546875" style="81" customWidth="1"/>
    <col min="5614" max="5614" width="9.140625" style="81"/>
    <col min="5615" max="5615" width="11.85546875" style="81" customWidth="1"/>
    <col min="5616" max="5616" width="16.85546875" style="81" customWidth="1"/>
    <col min="5617" max="5867" width="9.140625" style="81"/>
    <col min="5868" max="5868" width="12" style="81" customWidth="1"/>
    <col min="5869" max="5869" width="77.85546875" style="81" customWidth="1"/>
    <col min="5870" max="5870" width="9.140625" style="81"/>
    <col min="5871" max="5871" width="11.85546875" style="81" customWidth="1"/>
    <col min="5872" max="5872" width="16.85546875" style="81" customWidth="1"/>
    <col min="5873" max="6123" width="9.140625" style="81"/>
    <col min="6124" max="6124" width="12" style="81" customWidth="1"/>
    <col min="6125" max="6125" width="77.85546875" style="81" customWidth="1"/>
    <col min="6126" max="6126" width="9.140625" style="81"/>
    <col min="6127" max="6127" width="11.85546875" style="81" customWidth="1"/>
    <col min="6128" max="6128" width="16.85546875" style="81" customWidth="1"/>
    <col min="6129" max="6379" width="9.140625" style="81"/>
    <col min="6380" max="6380" width="12" style="81" customWidth="1"/>
    <col min="6381" max="6381" width="77.85546875" style="81" customWidth="1"/>
    <col min="6382" max="6382" width="9.140625" style="81"/>
    <col min="6383" max="6383" width="11.85546875" style="81" customWidth="1"/>
    <col min="6384" max="6384" width="16.85546875" style="81" customWidth="1"/>
    <col min="6385" max="6635" width="9.140625" style="81"/>
    <col min="6636" max="6636" width="12" style="81" customWidth="1"/>
    <col min="6637" max="6637" width="77.85546875" style="81" customWidth="1"/>
    <col min="6638" max="6638" width="9.140625" style="81"/>
    <col min="6639" max="6639" width="11.85546875" style="81" customWidth="1"/>
    <col min="6640" max="6640" width="16.85546875" style="81" customWidth="1"/>
    <col min="6641" max="6891" width="9.140625" style="81"/>
    <col min="6892" max="6892" width="12" style="81" customWidth="1"/>
    <col min="6893" max="6893" width="77.85546875" style="81" customWidth="1"/>
    <col min="6894" max="6894" width="9.140625" style="81"/>
    <col min="6895" max="6895" width="11.85546875" style="81" customWidth="1"/>
    <col min="6896" max="6896" width="16.85546875" style="81" customWidth="1"/>
    <col min="6897" max="7147" width="9.140625" style="81"/>
    <col min="7148" max="7148" width="12" style="81" customWidth="1"/>
    <col min="7149" max="7149" width="77.85546875" style="81" customWidth="1"/>
    <col min="7150" max="7150" width="9.140625" style="81"/>
    <col min="7151" max="7151" width="11.85546875" style="81" customWidth="1"/>
    <col min="7152" max="7152" width="16.85546875" style="81" customWidth="1"/>
    <col min="7153" max="7403" width="9.140625" style="81"/>
    <col min="7404" max="7404" width="12" style="81" customWidth="1"/>
    <col min="7405" max="7405" width="77.85546875" style="81" customWidth="1"/>
    <col min="7406" max="7406" width="9.140625" style="81"/>
    <col min="7407" max="7407" width="11.85546875" style="81" customWidth="1"/>
    <col min="7408" max="7408" width="16.85546875" style="81" customWidth="1"/>
    <col min="7409" max="7659" width="9.140625" style="81"/>
    <col min="7660" max="7660" width="12" style="81" customWidth="1"/>
    <col min="7661" max="7661" width="77.85546875" style="81" customWidth="1"/>
    <col min="7662" max="7662" width="9.140625" style="81"/>
    <col min="7663" max="7663" width="11.85546875" style="81" customWidth="1"/>
    <col min="7664" max="7664" width="16.85546875" style="81" customWidth="1"/>
    <col min="7665" max="7915" width="9.140625" style="81"/>
    <col min="7916" max="7916" width="12" style="81" customWidth="1"/>
    <col min="7917" max="7917" width="77.85546875" style="81" customWidth="1"/>
    <col min="7918" max="7918" width="9.140625" style="81"/>
    <col min="7919" max="7919" width="11.85546875" style="81" customWidth="1"/>
    <col min="7920" max="7920" width="16.85546875" style="81" customWidth="1"/>
    <col min="7921" max="8171" width="9.140625" style="81"/>
    <col min="8172" max="8172" width="12" style="81" customWidth="1"/>
    <col min="8173" max="8173" width="77.85546875" style="81" customWidth="1"/>
    <col min="8174" max="8174" width="9.140625" style="81"/>
    <col min="8175" max="8175" width="11.85546875" style="81" customWidth="1"/>
    <col min="8176" max="8176" width="16.85546875" style="81" customWidth="1"/>
    <col min="8177" max="8427" width="9.140625" style="81"/>
    <col min="8428" max="8428" width="12" style="81" customWidth="1"/>
    <col min="8429" max="8429" width="77.85546875" style="81" customWidth="1"/>
    <col min="8430" max="8430" width="9.140625" style="81"/>
    <col min="8431" max="8431" width="11.85546875" style="81" customWidth="1"/>
    <col min="8432" max="8432" width="16.85546875" style="81" customWidth="1"/>
    <col min="8433" max="8683" width="9.140625" style="81"/>
    <col min="8684" max="8684" width="12" style="81" customWidth="1"/>
    <col min="8685" max="8685" width="77.85546875" style="81" customWidth="1"/>
    <col min="8686" max="8686" width="9.140625" style="81"/>
    <col min="8687" max="8687" width="11.85546875" style="81" customWidth="1"/>
    <col min="8688" max="8688" width="16.85546875" style="81" customWidth="1"/>
    <col min="8689" max="8939" width="9.140625" style="81"/>
    <col min="8940" max="8940" width="12" style="81" customWidth="1"/>
    <col min="8941" max="8941" width="77.85546875" style="81" customWidth="1"/>
    <col min="8942" max="8942" width="9.140625" style="81"/>
    <col min="8943" max="8943" width="11.85546875" style="81" customWidth="1"/>
    <col min="8944" max="8944" width="16.85546875" style="81" customWidth="1"/>
    <col min="8945" max="9195" width="9.140625" style="81"/>
    <col min="9196" max="9196" width="12" style="81" customWidth="1"/>
    <col min="9197" max="9197" width="77.85546875" style="81" customWidth="1"/>
    <col min="9198" max="9198" width="9.140625" style="81"/>
    <col min="9199" max="9199" width="11.85546875" style="81" customWidth="1"/>
    <col min="9200" max="9200" width="16.85546875" style="81" customWidth="1"/>
    <col min="9201" max="9451" width="9.140625" style="81"/>
    <col min="9452" max="9452" width="12" style="81" customWidth="1"/>
    <col min="9453" max="9453" width="77.85546875" style="81" customWidth="1"/>
    <col min="9454" max="9454" width="9.140625" style="81"/>
    <col min="9455" max="9455" width="11.85546875" style="81" customWidth="1"/>
    <col min="9456" max="9456" width="16.85546875" style="81" customWidth="1"/>
    <col min="9457" max="9707" width="9.140625" style="81"/>
    <col min="9708" max="9708" width="12" style="81" customWidth="1"/>
    <col min="9709" max="9709" width="77.85546875" style="81" customWidth="1"/>
    <col min="9710" max="9710" width="9.140625" style="81"/>
    <col min="9711" max="9711" width="11.85546875" style="81" customWidth="1"/>
    <col min="9712" max="9712" width="16.85546875" style="81" customWidth="1"/>
    <col min="9713" max="9963" width="9.140625" style="81"/>
    <col min="9964" max="9964" width="12" style="81" customWidth="1"/>
    <col min="9965" max="9965" width="77.85546875" style="81" customWidth="1"/>
    <col min="9966" max="9966" width="9.140625" style="81"/>
    <col min="9967" max="9967" width="11.85546875" style="81" customWidth="1"/>
    <col min="9968" max="9968" width="16.85546875" style="81" customWidth="1"/>
    <col min="9969" max="10219" width="9.140625" style="81"/>
    <col min="10220" max="10220" width="12" style="81" customWidth="1"/>
    <col min="10221" max="10221" width="77.85546875" style="81" customWidth="1"/>
    <col min="10222" max="10222" width="9.140625" style="81"/>
    <col min="10223" max="10223" width="11.85546875" style="81" customWidth="1"/>
    <col min="10224" max="10224" width="16.85546875" style="81" customWidth="1"/>
    <col min="10225" max="10475" width="9.140625" style="81"/>
    <col min="10476" max="10476" width="12" style="81" customWidth="1"/>
    <col min="10477" max="10477" width="77.85546875" style="81" customWidth="1"/>
    <col min="10478" max="10478" width="9.140625" style="81"/>
    <col min="10479" max="10479" width="11.85546875" style="81" customWidth="1"/>
    <col min="10480" max="10480" width="16.85546875" style="81" customWidth="1"/>
    <col min="10481" max="10731" width="9.140625" style="81"/>
    <col min="10732" max="10732" width="12" style="81" customWidth="1"/>
    <col min="10733" max="10733" width="77.85546875" style="81" customWidth="1"/>
    <col min="10734" max="10734" width="9.140625" style="81"/>
    <col min="10735" max="10735" width="11.85546875" style="81" customWidth="1"/>
    <col min="10736" max="10736" width="16.85546875" style="81" customWidth="1"/>
    <col min="10737" max="10987" width="9.140625" style="81"/>
    <col min="10988" max="10988" width="12" style="81" customWidth="1"/>
    <col min="10989" max="10989" width="77.85546875" style="81" customWidth="1"/>
    <col min="10990" max="10990" width="9.140625" style="81"/>
    <col min="10991" max="10991" width="11.85546875" style="81" customWidth="1"/>
    <col min="10992" max="10992" width="16.85546875" style="81" customWidth="1"/>
    <col min="10993" max="11243" width="9.140625" style="81"/>
    <col min="11244" max="11244" width="12" style="81" customWidth="1"/>
    <col min="11245" max="11245" width="77.85546875" style="81" customWidth="1"/>
    <col min="11246" max="11246" width="9.140625" style="81"/>
    <col min="11247" max="11247" width="11.85546875" style="81" customWidth="1"/>
    <col min="11248" max="11248" width="16.85546875" style="81" customWidth="1"/>
    <col min="11249" max="11499" width="9.140625" style="81"/>
    <col min="11500" max="11500" width="12" style="81" customWidth="1"/>
    <col min="11501" max="11501" width="77.85546875" style="81" customWidth="1"/>
    <col min="11502" max="11502" width="9.140625" style="81"/>
    <col min="11503" max="11503" width="11.85546875" style="81" customWidth="1"/>
    <col min="11504" max="11504" width="16.85546875" style="81" customWidth="1"/>
    <col min="11505" max="11755" width="9.140625" style="81"/>
    <col min="11756" max="11756" width="12" style="81" customWidth="1"/>
    <col min="11757" max="11757" width="77.85546875" style="81" customWidth="1"/>
    <col min="11758" max="11758" width="9.140625" style="81"/>
    <col min="11759" max="11759" width="11.85546875" style="81" customWidth="1"/>
    <col min="11760" max="11760" width="16.85546875" style="81" customWidth="1"/>
    <col min="11761" max="12011" width="9.140625" style="81"/>
    <col min="12012" max="12012" width="12" style="81" customWidth="1"/>
    <col min="12013" max="12013" width="77.85546875" style="81" customWidth="1"/>
    <col min="12014" max="12014" width="9.140625" style="81"/>
    <col min="12015" max="12015" width="11.85546875" style="81" customWidth="1"/>
    <col min="12016" max="12016" width="16.85546875" style="81" customWidth="1"/>
    <col min="12017" max="12267" width="9.140625" style="81"/>
    <col min="12268" max="12268" width="12" style="81" customWidth="1"/>
    <col min="12269" max="12269" width="77.85546875" style="81" customWidth="1"/>
    <col min="12270" max="12270" width="9.140625" style="81"/>
    <col min="12271" max="12271" width="11.85546875" style="81" customWidth="1"/>
    <col min="12272" max="12272" width="16.85546875" style="81" customWidth="1"/>
    <col min="12273" max="12523" width="9.140625" style="81"/>
    <col min="12524" max="12524" width="12" style="81" customWidth="1"/>
    <col min="12525" max="12525" width="77.85546875" style="81" customWidth="1"/>
    <col min="12526" max="12526" width="9.140625" style="81"/>
    <col min="12527" max="12527" width="11.85546875" style="81" customWidth="1"/>
    <col min="12528" max="12528" width="16.85546875" style="81" customWidth="1"/>
    <col min="12529" max="12779" width="9.140625" style="81"/>
    <col min="12780" max="12780" width="12" style="81" customWidth="1"/>
    <col min="12781" max="12781" width="77.85546875" style="81" customWidth="1"/>
    <col min="12782" max="12782" width="9.140625" style="81"/>
    <col min="12783" max="12783" width="11.85546875" style="81" customWidth="1"/>
    <col min="12784" max="12784" width="16.85546875" style="81" customWidth="1"/>
    <col min="12785" max="13035" width="9.140625" style="81"/>
    <col min="13036" max="13036" width="12" style="81" customWidth="1"/>
    <col min="13037" max="13037" width="77.85546875" style="81" customWidth="1"/>
    <col min="13038" max="13038" width="9.140625" style="81"/>
    <col min="13039" max="13039" width="11.85546875" style="81" customWidth="1"/>
    <col min="13040" max="13040" width="16.85546875" style="81" customWidth="1"/>
    <col min="13041" max="13291" width="9.140625" style="81"/>
    <col min="13292" max="13292" width="12" style="81" customWidth="1"/>
    <col min="13293" max="13293" width="77.85546875" style="81" customWidth="1"/>
    <col min="13294" max="13294" width="9.140625" style="81"/>
    <col min="13295" max="13295" width="11.85546875" style="81" customWidth="1"/>
    <col min="13296" max="13296" width="16.85546875" style="81" customWidth="1"/>
    <col min="13297" max="13547" width="9.140625" style="81"/>
    <col min="13548" max="13548" width="12" style="81" customWidth="1"/>
    <col min="13549" max="13549" width="77.85546875" style="81" customWidth="1"/>
    <col min="13550" max="13550" width="9.140625" style="81"/>
    <col min="13551" max="13551" width="11.85546875" style="81" customWidth="1"/>
    <col min="13552" max="13552" width="16.85546875" style="81" customWidth="1"/>
    <col min="13553" max="13803" width="9.140625" style="81"/>
    <col min="13804" max="13804" width="12" style="81" customWidth="1"/>
    <col min="13805" max="13805" width="77.85546875" style="81" customWidth="1"/>
    <col min="13806" max="13806" width="9.140625" style="81"/>
    <col min="13807" max="13807" width="11.85546875" style="81" customWidth="1"/>
    <col min="13808" max="13808" width="16.85546875" style="81" customWidth="1"/>
    <col min="13809" max="14059" width="9.140625" style="81"/>
    <col min="14060" max="14060" width="12" style="81" customWidth="1"/>
    <col min="14061" max="14061" width="77.85546875" style="81" customWidth="1"/>
    <col min="14062" max="14062" width="9.140625" style="81"/>
    <col min="14063" max="14063" width="11.85546875" style="81" customWidth="1"/>
    <col min="14064" max="14064" width="16.85546875" style="81" customWidth="1"/>
    <col min="14065" max="14315" width="9.140625" style="81"/>
    <col min="14316" max="14316" width="12" style="81" customWidth="1"/>
    <col min="14317" max="14317" width="77.85546875" style="81" customWidth="1"/>
    <col min="14318" max="14318" width="9.140625" style="81"/>
    <col min="14319" max="14319" width="11.85546875" style="81" customWidth="1"/>
    <col min="14320" max="14320" width="16.85546875" style="81" customWidth="1"/>
    <col min="14321" max="14571" width="9.140625" style="81"/>
    <col min="14572" max="14572" width="12" style="81" customWidth="1"/>
    <col min="14573" max="14573" width="77.85546875" style="81" customWidth="1"/>
    <col min="14574" max="14574" width="9.140625" style="81"/>
    <col min="14575" max="14575" width="11.85546875" style="81" customWidth="1"/>
    <col min="14576" max="14576" width="16.85546875" style="81" customWidth="1"/>
    <col min="14577" max="14827" width="9.140625" style="81"/>
    <col min="14828" max="14828" width="12" style="81" customWidth="1"/>
    <col min="14829" max="14829" width="77.85546875" style="81" customWidth="1"/>
    <col min="14830" max="14830" width="9.140625" style="81"/>
    <col min="14831" max="14831" width="11.85546875" style="81" customWidth="1"/>
    <col min="14832" max="14832" width="16.85546875" style="81" customWidth="1"/>
    <col min="14833" max="15083" width="9.140625" style="81"/>
    <col min="15084" max="15084" width="12" style="81" customWidth="1"/>
    <col min="15085" max="15085" width="77.85546875" style="81" customWidth="1"/>
    <col min="15086" max="15086" width="9.140625" style="81"/>
    <col min="15087" max="15087" width="11.85546875" style="81" customWidth="1"/>
    <col min="15088" max="15088" width="16.85546875" style="81" customWidth="1"/>
    <col min="15089" max="15339" width="9.140625" style="81"/>
    <col min="15340" max="15340" width="12" style="81" customWidth="1"/>
    <col min="15341" max="15341" width="77.85546875" style="81" customWidth="1"/>
    <col min="15342" max="15342" width="9.140625" style="81"/>
    <col min="15343" max="15343" width="11.85546875" style="81" customWidth="1"/>
    <col min="15344" max="15344" width="16.85546875" style="81" customWidth="1"/>
    <col min="15345" max="15595" width="9.140625" style="81"/>
    <col min="15596" max="15596" width="12" style="81" customWidth="1"/>
    <col min="15597" max="15597" width="77.85546875" style="81" customWidth="1"/>
    <col min="15598" max="15598" width="9.140625" style="81"/>
    <col min="15599" max="15599" width="11.85546875" style="81" customWidth="1"/>
    <col min="15600" max="15600" width="16.85546875" style="81" customWidth="1"/>
    <col min="15601" max="15851" width="9.140625" style="81"/>
    <col min="15852" max="15852" width="12" style="81" customWidth="1"/>
    <col min="15853" max="15853" width="77.85546875" style="81" customWidth="1"/>
    <col min="15854" max="15854" width="9.140625" style="81"/>
    <col min="15855" max="15855" width="11.85546875" style="81" customWidth="1"/>
    <col min="15856" max="15856" width="16.85546875" style="81" customWidth="1"/>
    <col min="15857" max="16107" width="9.140625" style="81"/>
    <col min="16108" max="16108" width="12" style="81" customWidth="1"/>
    <col min="16109" max="16109" width="77.85546875" style="81" customWidth="1"/>
    <col min="16110" max="16110" width="9.140625" style="81"/>
    <col min="16111" max="16111" width="11.85546875" style="81" customWidth="1"/>
    <col min="16112" max="16112" width="16.85546875" style="81" customWidth="1"/>
    <col min="16113" max="16384" width="9.140625" style="81"/>
  </cols>
  <sheetData>
    <row r="1" spans="1:4" ht="54.75" customHeight="1">
      <c r="A1" s="2248" t="s">
        <v>2131</v>
      </c>
      <c r="B1" s="2248"/>
      <c r="C1" s="2248"/>
      <c r="D1" s="2248"/>
    </row>
    <row r="2" spans="1:4" ht="19.5" customHeight="1">
      <c r="A2" s="508"/>
      <c r="B2" s="508"/>
      <c r="C2" s="508"/>
      <c r="D2" s="508"/>
    </row>
    <row r="3" spans="1:4" ht="19.5" customHeight="1">
      <c r="A3" s="220" t="s">
        <v>2064</v>
      </c>
      <c r="B3" s="508"/>
      <c r="C3" s="508"/>
      <c r="D3" s="247" t="s">
        <v>820</v>
      </c>
    </row>
    <row r="4" spans="1:4" ht="30.75" customHeight="1">
      <c r="A4" s="220"/>
      <c r="B4" s="508"/>
      <c r="C4" s="508"/>
      <c r="D4" s="247"/>
    </row>
    <row r="5" spans="1:4" ht="24.75" customHeight="1">
      <c r="A5" s="220"/>
      <c r="B5" s="508"/>
      <c r="C5" s="508"/>
      <c r="D5" s="247"/>
    </row>
    <row r="6" spans="1:4" ht="30.75" customHeight="1">
      <c r="A6" s="220"/>
      <c r="B6" s="508"/>
      <c r="C6" s="508"/>
      <c r="D6" s="247"/>
    </row>
    <row r="7" spans="1:4" ht="23.25" customHeight="1">
      <c r="A7" s="220"/>
      <c r="B7" s="508"/>
      <c r="C7" s="508"/>
      <c r="D7" s="247"/>
    </row>
    <row r="8" spans="1:4" ht="19.5" customHeight="1">
      <c r="A8" s="220"/>
      <c r="B8" s="508"/>
      <c r="C8" s="508"/>
      <c r="D8" s="247"/>
    </row>
    <row r="9" spans="1:4" ht="20.25" customHeight="1">
      <c r="A9" s="220"/>
      <c r="B9" s="508"/>
      <c r="C9" s="508"/>
      <c r="D9" s="247"/>
    </row>
    <row r="10" spans="1:4" ht="30.75" customHeight="1">
      <c r="A10" s="220"/>
      <c r="B10" s="508"/>
      <c r="C10" s="508"/>
      <c r="D10" s="247"/>
    </row>
    <row r="11" spans="1:4" ht="21" customHeight="1">
      <c r="A11" s="220"/>
      <c r="B11" s="508"/>
      <c r="C11" s="508"/>
      <c r="D11" s="247"/>
    </row>
    <row r="12" spans="1:4" ht="24.75" customHeight="1">
      <c r="A12" s="220"/>
      <c r="B12" s="508"/>
      <c r="C12" s="508"/>
      <c r="D12" s="247"/>
    </row>
    <row r="13" spans="1:4" ht="24.75" customHeight="1">
      <c r="A13" s="220"/>
      <c r="B13" s="508"/>
      <c r="C13" s="508"/>
      <c r="D13" s="247"/>
    </row>
    <row r="14" spans="1:4" ht="30.75" customHeight="1">
      <c r="A14" s="220"/>
      <c r="B14" s="508"/>
      <c r="C14" s="508"/>
      <c r="D14" s="247"/>
    </row>
    <row r="15" spans="1:4" ht="30.75" customHeight="1">
      <c r="A15" s="220"/>
      <c r="B15" s="508"/>
      <c r="C15" s="508"/>
      <c r="D15" s="247"/>
    </row>
    <row r="16" spans="1:4" ht="30.75" customHeight="1">
      <c r="A16" s="220"/>
      <c r="B16" s="508"/>
      <c r="C16" s="508"/>
      <c r="D16" s="247"/>
    </row>
    <row r="17" spans="1:4" ht="30.75" customHeight="1">
      <c r="A17" s="220"/>
      <c r="B17" s="508"/>
      <c r="C17" s="508"/>
      <c r="D17" s="247"/>
    </row>
    <row r="18" spans="1:4" ht="24.75" customHeight="1">
      <c r="A18" s="220"/>
      <c r="B18" s="508"/>
      <c r="C18" s="508"/>
      <c r="D18" s="247"/>
    </row>
    <row r="19" spans="1:4" ht="26.25" customHeight="1">
      <c r="A19" s="220"/>
      <c r="B19" s="508"/>
      <c r="C19" s="508"/>
      <c r="D19" s="247"/>
    </row>
    <row r="20" spans="1:4" ht="30.75" customHeight="1">
      <c r="A20" s="220"/>
      <c r="B20" s="508"/>
      <c r="C20" s="508"/>
      <c r="D20" s="247"/>
    </row>
    <row r="21" spans="1:4" ht="26.25" customHeight="1">
      <c r="A21" s="220"/>
      <c r="B21" s="508"/>
      <c r="C21" s="508"/>
      <c r="D21" s="247"/>
    </row>
    <row r="22" spans="1:4" ht="30.75" customHeight="1">
      <c r="A22" s="220"/>
      <c r="B22" s="508"/>
      <c r="C22" s="508"/>
      <c r="D22" s="247"/>
    </row>
    <row r="23" spans="1:4" ht="24.75" customHeight="1">
      <c r="A23" s="220"/>
      <c r="B23" s="508"/>
      <c r="C23" s="508"/>
      <c r="D23" s="247"/>
    </row>
    <row r="24" spans="1:4">
      <c r="A24" s="220"/>
      <c r="B24" s="508"/>
      <c r="C24" s="508"/>
      <c r="D24" s="247"/>
    </row>
    <row r="25" spans="1:4">
      <c r="A25" s="220"/>
      <c r="B25" s="508"/>
      <c r="C25" s="508"/>
      <c r="D25" s="247"/>
    </row>
    <row r="26" spans="1:4">
      <c r="A26" s="220"/>
      <c r="B26" s="508"/>
      <c r="C26" s="508"/>
      <c r="D26" s="247"/>
    </row>
    <row r="28" spans="1:4">
      <c r="A28" s="1721">
        <v>75</v>
      </c>
      <c r="B28" s="1721"/>
      <c r="C28" s="1721"/>
      <c r="D28" s="1721"/>
    </row>
    <row r="29" spans="1:4">
      <c r="B29" s="629"/>
    </row>
  </sheetData>
  <mergeCells count="2">
    <mergeCell ref="A1:D1"/>
    <mergeCell ref="A28:D28"/>
  </mergeCells>
  <pageMargins left="0.59" right="0.25" top="0.75" bottom="0.75" header="0.3" footer="0.3"/>
  <pageSetup orientation="portrait" r:id="rId1"/>
  <legacyDrawing r:id="rId2"/>
  <oleObjects>
    <oleObject progId="Excel.Sheet.12" shapeId="2049" r:id="rId3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1">
    <tabColor rgb="FF00B050"/>
  </sheetPr>
  <dimension ref="A1:Y31"/>
  <sheetViews>
    <sheetView workbookViewId="0">
      <selection activeCell="R17" sqref="R17"/>
    </sheetView>
  </sheetViews>
  <sheetFormatPr defaultRowHeight="14.25"/>
  <cols>
    <col min="1" max="1" width="16" style="672" customWidth="1"/>
    <col min="2" max="2" width="8.140625" style="672" customWidth="1"/>
    <col min="3" max="3" width="9.140625" style="672" customWidth="1"/>
    <col min="4" max="4" width="8.85546875" style="672" customWidth="1"/>
    <col min="5" max="5" width="7.85546875" style="672" customWidth="1"/>
    <col min="6" max="7" width="8.85546875" style="672" customWidth="1"/>
    <col min="8" max="8" width="7" style="672" customWidth="1"/>
    <col min="9" max="10" width="9.85546875" style="672" customWidth="1"/>
    <col min="11" max="11" width="7.85546875" style="672" customWidth="1"/>
    <col min="12" max="13" width="10.140625" style="672" customWidth="1"/>
    <col min="14" max="14" width="8.5703125" style="672" customWidth="1"/>
    <col min="15" max="15" width="11.140625" style="672" customWidth="1"/>
    <col min="16" max="16" width="7.42578125" style="672" customWidth="1"/>
    <col min="17" max="17" width="8.85546875" style="672" customWidth="1"/>
    <col min="18" max="22" width="9.140625" style="672"/>
    <col min="23" max="23" width="10.5703125" style="672" bestFit="1" customWidth="1"/>
    <col min="24" max="248" width="9.140625" style="672"/>
    <col min="249" max="249" width="17" style="672" customWidth="1"/>
    <col min="250" max="264" width="8.28515625" style="672" customWidth="1"/>
    <col min="265" max="504" width="9.140625" style="672"/>
    <col min="505" max="505" width="17" style="672" customWidth="1"/>
    <col min="506" max="520" width="8.28515625" style="672" customWidth="1"/>
    <col min="521" max="760" width="9.140625" style="672"/>
    <col min="761" max="761" width="17" style="672" customWidth="1"/>
    <col min="762" max="776" width="8.28515625" style="672" customWidth="1"/>
    <col min="777" max="1016" width="9.140625" style="672"/>
    <col min="1017" max="1017" width="17" style="672" customWidth="1"/>
    <col min="1018" max="1032" width="8.28515625" style="672" customWidth="1"/>
    <col min="1033" max="1272" width="9.140625" style="672"/>
    <col min="1273" max="1273" width="17" style="672" customWidth="1"/>
    <col min="1274" max="1288" width="8.28515625" style="672" customWidth="1"/>
    <col min="1289" max="1528" width="9.140625" style="672"/>
    <col min="1529" max="1529" width="17" style="672" customWidth="1"/>
    <col min="1530" max="1544" width="8.28515625" style="672" customWidth="1"/>
    <col min="1545" max="1784" width="9.140625" style="672"/>
    <col min="1785" max="1785" width="17" style="672" customWidth="1"/>
    <col min="1786" max="1800" width="8.28515625" style="672" customWidth="1"/>
    <col min="1801" max="2040" width="9.140625" style="672"/>
    <col min="2041" max="2041" width="17" style="672" customWidth="1"/>
    <col min="2042" max="2056" width="8.28515625" style="672" customWidth="1"/>
    <col min="2057" max="2296" width="9.140625" style="672"/>
    <col min="2297" max="2297" width="17" style="672" customWidth="1"/>
    <col min="2298" max="2312" width="8.28515625" style="672" customWidth="1"/>
    <col min="2313" max="2552" width="9.140625" style="672"/>
    <col min="2553" max="2553" width="17" style="672" customWidth="1"/>
    <col min="2554" max="2568" width="8.28515625" style="672" customWidth="1"/>
    <col min="2569" max="2808" width="9.140625" style="672"/>
    <col min="2809" max="2809" width="17" style="672" customWidth="1"/>
    <col min="2810" max="2824" width="8.28515625" style="672" customWidth="1"/>
    <col min="2825" max="3064" width="9.140625" style="672"/>
    <col min="3065" max="3065" width="17" style="672" customWidth="1"/>
    <col min="3066" max="3080" width="8.28515625" style="672" customWidth="1"/>
    <col min="3081" max="3320" width="9.140625" style="672"/>
    <col min="3321" max="3321" width="17" style="672" customWidth="1"/>
    <col min="3322" max="3336" width="8.28515625" style="672" customWidth="1"/>
    <col min="3337" max="3576" width="9.140625" style="672"/>
    <col min="3577" max="3577" width="17" style="672" customWidth="1"/>
    <col min="3578" max="3592" width="8.28515625" style="672" customWidth="1"/>
    <col min="3593" max="3832" width="9.140625" style="672"/>
    <col min="3833" max="3833" width="17" style="672" customWidth="1"/>
    <col min="3834" max="3848" width="8.28515625" style="672" customWidth="1"/>
    <col min="3849" max="4088" width="9.140625" style="672"/>
    <col min="4089" max="4089" width="17" style="672" customWidth="1"/>
    <col min="4090" max="4104" width="8.28515625" style="672" customWidth="1"/>
    <col min="4105" max="4344" width="9.140625" style="672"/>
    <col min="4345" max="4345" width="17" style="672" customWidth="1"/>
    <col min="4346" max="4360" width="8.28515625" style="672" customWidth="1"/>
    <col min="4361" max="4600" width="9.140625" style="672"/>
    <col min="4601" max="4601" width="17" style="672" customWidth="1"/>
    <col min="4602" max="4616" width="8.28515625" style="672" customWidth="1"/>
    <col min="4617" max="4856" width="9.140625" style="672"/>
    <col min="4857" max="4857" width="17" style="672" customWidth="1"/>
    <col min="4858" max="4872" width="8.28515625" style="672" customWidth="1"/>
    <col min="4873" max="5112" width="9.140625" style="672"/>
    <col min="5113" max="5113" width="17" style="672" customWidth="1"/>
    <col min="5114" max="5128" width="8.28515625" style="672" customWidth="1"/>
    <col min="5129" max="5368" width="9.140625" style="672"/>
    <col min="5369" max="5369" width="17" style="672" customWidth="1"/>
    <col min="5370" max="5384" width="8.28515625" style="672" customWidth="1"/>
    <col min="5385" max="5624" width="9.140625" style="672"/>
    <col min="5625" max="5625" width="17" style="672" customWidth="1"/>
    <col min="5626" max="5640" width="8.28515625" style="672" customWidth="1"/>
    <col min="5641" max="5880" width="9.140625" style="672"/>
    <col min="5881" max="5881" width="17" style="672" customWidth="1"/>
    <col min="5882" max="5896" width="8.28515625" style="672" customWidth="1"/>
    <col min="5897" max="6136" width="9.140625" style="672"/>
    <col min="6137" max="6137" width="17" style="672" customWidth="1"/>
    <col min="6138" max="6152" width="8.28515625" style="672" customWidth="1"/>
    <col min="6153" max="6392" width="9.140625" style="672"/>
    <col min="6393" max="6393" width="17" style="672" customWidth="1"/>
    <col min="6394" max="6408" width="8.28515625" style="672" customWidth="1"/>
    <col min="6409" max="6648" width="9.140625" style="672"/>
    <col min="6649" max="6649" width="17" style="672" customWidth="1"/>
    <col min="6650" max="6664" width="8.28515625" style="672" customWidth="1"/>
    <col min="6665" max="6904" width="9.140625" style="672"/>
    <col min="6905" max="6905" width="17" style="672" customWidth="1"/>
    <col min="6906" max="6920" width="8.28515625" style="672" customWidth="1"/>
    <col min="6921" max="7160" width="9.140625" style="672"/>
    <col min="7161" max="7161" width="17" style="672" customWidth="1"/>
    <col min="7162" max="7176" width="8.28515625" style="672" customWidth="1"/>
    <col min="7177" max="7416" width="9.140625" style="672"/>
    <col min="7417" max="7417" width="17" style="672" customWidth="1"/>
    <col min="7418" max="7432" width="8.28515625" style="672" customWidth="1"/>
    <col min="7433" max="7672" width="9.140625" style="672"/>
    <col min="7673" max="7673" width="17" style="672" customWidth="1"/>
    <col min="7674" max="7688" width="8.28515625" style="672" customWidth="1"/>
    <col min="7689" max="7928" width="9.140625" style="672"/>
    <col min="7929" max="7929" width="17" style="672" customWidth="1"/>
    <col min="7930" max="7944" width="8.28515625" style="672" customWidth="1"/>
    <col min="7945" max="8184" width="9.140625" style="672"/>
    <col min="8185" max="8185" width="17" style="672" customWidth="1"/>
    <col min="8186" max="8200" width="8.28515625" style="672" customWidth="1"/>
    <col min="8201" max="8440" width="9.140625" style="672"/>
    <col min="8441" max="8441" width="17" style="672" customWidth="1"/>
    <col min="8442" max="8456" width="8.28515625" style="672" customWidth="1"/>
    <col min="8457" max="8696" width="9.140625" style="672"/>
    <col min="8697" max="8697" width="17" style="672" customWidth="1"/>
    <col min="8698" max="8712" width="8.28515625" style="672" customWidth="1"/>
    <col min="8713" max="8952" width="9.140625" style="672"/>
    <col min="8953" max="8953" width="17" style="672" customWidth="1"/>
    <col min="8954" max="8968" width="8.28515625" style="672" customWidth="1"/>
    <col min="8969" max="9208" width="9.140625" style="672"/>
    <col min="9209" max="9209" width="17" style="672" customWidth="1"/>
    <col min="9210" max="9224" width="8.28515625" style="672" customWidth="1"/>
    <col min="9225" max="9464" width="9.140625" style="672"/>
    <col min="9465" max="9465" width="17" style="672" customWidth="1"/>
    <col min="9466" max="9480" width="8.28515625" style="672" customWidth="1"/>
    <col min="9481" max="9720" width="9.140625" style="672"/>
    <col min="9721" max="9721" width="17" style="672" customWidth="1"/>
    <col min="9722" max="9736" width="8.28515625" style="672" customWidth="1"/>
    <col min="9737" max="9976" width="9.140625" style="672"/>
    <col min="9977" max="9977" width="17" style="672" customWidth="1"/>
    <col min="9978" max="9992" width="8.28515625" style="672" customWidth="1"/>
    <col min="9993" max="10232" width="9.140625" style="672"/>
    <col min="10233" max="10233" width="17" style="672" customWidth="1"/>
    <col min="10234" max="10248" width="8.28515625" style="672" customWidth="1"/>
    <col min="10249" max="10488" width="9.140625" style="672"/>
    <col min="10489" max="10489" width="17" style="672" customWidth="1"/>
    <col min="10490" max="10504" width="8.28515625" style="672" customWidth="1"/>
    <col min="10505" max="10744" width="9.140625" style="672"/>
    <col min="10745" max="10745" width="17" style="672" customWidth="1"/>
    <col min="10746" max="10760" width="8.28515625" style="672" customWidth="1"/>
    <col min="10761" max="11000" width="9.140625" style="672"/>
    <col min="11001" max="11001" width="17" style="672" customWidth="1"/>
    <col min="11002" max="11016" width="8.28515625" style="672" customWidth="1"/>
    <col min="11017" max="11256" width="9.140625" style="672"/>
    <col min="11257" max="11257" width="17" style="672" customWidth="1"/>
    <col min="11258" max="11272" width="8.28515625" style="672" customWidth="1"/>
    <col min="11273" max="11512" width="9.140625" style="672"/>
    <col min="11513" max="11513" width="17" style="672" customWidth="1"/>
    <col min="11514" max="11528" width="8.28515625" style="672" customWidth="1"/>
    <col min="11529" max="11768" width="9.140625" style="672"/>
    <col min="11769" max="11769" width="17" style="672" customWidth="1"/>
    <col min="11770" max="11784" width="8.28515625" style="672" customWidth="1"/>
    <col min="11785" max="12024" width="9.140625" style="672"/>
    <col min="12025" max="12025" width="17" style="672" customWidth="1"/>
    <col min="12026" max="12040" width="8.28515625" style="672" customWidth="1"/>
    <col min="12041" max="12280" width="9.140625" style="672"/>
    <col min="12281" max="12281" width="17" style="672" customWidth="1"/>
    <col min="12282" max="12296" width="8.28515625" style="672" customWidth="1"/>
    <col min="12297" max="12536" width="9.140625" style="672"/>
    <col min="12537" max="12537" width="17" style="672" customWidth="1"/>
    <col min="12538" max="12552" width="8.28515625" style="672" customWidth="1"/>
    <col min="12553" max="12792" width="9.140625" style="672"/>
    <col min="12793" max="12793" width="17" style="672" customWidth="1"/>
    <col min="12794" max="12808" width="8.28515625" style="672" customWidth="1"/>
    <col min="12809" max="13048" width="9.140625" style="672"/>
    <col min="13049" max="13049" width="17" style="672" customWidth="1"/>
    <col min="13050" max="13064" width="8.28515625" style="672" customWidth="1"/>
    <col min="13065" max="13304" width="9.140625" style="672"/>
    <col min="13305" max="13305" width="17" style="672" customWidth="1"/>
    <col min="13306" max="13320" width="8.28515625" style="672" customWidth="1"/>
    <col min="13321" max="13560" width="9.140625" style="672"/>
    <col min="13561" max="13561" width="17" style="672" customWidth="1"/>
    <col min="13562" max="13576" width="8.28515625" style="672" customWidth="1"/>
    <col min="13577" max="13816" width="9.140625" style="672"/>
    <col min="13817" max="13817" width="17" style="672" customWidth="1"/>
    <col min="13818" max="13832" width="8.28515625" style="672" customWidth="1"/>
    <col min="13833" max="14072" width="9.140625" style="672"/>
    <col min="14073" max="14073" width="17" style="672" customWidth="1"/>
    <col min="14074" max="14088" width="8.28515625" style="672" customWidth="1"/>
    <col min="14089" max="14328" width="9.140625" style="672"/>
    <col min="14329" max="14329" width="17" style="672" customWidth="1"/>
    <col min="14330" max="14344" width="8.28515625" style="672" customWidth="1"/>
    <col min="14345" max="14584" width="9.140625" style="672"/>
    <col min="14585" max="14585" width="17" style="672" customWidth="1"/>
    <col min="14586" max="14600" width="8.28515625" style="672" customWidth="1"/>
    <col min="14601" max="14840" width="9.140625" style="672"/>
    <col min="14841" max="14841" width="17" style="672" customWidth="1"/>
    <col min="14842" max="14856" width="8.28515625" style="672" customWidth="1"/>
    <col min="14857" max="15096" width="9.140625" style="672"/>
    <col min="15097" max="15097" width="17" style="672" customWidth="1"/>
    <col min="15098" max="15112" width="8.28515625" style="672" customWidth="1"/>
    <col min="15113" max="15352" width="9.140625" style="672"/>
    <col min="15353" max="15353" width="17" style="672" customWidth="1"/>
    <col min="15354" max="15368" width="8.28515625" style="672" customWidth="1"/>
    <col min="15369" max="15608" width="9.140625" style="672"/>
    <col min="15609" max="15609" width="17" style="672" customWidth="1"/>
    <col min="15610" max="15624" width="8.28515625" style="672" customWidth="1"/>
    <col min="15625" max="15864" width="9.140625" style="672"/>
    <col min="15865" max="15865" width="17" style="672" customWidth="1"/>
    <col min="15866" max="15880" width="8.28515625" style="672" customWidth="1"/>
    <col min="15881" max="16120" width="9.140625" style="672"/>
    <col min="16121" max="16121" width="17" style="672" customWidth="1"/>
    <col min="16122" max="16136" width="8.28515625" style="672" customWidth="1"/>
    <col min="16137" max="16384" width="9.140625" style="672"/>
  </cols>
  <sheetData>
    <row r="1" spans="1:25">
      <c r="A1" s="1640" t="s">
        <v>1824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</row>
    <row r="3" spans="1:25" s="673" customFormat="1" ht="23.25" customHeight="1">
      <c r="A3" s="1634" t="s">
        <v>1153</v>
      </c>
      <c r="B3" s="1634" t="s">
        <v>831</v>
      </c>
      <c r="C3" s="1634"/>
      <c r="D3" s="1634"/>
      <c r="E3" s="1634" t="s">
        <v>1</v>
      </c>
      <c r="F3" s="1634"/>
      <c r="G3" s="1634"/>
      <c r="H3" s="1634"/>
      <c r="I3" s="1634"/>
      <c r="J3" s="1634"/>
      <c r="K3" s="1634"/>
      <c r="L3" s="1634"/>
      <c r="M3" s="1634"/>
      <c r="N3" s="1637" t="s">
        <v>830</v>
      </c>
      <c r="O3" s="1634" t="s">
        <v>1</v>
      </c>
      <c r="P3" s="1634"/>
      <c r="Q3" s="1634"/>
    </row>
    <row r="4" spans="1:25" s="674" customFormat="1" ht="23.25" customHeight="1">
      <c r="A4" s="1634"/>
      <c r="B4" s="1634" t="s">
        <v>15</v>
      </c>
      <c r="C4" s="1641" t="s">
        <v>826</v>
      </c>
      <c r="D4" s="1641" t="s">
        <v>2</v>
      </c>
      <c r="E4" s="1641" t="s">
        <v>829</v>
      </c>
      <c r="F4" s="1641"/>
      <c r="G4" s="1641"/>
      <c r="H4" s="1641" t="s">
        <v>828</v>
      </c>
      <c r="I4" s="1641">
        <v>3</v>
      </c>
      <c r="J4" s="1641">
        <v>4</v>
      </c>
      <c r="K4" s="1641" t="s">
        <v>827</v>
      </c>
      <c r="L4" s="1641">
        <v>3</v>
      </c>
      <c r="M4" s="1641">
        <v>4</v>
      </c>
      <c r="N4" s="1642"/>
      <c r="O4" s="1641" t="s">
        <v>829</v>
      </c>
      <c r="P4" s="1641" t="s">
        <v>828</v>
      </c>
      <c r="Q4" s="1641" t="s">
        <v>827</v>
      </c>
    </row>
    <row r="5" spans="1:25" ht="21.75" customHeight="1">
      <c r="A5" s="1634"/>
      <c r="B5" s="1634"/>
      <c r="C5" s="1641"/>
      <c r="D5" s="1641"/>
      <c r="E5" s="675" t="s">
        <v>15</v>
      </c>
      <c r="F5" s="675" t="s">
        <v>826</v>
      </c>
      <c r="G5" s="675" t="s">
        <v>2</v>
      </c>
      <c r="H5" s="675" t="s">
        <v>15</v>
      </c>
      <c r="I5" s="675" t="s">
        <v>826</v>
      </c>
      <c r="J5" s="675" t="s">
        <v>2</v>
      </c>
      <c r="K5" s="675" t="s">
        <v>15</v>
      </c>
      <c r="L5" s="675" t="s">
        <v>826</v>
      </c>
      <c r="M5" s="675" t="s">
        <v>2</v>
      </c>
      <c r="N5" s="1643"/>
      <c r="O5" s="1641"/>
      <c r="P5" s="1641" t="s">
        <v>15</v>
      </c>
      <c r="Q5" s="1641" t="s">
        <v>826</v>
      </c>
    </row>
    <row r="6" spans="1:25" ht="12.75" customHeight="1">
      <c r="A6" s="676" t="s">
        <v>3</v>
      </c>
      <c r="B6" s="676">
        <v>1</v>
      </c>
      <c r="C6" s="676">
        <v>2</v>
      </c>
      <c r="D6" s="676">
        <v>3</v>
      </c>
      <c r="E6" s="676">
        <v>4</v>
      </c>
      <c r="F6" s="676">
        <v>5</v>
      </c>
      <c r="G6" s="676">
        <v>6</v>
      </c>
      <c r="H6" s="676">
        <v>7</v>
      </c>
      <c r="I6" s="676">
        <v>8</v>
      </c>
      <c r="J6" s="676">
        <v>9</v>
      </c>
      <c r="K6" s="676">
        <v>10</v>
      </c>
      <c r="L6" s="676">
        <v>11</v>
      </c>
      <c r="M6" s="676">
        <v>12</v>
      </c>
      <c r="N6" s="676">
        <v>13</v>
      </c>
      <c r="O6" s="676">
        <v>14</v>
      </c>
      <c r="P6" s="676">
        <v>16</v>
      </c>
      <c r="Q6" s="676">
        <v>17</v>
      </c>
      <c r="W6" s="672" t="s">
        <v>1656</v>
      </c>
    </row>
    <row r="7" spans="1:25" ht="17.25" customHeight="1">
      <c r="A7" s="677" t="s">
        <v>115</v>
      </c>
      <c r="B7" s="189">
        <v>45352</v>
      </c>
      <c r="C7" s="189">
        <v>22044</v>
      </c>
      <c r="D7" s="189">
        <v>23308</v>
      </c>
      <c r="E7" s="189">
        <v>44835</v>
      </c>
      <c r="F7" s="189">
        <v>21762</v>
      </c>
      <c r="G7" s="189">
        <v>23073</v>
      </c>
      <c r="H7" s="189">
        <v>0</v>
      </c>
      <c r="I7" s="189">
        <v>0</v>
      </c>
      <c r="J7" s="189">
        <v>0</v>
      </c>
      <c r="K7" s="189">
        <v>517</v>
      </c>
      <c r="L7" s="189">
        <v>282</v>
      </c>
      <c r="M7" s="189">
        <v>235</v>
      </c>
      <c r="N7" s="189">
        <v>13296</v>
      </c>
      <c r="O7" s="189">
        <v>13049</v>
      </c>
      <c r="P7" s="189">
        <v>0</v>
      </c>
      <c r="Q7" s="189">
        <v>247</v>
      </c>
      <c r="V7" s="677" t="s">
        <v>1306</v>
      </c>
      <c r="W7" s="678">
        <v>95.2</v>
      </c>
      <c r="Y7" s="678"/>
    </row>
    <row r="8" spans="1:25" ht="17.25" customHeight="1">
      <c r="A8" s="679" t="s">
        <v>82</v>
      </c>
      <c r="B8" s="653">
        <v>3079</v>
      </c>
      <c r="C8" s="653">
        <v>1585</v>
      </c>
      <c r="D8" s="653">
        <v>1494</v>
      </c>
      <c r="E8" s="653">
        <v>0</v>
      </c>
      <c r="F8" s="653">
        <v>0</v>
      </c>
      <c r="G8" s="653">
        <v>0</v>
      </c>
      <c r="H8" s="653">
        <v>1331</v>
      </c>
      <c r="I8" s="653">
        <v>663</v>
      </c>
      <c r="J8" s="653">
        <v>668</v>
      </c>
      <c r="K8" s="653">
        <v>1748</v>
      </c>
      <c r="L8" s="653">
        <v>922</v>
      </c>
      <c r="M8" s="653">
        <v>826</v>
      </c>
      <c r="N8" s="653">
        <v>863</v>
      </c>
      <c r="O8" s="653">
        <v>0</v>
      </c>
      <c r="P8" s="653">
        <v>389</v>
      </c>
      <c r="Q8" s="653">
        <v>474</v>
      </c>
      <c r="V8" s="679" t="s">
        <v>1805</v>
      </c>
      <c r="W8" s="678">
        <v>101.8</v>
      </c>
      <c r="Y8" s="678"/>
    </row>
    <row r="9" spans="1:25" ht="17.25" customHeight="1">
      <c r="A9" s="672" t="s">
        <v>83</v>
      </c>
      <c r="B9" s="189">
        <v>2388</v>
      </c>
      <c r="C9" s="189">
        <v>1272</v>
      </c>
      <c r="D9" s="189">
        <v>1116</v>
      </c>
      <c r="E9" s="189">
        <v>0</v>
      </c>
      <c r="F9" s="189">
        <v>0</v>
      </c>
      <c r="G9" s="189">
        <v>0</v>
      </c>
      <c r="H9" s="189">
        <v>915</v>
      </c>
      <c r="I9" s="189">
        <v>455</v>
      </c>
      <c r="J9" s="189">
        <v>460</v>
      </c>
      <c r="K9" s="189">
        <v>1473</v>
      </c>
      <c r="L9" s="189">
        <v>817</v>
      </c>
      <c r="M9" s="189">
        <v>656</v>
      </c>
      <c r="N9" s="189">
        <v>848</v>
      </c>
      <c r="O9" s="189">
        <v>0</v>
      </c>
      <c r="P9" s="189">
        <v>301</v>
      </c>
      <c r="Q9" s="189">
        <v>547</v>
      </c>
      <c r="V9" s="672" t="s">
        <v>1806</v>
      </c>
      <c r="W9" s="678">
        <v>110.4</v>
      </c>
      <c r="Y9" s="678"/>
    </row>
    <row r="10" spans="1:25" ht="17.25" customHeight="1">
      <c r="A10" s="679" t="s">
        <v>92</v>
      </c>
      <c r="B10" s="653">
        <v>4654</v>
      </c>
      <c r="C10" s="653">
        <v>2383</v>
      </c>
      <c r="D10" s="653">
        <v>2271</v>
      </c>
      <c r="E10" s="653">
        <v>0</v>
      </c>
      <c r="F10" s="653">
        <v>0</v>
      </c>
      <c r="G10" s="653">
        <v>0</v>
      </c>
      <c r="H10" s="653">
        <v>2017</v>
      </c>
      <c r="I10" s="653">
        <v>1008</v>
      </c>
      <c r="J10" s="653">
        <v>1009</v>
      </c>
      <c r="K10" s="653">
        <v>2637</v>
      </c>
      <c r="L10" s="653">
        <v>1375</v>
      </c>
      <c r="M10" s="653">
        <v>1262</v>
      </c>
      <c r="N10" s="653">
        <v>1498</v>
      </c>
      <c r="O10" s="653">
        <v>0</v>
      </c>
      <c r="P10" s="653">
        <v>686</v>
      </c>
      <c r="Q10" s="653">
        <v>812</v>
      </c>
      <c r="V10" s="679" t="s">
        <v>1292</v>
      </c>
      <c r="W10" s="678">
        <v>106.2</v>
      </c>
      <c r="Y10" s="678"/>
    </row>
    <row r="11" spans="1:25" ht="17.25" customHeight="1">
      <c r="A11" s="672" t="s">
        <v>84</v>
      </c>
      <c r="B11" s="189">
        <v>1864</v>
      </c>
      <c r="C11" s="189">
        <v>991</v>
      </c>
      <c r="D11" s="189">
        <v>873</v>
      </c>
      <c r="E11" s="189">
        <v>0</v>
      </c>
      <c r="F11" s="189">
        <v>0</v>
      </c>
      <c r="G11" s="189">
        <v>0</v>
      </c>
      <c r="H11" s="189">
        <v>641</v>
      </c>
      <c r="I11" s="189">
        <v>321</v>
      </c>
      <c r="J11" s="189">
        <v>320</v>
      </c>
      <c r="K11" s="189">
        <v>1223</v>
      </c>
      <c r="L11" s="189">
        <v>670</v>
      </c>
      <c r="M11" s="189">
        <v>553</v>
      </c>
      <c r="N11" s="189">
        <v>610</v>
      </c>
      <c r="O11" s="189">
        <v>0</v>
      </c>
      <c r="P11" s="189">
        <v>207</v>
      </c>
      <c r="Q11" s="189">
        <v>403</v>
      </c>
      <c r="V11" s="672" t="s">
        <v>1807</v>
      </c>
      <c r="W11" s="678">
        <v>112.5</v>
      </c>
      <c r="Y11" s="678"/>
    </row>
    <row r="12" spans="1:25" ht="17.25" customHeight="1">
      <c r="A12" s="679" t="s">
        <v>85</v>
      </c>
      <c r="B12" s="653">
        <v>1414</v>
      </c>
      <c r="C12" s="653">
        <v>744</v>
      </c>
      <c r="D12" s="653">
        <v>670</v>
      </c>
      <c r="E12" s="653">
        <v>0</v>
      </c>
      <c r="F12" s="653">
        <v>0</v>
      </c>
      <c r="G12" s="653">
        <v>0</v>
      </c>
      <c r="H12" s="653">
        <v>666</v>
      </c>
      <c r="I12" s="653">
        <v>325</v>
      </c>
      <c r="J12" s="653">
        <v>341</v>
      </c>
      <c r="K12" s="653">
        <v>748</v>
      </c>
      <c r="L12" s="653">
        <v>419</v>
      </c>
      <c r="M12" s="653">
        <v>329</v>
      </c>
      <c r="N12" s="653">
        <v>477</v>
      </c>
      <c r="O12" s="653">
        <v>0</v>
      </c>
      <c r="P12" s="653">
        <v>208</v>
      </c>
      <c r="Q12" s="653">
        <v>269</v>
      </c>
      <c r="V12" s="679" t="s">
        <v>1808</v>
      </c>
      <c r="W12" s="678">
        <v>110.8</v>
      </c>
      <c r="Y12" s="678"/>
    </row>
    <row r="13" spans="1:25" ht="17.25" customHeight="1">
      <c r="A13" s="672" t="s">
        <v>86</v>
      </c>
      <c r="B13" s="189">
        <v>3231</v>
      </c>
      <c r="C13" s="189">
        <v>1673</v>
      </c>
      <c r="D13" s="189">
        <v>1558</v>
      </c>
      <c r="E13" s="189">
        <v>0</v>
      </c>
      <c r="F13" s="189">
        <v>0</v>
      </c>
      <c r="G13" s="189">
        <v>0</v>
      </c>
      <c r="H13" s="189">
        <v>655</v>
      </c>
      <c r="I13" s="189">
        <v>328</v>
      </c>
      <c r="J13" s="189">
        <v>327</v>
      </c>
      <c r="K13" s="189">
        <v>2576</v>
      </c>
      <c r="L13" s="189">
        <v>1345</v>
      </c>
      <c r="M13" s="189">
        <v>1231</v>
      </c>
      <c r="N13" s="189">
        <v>919</v>
      </c>
      <c r="O13" s="189">
        <v>0</v>
      </c>
      <c r="P13" s="189">
        <v>194</v>
      </c>
      <c r="Q13" s="189">
        <v>725</v>
      </c>
      <c r="V13" s="672" t="s">
        <v>1809</v>
      </c>
      <c r="W13" s="678">
        <v>107.5</v>
      </c>
      <c r="Y13" s="678"/>
    </row>
    <row r="14" spans="1:25" ht="17.25" customHeight="1">
      <c r="A14" s="679" t="s">
        <v>87</v>
      </c>
      <c r="B14" s="653">
        <v>2622</v>
      </c>
      <c r="C14" s="653">
        <v>1416</v>
      </c>
      <c r="D14" s="653">
        <v>1206</v>
      </c>
      <c r="E14" s="653">
        <v>0</v>
      </c>
      <c r="F14" s="653">
        <v>0</v>
      </c>
      <c r="G14" s="653">
        <v>0</v>
      </c>
      <c r="H14" s="653">
        <v>787</v>
      </c>
      <c r="I14" s="653">
        <v>405</v>
      </c>
      <c r="J14" s="653">
        <v>382</v>
      </c>
      <c r="K14" s="653">
        <v>1835</v>
      </c>
      <c r="L14" s="653">
        <v>1011</v>
      </c>
      <c r="M14" s="653">
        <v>824</v>
      </c>
      <c r="N14" s="653">
        <v>898</v>
      </c>
      <c r="O14" s="653">
        <v>0</v>
      </c>
      <c r="P14" s="653">
        <v>263</v>
      </c>
      <c r="Q14" s="653">
        <v>635</v>
      </c>
      <c r="V14" s="679" t="s">
        <v>1810</v>
      </c>
      <c r="W14" s="678">
        <v>116</v>
      </c>
      <c r="Y14" s="678"/>
    </row>
    <row r="15" spans="1:25" ht="17.25" customHeight="1">
      <c r="A15" s="672" t="s">
        <v>90</v>
      </c>
      <c r="B15" s="189">
        <v>1967</v>
      </c>
      <c r="C15" s="189">
        <v>1034</v>
      </c>
      <c r="D15" s="189">
        <v>933</v>
      </c>
      <c r="E15" s="189">
        <v>0</v>
      </c>
      <c r="F15" s="189">
        <v>0</v>
      </c>
      <c r="G15" s="189">
        <v>0</v>
      </c>
      <c r="H15" s="189">
        <v>570</v>
      </c>
      <c r="I15" s="189">
        <v>277</v>
      </c>
      <c r="J15" s="189">
        <v>293</v>
      </c>
      <c r="K15" s="189">
        <v>1397</v>
      </c>
      <c r="L15" s="189">
        <v>757</v>
      </c>
      <c r="M15" s="189">
        <v>640</v>
      </c>
      <c r="N15" s="189">
        <v>615</v>
      </c>
      <c r="O15" s="189">
        <v>0</v>
      </c>
      <c r="P15" s="189">
        <v>166</v>
      </c>
      <c r="Q15" s="189">
        <v>449</v>
      </c>
      <c r="V15" s="672" t="s">
        <v>1302</v>
      </c>
      <c r="W15" s="678">
        <v>110.1</v>
      </c>
      <c r="Y15" s="678"/>
    </row>
    <row r="16" spans="1:25" ht="17.25" customHeight="1">
      <c r="A16" s="679" t="s">
        <v>88</v>
      </c>
      <c r="B16" s="653">
        <v>3047</v>
      </c>
      <c r="C16" s="653">
        <v>1614</v>
      </c>
      <c r="D16" s="653">
        <v>1433</v>
      </c>
      <c r="E16" s="653">
        <v>0</v>
      </c>
      <c r="F16" s="653">
        <v>0</v>
      </c>
      <c r="G16" s="653">
        <v>0</v>
      </c>
      <c r="H16" s="653">
        <v>1579</v>
      </c>
      <c r="I16" s="653">
        <v>819</v>
      </c>
      <c r="J16" s="653">
        <v>760</v>
      </c>
      <c r="K16" s="653">
        <v>1468</v>
      </c>
      <c r="L16" s="653">
        <v>795</v>
      </c>
      <c r="M16" s="653">
        <v>673</v>
      </c>
      <c r="N16" s="653">
        <v>890</v>
      </c>
      <c r="O16" s="653">
        <v>0</v>
      </c>
      <c r="P16" s="653">
        <v>473</v>
      </c>
      <c r="Q16" s="653">
        <v>417</v>
      </c>
      <c r="V16" s="679" t="s">
        <v>1811</v>
      </c>
      <c r="W16" s="678">
        <v>112</v>
      </c>
      <c r="Y16" s="678"/>
    </row>
    <row r="17" spans="1:25" ht="17.25" customHeight="1">
      <c r="A17" s="672" t="s">
        <v>89</v>
      </c>
      <c r="B17" s="189">
        <v>1826</v>
      </c>
      <c r="C17" s="189">
        <v>946</v>
      </c>
      <c r="D17" s="189">
        <v>880</v>
      </c>
      <c r="E17" s="189">
        <v>0</v>
      </c>
      <c r="F17" s="189">
        <v>0</v>
      </c>
      <c r="G17" s="189">
        <v>0</v>
      </c>
      <c r="H17" s="189">
        <v>593</v>
      </c>
      <c r="I17" s="189">
        <v>313</v>
      </c>
      <c r="J17" s="189">
        <v>280</v>
      </c>
      <c r="K17" s="189">
        <v>1233</v>
      </c>
      <c r="L17" s="189">
        <v>633</v>
      </c>
      <c r="M17" s="189">
        <v>600</v>
      </c>
      <c r="N17" s="189">
        <v>606</v>
      </c>
      <c r="O17" s="189">
        <v>0</v>
      </c>
      <c r="P17" s="189">
        <v>194</v>
      </c>
      <c r="Q17" s="189">
        <v>412</v>
      </c>
      <c r="V17" s="672" t="s">
        <v>1812</v>
      </c>
      <c r="W17" s="678">
        <v>107.5</v>
      </c>
      <c r="Y17" s="678"/>
    </row>
    <row r="18" spans="1:25" ht="17.25" customHeight="1">
      <c r="A18" s="679" t="s">
        <v>91</v>
      </c>
      <c r="B18" s="653">
        <v>3553</v>
      </c>
      <c r="C18" s="653">
        <v>1855</v>
      </c>
      <c r="D18" s="653">
        <v>1698</v>
      </c>
      <c r="E18" s="653">
        <v>0</v>
      </c>
      <c r="F18" s="653">
        <v>0</v>
      </c>
      <c r="G18" s="653">
        <v>0</v>
      </c>
      <c r="H18" s="653">
        <v>1992</v>
      </c>
      <c r="I18" s="653">
        <v>1022</v>
      </c>
      <c r="J18" s="653">
        <v>970</v>
      </c>
      <c r="K18" s="653">
        <v>1561</v>
      </c>
      <c r="L18" s="653">
        <v>833</v>
      </c>
      <c r="M18" s="653">
        <v>728</v>
      </c>
      <c r="N18" s="653">
        <v>1043</v>
      </c>
      <c r="O18" s="653">
        <v>0</v>
      </c>
      <c r="P18" s="653">
        <v>572</v>
      </c>
      <c r="Q18" s="653">
        <v>471</v>
      </c>
      <c r="V18" s="679" t="s">
        <v>1813</v>
      </c>
      <c r="W18" s="678">
        <v>107.5</v>
      </c>
      <c r="Y18" s="678"/>
    </row>
    <row r="19" spans="1:25" ht="17.25" customHeight="1">
      <c r="A19" s="672" t="s">
        <v>93</v>
      </c>
      <c r="B19" s="189">
        <v>2725</v>
      </c>
      <c r="C19" s="189">
        <v>1402</v>
      </c>
      <c r="D19" s="189">
        <v>1323</v>
      </c>
      <c r="E19" s="189">
        <v>0</v>
      </c>
      <c r="F19" s="189">
        <v>0</v>
      </c>
      <c r="G19" s="189">
        <v>0</v>
      </c>
      <c r="H19" s="189">
        <v>1243</v>
      </c>
      <c r="I19" s="189">
        <v>619</v>
      </c>
      <c r="J19" s="189">
        <v>624</v>
      </c>
      <c r="K19" s="189">
        <v>1482</v>
      </c>
      <c r="L19" s="189">
        <v>783</v>
      </c>
      <c r="M19" s="189">
        <v>699</v>
      </c>
      <c r="N19" s="189">
        <v>848</v>
      </c>
      <c r="O19" s="189">
        <v>0</v>
      </c>
      <c r="P19" s="189">
        <v>403</v>
      </c>
      <c r="Q19" s="189">
        <v>445</v>
      </c>
      <c r="V19" s="672" t="s">
        <v>1814</v>
      </c>
      <c r="W19" s="678">
        <v>106.6</v>
      </c>
      <c r="Y19" s="678"/>
    </row>
    <row r="20" spans="1:25" ht="17.25" customHeight="1">
      <c r="A20" s="679" t="s">
        <v>94</v>
      </c>
      <c r="B20" s="653">
        <v>1785</v>
      </c>
      <c r="C20" s="653">
        <v>923</v>
      </c>
      <c r="D20" s="653">
        <v>862</v>
      </c>
      <c r="E20" s="653">
        <v>0</v>
      </c>
      <c r="F20" s="653">
        <v>0</v>
      </c>
      <c r="G20" s="653">
        <v>0</v>
      </c>
      <c r="H20" s="653">
        <v>692</v>
      </c>
      <c r="I20" s="653">
        <v>343</v>
      </c>
      <c r="J20" s="653">
        <v>349</v>
      </c>
      <c r="K20" s="653">
        <v>1093</v>
      </c>
      <c r="L20" s="653">
        <v>580</v>
      </c>
      <c r="M20" s="653">
        <v>513</v>
      </c>
      <c r="N20" s="653">
        <v>647</v>
      </c>
      <c r="O20" s="653">
        <v>0</v>
      </c>
      <c r="P20" s="653">
        <v>249</v>
      </c>
      <c r="Q20" s="653">
        <v>398</v>
      </c>
      <c r="V20" s="672" t="s">
        <v>1815</v>
      </c>
      <c r="W20" s="678">
        <v>103.7</v>
      </c>
      <c r="Y20" s="678"/>
    </row>
    <row r="21" spans="1:25" ht="17.25" customHeight="1">
      <c r="A21" s="690" t="s">
        <v>1823</v>
      </c>
      <c r="B21" s="691">
        <v>79507</v>
      </c>
      <c r="C21" s="691">
        <v>39882</v>
      </c>
      <c r="D21" s="691">
        <v>39625</v>
      </c>
      <c r="E21" s="691">
        <v>44835</v>
      </c>
      <c r="F21" s="691">
        <v>21762</v>
      </c>
      <c r="G21" s="691">
        <v>23073</v>
      </c>
      <c r="H21" s="691">
        <v>13681</v>
      </c>
      <c r="I21" s="691">
        <v>6898</v>
      </c>
      <c r="J21" s="691">
        <v>6783</v>
      </c>
      <c r="K21" s="691">
        <v>20991</v>
      </c>
      <c r="L21" s="691">
        <v>11222</v>
      </c>
      <c r="M21" s="691">
        <v>9769</v>
      </c>
      <c r="N21" s="691">
        <v>24058</v>
      </c>
      <c r="O21" s="691">
        <v>13049</v>
      </c>
      <c r="P21" s="691">
        <v>4305</v>
      </c>
      <c r="Q21" s="691">
        <v>6704</v>
      </c>
      <c r="W21" s="678"/>
      <c r="Y21" s="678"/>
    </row>
    <row r="22" spans="1:25" ht="22.5" customHeight="1">
      <c r="A22" s="682" t="s">
        <v>1822</v>
      </c>
      <c r="B22" s="654">
        <v>77772</v>
      </c>
      <c r="C22" s="654">
        <v>39008</v>
      </c>
      <c r="D22" s="654">
        <v>38764</v>
      </c>
      <c r="E22" s="654">
        <v>44277</v>
      </c>
      <c r="F22" s="654">
        <v>21595</v>
      </c>
      <c r="G22" s="654">
        <v>22682</v>
      </c>
      <c r="H22" s="654">
        <v>15156</v>
      </c>
      <c r="I22" s="654">
        <v>7693</v>
      </c>
      <c r="J22" s="654">
        <v>7463</v>
      </c>
      <c r="K22" s="654">
        <v>18339</v>
      </c>
      <c r="L22" s="654">
        <v>9720</v>
      </c>
      <c r="M22" s="654">
        <v>8619</v>
      </c>
      <c r="N22" s="654">
        <v>23324</v>
      </c>
      <c r="O22" s="654">
        <v>12925</v>
      </c>
      <c r="P22" s="654">
        <v>4701</v>
      </c>
      <c r="Q22" s="654">
        <v>5698</v>
      </c>
    </row>
    <row r="23" spans="1:25" ht="17.25" customHeight="1">
      <c r="A23" s="680" t="s">
        <v>1677</v>
      </c>
      <c r="B23" s="681">
        <v>76476</v>
      </c>
      <c r="C23" s="681">
        <v>38420</v>
      </c>
      <c r="D23" s="681">
        <v>38056</v>
      </c>
      <c r="E23" s="681">
        <v>43506</v>
      </c>
      <c r="F23" s="681">
        <v>21296</v>
      </c>
      <c r="G23" s="681">
        <v>22210</v>
      </c>
      <c r="H23" s="681">
        <v>8754</v>
      </c>
      <c r="I23" s="681">
        <v>4472</v>
      </c>
      <c r="J23" s="681">
        <v>4282</v>
      </c>
      <c r="K23" s="681">
        <v>24216</v>
      </c>
      <c r="L23" s="681">
        <v>12652</v>
      </c>
      <c r="M23" s="681">
        <v>11564</v>
      </c>
      <c r="N23" s="681">
        <v>22916</v>
      </c>
      <c r="O23" s="681">
        <v>12765</v>
      </c>
      <c r="P23" s="681">
        <v>2797</v>
      </c>
      <c r="Q23" s="681">
        <v>7354</v>
      </c>
    </row>
    <row r="24" spans="1:25" s="677" customFormat="1" ht="20.25" customHeight="1">
      <c r="A24" s="682" t="s">
        <v>1456</v>
      </c>
      <c r="B24" s="661">
        <v>74923</v>
      </c>
      <c r="C24" s="661">
        <v>37513</v>
      </c>
      <c r="D24" s="661">
        <v>37410</v>
      </c>
      <c r="E24" s="661">
        <v>40681</v>
      </c>
      <c r="F24" s="661">
        <v>19833</v>
      </c>
      <c r="G24" s="661">
        <v>20848</v>
      </c>
      <c r="H24" s="661">
        <v>13767</v>
      </c>
      <c r="I24" s="661">
        <v>6910</v>
      </c>
      <c r="J24" s="661">
        <v>6857</v>
      </c>
      <c r="K24" s="661">
        <v>20475</v>
      </c>
      <c r="L24" s="661">
        <v>10770</v>
      </c>
      <c r="M24" s="661">
        <v>9705</v>
      </c>
      <c r="N24" s="661">
        <v>22405</v>
      </c>
      <c r="O24" s="661">
        <v>11949</v>
      </c>
      <c r="P24" s="661">
        <v>4245</v>
      </c>
      <c r="Q24" s="661">
        <v>6211</v>
      </c>
    </row>
    <row r="25" spans="1:25" s="677" customFormat="1" ht="20.25" customHeight="1">
      <c r="A25" s="680" t="s">
        <v>1154</v>
      </c>
      <c r="B25" s="666">
        <v>75101</v>
      </c>
      <c r="C25" s="666">
        <v>37463</v>
      </c>
      <c r="D25" s="666">
        <v>37638</v>
      </c>
      <c r="E25" s="666">
        <v>41476</v>
      </c>
      <c r="F25" s="666">
        <v>20130</v>
      </c>
      <c r="G25" s="666">
        <v>21346</v>
      </c>
      <c r="H25" s="683">
        <v>14608</v>
      </c>
      <c r="I25" s="683">
        <v>7308</v>
      </c>
      <c r="J25" s="683">
        <v>7300</v>
      </c>
      <c r="K25" s="683">
        <v>19017</v>
      </c>
      <c r="L25" s="683">
        <v>10025</v>
      </c>
      <c r="M25" s="683">
        <v>8992</v>
      </c>
      <c r="N25" s="684">
        <v>22105</v>
      </c>
      <c r="O25" s="684">
        <v>11954</v>
      </c>
      <c r="P25" s="684">
        <v>4456</v>
      </c>
      <c r="Q25" s="681">
        <v>5695</v>
      </c>
    </row>
    <row r="26" spans="1:25" s="677" customFormat="1" ht="20.25" customHeight="1">
      <c r="A26" s="682" t="s">
        <v>833</v>
      </c>
      <c r="B26" s="685">
        <v>74723</v>
      </c>
      <c r="C26" s="685">
        <v>37282</v>
      </c>
      <c r="D26" s="685">
        <v>37441</v>
      </c>
      <c r="E26" s="685">
        <v>41628</v>
      </c>
      <c r="F26" s="685">
        <v>20146</v>
      </c>
      <c r="G26" s="685">
        <v>21482</v>
      </c>
      <c r="H26" s="685">
        <v>13818</v>
      </c>
      <c r="I26" s="685">
        <v>6944</v>
      </c>
      <c r="J26" s="685">
        <v>6874</v>
      </c>
      <c r="K26" s="685">
        <v>19277</v>
      </c>
      <c r="L26" s="685">
        <v>10192</v>
      </c>
      <c r="M26" s="685">
        <v>9085</v>
      </c>
      <c r="N26" s="685">
        <v>21890</v>
      </c>
      <c r="O26" s="685">
        <v>12066</v>
      </c>
      <c r="P26" s="685">
        <v>4275</v>
      </c>
      <c r="Q26" s="661">
        <v>5549</v>
      </c>
    </row>
    <row r="27" spans="1:25" s="677" customFormat="1" ht="20.25" customHeight="1">
      <c r="A27" s="680" t="s">
        <v>832</v>
      </c>
      <c r="B27" s="686">
        <v>75036</v>
      </c>
      <c r="C27" s="686">
        <v>37212</v>
      </c>
      <c r="D27" s="686">
        <v>37824</v>
      </c>
      <c r="E27" s="686">
        <v>40986</v>
      </c>
      <c r="F27" s="686">
        <v>19762</v>
      </c>
      <c r="G27" s="686">
        <v>21224</v>
      </c>
      <c r="H27" s="686">
        <v>13592</v>
      </c>
      <c r="I27" s="686">
        <v>6627</v>
      </c>
      <c r="J27" s="686">
        <v>6965</v>
      </c>
      <c r="K27" s="686">
        <v>20458</v>
      </c>
      <c r="L27" s="686">
        <v>10823</v>
      </c>
      <c r="M27" s="686">
        <v>9635</v>
      </c>
      <c r="N27" s="686">
        <v>21921</v>
      </c>
      <c r="O27" s="686">
        <v>11909</v>
      </c>
      <c r="P27" s="686">
        <v>4117</v>
      </c>
      <c r="Q27" s="681">
        <v>5895</v>
      </c>
    </row>
    <row r="28" spans="1:25" s="677" customFormat="1" ht="20.25" customHeight="1">
      <c r="A28" s="687" t="s">
        <v>1678</v>
      </c>
      <c r="B28" s="688">
        <v>74473</v>
      </c>
      <c r="C28" s="688">
        <v>36885</v>
      </c>
      <c r="D28" s="688">
        <v>37588</v>
      </c>
      <c r="E28" s="688">
        <v>40807</v>
      </c>
      <c r="F28" s="688">
        <v>19631</v>
      </c>
      <c r="G28" s="688">
        <v>21176</v>
      </c>
      <c r="H28" s="688">
        <v>14785</v>
      </c>
      <c r="I28" s="688">
        <v>7332</v>
      </c>
      <c r="J28" s="688">
        <v>7453</v>
      </c>
      <c r="K28" s="688">
        <v>18881</v>
      </c>
      <c r="L28" s="688">
        <v>9922</v>
      </c>
      <c r="M28" s="688">
        <v>8959</v>
      </c>
      <c r="N28" s="688">
        <v>21565</v>
      </c>
      <c r="O28" s="688">
        <v>11735</v>
      </c>
      <c r="P28" s="688">
        <v>4421</v>
      </c>
      <c r="Q28" s="689">
        <v>5409</v>
      </c>
    </row>
    <row r="31" spans="1:25">
      <c r="A31" s="1640">
        <v>19</v>
      </c>
      <c r="B31" s="1640"/>
      <c r="C31" s="1640"/>
      <c r="D31" s="1640"/>
      <c r="E31" s="1640"/>
      <c r="F31" s="1640"/>
      <c r="G31" s="1640"/>
      <c r="H31" s="1640"/>
      <c r="I31" s="1640"/>
      <c r="J31" s="1640"/>
      <c r="K31" s="1640"/>
      <c r="L31" s="1640"/>
      <c r="M31" s="1640"/>
      <c r="N31" s="1640"/>
      <c r="O31" s="1640"/>
      <c r="P31" s="1640"/>
      <c r="Q31" s="1640"/>
    </row>
  </sheetData>
  <mergeCells count="16">
    <mergeCell ref="A31:Q31"/>
    <mergeCell ref="A1:Q1"/>
    <mergeCell ref="K4:M4"/>
    <mergeCell ref="A3:A5"/>
    <mergeCell ref="B3:D3"/>
    <mergeCell ref="E3:M3"/>
    <mergeCell ref="B4:B5"/>
    <mergeCell ref="C4:C5"/>
    <mergeCell ref="D4:D5"/>
    <mergeCell ref="E4:G4"/>
    <mergeCell ref="H4:J4"/>
    <mergeCell ref="N3:N5"/>
    <mergeCell ref="O3:Q3"/>
    <mergeCell ref="O4:O5"/>
    <mergeCell ref="P4:P5"/>
    <mergeCell ref="Q4:Q5"/>
  </mergeCells>
  <pageMargins left="0.46" right="0.17" top="0.75" bottom="0.75" header="0.5" footer="0.5"/>
  <pageSetup paperSize="9" scale="90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B050"/>
  </sheetPr>
  <dimension ref="A1:Q29"/>
  <sheetViews>
    <sheetView workbookViewId="0">
      <selection activeCell="I33" sqref="I33"/>
    </sheetView>
  </sheetViews>
  <sheetFormatPr defaultRowHeight="11.25"/>
  <cols>
    <col min="1" max="1" width="3.28515625" style="1357" customWidth="1"/>
    <col min="2" max="2" width="33.85546875" style="1357" customWidth="1"/>
    <col min="3" max="4" width="4" style="1357" customWidth="1"/>
    <col min="5" max="5" width="3.85546875" style="1357" customWidth="1"/>
    <col min="6" max="6" width="4.5703125" style="1357" customWidth="1"/>
    <col min="7" max="7" width="4" style="1357" customWidth="1"/>
    <col min="8" max="8" width="3.85546875" style="1357" customWidth="1"/>
    <col min="9" max="9" width="4.140625" style="1357" customWidth="1"/>
    <col min="10" max="12" width="4.5703125" style="1357" customWidth="1"/>
    <col min="13" max="13" width="7.42578125" style="1357" customWidth="1"/>
    <col min="14" max="14" width="3.85546875" style="1357" customWidth="1"/>
    <col min="15" max="15" width="4.7109375" style="1357" customWidth="1"/>
    <col min="16" max="16" width="3.85546875" style="1357" customWidth="1"/>
    <col min="17" max="17" width="5.85546875" style="1357" customWidth="1"/>
    <col min="18" max="16384" width="9.140625" style="1357"/>
  </cols>
  <sheetData>
    <row r="1" spans="1:17" ht="25.5" customHeight="1">
      <c r="A1" s="2249" t="s">
        <v>2260</v>
      </c>
      <c r="B1" s="2249"/>
      <c r="C1" s="2249"/>
      <c r="D1" s="2249"/>
      <c r="E1" s="2249"/>
      <c r="F1" s="2249"/>
      <c r="G1" s="2249"/>
      <c r="H1" s="2249"/>
      <c r="I1" s="2249"/>
      <c r="J1" s="2249"/>
      <c r="K1" s="2249"/>
      <c r="L1" s="2249"/>
      <c r="M1" s="2249"/>
      <c r="N1" s="2249"/>
      <c r="O1" s="2249"/>
      <c r="P1" s="2249"/>
      <c r="Q1" s="2249"/>
    </row>
    <row r="2" spans="1:17" ht="12.75" customHeight="1">
      <c r="A2" s="2252" t="s">
        <v>2053</v>
      </c>
      <c r="B2" s="2252"/>
      <c r="C2" s="1358"/>
      <c r="D2" s="1358"/>
      <c r="E2" s="1358"/>
      <c r="F2" s="1358"/>
      <c r="G2" s="1358"/>
      <c r="H2" s="1358"/>
      <c r="I2" s="1358"/>
      <c r="J2" s="1358"/>
      <c r="K2" s="1358"/>
      <c r="L2" s="1358"/>
      <c r="M2" s="1358"/>
      <c r="N2" s="1358"/>
      <c r="O2" s="1358"/>
      <c r="P2" s="1359"/>
      <c r="Q2" s="1360"/>
    </row>
    <row r="3" spans="1:17" ht="87.75" customHeight="1">
      <c r="A3" s="1361" t="s">
        <v>244</v>
      </c>
      <c r="B3" s="1362" t="s">
        <v>1505</v>
      </c>
      <c r="C3" s="1362" t="s">
        <v>146</v>
      </c>
      <c r="D3" s="1362" t="s">
        <v>145</v>
      </c>
      <c r="E3" s="1362" t="s">
        <v>105</v>
      </c>
      <c r="F3" s="1362" t="s">
        <v>106</v>
      </c>
      <c r="G3" s="1362" t="s">
        <v>107</v>
      </c>
      <c r="H3" s="1362" t="s">
        <v>108</v>
      </c>
      <c r="I3" s="1362" t="s">
        <v>109</v>
      </c>
      <c r="J3" s="1362" t="s">
        <v>110</v>
      </c>
      <c r="K3" s="1362" t="s">
        <v>111</v>
      </c>
      <c r="L3" s="1362" t="s">
        <v>112</v>
      </c>
      <c r="M3" s="1362" t="s">
        <v>115</v>
      </c>
      <c r="N3" s="1362" t="s">
        <v>147</v>
      </c>
      <c r="O3" s="1362" t="s">
        <v>113</v>
      </c>
      <c r="P3" s="1362" t="s">
        <v>1504</v>
      </c>
      <c r="Q3" s="1362" t="s">
        <v>302</v>
      </c>
    </row>
    <row r="4" spans="1:17" ht="12.75">
      <c r="A4" s="1363">
        <v>1</v>
      </c>
      <c r="B4" s="1364" t="s">
        <v>1503</v>
      </c>
      <c r="C4" s="1365"/>
      <c r="D4" s="1365">
        <v>6</v>
      </c>
      <c r="E4" s="1365">
        <v>2</v>
      </c>
      <c r="F4" s="1365"/>
      <c r="G4" s="1365">
        <v>1</v>
      </c>
      <c r="H4" s="1365">
        <v>6</v>
      </c>
      <c r="I4" s="1365">
        <v>5</v>
      </c>
      <c r="J4" s="1365">
        <v>1</v>
      </c>
      <c r="K4" s="1365">
        <v>7</v>
      </c>
      <c r="L4" s="1365">
        <v>1</v>
      </c>
      <c r="M4" s="1365">
        <v>34</v>
      </c>
      <c r="N4" s="1365">
        <v>2</v>
      </c>
      <c r="O4" s="1365">
        <v>5</v>
      </c>
      <c r="P4" s="1365">
        <v>3</v>
      </c>
      <c r="Q4" s="1366">
        <f>SUM(C4:P4)</f>
        <v>73</v>
      </c>
    </row>
    <row r="5" spans="1:17" ht="27" customHeight="1">
      <c r="A5" s="1363">
        <v>2</v>
      </c>
      <c r="B5" s="1367" t="s">
        <v>1502</v>
      </c>
      <c r="C5" s="1365">
        <v>43</v>
      </c>
      <c r="D5" s="1365">
        <v>88</v>
      </c>
      <c r="E5" s="1365">
        <v>48</v>
      </c>
      <c r="F5" s="1365">
        <v>45</v>
      </c>
      <c r="G5" s="1365">
        <v>17</v>
      </c>
      <c r="H5" s="1365">
        <v>61</v>
      </c>
      <c r="I5" s="1365">
        <v>64</v>
      </c>
      <c r="J5" s="1365">
        <v>47</v>
      </c>
      <c r="K5" s="1365">
        <v>46</v>
      </c>
      <c r="L5" s="1365">
        <v>41</v>
      </c>
      <c r="M5" s="1365">
        <v>841</v>
      </c>
      <c r="N5" s="1365">
        <v>61</v>
      </c>
      <c r="O5" s="1365">
        <v>49</v>
      </c>
      <c r="P5" s="1365">
        <v>30</v>
      </c>
      <c r="Q5" s="1366">
        <f>SUM(C5:P5)</f>
        <v>1481</v>
      </c>
    </row>
    <row r="6" spans="1:17" ht="15.75" customHeight="1">
      <c r="A6" s="1363">
        <v>3</v>
      </c>
      <c r="B6" s="1364" t="s">
        <v>1501</v>
      </c>
      <c r="C6" s="1365">
        <v>20</v>
      </c>
      <c r="D6" s="1365">
        <v>37</v>
      </c>
      <c r="E6" s="1365">
        <v>9</v>
      </c>
      <c r="F6" s="1365">
        <v>11</v>
      </c>
      <c r="G6" s="1365">
        <v>4</v>
      </c>
      <c r="H6" s="1365">
        <v>25</v>
      </c>
      <c r="I6" s="1365">
        <v>17</v>
      </c>
      <c r="J6" s="1365">
        <v>9</v>
      </c>
      <c r="K6" s="1365">
        <v>16</v>
      </c>
      <c r="L6" s="1365">
        <v>8</v>
      </c>
      <c r="M6" s="1365">
        <v>239</v>
      </c>
      <c r="N6" s="1365">
        <v>23</v>
      </c>
      <c r="O6" s="1365">
        <v>11</v>
      </c>
      <c r="P6" s="1365">
        <v>6</v>
      </c>
      <c r="Q6" s="1366">
        <f>SUM(C6:P6)</f>
        <v>435</v>
      </c>
    </row>
    <row r="7" spans="1:17" ht="15" customHeight="1">
      <c r="A7" s="1363">
        <v>4</v>
      </c>
      <c r="B7" s="1364" t="s">
        <v>1500</v>
      </c>
      <c r="C7" s="1365">
        <v>28</v>
      </c>
      <c r="D7" s="1365">
        <v>18</v>
      </c>
      <c r="E7" s="1365">
        <v>27</v>
      </c>
      <c r="F7" s="1365">
        <v>13</v>
      </c>
      <c r="G7" s="1365">
        <v>14</v>
      </c>
      <c r="H7" s="1365">
        <v>11</v>
      </c>
      <c r="I7" s="1365">
        <v>22</v>
      </c>
      <c r="J7" s="1365">
        <v>18</v>
      </c>
      <c r="K7" s="1365">
        <v>13</v>
      </c>
      <c r="L7" s="1365">
        <v>12</v>
      </c>
      <c r="M7" s="1365">
        <v>411</v>
      </c>
      <c r="N7" s="1365">
        <v>22</v>
      </c>
      <c r="O7" s="1365">
        <v>19</v>
      </c>
      <c r="P7" s="1365">
        <v>24</v>
      </c>
      <c r="Q7" s="1366">
        <v>504</v>
      </c>
    </row>
    <row r="8" spans="1:17" ht="38.25" customHeight="1">
      <c r="A8" s="1363">
        <v>5</v>
      </c>
      <c r="B8" s="1367" t="s">
        <v>1499</v>
      </c>
      <c r="C8" s="1365">
        <v>8</v>
      </c>
      <c r="D8" s="1365">
        <v>11</v>
      </c>
      <c r="E8" s="1365">
        <v>7</v>
      </c>
      <c r="F8" s="1365">
        <v>2</v>
      </c>
      <c r="G8" s="1365">
        <v>6</v>
      </c>
      <c r="H8" s="1365">
        <v>9</v>
      </c>
      <c r="I8" s="1365">
        <v>6</v>
      </c>
      <c r="J8" s="1365">
        <v>11</v>
      </c>
      <c r="K8" s="1365">
        <v>5</v>
      </c>
      <c r="L8" s="1365">
        <v>6</v>
      </c>
      <c r="M8" s="1365">
        <v>163</v>
      </c>
      <c r="N8" s="1365">
        <v>16</v>
      </c>
      <c r="O8" s="1365">
        <v>12</v>
      </c>
      <c r="P8" s="1365">
        <v>6</v>
      </c>
      <c r="Q8" s="1366">
        <f>SUM(C8:P8)</f>
        <v>268</v>
      </c>
    </row>
    <row r="9" spans="1:17" ht="38.25">
      <c r="A9" s="1363">
        <v>6</v>
      </c>
      <c r="B9" s="1367" t="s">
        <v>1498</v>
      </c>
      <c r="C9" s="1365">
        <v>12</v>
      </c>
      <c r="D9" s="1365">
        <v>24</v>
      </c>
      <c r="E9" s="1365">
        <v>19</v>
      </c>
      <c r="F9" s="1365">
        <v>11</v>
      </c>
      <c r="G9" s="1365">
        <v>6</v>
      </c>
      <c r="H9" s="1365">
        <v>15</v>
      </c>
      <c r="I9" s="1365">
        <v>19</v>
      </c>
      <c r="J9" s="1365">
        <v>13</v>
      </c>
      <c r="K9" s="1365">
        <v>12</v>
      </c>
      <c r="L9" s="1365">
        <v>15</v>
      </c>
      <c r="M9" s="1365">
        <v>274</v>
      </c>
      <c r="N9" s="1365">
        <v>17</v>
      </c>
      <c r="O9" s="1365">
        <v>12</v>
      </c>
      <c r="P9" s="1365">
        <v>18</v>
      </c>
      <c r="Q9" s="1366">
        <v>402</v>
      </c>
    </row>
    <row r="10" spans="1:17" ht="77.25" customHeight="1">
      <c r="A10" s="1363">
        <v>7</v>
      </c>
      <c r="B10" s="1367" t="s">
        <v>1497</v>
      </c>
      <c r="C10" s="1365"/>
      <c r="D10" s="1365">
        <v>1</v>
      </c>
      <c r="E10" s="1365">
        <v>1</v>
      </c>
      <c r="F10" s="1365"/>
      <c r="G10" s="1365"/>
      <c r="H10" s="1365"/>
      <c r="I10" s="1365"/>
      <c r="J10" s="1365"/>
      <c r="K10" s="1365">
        <v>1</v>
      </c>
      <c r="L10" s="1365"/>
      <c r="M10" s="1365">
        <v>11</v>
      </c>
      <c r="N10" s="1365"/>
      <c r="O10" s="1365" t="s">
        <v>40</v>
      </c>
      <c r="P10" s="1365"/>
      <c r="Q10" s="1366">
        <f t="shared" ref="Q10:Q18" si="0">SUM(C10:P10)</f>
        <v>14</v>
      </c>
    </row>
    <row r="11" spans="1:17" ht="27.75" customHeight="1">
      <c r="A11" s="1363">
        <v>8</v>
      </c>
      <c r="B11" s="1367" t="s">
        <v>1496</v>
      </c>
      <c r="C11" s="1365"/>
      <c r="D11" s="1365">
        <v>2</v>
      </c>
      <c r="E11" s="1365">
        <v>2</v>
      </c>
      <c r="F11" s="1365">
        <v>2</v>
      </c>
      <c r="G11" s="1365">
        <v>2</v>
      </c>
      <c r="H11" s="1365">
        <v>1</v>
      </c>
      <c r="I11" s="1365">
        <v>1</v>
      </c>
      <c r="J11" s="1365">
        <v>1</v>
      </c>
      <c r="K11" s="1365">
        <v>2</v>
      </c>
      <c r="L11" s="1365"/>
      <c r="M11" s="1365">
        <v>36</v>
      </c>
      <c r="N11" s="1365">
        <v>8</v>
      </c>
      <c r="O11" s="1365">
        <v>4</v>
      </c>
      <c r="P11" s="1365">
        <v>1</v>
      </c>
      <c r="Q11" s="1366">
        <f t="shared" si="0"/>
        <v>62</v>
      </c>
    </row>
    <row r="12" spans="1:17" ht="62.25" customHeight="1">
      <c r="A12" s="1363">
        <v>9</v>
      </c>
      <c r="B12" s="1367" t="s">
        <v>1495</v>
      </c>
      <c r="C12" s="1365"/>
      <c r="D12" s="1365"/>
      <c r="E12" s="1365">
        <v>1</v>
      </c>
      <c r="F12" s="1365"/>
      <c r="G12" s="1365"/>
      <c r="H12" s="1365"/>
      <c r="I12" s="1365"/>
      <c r="J12" s="1365">
        <v>1</v>
      </c>
      <c r="K12" s="1365"/>
      <c r="L12" s="1365"/>
      <c r="M12" s="1365">
        <v>1</v>
      </c>
      <c r="N12" s="1365"/>
      <c r="O12" s="1365"/>
      <c r="P12" s="1365"/>
      <c r="Q12" s="1366">
        <f t="shared" si="0"/>
        <v>3</v>
      </c>
    </row>
    <row r="13" spans="1:17" ht="38.25">
      <c r="A13" s="1363">
        <v>10</v>
      </c>
      <c r="B13" s="1367" t="s">
        <v>1494</v>
      </c>
      <c r="C13" s="1365">
        <v>5</v>
      </c>
      <c r="D13" s="1365">
        <v>11</v>
      </c>
      <c r="E13" s="1365">
        <v>7</v>
      </c>
      <c r="F13" s="1365">
        <v>2</v>
      </c>
      <c r="G13" s="1365">
        <v>6</v>
      </c>
      <c r="H13" s="1365">
        <v>9</v>
      </c>
      <c r="I13" s="1365">
        <v>6</v>
      </c>
      <c r="J13" s="1365">
        <v>11</v>
      </c>
      <c r="K13" s="1365">
        <v>5</v>
      </c>
      <c r="L13" s="1365">
        <v>7</v>
      </c>
      <c r="M13" s="1365">
        <v>164</v>
      </c>
      <c r="N13" s="1365">
        <v>16</v>
      </c>
      <c r="O13" s="1365">
        <v>12</v>
      </c>
      <c r="P13" s="1365">
        <v>6</v>
      </c>
      <c r="Q13" s="1366">
        <f t="shared" si="0"/>
        <v>267</v>
      </c>
    </row>
    <row r="14" spans="1:17" ht="50.25" customHeight="1">
      <c r="A14" s="1363">
        <v>11</v>
      </c>
      <c r="B14" s="1367" t="s">
        <v>1493</v>
      </c>
      <c r="C14" s="1365">
        <v>35</v>
      </c>
      <c r="D14" s="1365">
        <v>24</v>
      </c>
      <c r="E14" s="1365">
        <v>19</v>
      </c>
      <c r="F14" s="1365">
        <v>11</v>
      </c>
      <c r="G14" s="1365">
        <v>6</v>
      </c>
      <c r="H14" s="1365">
        <v>15</v>
      </c>
      <c r="I14" s="1365">
        <v>19</v>
      </c>
      <c r="J14" s="1365">
        <v>13</v>
      </c>
      <c r="K14" s="1365">
        <v>12</v>
      </c>
      <c r="L14" s="1365">
        <v>25</v>
      </c>
      <c r="M14" s="1365">
        <v>274</v>
      </c>
      <c r="N14" s="1365">
        <v>17</v>
      </c>
      <c r="O14" s="1365">
        <v>12</v>
      </c>
      <c r="P14" s="1365">
        <v>18</v>
      </c>
      <c r="Q14" s="1366">
        <f t="shared" si="0"/>
        <v>500</v>
      </c>
    </row>
    <row r="15" spans="1:17" ht="38.25">
      <c r="A15" s="1363">
        <v>12</v>
      </c>
      <c r="B15" s="1367" t="s">
        <v>1492</v>
      </c>
      <c r="C15" s="1365">
        <v>2</v>
      </c>
      <c r="D15" s="1365">
        <v>4</v>
      </c>
      <c r="E15" s="1365"/>
      <c r="F15" s="1365">
        <v>1</v>
      </c>
      <c r="G15" s="1365"/>
      <c r="H15" s="1365"/>
      <c r="I15" s="1365"/>
      <c r="J15" s="1365"/>
      <c r="K15" s="1365"/>
      <c r="L15" s="1365"/>
      <c r="M15" s="1365">
        <v>34</v>
      </c>
      <c r="N15" s="1365">
        <v>4</v>
      </c>
      <c r="O15" s="1365">
        <v>3</v>
      </c>
      <c r="P15" s="1365">
        <v>1</v>
      </c>
      <c r="Q15" s="1366">
        <f t="shared" si="0"/>
        <v>49</v>
      </c>
    </row>
    <row r="16" spans="1:17" ht="16.5" customHeight="1">
      <c r="A16" s="1363">
        <v>13</v>
      </c>
      <c r="B16" s="1364" t="s">
        <v>1491</v>
      </c>
      <c r="C16" s="1365"/>
      <c r="D16" s="1365"/>
      <c r="E16" s="1365">
        <v>1</v>
      </c>
      <c r="F16" s="1365"/>
      <c r="G16" s="1365">
        <v>2</v>
      </c>
      <c r="H16" s="1365">
        <v>2</v>
      </c>
      <c r="I16" s="1365"/>
      <c r="J16" s="1365">
        <v>2</v>
      </c>
      <c r="K16" s="1365"/>
      <c r="L16" s="1365">
        <v>2</v>
      </c>
      <c r="M16" s="1365">
        <v>13</v>
      </c>
      <c r="N16" s="1365">
        <v>1</v>
      </c>
      <c r="O16" s="1365">
        <v>1</v>
      </c>
      <c r="P16" s="1365"/>
      <c r="Q16" s="1366">
        <f t="shared" si="0"/>
        <v>24</v>
      </c>
    </row>
    <row r="17" spans="1:17" ht="27" customHeight="1">
      <c r="A17" s="1363">
        <v>14</v>
      </c>
      <c r="B17" s="1367" t="s">
        <v>1490</v>
      </c>
      <c r="C17" s="1365"/>
      <c r="D17" s="1365"/>
      <c r="E17" s="1365">
        <v>1</v>
      </c>
      <c r="F17" s="1365"/>
      <c r="G17" s="1365"/>
      <c r="H17" s="1365"/>
      <c r="I17" s="1365"/>
      <c r="J17" s="1365"/>
      <c r="K17" s="1365"/>
      <c r="L17" s="1365">
        <v>1</v>
      </c>
      <c r="M17" s="1365">
        <v>16</v>
      </c>
      <c r="N17" s="1365">
        <v>1</v>
      </c>
      <c r="O17" s="1365"/>
      <c r="P17" s="1365"/>
      <c r="Q17" s="1366">
        <f t="shared" si="0"/>
        <v>19</v>
      </c>
    </row>
    <row r="18" spans="1:17" ht="26.25" customHeight="1">
      <c r="A18" s="1363">
        <v>15</v>
      </c>
      <c r="B18" s="1367" t="s">
        <v>1489</v>
      </c>
      <c r="C18" s="1365">
        <v>2</v>
      </c>
      <c r="D18" s="1365">
        <v>3</v>
      </c>
      <c r="E18" s="1365">
        <v>1</v>
      </c>
      <c r="F18" s="1365">
        <v>1</v>
      </c>
      <c r="G18" s="1365"/>
      <c r="H18" s="1365">
        <v>1</v>
      </c>
      <c r="I18" s="1365"/>
      <c r="J18" s="1365">
        <v>12</v>
      </c>
      <c r="K18" s="1365">
        <v>1</v>
      </c>
      <c r="L18" s="1365">
        <v>1</v>
      </c>
      <c r="M18" s="1365">
        <v>16</v>
      </c>
      <c r="N18" s="1365">
        <v>1</v>
      </c>
      <c r="O18" s="1365"/>
      <c r="P18" s="1365"/>
      <c r="Q18" s="1366">
        <f t="shared" si="0"/>
        <v>39</v>
      </c>
    </row>
    <row r="19" spans="1:17" ht="21" customHeight="1">
      <c r="A19" s="1363">
        <v>16</v>
      </c>
      <c r="B19" s="1367" t="s">
        <v>1488</v>
      </c>
      <c r="C19" s="1365"/>
      <c r="D19" s="1365"/>
      <c r="E19" s="1365"/>
      <c r="F19" s="1365"/>
      <c r="G19" s="1365"/>
      <c r="H19" s="1365"/>
      <c r="I19" s="1365"/>
      <c r="J19" s="1365"/>
      <c r="K19" s="1365"/>
      <c r="L19" s="1365"/>
      <c r="M19" s="1365"/>
      <c r="N19" s="1365"/>
      <c r="O19" s="1365"/>
      <c r="P19" s="1365"/>
      <c r="Q19" s="1366">
        <v>0</v>
      </c>
    </row>
    <row r="20" spans="1:17" ht="22.5" customHeight="1">
      <c r="A20" s="1363">
        <v>17</v>
      </c>
      <c r="B20" s="1367" t="s">
        <v>1487</v>
      </c>
      <c r="C20" s="1365">
        <v>1</v>
      </c>
      <c r="D20" s="1365">
        <v>1</v>
      </c>
      <c r="E20" s="1365">
        <v>3</v>
      </c>
      <c r="F20" s="1365"/>
      <c r="G20" s="1365"/>
      <c r="H20" s="1365"/>
      <c r="I20" s="1365">
        <v>1</v>
      </c>
      <c r="J20" s="1365">
        <v>1</v>
      </c>
      <c r="K20" s="1365"/>
      <c r="L20" s="1365"/>
      <c r="M20" s="1365">
        <v>18</v>
      </c>
      <c r="N20" s="1365">
        <v>3</v>
      </c>
      <c r="O20" s="1365"/>
      <c r="P20" s="1365"/>
      <c r="Q20" s="1366">
        <f t="shared" ref="Q20:Q26" si="1">SUM(C20:P20)</f>
        <v>28</v>
      </c>
    </row>
    <row r="21" spans="1:17" ht="25.5" customHeight="1">
      <c r="A21" s="1363">
        <v>18</v>
      </c>
      <c r="B21" s="1367" t="s">
        <v>2261</v>
      </c>
      <c r="C21" s="1365">
        <v>125</v>
      </c>
      <c r="D21" s="1365">
        <v>220</v>
      </c>
      <c r="E21" s="1365">
        <v>130</v>
      </c>
      <c r="F21" s="1365">
        <v>102</v>
      </c>
      <c r="G21" s="1365">
        <v>85</v>
      </c>
      <c r="H21" s="1365">
        <v>143</v>
      </c>
      <c r="I21" s="1365">
        <v>130</v>
      </c>
      <c r="J21" s="1365">
        <v>54</v>
      </c>
      <c r="K21" s="1365">
        <v>172</v>
      </c>
      <c r="L21" s="1365">
        <v>99</v>
      </c>
      <c r="M21" s="1365">
        <v>2243</v>
      </c>
      <c r="N21" s="1365">
        <v>159</v>
      </c>
      <c r="O21" s="1365">
        <v>123</v>
      </c>
      <c r="P21" s="1365">
        <v>86</v>
      </c>
      <c r="Q21" s="1366">
        <f t="shared" si="1"/>
        <v>3871</v>
      </c>
    </row>
    <row r="22" spans="1:17" ht="38.25">
      <c r="A22" s="1363">
        <v>19</v>
      </c>
      <c r="B22" s="1367" t="s">
        <v>1486</v>
      </c>
      <c r="C22" s="1365">
        <v>198</v>
      </c>
      <c r="D22" s="1365">
        <v>91</v>
      </c>
      <c r="E22" s="1365">
        <v>57</v>
      </c>
      <c r="F22" s="1365">
        <v>37</v>
      </c>
      <c r="G22" s="1365">
        <v>11</v>
      </c>
      <c r="H22" s="1365">
        <v>74</v>
      </c>
      <c r="I22" s="1365">
        <v>10</v>
      </c>
      <c r="J22" s="1365">
        <v>11</v>
      </c>
      <c r="K22" s="1365">
        <v>54</v>
      </c>
      <c r="L22" s="1365">
        <v>20</v>
      </c>
      <c r="M22" s="1365">
        <v>6709</v>
      </c>
      <c r="N22" s="1365">
        <v>34</v>
      </c>
      <c r="O22" s="1365">
        <v>19</v>
      </c>
      <c r="P22" s="1365">
        <v>26</v>
      </c>
      <c r="Q22" s="1366">
        <f t="shared" si="1"/>
        <v>7351</v>
      </c>
    </row>
    <row r="23" spans="1:17" ht="54.75" customHeight="1">
      <c r="A23" s="1363">
        <v>20</v>
      </c>
      <c r="B23" s="1367" t="s">
        <v>1485</v>
      </c>
      <c r="C23" s="1365">
        <v>27</v>
      </c>
      <c r="D23" s="1365">
        <v>40</v>
      </c>
      <c r="E23" s="1365">
        <v>116</v>
      </c>
      <c r="F23" s="1365">
        <v>43</v>
      </c>
      <c r="G23" s="1365">
        <v>17</v>
      </c>
      <c r="H23" s="1365">
        <v>32</v>
      </c>
      <c r="I23" s="1365">
        <v>87</v>
      </c>
      <c r="J23" s="1365">
        <v>77</v>
      </c>
      <c r="K23" s="1365">
        <v>15</v>
      </c>
      <c r="L23" s="1365">
        <v>94</v>
      </c>
      <c r="M23" s="1365">
        <v>491</v>
      </c>
      <c r="N23" s="1365">
        <v>116</v>
      </c>
      <c r="O23" s="1365">
        <v>22</v>
      </c>
      <c r="P23" s="1365">
        <v>46</v>
      </c>
      <c r="Q23" s="1366">
        <f t="shared" si="1"/>
        <v>1223</v>
      </c>
    </row>
    <row r="24" spans="1:17" ht="26.25" customHeight="1">
      <c r="A24" s="1363">
        <v>21</v>
      </c>
      <c r="B24" s="1367" t="s">
        <v>1484</v>
      </c>
      <c r="C24" s="1365">
        <v>5</v>
      </c>
      <c r="D24" s="1365">
        <v>1</v>
      </c>
      <c r="E24" s="1365"/>
      <c r="F24" s="1365"/>
      <c r="G24" s="1365"/>
      <c r="H24" s="1365">
        <v>2</v>
      </c>
      <c r="I24" s="1365"/>
      <c r="J24" s="1365"/>
      <c r="K24" s="1365"/>
      <c r="L24" s="1365"/>
      <c r="M24" s="1365">
        <v>17</v>
      </c>
      <c r="N24" s="1365"/>
      <c r="O24" s="1365"/>
      <c r="P24" s="1365"/>
      <c r="Q24" s="1366">
        <f t="shared" si="1"/>
        <v>25</v>
      </c>
    </row>
    <row r="25" spans="1:17" ht="25.5">
      <c r="A25" s="1363">
        <v>22</v>
      </c>
      <c r="B25" s="1367" t="s">
        <v>1483</v>
      </c>
      <c r="C25" s="1365">
        <v>290</v>
      </c>
      <c r="D25" s="1365">
        <v>499</v>
      </c>
      <c r="E25" s="1365">
        <v>193</v>
      </c>
      <c r="F25" s="1365">
        <v>139</v>
      </c>
      <c r="G25" s="1365">
        <v>120</v>
      </c>
      <c r="H25" s="1365">
        <v>295</v>
      </c>
      <c r="I25" s="1365">
        <v>211</v>
      </c>
      <c r="J25" s="1365">
        <v>154</v>
      </c>
      <c r="K25" s="1365">
        <v>228</v>
      </c>
      <c r="L25" s="1365">
        <v>166</v>
      </c>
      <c r="M25" s="1365">
        <v>3348</v>
      </c>
      <c r="N25" s="1365">
        <v>440</v>
      </c>
      <c r="O25" s="1365">
        <v>257</v>
      </c>
      <c r="P25" s="1365">
        <v>174</v>
      </c>
      <c r="Q25" s="1366">
        <f t="shared" si="1"/>
        <v>6514</v>
      </c>
    </row>
    <row r="26" spans="1:17" ht="18.75" customHeight="1">
      <c r="A26" s="2250" t="s">
        <v>302</v>
      </c>
      <c r="B26" s="2250"/>
      <c r="C26" s="1368">
        <f>SUM(C5:C25)</f>
        <v>801</v>
      </c>
      <c r="D26" s="1368">
        <f>SUM(D20:D25)</f>
        <v>852</v>
      </c>
      <c r="E26" s="1368">
        <f>SUM(E4:E25)</f>
        <v>644</v>
      </c>
      <c r="F26" s="1368">
        <v>426</v>
      </c>
      <c r="G26" s="1368">
        <v>251</v>
      </c>
      <c r="H26" s="1368">
        <v>536</v>
      </c>
      <c r="I26" s="1368">
        <v>486</v>
      </c>
      <c r="J26" s="1368">
        <v>427</v>
      </c>
      <c r="K26" s="1368">
        <f>SUM(K4:K25)</f>
        <v>589</v>
      </c>
      <c r="L26" s="1368">
        <v>409</v>
      </c>
      <c r="M26" s="1368">
        <f>SUM(M4:M25)</f>
        <v>15353</v>
      </c>
      <c r="N26" s="1368">
        <v>732</v>
      </c>
      <c r="O26" s="1368">
        <v>496</v>
      </c>
      <c r="P26" s="1368">
        <v>351</v>
      </c>
      <c r="Q26" s="1369">
        <f t="shared" si="1"/>
        <v>22353</v>
      </c>
    </row>
    <row r="27" spans="1:17">
      <c r="A27" s="2251"/>
      <c r="B27" s="2251"/>
      <c r="C27" s="2251"/>
      <c r="D27" s="2251"/>
      <c r="E27" s="2251"/>
      <c r="F27" s="2251"/>
      <c r="G27" s="2251"/>
      <c r="H27" s="2251"/>
      <c r="I27" s="2251"/>
      <c r="J27" s="2251"/>
      <c r="K27" s="2251"/>
      <c r="L27" s="2251"/>
      <c r="M27" s="2251"/>
      <c r="N27" s="2251"/>
      <c r="O27" s="2251"/>
      <c r="P27" s="2251"/>
      <c r="Q27" s="2251"/>
    </row>
    <row r="28" spans="1:17" ht="15" customHeight="1"/>
    <row r="29" spans="1:17" ht="15" customHeight="1">
      <c r="A29" s="2253">
        <v>76</v>
      </c>
      <c r="B29" s="2253"/>
      <c r="C29" s="2253"/>
      <c r="D29" s="2253"/>
      <c r="E29" s="2253"/>
      <c r="F29" s="2253"/>
      <c r="G29" s="2253"/>
      <c r="H29" s="2253"/>
      <c r="I29" s="2253"/>
      <c r="J29" s="2253"/>
      <c r="K29" s="2253"/>
      <c r="L29" s="2253"/>
      <c r="M29" s="2253"/>
      <c r="N29" s="2253"/>
      <c r="O29" s="2253"/>
      <c r="P29" s="2253"/>
      <c r="Q29" s="2253"/>
    </row>
  </sheetData>
  <mergeCells count="5">
    <mergeCell ref="A1:Q1"/>
    <mergeCell ref="A26:B26"/>
    <mergeCell ref="A27:Q27"/>
    <mergeCell ref="A2:B2"/>
    <mergeCell ref="A29:Q29"/>
  </mergeCells>
  <pageMargins left="0.51" right="0.2" top="0.32" bottom="0.24" header="0.24" footer="0.24"/>
  <pageSetup paperSize="9" scale="9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B050"/>
  </sheetPr>
  <dimension ref="A1:I21"/>
  <sheetViews>
    <sheetView tabSelected="1" workbookViewId="0">
      <selection activeCell="G8" sqref="G8"/>
    </sheetView>
  </sheetViews>
  <sheetFormatPr defaultColWidth="9.140625" defaultRowHeight="12.75"/>
  <cols>
    <col min="1" max="1" width="2.85546875" style="81" customWidth="1"/>
    <col min="2" max="2" width="13.42578125" style="81" customWidth="1"/>
    <col min="3" max="3" width="10.140625" style="81" customWidth="1"/>
    <col min="4" max="4" width="9" style="81" customWidth="1"/>
    <col min="5" max="5" width="10.140625" style="81" customWidth="1"/>
    <col min="6" max="6" width="10" style="81" customWidth="1"/>
    <col min="7" max="7" width="10.28515625" style="81" customWidth="1"/>
    <col min="8" max="8" width="10.140625" style="81" customWidth="1"/>
    <col min="9" max="9" width="11.42578125" style="81" customWidth="1"/>
    <col min="10" max="16384" width="9.140625" style="81"/>
  </cols>
  <sheetData>
    <row r="1" spans="1:9" ht="48" customHeight="1">
      <c r="A1" s="1589"/>
      <c r="B1" s="2255" t="s">
        <v>2341</v>
      </c>
      <c r="C1" s="2255"/>
      <c r="D1" s="2255"/>
      <c r="E1" s="2255"/>
      <c r="F1" s="2255"/>
      <c r="G1" s="2255"/>
      <c r="H1" s="2255"/>
      <c r="I1" s="2255"/>
    </row>
    <row r="2" spans="1:9" ht="20.25" customHeight="1">
      <c r="A2" s="1589"/>
      <c r="B2" s="1589"/>
      <c r="C2" s="1589"/>
      <c r="D2" s="1590"/>
      <c r="E2" s="1590"/>
      <c r="F2" s="1590"/>
      <c r="G2" s="1590"/>
      <c r="H2" s="1590"/>
      <c r="I2" s="1590"/>
    </row>
    <row r="3" spans="1:9" ht="19.5" customHeight="1">
      <c r="A3" s="1589"/>
      <c r="B3" s="1590"/>
      <c r="C3" s="1590"/>
      <c r="D3" s="1591"/>
      <c r="E3" s="1590"/>
      <c r="F3" s="1590"/>
      <c r="G3" s="2256"/>
      <c r="H3" s="2257"/>
      <c r="I3" s="2257"/>
    </row>
    <row r="4" spans="1:9" ht="19.5" customHeight="1">
      <c r="A4" s="2261" t="s">
        <v>2349</v>
      </c>
      <c r="B4" s="2262"/>
      <c r="C4" s="1589"/>
      <c r="D4" s="1592"/>
      <c r="E4" s="1592"/>
      <c r="F4" s="1592"/>
      <c r="G4" s="1592"/>
      <c r="H4" s="1592"/>
      <c r="I4" s="2484" t="s">
        <v>2350</v>
      </c>
    </row>
    <row r="5" spans="1:9" ht="19.5" customHeight="1">
      <c r="A5" s="2258" t="s">
        <v>1696</v>
      </c>
      <c r="B5" s="2260" t="s">
        <v>301</v>
      </c>
      <c r="C5" s="2260" t="s">
        <v>2348</v>
      </c>
      <c r="D5" s="2260" t="s">
        <v>2342</v>
      </c>
      <c r="E5" s="2260" t="s">
        <v>2347</v>
      </c>
      <c r="F5" s="2260" t="s">
        <v>2343</v>
      </c>
      <c r="G5" s="2260" t="s">
        <v>2344</v>
      </c>
      <c r="H5" s="2260" t="s">
        <v>2345</v>
      </c>
      <c r="I5" s="2260" t="s">
        <v>245</v>
      </c>
    </row>
    <row r="6" spans="1:9" ht="32.25" customHeight="1">
      <c r="A6" s="2259"/>
      <c r="B6" s="2260"/>
      <c r="C6" s="2260"/>
      <c r="D6" s="2260"/>
      <c r="E6" s="2260"/>
      <c r="F6" s="2260"/>
      <c r="G6" s="2260"/>
      <c r="H6" s="2260"/>
      <c r="I6" s="2260"/>
    </row>
    <row r="7" spans="1:9" ht="25.5">
      <c r="A7" s="1588">
        <v>1</v>
      </c>
      <c r="B7" s="1595" t="s">
        <v>2132</v>
      </c>
      <c r="C7" s="1596">
        <v>32853.258999999998</v>
      </c>
      <c r="D7" s="1596">
        <v>1187.3050000000001</v>
      </c>
      <c r="E7" s="1597">
        <v>15058.643</v>
      </c>
      <c r="F7" s="1597">
        <v>80740.112999999998</v>
      </c>
      <c r="G7" s="1597">
        <v>19049.849999999999</v>
      </c>
      <c r="H7" s="1597">
        <v>22992.65</v>
      </c>
      <c r="I7" s="1597">
        <f>SUM(C7:H7)</f>
        <v>171881.81999999998</v>
      </c>
    </row>
    <row r="8" spans="1:9" ht="25.5">
      <c r="A8" s="1588">
        <v>2</v>
      </c>
      <c r="B8" s="1595" t="s">
        <v>840</v>
      </c>
      <c r="C8" s="1598">
        <v>6.87</v>
      </c>
      <c r="D8" s="1596">
        <v>0.50819999999999999</v>
      </c>
      <c r="E8" s="1597">
        <v>260.79399999999998</v>
      </c>
      <c r="F8" s="1597">
        <v>1584.941</v>
      </c>
      <c r="G8" s="1597">
        <v>141.82300000000001</v>
      </c>
      <c r="H8" s="1597">
        <v>196.54400000000001</v>
      </c>
      <c r="I8" s="1597">
        <f t="shared" ref="I8:I13" si="0">SUM(C8:H8)</f>
        <v>2191.4802</v>
      </c>
    </row>
    <row r="9" spans="1:9" ht="25.5">
      <c r="A9" s="1588">
        <v>3</v>
      </c>
      <c r="B9" s="1595" t="s">
        <v>841</v>
      </c>
      <c r="C9" s="1598">
        <v>154.464</v>
      </c>
      <c r="D9" s="1596">
        <v>38.747</v>
      </c>
      <c r="E9" s="1597">
        <v>823.21100000000001</v>
      </c>
      <c r="F9" s="1597">
        <v>1021.0359999999999</v>
      </c>
      <c r="G9" s="1597">
        <v>3402.0219999999999</v>
      </c>
      <c r="H9" s="1597">
        <v>447.3</v>
      </c>
      <c r="I9" s="1597">
        <f t="shared" si="0"/>
        <v>5886.78</v>
      </c>
    </row>
    <row r="10" spans="1:9" ht="25.5">
      <c r="A10" s="1588">
        <v>4</v>
      </c>
      <c r="B10" s="1599" t="s">
        <v>2133</v>
      </c>
      <c r="C10" s="1598">
        <v>14234.62</v>
      </c>
      <c r="D10" s="1598">
        <v>2290.7339999999999</v>
      </c>
      <c r="E10" s="1597">
        <v>11436.977999999999</v>
      </c>
      <c r="F10" s="1597">
        <v>29398.178</v>
      </c>
      <c r="G10" s="1597">
        <v>9833.5290000000005</v>
      </c>
      <c r="H10" s="1597">
        <v>7389.585</v>
      </c>
      <c r="I10" s="1597">
        <f t="shared" si="0"/>
        <v>74583.623999999996</v>
      </c>
    </row>
    <row r="11" spans="1:9" ht="25.5">
      <c r="A11" s="1588">
        <v>5</v>
      </c>
      <c r="B11" s="1599" t="s">
        <v>842</v>
      </c>
      <c r="C11" s="1596">
        <f>11880.206+15.5</f>
        <v>11895.706</v>
      </c>
      <c r="D11" s="1596">
        <v>2101.3180000000002</v>
      </c>
      <c r="E11" s="1597">
        <v>9763.3410000000003</v>
      </c>
      <c r="F11" s="1597">
        <v>18289.451000000001</v>
      </c>
      <c r="G11" s="1597">
        <v>7741.0749999999998</v>
      </c>
      <c r="H11" s="1597">
        <v>4310.308</v>
      </c>
      <c r="I11" s="1597">
        <f t="shared" si="0"/>
        <v>54101.199000000001</v>
      </c>
    </row>
    <row r="12" spans="1:9" ht="25.5">
      <c r="A12" s="1588">
        <v>6</v>
      </c>
      <c r="B12" s="1595" t="s">
        <v>2134</v>
      </c>
      <c r="C12" s="1596">
        <v>2338.92</v>
      </c>
      <c r="D12" s="1596">
        <v>189.41499999999999</v>
      </c>
      <c r="E12" s="1597">
        <v>1673.6369999999999</v>
      </c>
      <c r="F12" s="1597">
        <v>11108.727000000001</v>
      </c>
      <c r="G12" s="1597">
        <v>1876.809</v>
      </c>
      <c r="H12" s="1597">
        <v>3079.2759999999998</v>
      </c>
      <c r="I12" s="1597">
        <f t="shared" si="0"/>
        <v>20266.784</v>
      </c>
    </row>
    <row r="13" spans="1:9">
      <c r="A13" s="1588">
        <v>7</v>
      </c>
      <c r="B13" s="1595" t="s">
        <v>2135</v>
      </c>
      <c r="C13" s="1596">
        <v>2989.7730000000001</v>
      </c>
      <c r="D13" s="1596">
        <v>184.17400000000001</v>
      </c>
      <c r="E13" s="1597">
        <v>545.37699999999995</v>
      </c>
      <c r="F13" s="1597">
        <v>10343.76</v>
      </c>
      <c r="G13" s="1597">
        <v>36052.089999999997</v>
      </c>
      <c r="H13" s="1597">
        <v>6615.4</v>
      </c>
      <c r="I13" s="1597">
        <f t="shared" si="0"/>
        <v>56730.574000000001</v>
      </c>
    </row>
    <row r="14" spans="1:9" ht="19.5" customHeight="1">
      <c r="A14" s="1593"/>
      <c r="B14" s="1594"/>
      <c r="C14" s="1594"/>
      <c r="D14" s="1594"/>
      <c r="E14" s="1590"/>
      <c r="F14" s="1590"/>
      <c r="G14" s="1590"/>
      <c r="H14" s="1590"/>
      <c r="I14" s="1590"/>
    </row>
    <row r="15" spans="1:9" ht="19.5" customHeight="1">
      <c r="A15" s="1593"/>
      <c r="B15" s="1594"/>
      <c r="C15" s="1594"/>
      <c r="D15" s="1594"/>
      <c r="E15" s="1590"/>
      <c r="F15" s="1590"/>
      <c r="G15" s="1590"/>
      <c r="H15" s="1590"/>
      <c r="I15" s="1590"/>
    </row>
    <row r="16" spans="1:9" ht="19.5" customHeight="1">
      <c r="A16" s="1593"/>
      <c r="B16" s="1594"/>
      <c r="C16" s="1594"/>
      <c r="D16" s="1594"/>
      <c r="E16" s="1590"/>
      <c r="F16" s="1590"/>
      <c r="G16" s="1590"/>
      <c r="H16" s="1590"/>
      <c r="I16" s="1590"/>
    </row>
    <row r="17" spans="1:9" ht="19.5" customHeight="1">
      <c r="A17" s="1589"/>
      <c r="B17" s="2254" t="s">
        <v>2346</v>
      </c>
      <c r="C17" s="2254"/>
      <c r="D17" s="2254"/>
      <c r="E17" s="2254"/>
      <c r="F17" s="2254"/>
      <c r="G17" s="2254"/>
      <c r="H17" s="2254"/>
      <c r="I17" s="2254"/>
    </row>
    <row r="18" spans="1:9" ht="19.5" customHeight="1"/>
    <row r="19" spans="1:9" ht="19.5" customHeight="1"/>
    <row r="20" spans="1:9" ht="19.5" customHeight="1"/>
    <row r="21" spans="1:9" ht="19.5" customHeight="1"/>
  </sheetData>
  <mergeCells count="13">
    <mergeCell ref="B17:I17"/>
    <mergeCell ref="B1:I1"/>
    <mergeCell ref="G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A4:B4"/>
  </mergeCells>
  <pageMargins left="0.84" right="0.7" top="0.7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B050"/>
  </sheetPr>
  <dimension ref="A1:J36"/>
  <sheetViews>
    <sheetView workbookViewId="0">
      <selection activeCell="A12" sqref="A12"/>
    </sheetView>
  </sheetViews>
  <sheetFormatPr defaultRowHeight="12.75"/>
  <cols>
    <col min="1" max="1" width="5.28515625" customWidth="1"/>
    <col min="2" max="2" width="23.28515625" customWidth="1"/>
    <col min="3" max="3" width="31.42578125" customWidth="1"/>
    <col min="4" max="4" width="19.140625" customWidth="1"/>
    <col min="5" max="5" width="14.7109375" customWidth="1"/>
  </cols>
  <sheetData>
    <row r="1" spans="1:10">
      <c r="A1" s="81"/>
      <c r="B1" s="81"/>
      <c r="C1" s="81"/>
      <c r="D1" s="81"/>
      <c r="E1" s="81"/>
    </row>
    <row r="2" spans="1:10" ht="21.75" customHeight="1">
      <c r="A2" s="1693" t="s">
        <v>2136</v>
      </c>
      <c r="B2" s="1693"/>
      <c r="C2" s="1693"/>
      <c r="D2" s="1693"/>
      <c r="E2" s="1693"/>
      <c r="F2" s="81"/>
      <c r="G2" s="81"/>
      <c r="H2" s="81"/>
      <c r="I2" s="81"/>
      <c r="J2" s="81"/>
    </row>
    <row r="3" spans="1:10" ht="17.25" customHeight="1">
      <c r="A3" s="1693" t="s">
        <v>324</v>
      </c>
      <c r="B3" s="1693"/>
      <c r="C3" s="1693"/>
      <c r="D3" s="1693"/>
      <c r="E3" s="1693"/>
      <c r="F3" s="81"/>
      <c r="G3" s="81"/>
      <c r="H3" s="81"/>
      <c r="I3" s="81"/>
      <c r="J3" s="81"/>
    </row>
    <row r="4" spans="1:10">
      <c r="A4" s="1721"/>
      <c r="B4" s="1721"/>
      <c r="C4" s="1721"/>
      <c r="D4" s="1721"/>
      <c r="E4" s="1721"/>
      <c r="F4" s="81"/>
      <c r="G4" s="81"/>
      <c r="H4" s="81"/>
      <c r="I4" s="81"/>
      <c r="J4" s="81"/>
    </row>
    <row r="5" spans="1:10" ht="14.25">
      <c r="A5" s="2267" t="s">
        <v>307</v>
      </c>
      <c r="B5" s="2267"/>
      <c r="C5" s="2267"/>
      <c r="D5" s="2267"/>
      <c r="E5" s="2267"/>
      <c r="F5" s="81"/>
      <c r="G5" s="81"/>
      <c r="H5" s="81"/>
      <c r="I5" s="81"/>
      <c r="J5" s="81"/>
    </row>
    <row r="6" spans="1:10" ht="14.25">
      <c r="A6" s="312" t="s">
        <v>1258</v>
      </c>
      <c r="B6" s="143"/>
      <c r="C6" s="143"/>
      <c r="D6" s="143"/>
      <c r="E6" s="143"/>
      <c r="F6" s="81"/>
      <c r="G6" s="81"/>
      <c r="H6" s="81"/>
      <c r="I6" s="81"/>
      <c r="J6" s="81"/>
    </row>
    <row r="7" spans="1:10" ht="14.25">
      <c r="A7" s="312" t="s">
        <v>1259</v>
      </c>
      <c r="B7" s="143"/>
      <c r="C7" s="143"/>
      <c r="D7" s="143"/>
      <c r="E7" s="143"/>
      <c r="F7" s="81"/>
      <c r="G7" s="81"/>
      <c r="H7" s="81"/>
      <c r="I7" s="81"/>
      <c r="J7" s="81"/>
    </row>
    <row r="8" spans="1:10" ht="14.25">
      <c r="A8" s="312" t="s">
        <v>1260</v>
      </c>
      <c r="B8" s="143"/>
      <c r="C8" s="143"/>
      <c r="D8" s="143"/>
      <c r="E8" s="143"/>
      <c r="F8" s="81"/>
      <c r="G8" s="81"/>
      <c r="H8" s="81"/>
      <c r="I8" s="81"/>
      <c r="J8" s="81"/>
    </row>
    <row r="9" spans="1:10" ht="28.5" customHeight="1">
      <c r="A9" s="2268" t="s">
        <v>1750</v>
      </c>
      <c r="B9" s="2268"/>
      <c r="C9" s="2268"/>
      <c r="D9" s="2268"/>
      <c r="E9" s="2268"/>
      <c r="F9" s="81"/>
      <c r="G9" s="81"/>
      <c r="H9" s="81"/>
      <c r="I9" s="81"/>
      <c r="J9" s="81"/>
    </row>
    <row r="10" spans="1:10">
      <c r="A10" s="142"/>
      <c r="B10" s="81"/>
      <c r="C10" s="81"/>
      <c r="D10" s="81"/>
      <c r="E10" s="141"/>
      <c r="F10" s="81"/>
      <c r="G10" s="81"/>
      <c r="H10" s="81"/>
      <c r="I10" s="81"/>
      <c r="J10" s="81"/>
    </row>
    <row r="11" spans="1:10">
      <c r="A11" s="2269" t="s">
        <v>2219</v>
      </c>
      <c r="B11" s="2269"/>
      <c r="C11" s="81"/>
      <c r="D11" s="81"/>
      <c r="E11" s="81"/>
      <c r="F11" s="81"/>
      <c r="G11" s="81"/>
      <c r="H11" s="81"/>
      <c r="I11" s="81"/>
      <c r="J11" s="81"/>
    </row>
    <row r="12" spans="1:10" ht="33.75" customHeight="1">
      <c r="A12" s="297" t="s">
        <v>244</v>
      </c>
      <c r="B12" s="297" t="s">
        <v>243</v>
      </c>
      <c r="C12" s="297" t="s">
        <v>308</v>
      </c>
      <c r="D12" s="297" t="s">
        <v>309</v>
      </c>
      <c r="E12" s="297" t="s">
        <v>310</v>
      </c>
    </row>
    <row r="13" spans="1:10" ht="143.25" customHeight="1">
      <c r="A13" s="1729">
        <v>1</v>
      </c>
      <c r="B13" s="2270" t="s">
        <v>1506</v>
      </c>
      <c r="C13" s="2263" t="s">
        <v>311</v>
      </c>
      <c r="D13" s="1931" t="s">
        <v>844</v>
      </c>
      <c r="E13" s="1931">
        <v>29</v>
      </c>
    </row>
    <row r="14" spans="1:10" ht="29.25" hidden="1" customHeight="1">
      <c r="A14" s="1731"/>
      <c r="B14" s="2270"/>
      <c r="C14" s="2265"/>
      <c r="D14" s="1931"/>
      <c r="E14" s="1931"/>
    </row>
    <row r="15" spans="1:10" ht="117" customHeight="1">
      <c r="A15" s="1729">
        <v>2</v>
      </c>
      <c r="B15" s="2263" t="s">
        <v>1261</v>
      </c>
      <c r="C15" s="2263" t="s">
        <v>1262</v>
      </c>
      <c r="D15" s="1240" t="s">
        <v>845</v>
      </c>
      <c r="E15" s="1931">
        <v>124.3</v>
      </c>
    </row>
    <row r="16" spans="1:10" ht="15" hidden="1" customHeight="1">
      <c r="A16" s="1730"/>
      <c r="B16" s="2264"/>
      <c r="C16" s="2264"/>
      <c r="D16" s="298" t="s">
        <v>312</v>
      </c>
      <c r="E16" s="1931"/>
    </row>
    <row r="17" spans="1:5" ht="15" hidden="1" customHeight="1">
      <c r="A17" s="1731"/>
      <c r="B17" s="2265"/>
      <c r="C17" s="2265"/>
      <c r="D17" s="298"/>
      <c r="E17" s="1931"/>
    </row>
    <row r="18" spans="1:5" ht="27" customHeight="1">
      <c r="A18" s="1246">
        <v>3</v>
      </c>
      <c r="B18" s="2266" t="s">
        <v>313</v>
      </c>
      <c r="C18" s="2266"/>
      <c r="D18" s="2266"/>
      <c r="E18" s="297">
        <f>SUM(E13:E17)</f>
        <v>153.30000000000001</v>
      </c>
    </row>
    <row r="19" spans="1:5" ht="14.25">
      <c r="A19" s="143"/>
      <c r="B19" s="143"/>
      <c r="C19" s="143"/>
      <c r="D19" s="143"/>
      <c r="E19" s="143"/>
    </row>
    <row r="21" spans="1:5">
      <c r="A21" s="1721"/>
      <c r="B21" s="1721"/>
      <c r="C21" s="1721"/>
      <c r="D21" s="1721"/>
      <c r="E21" s="1721"/>
    </row>
    <row r="24" spans="1:5">
      <c r="C24" s="120"/>
    </row>
    <row r="36" spans="1:5">
      <c r="A36" s="1721">
        <v>78</v>
      </c>
      <c r="B36" s="1721"/>
      <c r="C36" s="1721"/>
      <c r="D36" s="1721"/>
      <c r="E36" s="1721"/>
    </row>
  </sheetData>
  <mergeCells count="18">
    <mergeCell ref="E13:E14"/>
    <mergeCell ref="A2:E2"/>
    <mergeCell ref="A3:E3"/>
    <mergeCell ref="A4:E4"/>
    <mergeCell ref="A5:E5"/>
    <mergeCell ref="A9:E9"/>
    <mergeCell ref="A11:B11"/>
    <mergeCell ref="A13:A14"/>
    <mergeCell ref="B13:B14"/>
    <mergeCell ref="C13:C14"/>
    <mergeCell ref="D13:D14"/>
    <mergeCell ref="C15:C17"/>
    <mergeCell ref="E15:E17"/>
    <mergeCell ref="B18:D18"/>
    <mergeCell ref="A36:E36"/>
    <mergeCell ref="A21:E21"/>
    <mergeCell ref="A15:A17"/>
    <mergeCell ref="B15:B17"/>
  </mergeCells>
  <pageMargins left="0.47" right="0.52" top="0.68" bottom="0.24" header="0.3" footer="0.64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B050"/>
  </sheetPr>
  <dimension ref="A1:R25"/>
  <sheetViews>
    <sheetView workbookViewId="0">
      <selection activeCell="L34" sqref="L34"/>
    </sheetView>
  </sheetViews>
  <sheetFormatPr defaultRowHeight="12.75"/>
  <cols>
    <col min="1" max="1" width="2.85546875" style="1416" customWidth="1"/>
    <col min="2" max="2" width="9.140625" style="1416"/>
    <col min="3" max="3" width="4.140625" style="1416" customWidth="1"/>
    <col min="4" max="4" width="0.7109375" style="1416" hidden="1" customWidth="1"/>
    <col min="5" max="5" width="11.28515625" style="1416" customWidth="1"/>
    <col min="6" max="6" width="12.140625" style="1416" customWidth="1"/>
    <col min="7" max="7" width="10.5703125" style="1416" customWidth="1"/>
    <col min="8" max="8" width="11.42578125" style="1416" customWidth="1"/>
    <col min="9" max="9" width="7.7109375" style="1416" customWidth="1"/>
    <col min="10" max="10" width="10.28515625" style="1416" customWidth="1"/>
    <col min="11" max="11" width="10.5703125" style="1416" customWidth="1"/>
    <col min="12" max="13" width="10.7109375" style="1416" customWidth="1"/>
    <col min="14" max="14" width="8.28515625" style="1416" customWidth="1"/>
    <col min="15" max="15" width="8.42578125" style="1416" customWidth="1"/>
    <col min="16" max="16" width="8" style="1416" customWidth="1"/>
    <col min="17" max="17" width="13.42578125" style="1416" customWidth="1"/>
    <col min="18" max="18" width="10.140625" style="1416" customWidth="1"/>
    <col min="19" max="16384" width="9.140625" style="1416"/>
  </cols>
  <sheetData>
    <row r="1" spans="1:18" ht="15" customHeight="1">
      <c r="D1" s="1417" t="s">
        <v>838</v>
      </c>
      <c r="E1" s="1417"/>
      <c r="F1" s="2290" t="s">
        <v>2262</v>
      </c>
      <c r="G1" s="2290"/>
      <c r="H1" s="2290"/>
      <c r="I1" s="2290"/>
      <c r="J1" s="2290"/>
      <c r="K1" s="2290"/>
      <c r="L1" s="2290"/>
      <c r="M1" s="2290"/>
      <c r="N1" s="2290"/>
      <c r="O1" s="2290"/>
      <c r="P1" s="2290"/>
    </row>
    <row r="2" spans="1:18">
      <c r="D2" s="1417"/>
      <c r="E2" s="1417"/>
      <c r="F2" s="2290"/>
      <c r="G2" s="2290"/>
      <c r="H2" s="2290"/>
      <c r="I2" s="2290"/>
      <c r="J2" s="2290"/>
      <c r="K2" s="2290"/>
      <c r="L2" s="2290"/>
      <c r="M2" s="2290"/>
      <c r="N2" s="2290"/>
      <c r="O2" s="2290"/>
      <c r="P2" s="2290"/>
    </row>
    <row r="3" spans="1:18">
      <c r="B3" s="2291"/>
      <c r="C3" s="2292"/>
    </row>
    <row r="4" spans="1:18">
      <c r="B4" s="2293">
        <v>43113</v>
      </c>
      <c r="C4" s="2294"/>
      <c r="Q4" s="2294" t="s">
        <v>329</v>
      </c>
      <c r="R4" s="2294"/>
    </row>
    <row r="5" spans="1:18">
      <c r="A5" s="2272" t="s">
        <v>244</v>
      </c>
      <c r="B5" s="2275" t="s">
        <v>330</v>
      </c>
      <c r="C5" s="2276"/>
      <c r="D5" s="2277"/>
      <c r="E5" s="2284" t="s">
        <v>1256</v>
      </c>
      <c r="F5" s="2284"/>
      <c r="G5" s="2285" t="s">
        <v>331</v>
      </c>
      <c r="H5" s="2285"/>
      <c r="I5" s="2285"/>
      <c r="J5" s="2285"/>
      <c r="K5" s="2285"/>
      <c r="L5" s="2285"/>
      <c r="M5" s="2285"/>
      <c r="N5" s="2285"/>
      <c r="O5" s="2285"/>
      <c r="P5" s="2285"/>
      <c r="Q5" s="2285"/>
      <c r="R5" s="2285"/>
    </row>
    <row r="6" spans="1:18">
      <c r="A6" s="2273"/>
      <c r="B6" s="2278"/>
      <c r="C6" s="2279"/>
      <c r="D6" s="2280"/>
      <c r="E6" s="2286" t="s">
        <v>1257</v>
      </c>
      <c r="F6" s="2286" t="s">
        <v>322</v>
      </c>
      <c r="G6" s="2287" t="s">
        <v>2264</v>
      </c>
      <c r="H6" s="2287" t="s">
        <v>332</v>
      </c>
      <c r="I6" s="2287" t="s">
        <v>839</v>
      </c>
      <c r="J6" s="2287" t="s">
        <v>332</v>
      </c>
      <c r="K6" s="2287" t="s">
        <v>333</v>
      </c>
      <c r="L6" s="2287" t="s">
        <v>332</v>
      </c>
      <c r="M6" s="2287" t="s">
        <v>334</v>
      </c>
      <c r="N6" s="2287" t="s">
        <v>332</v>
      </c>
      <c r="O6" s="2287" t="s">
        <v>335</v>
      </c>
      <c r="P6" s="2287" t="s">
        <v>332</v>
      </c>
      <c r="Q6" s="2287" t="s">
        <v>336</v>
      </c>
      <c r="R6" s="2287" t="s">
        <v>332</v>
      </c>
    </row>
    <row r="7" spans="1:18" ht="88.5" customHeight="1">
      <c r="A7" s="2274"/>
      <c r="B7" s="2281"/>
      <c r="C7" s="2282"/>
      <c r="D7" s="2283"/>
      <c r="E7" s="2286"/>
      <c r="F7" s="2286"/>
      <c r="G7" s="2288"/>
      <c r="H7" s="2288"/>
      <c r="I7" s="2288"/>
      <c r="J7" s="2288"/>
      <c r="K7" s="2288"/>
      <c r="L7" s="2288"/>
      <c r="M7" s="2288"/>
      <c r="N7" s="2288"/>
      <c r="O7" s="2288"/>
      <c r="P7" s="2288"/>
      <c r="Q7" s="2288"/>
      <c r="R7" s="2288"/>
    </row>
    <row r="8" spans="1:18" ht="21.75" customHeight="1">
      <c r="A8" s="1418">
        <v>1</v>
      </c>
      <c r="B8" s="2271" t="s">
        <v>146</v>
      </c>
      <c r="C8" s="2271"/>
      <c r="D8" s="2271"/>
      <c r="E8" s="1419">
        <f t="shared" ref="E8:F21" si="0">G8+I8+K8+M8+O8+Q8</f>
        <v>582</v>
      </c>
      <c r="F8" s="1419">
        <f t="shared" si="0"/>
        <v>1478603.36</v>
      </c>
      <c r="G8" s="1418">
        <v>453</v>
      </c>
      <c r="H8" s="1418">
        <v>1418693.8</v>
      </c>
      <c r="I8" s="1418">
        <v>58</v>
      </c>
      <c r="J8" s="1418">
        <v>3106.86</v>
      </c>
      <c r="K8" s="1418">
        <v>38</v>
      </c>
      <c r="L8" s="1418">
        <v>25066</v>
      </c>
      <c r="M8" s="1418">
        <v>13</v>
      </c>
      <c r="N8" s="1420">
        <v>13000</v>
      </c>
      <c r="O8" s="1418"/>
      <c r="P8" s="1418">
        <v>672</v>
      </c>
      <c r="Q8" s="1418">
        <v>20</v>
      </c>
      <c r="R8" s="1418">
        <v>18064.7</v>
      </c>
    </row>
    <row r="9" spans="1:18" ht="21.75" customHeight="1">
      <c r="A9" s="1418">
        <v>2</v>
      </c>
      <c r="B9" s="2271" t="s">
        <v>337</v>
      </c>
      <c r="C9" s="2271"/>
      <c r="D9" s="2271"/>
      <c r="E9" s="1419">
        <f t="shared" si="0"/>
        <v>873</v>
      </c>
      <c r="F9" s="1419">
        <f t="shared" si="0"/>
        <v>2271014.48</v>
      </c>
      <c r="G9" s="1418">
        <v>697</v>
      </c>
      <c r="H9" s="1418">
        <v>2180550.6800000002</v>
      </c>
      <c r="I9" s="1418">
        <v>71</v>
      </c>
      <c r="J9" s="1418">
        <v>4931.1000000000004</v>
      </c>
      <c r="K9" s="1418">
        <v>81</v>
      </c>
      <c r="L9" s="1418">
        <v>53763.8</v>
      </c>
      <c r="M9" s="1418">
        <v>15</v>
      </c>
      <c r="N9" s="1420">
        <v>15000</v>
      </c>
      <c r="O9" s="1418">
        <v>2</v>
      </c>
      <c r="P9" s="1418">
        <v>6024</v>
      </c>
      <c r="Q9" s="1418">
        <v>7</v>
      </c>
      <c r="R9" s="1418">
        <v>10744.9</v>
      </c>
    </row>
    <row r="10" spans="1:18" ht="21.75" customHeight="1">
      <c r="A10" s="1418">
        <v>3</v>
      </c>
      <c r="B10" s="2271" t="s">
        <v>105</v>
      </c>
      <c r="C10" s="2271"/>
      <c r="D10" s="2271"/>
      <c r="E10" s="1419">
        <f t="shared" si="0"/>
        <v>374</v>
      </c>
      <c r="F10" s="1419">
        <f t="shared" si="0"/>
        <v>962135.4</v>
      </c>
      <c r="G10" s="1418">
        <v>306</v>
      </c>
      <c r="H10" s="1418">
        <v>929204.7</v>
      </c>
      <c r="I10" s="1418">
        <v>37</v>
      </c>
      <c r="J10" s="1418">
        <v>2526.3000000000002</v>
      </c>
      <c r="K10" s="1418">
        <v>18</v>
      </c>
      <c r="L10" s="1418">
        <v>15655.1</v>
      </c>
      <c r="M10" s="1418">
        <v>8</v>
      </c>
      <c r="N10" s="1420">
        <v>8000</v>
      </c>
      <c r="O10" s="1418">
        <v>1</v>
      </c>
      <c r="P10" s="1418">
        <v>3012</v>
      </c>
      <c r="Q10" s="1418">
        <v>4</v>
      </c>
      <c r="R10" s="1418">
        <v>3737.3</v>
      </c>
    </row>
    <row r="11" spans="1:18" ht="21.75" customHeight="1">
      <c r="A11" s="1418">
        <v>4</v>
      </c>
      <c r="B11" s="2271" t="s">
        <v>106</v>
      </c>
      <c r="C11" s="2271"/>
      <c r="D11" s="2271"/>
      <c r="E11" s="1419">
        <f t="shared" si="0"/>
        <v>314</v>
      </c>
      <c r="F11" s="1419">
        <f t="shared" si="0"/>
        <v>800194.28</v>
      </c>
      <c r="G11" s="1418">
        <v>251</v>
      </c>
      <c r="H11" s="1418">
        <v>764845.8</v>
      </c>
      <c r="I11" s="1418">
        <v>30</v>
      </c>
      <c r="J11" s="1418">
        <v>1797.4</v>
      </c>
      <c r="K11" s="1418">
        <v>17</v>
      </c>
      <c r="L11" s="1418">
        <v>15058.7</v>
      </c>
      <c r="M11" s="1418">
        <v>9</v>
      </c>
      <c r="N11" s="1418">
        <v>9000</v>
      </c>
      <c r="O11" s="1418"/>
      <c r="P11" s="1418"/>
      <c r="Q11" s="1418">
        <v>7</v>
      </c>
      <c r="R11" s="1418">
        <v>9492.3799999999992</v>
      </c>
    </row>
    <row r="12" spans="1:18" ht="21.75" customHeight="1">
      <c r="A12" s="1418">
        <v>5</v>
      </c>
      <c r="B12" s="2271" t="s">
        <v>107</v>
      </c>
      <c r="C12" s="2271"/>
      <c r="D12" s="2271"/>
      <c r="E12" s="1419">
        <f t="shared" si="0"/>
        <v>254</v>
      </c>
      <c r="F12" s="1419">
        <f t="shared" si="0"/>
        <v>619020.00000000012</v>
      </c>
      <c r="G12" s="1418">
        <v>193</v>
      </c>
      <c r="H12" s="1418">
        <v>570311.6</v>
      </c>
      <c r="I12" s="1418">
        <v>21</v>
      </c>
      <c r="J12" s="1418">
        <v>1748.3</v>
      </c>
      <c r="K12" s="1418">
        <v>24</v>
      </c>
      <c r="L12" s="1418">
        <v>24070.799999999999</v>
      </c>
      <c r="M12" s="1418">
        <v>6</v>
      </c>
      <c r="N12" s="1420">
        <v>6000</v>
      </c>
      <c r="O12" s="1418"/>
      <c r="P12" s="1418"/>
      <c r="Q12" s="1418">
        <v>10</v>
      </c>
      <c r="R12" s="1418">
        <v>16889.3</v>
      </c>
    </row>
    <row r="13" spans="1:18" ht="21.75" customHeight="1">
      <c r="A13" s="1418">
        <v>6</v>
      </c>
      <c r="B13" s="2271" t="s">
        <v>108</v>
      </c>
      <c r="C13" s="2271"/>
      <c r="D13" s="2271"/>
      <c r="E13" s="1419">
        <f t="shared" si="0"/>
        <v>506</v>
      </c>
      <c r="F13" s="1419">
        <f t="shared" si="0"/>
        <v>1415184.06</v>
      </c>
      <c r="G13" s="1418">
        <v>422</v>
      </c>
      <c r="H13" s="1418">
        <v>1347440.06</v>
      </c>
      <c r="I13" s="1418">
        <v>20</v>
      </c>
      <c r="J13" s="1418">
        <v>1276.8</v>
      </c>
      <c r="K13" s="1418">
        <v>38</v>
      </c>
      <c r="L13" s="1418">
        <v>35424.400000000001</v>
      </c>
      <c r="M13" s="1418">
        <v>17</v>
      </c>
      <c r="N13" s="1420">
        <v>17000</v>
      </c>
      <c r="O13" s="1418">
        <v>2</v>
      </c>
      <c r="P13" s="1418">
        <v>6024</v>
      </c>
      <c r="Q13" s="1418">
        <v>7</v>
      </c>
      <c r="R13" s="1418">
        <v>8018.8</v>
      </c>
    </row>
    <row r="14" spans="1:18" ht="21.75" customHeight="1">
      <c r="A14" s="1418">
        <v>7</v>
      </c>
      <c r="B14" s="2271" t="s">
        <v>109</v>
      </c>
      <c r="C14" s="2271"/>
      <c r="D14" s="2271"/>
      <c r="E14" s="1419">
        <f t="shared" si="0"/>
        <v>320</v>
      </c>
      <c r="F14" s="1419">
        <f t="shared" si="0"/>
        <v>843656.62</v>
      </c>
      <c r="G14" s="1418">
        <v>271</v>
      </c>
      <c r="H14" s="1418">
        <v>800725.9</v>
      </c>
      <c r="I14" s="1418">
        <v>14</v>
      </c>
      <c r="J14" s="1418">
        <v>995.2</v>
      </c>
      <c r="K14" s="1418">
        <v>20</v>
      </c>
      <c r="L14" s="1418">
        <v>22047.9</v>
      </c>
      <c r="M14" s="1418">
        <v>10</v>
      </c>
      <c r="N14" s="1420">
        <v>10000</v>
      </c>
      <c r="O14" s="1418">
        <f>1+2</f>
        <v>3</v>
      </c>
      <c r="P14" s="1418">
        <f>3012+1657.32</f>
        <v>4669.32</v>
      </c>
      <c r="Q14" s="1418">
        <v>2</v>
      </c>
      <c r="R14" s="1418">
        <v>5218.3</v>
      </c>
    </row>
    <row r="15" spans="1:18" ht="21.75" customHeight="1">
      <c r="A15" s="1418">
        <v>8</v>
      </c>
      <c r="B15" s="2271" t="s">
        <v>111</v>
      </c>
      <c r="C15" s="2271"/>
      <c r="D15" s="2271"/>
      <c r="E15" s="1419">
        <f t="shared" si="0"/>
        <v>494</v>
      </c>
      <c r="F15" s="1419">
        <f t="shared" si="0"/>
        <v>1262136.3999999999</v>
      </c>
      <c r="G15" s="1418">
        <v>343</v>
      </c>
      <c r="H15" s="1418">
        <v>1174528.8999999999</v>
      </c>
      <c r="I15" s="1418">
        <v>61</v>
      </c>
      <c r="J15" s="1418">
        <v>3671.2</v>
      </c>
      <c r="K15" s="1418">
        <v>69</v>
      </c>
      <c r="L15" s="1418">
        <v>60434.8</v>
      </c>
      <c r="M15" s="1418">
        <v>12</v>
      </c>
      <c r="N15" s="1420">
        <v>12000</v>
      </c>
      <c r="O15" s="1418"/>
      <c r="P15" s="1418">
        <v>1239.2</v>
      </c>
      <c r="Q15" s="1418">
        <v>9</v>
      </c>
      <c r="R15" s="1418">
        <v>10262.299999999999</v>
      </c>
    </row>
    <row r="16" spans="1:18" ht="21.75" customHeight="1">
      <c r="A16" s="1418">
        <v>9</v>
      </c>
      <c r="B16" s="2271" t="s">
        <v>260</v>
      </c>
      <c r="C16" s="2271"/>
      <c r="D16" s="2271"/>
      <c r="E16" s="1419">
        <f t="shared" si="0"/>
        <v>322</v>
      </c>
      <c r="F16" s="1419">
        <f t="shared" si="0"/>
        <v>773674.26</v>
      </c>
      <c r="G16" s="1418">
        <v>242</v>
      </c>
      <c r="H16" s="1418">
        <v>735063.03</v>
      </c>
      <c r="I16" s="1418">
        <v>44</v>
      </c>
      <c r="J16" s="1418">
        <v>3724.33</v>
      </c>
      <c r="K16" s="1418">
        <v>26</v>
      </c>
      <c r="L16" s="1418">
        <v>25282.1</v>
      </c>
      <c r="M16" s="1418">
        <v>7</v>
      </c>
      <c r="N16" s="1420">
        <v>7000</v>
      </c>
      <c r="O16" s="1418"/>
      <c r="P16" s="1418"/>
      <c r="Q16" s="1418">
        <v>3</v>
      </c>
      <c r="R16" s="1418">
        <v>2604.8000000000002</v>
      </c>
    </row>
    <row r="17" spans="1:18" ht="21.75" customHeight="1">
      <c r="A17" s="1418">
        <v>10</v>
      </c>
      <c r="B17" s="2271" t="s">
        <v>2263</v>
      </c>
      <c r="C17" s="2271"/>
      <c r="D17" s="2271"/>
      <c r="E17" s="1419">
        <f t="shared" si="0"/>
        <v>578</v>
      </c>
      <c r="F17" s="1419">
        <f t="shared" si="0"/>
        <v>1503379.0000000002</v>
      </c>
      <c r="G17" s="1418">
        <v>485</v>
      </c>
      <c r="H17" s="1418">
        <v>1455995.1</v>
      </c>
      <c r="I17" s="1418">
        <v>34</v>
      </c>
      <c r="J17" s="1418">
        <v>2597.1999999999998</v>
      </c>
      <c r="K17" s="1418">
        <v>35</v>
      </c>
      <c r="L17" s="1418">
        <v>22023.1</v>
      </c>
      <c r="M17" s="1418">
        <v>17</v>
      </c>
      <c r="N17" s="1420">
        <v>17000</v>
      </c>
      <c r="O17" s="1418"/>
      <c r="P17" s="1418"/>
      <c r="Q17" s="1418">
        <v>7</v>
      </c>
      <c r="R17" s="1418">
        <v>5763.6</v>
      </c>
    </row>
    <row r="18" spans="1:18" ht="21.75" customHeight="1">
      <c r="A18" s="1418">
        <v>11</v>
      </c>
      <c r="B18" s="2271" t="s">
        <v>338</v>
      </c>
      <c r="C18" s="2271"/>
      <c r="D18" s="2271"/>
      <c r="E18" s="1419">
        <f t="shared" si="0"/>
        <v>500</v>
      </c>
      <c r="F18" s="1419">
        <f t="shared" si="0"/>
        <v>1298152.3600000001</v>
      </c>
      <c r="G18" s="1418">
        <v>398</v>
      </c>
      <c r="H18" s="1418">
        <v>1255720.56</v>
      </c>
      <c r="I18" s="1418">
        <v>62</v>
      </c>
      <c r="J18" s="1418">
        <v>5969.2</v>
      </c>
      <c r="K18" s="1418">
        <v>28</v>
      </c>
      <c r="L18" s="1418">
        <v>24097</v>
      </c>
      <c r="M18" s="1418">
        <v>9</v>
      </c>
      <c r="N18" s="1420">
        <v>9000</v>
      </c>
      <c r="O18" s="1418"/>
      <c r="P18" s="1418"/>
      <c r="Q18" s="1418">
        <v>3</v>
      </c>
      <c r="R18" s="1418">
        <v>3365.6</v>
      </c>
    </row>
    <row r="19" spans="1:18" ht="21.75" customHeight="1">
      <c r="A19" s="1418">
        <v>12</v>
      </c>
      <c r="B19" s="2271" t="s">
        <v>112</v>
      </c>
      <c r="C19" s="2271"/>
      <c r="D19" s="2271"/>
      <c r="E19" s="1419">
        <f t="shared" si="0"/>
        <v>379</v>
      </c>
      <c r="F19" s="1419">
        <f t="shared" si="0"/>
        <v>822339.13</v>
      </c>
      <c r="G19" s="1418">
        <v>258</v>
      </c>
      <c r="H19" s="1418">
        <v>779546.5</v>
      </c>
      <c r="I19" s="1418">
        <v>76</v>
      </c>
      <c r="J19" s="1418">
        <v>4879.8</v>
      </c>
      <c r="K19" s="1418">
        <v>26</v>
      </c>
      <c r="L19" s="1418">
        <v>14892.79</v>
      </c>
      <c r="M19" s="1418">
        <v>10</v>
      </c>
      <c r="N19" s="1420">
        <v>10000</v>
      </c>
      <c r="O19" s="1418">
        <v>1</v>
      </c>
      <c r="P19" s="1418">
        <v>3649.34</v>
      </c>
      <c r="Q19" s="1418">
        <v>8</v>
      </c>
      <c r="R19" s="1418">
        <v>9370.7000000000007</v>
      </c>
    </row>
    <row r="20" spans="1:18" ht="21.75" customHeight="1">
      <c r="A20" s="1418">
        <v>13</v>
      </c>
      <c r="B20" s="2271" t="s">
        <v>114</v>
      </c>
      <c r="C20" s="2271"/>
      <c r="D20" s="2271"/>
      <c r="E20" s="1419">
        <f t="shared" si="0"/>
        <v>350</v>
      </c>
      <c r="F20" s="1419">
        <f t="shared" si="0"/>
        <v>990855.08000000007</v>
      </c>
      <c r="G20" s="1418">
        <v>283</v>
      </c>
      <c r="H20" s="1418">
        <v>939928.1</v>
      </c>
      <c r="I20" s="1418">
        <v>10</v>
      </c>
      <c r="J20" s="1418">
        <v>496.3</v>
      </c>
      <c r="K20" s="1418">
        <v>43</v>
      </c>
      <c r="L20" s="1418">
        <v>34487.379999999997</v>
      </c>
      <c r="M20" s="1418">
        <v>5</v>
      </c>
      <c r="N20" s="1420">
        <v>5000</v>
      </c>
      <c r="O20" s="1418"/>
      <c r="P20" s="1418"/>
      <c r="Q20" s="1418">
        <v>9</v>
      </c>
      <c r="R20" s="1418">
        <v>10943.3</v>
      </c>
    </row>
    <row r="21" spans="1:18" ht="21.75" customHeight="1">
      <c r="A21" s="1418">
        <v>14</v>
      </c>
      <c r="B21" s="2271" t="s">
        <v>115</v>
      </c>
      <c r="C21" s="2271"/>
      <c r="D21" s="2271"/>
      <c r="E21" s="1419">
        <f t="shared" si="0"/>
        <v>10651</v>
      </c>
      <c r="F21" s="1419">
        <f t="shared" si="0"/>
        <v>26556046.819999997</v>
      </c>
      <c r="G21" s="1418">
        <v>6912</v>
      </c>
      <c r="H21" s="1418">
        <v>24418795.219999999</v>
      </c>
      <c r="I21" s="1418">
        <v>2112</v>
      </c>
      <c r="J21" s="1418">
        <v>244787.3</v>
      </c>
      <c r="K21" s="1418">
        <v>954</v>
      </c>
      <c r="L21" s="1418">
        <v>922903.7</v>
      </c>
      <c r="M21" s="1418">
        <v>246</v>
      </c>
      <c r="N21" s="1420">
        <v>246000</v>
      </c>
      <c r="O21" s="1418">
        <f>34+70</f>
        <v>104</v>
      </c>
      <c r="P21" s="1418">
        <f>1779.7+10567.2+325138.8</f>
        <v>337485.7</v>
      </c>
      <c r="Q21" s="1418">
        <v>323</v>
      </c>
      <c r="R21" s="1418">
        <v>386074.9</v>
      </c>
    </row>
    <row r="22" spans="1:18" ht="21.75" customHeight="1">
      <c r="A22" s="1418"/>
      <c r="B22" s="2289" t="s">
        <v>339</v>
      </c>
      <c r="C22" s="2289"/>
      <c r="D22" s="1419"/>
      <c r="E22" s="1419">
        <f>G22+I22+K22+M22+O22+Q22</f>
        <v>16497</v>
      </c>
      <c r="F22" s="1419">
        <f>H22+J22+L22+N22+P22+R22</f>
        <v>41596391.250000007</v>
      </c>
      <c r="G22" s="1418">
        <f t="shared" ref="G22:L22" si="1">SUM(G8:G21)</f>
        <v>11514</v>
      </c>
      <c r="H22" s="1418">
        <f t="shared" si="1"/>
        <v>38771349.950000003</v>
      </c>
      <c r="I22" s="1418">
        <f t="shared" si="1"/>
        <v>2650</v>
      </c>
      <c r="J22" s="1418">
        <f t="shared" si="1"/>
        <v>282507.28999999998</v>
      </c>
      <c r="K22" s="1418">
        <f t="shared" si="1"/>
        <v>1417</v>
      </c>
      <c r="L22" s="1418">
        <f t="shared" si="1"/>
        <v>1295207.5699999998</v>
      </c>
      <c r="M22" s="1418">
        <f>SUM(M8:M21)</f>
        <v>384</v>
      </c>
      <c r="N22" s="1418">
        <f t="shared" ref="N22:R22" si="2">SUM(N8:N21)</f>
        <v>384000</v>
      </c>
      <c r="O22" s="1418">
        <f t="shared" si="2"/>
        <v>113</v>
      </c>
      <c r="P22" s="1418">
        <f t="shared" si="2"/>
        <v>362775.56</v>
      </c>
      <c r="Q22" s="1418">
        <f t="shared" si="2"/>
        <v>419</v>
      </c>
      <c r="R22" s="1418">
        <f t="shared" si="2"/>
        <v>500550.88000000006</v>
      </c>
    </row>
    <row r="25" spans="1:18">
      <c r="J25" s="1416">
        <v>79</v>
      </c>
    </row>
  </sheetData>
  <mergeCells count="37">
    <mergeCell ref="R6:R7"/>
    <mergeCell ref="B8:D8"/>
    <mergeCell ref="B22:C22"/>
    <mergeCell ref="F1:P2"/>
    <mergeCell ref="B3:C3"/>
    <mergeCell ref="B4:C4"/>
    <mergeCell ref="Q4:R4"/>
    <mergeCell ref="B15:D15"/>
    <mergeCell ref="B10:D10"/>
    <mergeCell ref="B11:D11"/>
    <mergeCell ref="Q6:Q7"/>
    <mergeCell ref="B12:D12"/>
    <mergeCell ref="B13:D13"/>
    <mergeCell ref="B14:D14"/>
    <mergeCell ref="B9:D9"/>
    <mergeCell ref="B16:D16"/>
    <mergeCell ref="A5:A7"/>
    <mergeCell ref="B5:D7"/>
    <mergeCell ref="E5:F5"/>
    <mergeCell ref="G5:R5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B17:D17"/>
    <mergeCell ref="B18:D18"/>
    <mergeCell ref="B19:D19"/>
    <mergeCell ref="B20:D20"/>
    <mergeCell ref="B21:D21"/>
  </mergeCells>
  <pageMargins left="0.24" right="0.24" top="0.75" bottom="0.75" header="0.3" footer="0.3"/>
  <pageSetup paperSize="9" scale="9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16">
    <tabColor rgb="FF00B050"/>
  </sheetPr>
  <dimension ref="B1:I47"/>
  <sheetViews>
    <sheetView topLeftCell="A16" workbookViewId="0">
      <selection activeCell="C43" sqref="C43"/>
    </sheetView>
  </sheetViews>
  <sheetFormatPr defaultColWidth="9.140625" defaultRowHeight="12.75"/>
  <cols>
    <col min="1" max="1" width="1.140625" style="222" customWidth="1"/>
    <col min="2" max="2" width="43.85546875" style="222" customWidth="1"/>
    <col min="3" max="3" width="11.5703125" style="222" customWidth="1"/>
    <col min="4" max="4" width="12.140625" style="222" customWidth="1"/>
    <col min="5" max="5" width="11.28515625" style="222" customWidth="1"/>
    <col min="6" max="6" width="11.42578125" style="222" customWidth="1"/>
    <col min="7" max="10" width="9.140625" style="222"/>
    <col min="11" max="11" width="12.42578125" style="222" customWidth="1"/>
    <col min="12" max="16384" width="9.140625" style="222"/>
  </cols>
  <sheetData>
    <row r="1" spans="2:6">
      <c r="B1" s="326" t="s">
        <v>1308</v>
      </c>
      <c r="C1" s="313"/>
      <c r="D1" s="313"/>
      <c r="E1" s="326"/>
      <c r="F1" s="326"/>
    </row>
    <row r="2" spans="2:6">
      <c r="B2" s="217" t="s">
        <v>2053</v>
      </c>
    </row>
    <row r="3" spans="2:6" ht="27" customHeight="1">
      <c r="B3" s="2295" t="s">
        <v>301</v>
      </c>
      <c r="C3" s="2297" t="s">
        <v>1268</v>
      </c>
      <c r="D3" s="328" t="s">
        <v>701</v>
      </c>
      <c r="E3" s="328"/>
      <c r="F3" s="329">
        <v>2017</v>
      </c>
    </row>
    <row r="4" spans="2:6" ht="13.5" thickBot="1">
      <c r="B4" s="2296"/>
      <c r="C4" s="2296"/>
      <c r="D4" s="330">
        <v>2016</v>
      </c>
      <c r="E4" s="330">
        <v>2017</v>
      </c>
      <c r="F4" s="331">
        <v>2016</v>
      </c>
    </row>
    <row r="5" spans="2:6" ht="17.100000000000001" customHeight="1">
      <c r="B5" s="509" t="s">
        <v>787</v>
      </c>
      <c r="C5" s="510"/>
      <c r="D5" s="511"/>
      <c r="E5" s="511"/>
      <c r="F5" s="512"/>
    </row>
    <row r="6" spans="2:6" ht="17.100000000000001" customHeight="1">
      <c r="B6" s="323" t="s">
        <v>788</v>
      </c>
      <c r="C6" s="510" t="s">
        <v>789</v>
      </c>
      <c r="D6" s="356">
        <v>432.2</v>
      </c>
      <c r="E6" s="513">
        <v>368.6</v>
      </c>
      <c r="F6" s="324">
        <f>SUM(E6/D6*100)</f>
        <v>85.284590467376219</v>
      </c>
    </row>
    <row r="7" spans="2:6" ht="17.100000000000001" customHeight="1">
      <c r="B7" s="323" t="s">
        <v>790</v>
      </c>
      <c r="C7" s="510" t="s">
        <v>597</v>
      </c>
      <c r="D7" s="355">
        <v>80.2</v>
      </c>
      <c r="E7" s="513">
        <v>62.9</v>
      </c>
      <c r="F7" s="324">
        <f t="shared" ref="F7:F24" si="0">SUM(E7/D7*100)</f>
        <v>78.428927680797997</v>
      </c>
    </row>
    <row r="8" spans="2:6" ht="17.100000000000001" customHeight="1">
      <c r="B8" s="323" t="s">
        <v>652</v>
      </c>
      <c r="C8" s="510" t="s">
        <v>588</v>
      </c>
      <c r="D8" s="514">
        <v>687</v>
      </c>
      <c r="E8" s="513">
        <v>583</v>
      </c>
      <c r="F8" s="324">
        <f t="shared" si="0"/>
        <v>84.861717612809315</v>
      </c>
    </row>
    <row r="9" spans="2:6" ht="17.100000000000001" customHeight="1">
      <c r="B9" s="323" t="s">
        <v>1269</v>
      </c>
      <c r="C9" s="510" t="s">
        <v>588</v>
      </c>
      <c r="D9" s="356">
        <v>3739</v>
      </c>
      <c r="E9" s="513">
        <v>1716</v>
      </c>
      <c r="F9" s="324">
        <f t="shared" si="0"/>
        <v>45.894624231077827</v>
      </c>
    </row>
    <row r="10" spans="2:6" ht="17.100000000000001" customHeight="1">
      <c r="B10" s="509" t="s">
        <v>791</v>
      </c>
      <c r="C10" s="510"/>
      <c r="D10" s="356"/>
      <c r="E10" s="513"/>
      <c r="F10" s="324"/>
    </row>
    <row r="11" spans="2:6" ht="17.100000000000001" customHeight="1">
      <c r="B11" s="323" t="s">
        <v>792</v>
      </c>
      <c r="C11" s="510" t="s">
        <v>597</v>
      </c>
      <c r="D11" s="356">
        <v>167.3</v>
      </c>
      <c r="E11" s="513">
        <v>244.5</v>
      </c>
      <c r="F11" s="324">
        <f t="shared" si="0"/>
        <v>146.14465032875074</v>
      </c>
    </row>
    <row r="12" spans="2:6" ht="17.100000000000001" customHeight="1">
      <c r="B12" s="509" t="s">
        <v>793</v>
      </c>
      <c r="C12" s="510" t="s">
        <v>597</v>
      </c>
      <c r="D12" s="355">
        <v>56.6</v>
      </c>
      <c r="E12" s="324">
        <v>60.3</v>
      </c>
      <c r="F12" s="324">
        <f t="shared" si="0"/>
        <v>106.53710247349824</v>
      </c>
    </row>
    <row r="13" spans="2:6" ht="17.100000000000001" customHeight="1">
      <c r="B13" s="323" t="s">
        <v>794</v>
      </c>
      <c r="C13" s="510" t="s">
        <v>597</v>
      </c>
      <c r="D13" s="355">
        <v>8.9</v>
      </c>
      <c r="E13" s="324">
        <v>3.8</v>
      </c>
      <c r="F13" s="324">
        <f t="shared" si="0"/>
        <v>42.696629213483142</v>
      </c>
    </row>
    <row r="14" spans="2:6" ht="17.100000000000001" customHeight="1">
      <c r="B14" s="323" t="s">
        <v>795</v>
      </c>
      <c r="C14" s="510" t="s">
        <v>597</v>
      </c>
      <c r="D14" s="355">
        <v>8.5</v>
      </c>
      <c r="E14" s="324">
        <v>8.4</v>
      </c>
      <c r="F14" s="324">
        <f t="shared" si="0"/>
        <v>98.82352941176471</v>
      </c>
    </row>
    <row r="15" spans="2:6" ht="17.100000000000001" customHeight="1">
      <c r="B15" s="323" t="s">
        <v>796</v>
      </c>
      <c r="C15" s="510" t="s">
        <v>597</v>
      </c>
      <c r="D15" s="355">
        <v>39.200000000000003</v>
      </c>
      <c r="E15" s="324">
        <v>48.1</v>
      </c>
      <c r="F15" s="324">
        <f t="shared" si="0"/>
        <v>122.70408163265304</v>
      </c>
    </row>
    <row r="16" spans="2:6" ht="17.100000000000001" customHeight="1">
      <c r="B16" s="323" t="s">
        <v>797</v>
      </c>
      <c r="C16" s="510" t="s">
        <v>581</v>
      </c>
      <c r="D16" s="356">
        <v>0.6</v>
      </c>
      <c r="E16" s="513">
        <v>0.39</v>
      </c>
      <c r="F16" s="324">
        <f t="shared" si="0"/>
        <v>65</v>
      </c>
    </row>
    <row r="17" spans="2:6" ht="17.100000000000001" customHeight="1">
      <c r="B17" s="323" t="s">
        <v>648</v>
      </c>
      <c r="C17" s="510" t="s">
        <v>649</v>
      </c>
      <c r="D17" s="356">
        <v>130.04</v>
      </c>
      <c r="E17" s="513">
        <v>138.69999999999999</v>
      </c>
      <c r="F17" s="324">
        <f t="shared" si="0"/>
        <v>106.65948938788065</v>
      </c>
    </row>
    <row r="18" spans="2:6" ht="17.100000000000001" customHeight="1">
      <c r="B18" s="509" t="s">
        <v>1270</v>
      </c>
      <c r="C18" s="510" t="s">
        <v>597</v>
      </c>
      <c r="D18" s="356">
        <v>323.89999999999998</v>
      </c>
      <c r="E18" s="356">
        <v>236.9</v>
      </c>
      <c r="F18" s="324">
        <f t="shared" si="0"/>
        <v>73.139857980858295</v>
      </c>
    </row>
    <row r="19" spans="2:6" ht="17.100000000000001" customHeight="1">
      <c r="B19" s="323" t="s">
        <v>1269</v>
      </c>
      <c r="C19" s="510" t="s">
        <v>588</v>
      </c>
      <c r="D19" s="356">
        <v>3450</v>
      </c>
      <c r="E19" s="356">
        <v>3800</v>
      </c>
      <c r="F19" s="324">
        <f t="shared" si="0"/>
        <v>110.14492753623189</v>
      </c>
    </row>
    <row r="20" spans="2:6" ht="17.100000000000001" customHeight="1">
      <c r="B20" s="515" t="s">
        <v>1271</v>
      </c>
      <c r="C20" s="410"/>
      <c r="D20" s="355">
        <v>980</v>
      </c>
      <c r="E20" s="319">
        <f>E6+E11+E12+E18</f>
        <v>910.3</v>
      </c>
      <c r="F20" s="324">
        <f t="shared" si="0"/>
        <v>92.887755102040813</v>
      </c>
    </row>
    <row r="21" spans="2:6" ht="17.100000000000001" customHeight="1">
      <c r="B21" s="509" t="s">
        <v>1272</v>
      </c>
      <c r="C21" s="510"/>
      <c r="D21" s="513"/>
      <c r="E21" s="513"/>
      <c r="F21" s="324"/>
    </row>
    <row r="22" spans="2:6" ht="17.100000000000001" customHeight="1">
      <c r="B22" s="323" t="s">
        <v>1273</v>
      </c>
      <c r="C22" s="510" t="s">
        <v>525</v>
      </c>
      <c r="D22" s="356">
        <v>1.21</v>
      </c>
      <c r="E22" s="356">
        <v>0.29499999999999998</v>
      </c>
      <c r="F22" s="324">
        <f t="shared" si="0"/>
        <v>24.380165289256198</v>
      </c>
    </row>
    <row r="23" spans="2:6" ht="17.100000000000001" customHeight="1">
      <c r="B23" s="323" t="s">
        <v>1045</v>
      </c>
      <c r="C23" s="510" t="s">
        <v>1274</v>
      </c>
      <c r="D23" s="513">
        <v>1981</v>
      </c>
      <c r="E23" s="516">
        <v>582</v>
      </c>
      <c r="F23" s="324">
        <f t="shared" si="0"/>
        <v>29.379101463907119</v>
      </c>
    </row>
    <row r="24" spans="2:6" s="517" customFormat="1" ht="17.100000000000001" customHeight="1">
      <c r="B24" s="318" t="s">
        <v>1275</v>
      </c>
      <c r="C24" s="410" t="s">
        <v>597</v>
      </c>
      <c r="D24" s="321">
        <v>29.6</v>
      </c>
      <c r="E24" s="321">
        <v>21.5</v>
      </c>
      <c r="F24" s="324">
        <f t="shared" si="0"/>
        <v>72.63513513513513</v>
      </c>
    </row>
    <row r="25" spans="2:6">
      <c r="B25" s="509" t="s">
        <v>1460</v>
      </c>
      <c r="C25" s="510"/>
      <c r="D25" s="321"/>
      <c r="E25" s="513"/>
      <c r="F25" s="324"/>
    </row>
    <row r="26" spans="2:6">
      <c r="B26" s="498" t="s">
        <v>798</v>
      </c>
      <c r="C26" s="510" t="s">
        <v>597</v>
      </c>
      <c r="D26" s="321">
        <v>86.2</v>
      </c>
      <c r="E26" s="356">
        <v>101.9</v>
      </c>
      <c r="F26" s="324">
        <f>SUM(E26/D26*100)</f>
        <v>118.21345707656612</v>
      </c>
    </row>
    <row r="27" spans="2:6" ht="20.25" customHeight="1">
      <c r="B27" s="323" t="s">
        <v>797</v>
      </c>
      <c r="C27" s="510" t="s">
        <v>581</v>
      </c>
      <c r="D27" s="356">
        <v>34.799999999999997</v>
      </c>
      <c r="E27" s="513">
        <v>39.9</v>
      </c>
      <c r="F27" s="324">
        <f>SUM(E27/D27*100)</f>
        <v>114.65517241379311</v>
      </c>
    </row>
    <row r="28" spans="2:6" ht="21" customHeight="1">
      <c r="B28" s="323" t="s">
        <v>648</v>
      </c>
      <c r="C28" s="510" t="s">
        <v>649</v>
      </c>
      <c r="D28" s="356">
        <v>22809</v>
      </c>
      <c r="E28" s="516">
        <v>25698.7</v>
      </c>
      <c r="F28" s="324">
        <f>SUM(E28/D28*100)</f>
        <v>112.66912183787102</v>
      </c>
    </row>
    <row r="29" spans="2:6" ht="22.5" customHeight="1" thickBot="1">
      <c r="B29" s="518" t="s">
        <v>798</v>
      </c>
      <c r="C29" s="519" t="s">
        <v>597</v>
      </c>
      <c r="D29" s="520">
        <f>D24+D26</f>
        <v>115.80000000000001</v>
      </c>
      <c r="E29" s="521">
        <f>E24+E26</f>
        <v>123.4</v>
      </c>
      <c r="F29" s="618">
        <v>78.900000000000006</v>
      </c>
    </row>
    <row r="30" spans="2:6" ht="9.75" customHeight="1">
      <c r="B30" s="504"/>
      <c r="C30" s="504"/>
      <c r="D30" s="504"/>
      <c r="E30" s="504"/>
      <c r="F30" s="504"/>
    </row>
    <row r="31" spans="2:6" ht="22.5" customHeight="1">
      <c r="B31" s="1243" t="s">
        <v>799</v>
      </c>
      <c r="C31" s="624"/>
      <c r="D31" s="624"/>
      <c r="E31" s="1243"/>
      <c r="F31" s="1243"/>
    </row>
    <row r="32" spans="2:6" ht="10.5" customHeight="1">
      <c r="D32" s="315"/>
      <c r="E32" s="522"/>
      <c r="F32" s="505" t="s">
        <v>597</v>
      </c>
    </row>
    <row r="33" spans="2:9">
      <c r="B33" s="2297" t="s">
        <v>301</v>
      </c>
      <c r="C33" s="1247" t="s">
        <v>575</v>
      </c>
      <c r="D33" s="523"/>
      <c r="E33" s="2299" t="s">
        <v>327</v>
      </c>
      <c r="F33" s="2300"/>
      <c r="H33" s="323"/>
      <c r="I33" s="323"/>
    </row>
    <row r="34" spans="2:9" ht="13.5" thickBot="1">
      <c r="B34" s="2298"/>
      <c r="C34" s="330">
        <v>2016</v>
      </c>
      <c r="D34" s="330">
        <v>2017</v>
      </c>
      <c r="E34" s="524" t="s">
        <v>576</v>
      </c>
      <c r="F34" s="525" t="s">
        <v>664</v>
      </c>
      <c r="H34" s="323"/>
      <c r="I34" s="506"/>
    </row>
    <row r="35" spans="2:9">
      <c r="B35" s="323" t="s">
        <v>800</v>
      </c>
      <c r="C35" s="324">
        <v>2696</v>
      </c>
      <c r="D35" s="324">
        <v>3146.8</v>
      </c>
      <c r="E35" s="324">
        <f>SUM(D35/C35)*100</f>
        <v>116.72106824925817</v>
      </c>
      <c r="F35" s="324">
        <f>D35-C35</f>
        <v>450.80000000000018</v>
      </c>
      <c r="H35" s="323"/>
      <c r="I35" s="506"/>
    </row>
    <row r="36" spans="2:9">
      <c r="B36" s="323" t="s">
        <v>801</v>
      </c>
      <c r="C36" s="324">
        <v>1024.9000000000001</v>
      </c>
      <c r="D36" s="324">
        <v>1138.7</v>
      </c>
      <c r="E36" s="324">
        <f t="shared" ref="E36:E42" si="1">SUM(D36/C36)*100</f>
        <v>111.10352229485802</v>
      </c>
      <c r="F36" s="324">
        <f t="shared" ref="F36:F42" si="2">D36-C36</f>
        <v>113.79999999999995</v>
      </c>
      <c r="H36" s="323"/>
      <c r="I36" s="506"/>
    </row>
    <row r="37" spans="2:9">
      <c r="B37" s="323" t="s">
        <v>802</v>
      </c>
      <c r="C37" s="324">
        <v>634.1</v>
      </c>
      <c r="D37" s="324">
        <v>744.6</v>
      </c>
      <c r="E37" s="324">
        <f t="shared" si="1"/>
        <v>117.42627345844502</v>
      </c>
      <c r="F37" s="324">
        <f t="shared" si="2"/>
        <v>110.5</v>
      </c>
      <c r="H37" s="323"/>
      <c r="I37" s="506"/>
    </row>
    <row r="38" spans="2:9">
      <c r="B38" s="323" t="s">
        <v>803</v>
      </c>
      <c r="C38" s="324">
        <v>390.8</v>
      </c>
      <c r="D38" s="324">
        <v>394.1</v>
      </c>
      <c r="E38" s="324">
        <f>SUM(D38/C38)*100</f>
        <v>100.84442169907881</v>
      </c>
      <c r="F38" s="324">
        <f t="shared" si="2"/>
        <v>3.3000000000000114</v>
      </c>
      <c r="H38" s="323"/>
      <c r="I38" s="506"/>
    </row>
    <row r="39" spans="2:9">
      <c r="B39" s="323" t="s">
        <v>804</v>
      </c>
      <c r="C39" s="324">
        <v>923.7</v>
      </c>
      <c r="D39" s="324">
        <v>1041.9000000000001</v>
      </c>
      <c r="E39" s="324">
        <f t="shared" si="1"/>
        <v>112.79636245534266</v>
      </c>
      <c r="F39" s="324">
        <f t="shared" si="2"/>
        <v>118.20000000000005</v>
      </c>
      <c r="H39" s="323"/>
      <c r="I39" s="506"/>
    </row>
    <row r="40" spans="2:9">
      <c r="B40" s="323" t="s">
        <v>805</v>
      </c>
      <c r="C40" s="324">
        <v>247.3</v>
      </c>
      <c r="D40" s="324">
        <v>319.8</v>
      </c>
      <c r="E40" s="324">
        <f t="shared" si="1"/>
        <v>129.31661949049737</v>
      </c>
      <c r="F40" s="324">
        <f t="shared" si="2"/>
        <v>72.5</v>
      </c>
      <c r="H40" s="323"/>
      <c r="I40" s="506"/>
    </row>
    <row r="41" spans="2:9">
      <c r="B41" s="323" t="s">
        <v>806</v>
      </c>
      <c r="C41" s="324">
        <v>325.89999999999998</v>
      </c>
      <c r="D41" s="324">
        <v>421.3</v>
      </c>
      <c r="E41" s="324">
        <f t="shared" si="1"/>
        <v>129.27278306228908</v>
      </c>
      <c r="F41" s="324">
        <f t="shared" si="2"/>
        <v>95.400000000000034</v>
      </c>
      <c r="H41" s="323"/>
      <c r="I41" s="506"/>
    </row>
    <row r="42" spans="2:9" ht="13.5" thickBot="1">
      <c r="B42" s="526" t="s">
        <v>807</v>
      </c>
      <c r="C42" s="527">
        <v>173.9</v>
      </c>
      <c r="D42" s="527">
        <v>224.9</v>
      </c>
      <c r="E42" s="527">
        <f t="shared" si="1"/>
        <v>129.32719953996551</v>
      </c>
      <c r="F42" s="527">
        <f t="shared" si="2"/>
        <v>51</v>
      </c>
      <c r="H42" s="323"/>
      <c r="I42" s="506"/>
    </row>
    <row r="43" spans="2:9">
      <c r="H43" s="323"/>
      <c r="I43" s="323"/>
    </row>
    <row r="47" spans="2:9">
      <c r="B47" s="2231">
        <v>80</v>
      </c>
      <c r="C47" s="2231"/>
      <c r="D47" s="2231"/>
      <c r="E47" s="2231"/>
      <c r="F47" s="2231"/>
      <c r="G47" s="2231"/>
    </row>
  </sheetData>
  <mergeCells count="5">
    <mergeCell ref="B47:G47"/>
    <mergeCell ref="B3:B4"/>
    <mergeCell ref="C3:C4"/>
    <mergeCell ref="B33:B34"/>
    <mergeCell ref="E33:F33"/>
  </mergeCells>
  <phoneticPr fontId="11" type="noConversion"/>
  <printOptions horizontalCentered="1" verticalCentered="1"/>
  <pageMargins left="0.6" right="0.39370078740157499" top="0.41" bottom="0.196850393700787" header="0" footer="0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6">
    <tabColor rgb="FF00B050"/>
  </sheetPr>
  <dimension ref="A2:I36"/>
  <sheetViews>
    <sheetView workbookViewId="0">
      <selection activeCell="O17" sqref="O17"/>
    </sheetView>
  </sheetViews>
  <sheetFormatPr defaultColWidth="9.140625" defaultRowHeight="12.75"/>
  <cols>
    <col min="1" max="1" width="19.28515625" style="470" customWidth="1"/>
    <col min="2" max="2" width="10" style="470" customWidth="1"/>
    <col min="3" max="3" width="8.28515625" style="470" customWidth="1"/>
    <col min="4" max="4" width="7.7109375" style="470" customWidth="1"/>
    <col min="5" max="5" width="8.42578125" style="470" customWidth="1"/>
    <col min="6" max="6" width="8.7109375" style="470" customWidth="1"/>
    <col min="7" max="7" width="12" style="470" customWidth="1"/>
    <col min="8" max="8" width="11.140625" style="470" customWidth="1"/>
    <col min="9" max="9" width="9.140625" style="470" customWidth="1"/>
    <col min="10" max="16384" width="9.140625" style="470"/>
  </cols>
  <sheetData>
    <row r="2" spans="1:9" ht="14.25">
      <c r="A2" s="2302" t="s">
        <v>1680</v>
      </c>
      <c r="B2" s="2302"/>
      <c r="C2" s="2302"/>
      <c r="D2" s="2302"/>
      <c r="E2" s="2302"/>
      <c r="F2" s="2302"/>
      <c r="G2" s="2302"/>
      <c r="H2" s="2302"/>
      <c r="I2" s="2302"/>
    </row>
    <row r="3" spans="1:9" ht="27" customHeight="1">
      <c r="A3" s="2309" t="s">
        <v>1679</v>
      </c>
      <c r="B3" s="2309"/>
      <c r="C3" s="219"/>
      <c r="D3" s="219"/>
      <c r="E3" s="146"/>
      <c r="F3" s="146"/>
      <c r="G3" s="146"/>
    </row>
    <row r="4" spans="1:9" ht="26.25" customHeight="1">
      <c r="A4" s="2305" t="s">
        <v>301</v>
      </c>
      <c r="B4" s="2305" t="s">
        <v>748</v>
      </c>
      <c r="C4" s="2310">
        <v>2013</v>
      </c>
      <c r="D4" s="2310">
        <v>2014</v>
      </c>
      <c r="E4" s="2307">
        <v>2015</v>
      </c>
      <c r="F4" s="2303">
        <v>2016</v>
      </c>
      <c r="G4" s="2303">
        <v>2017</v>
      </c>
      <c r="H4" s="2312" t="s">
        <v>2318</v>
      </c>
      <c r="I4" s="1619" t="s">
        <v>1799</v>
      </c>
    </row>
    <row r="5" spans="1:9" ht="13.5" thickBot="1">
      <c r="A5" s="2306"/>
      <c r="B5" s="2306"/>
      <c r="C5" s="2311"/>
      <c r="D5" s="2311"/>
      <c r="E5" s="2308"/>
      <c r="F5" s="2304"/>
      <c r="G5" s="2304"/>
      <c r="H5" s="2313"/>
      <c r="I5" s="2304"/>
    </row>
    <row r="6" spans="1:9" ht="27.75" customHeight="1">
      <c r="A6" s="237" t="s">
        <v>1036</v>
      </c>
      <c r="B6" s="238" t="s">
        <v>588</v>
      </c>
      <c r="C6" s="218">
        <v>163</v>
      </c>
      <c r="D6" s="218">
        <v>279</v>
      </c>
      <c r="E6" s="218">
        <v>335</v>
      </c>
      <c r="F6" s="218">
        <v>349</v>
      </c>
      <c r="G6" s="1581">
        <v>910</v>
      </c>
      <c r="H6" s="619">
        <f>SUM(G6/F6)*100</f>
        <v>260.74498567335246</v>
      </c>
      <c r="I6" s="239">
        <f>SUM(G6-F6)</f>
        <v>561</v>
      </c>
    </row>
    <row r="7" spans="1:9" ht="27.75" customHeight="1">
      <c r="A7" s="237" t="s">
        <v>1037</v>
      </c>
      <c r="B7" s="238" t="s">
        <v>525</v>
      </c>
      <c r="C7" s="218">
        <v>24.09</v>
      </c>
      <c r="D7" s="218">
        <v>14.06</v>
      </c>
      <c r="E7" s="218">
        <v>15.78</v>
      </c>
      <c r="F7" s="218">
        <v>15.62</v>
      </c>
      <c r="G7" s="1581">
        <v>50.71</v>
      </c>
      <c r="H7" s="619">
        <f>SUM(G7/F7)*100</f>
        <v>324.64788732394368</v>
      </c>
      <c r="I7" s="242">
        <f t="shared" ref="I7:I29" si="0">SUM(G7-F7)</f>
        <v>35.090000000000003</v>
      </c>
    </row>
    <row r="8" spans="1:9" ht="27.75" customHeight="1">
      <c r="A8" s="240" t="s">
        <v>1038</v>
      </c>
      <c r="B8" s="241" t="s">
        <v>588</v>
      </c>
      <c r="C8" s="239">
        <v>944</v>
      </c>
      <c r="D8" s="239">
        <v>835</v>
      </c>
      <c r="E8" s="239">
        <v>1002</v>
      </c>
      <c r="F8" s="239">
        <v>1037</v>
      </c>
      <c r="G8" s="1582">
        <v>1127</v>
      </c>
      <c r="H8" s="619">
        <f t="shared" ref="H8:H29" si="1">SUM(G8/F8)*100</f>
        <v>108.67888138862102</v>
      </c>
      <c r="I8" s="239">
        <f t="shared" si="0"/>
        <v>90</v>
      </c>
    </row>
    <row r="9" spans="1:9" ht="27.75" customHeight="1">
      <c r="A9" s="223" t="s">
        <v>1039</v>
      </c>
      <c r="B9" s="241" t="s">
        <v>588</v>
      </c>
      <c r="C9" s="239">
        <v>676</v>
      </c>
      <c r="D9" s="239">
        <v>564</v>
      </c>
      <c r="E9" s="239">
        <v>805</v>
      </c>
      <c r="F9" s="239">
        <v>738</v>
      </c>
      <c r="G9" s="1582">
        <v>882</v>
      </c>
      <c r="H9" s="619">
        <f t="shared" si="1"/>
        <v>119.51219512195121</v>
      </c>
      <c r="I9" s="239">
        <f t="shared" si="0"/>
        <v>144</v>
      </c>
    </row>
    <row r="10" spans="1:9" ht="27.75" customHeight="1">
      <c r="A10" s="223" t="s">
        <v>1040</v>
      </c>
      <c r="B10" s="241" t="s">
        <v>588</v>
      </c>
      <c r="C10" s="239">
        <v>163</v>
      </c>
      <c r="D10" s="239">
        <v>8</v>
      </c>
      <c r="E10" s="239">
        <v>138</v>
      </c>
      <c r="F10" s="239">
        <v>50</v>
      </c>
      <c r="G10" s="1582">
        <v>640</v>
      </c>
      <c r="H10" s="619">
        <f t="shared" si="1"/>
        <v>1280</v>
      </c>
      <c r="I10" s="239">
        <f t="shared" si="0"/>
        <v>590</v>
      </c>
    </row>
    <row r="11" spans="1:9" ht="27.75" customHeight="1">
      <c r="A11" s="240" t="s">
        <v>1041</v>
      </c>
      <c r="B11" s="241" t="s">
        <v>533</v>
      </c>
      <c r="C11" s="239">
        <v>55.89</v>
      </c>
      <c r="D11" s="239">
        <v>50.4</v>
      </c>
      <c r="E11" s="239">
        <v>53.58</v>
      </c>
      <c r="F11" s="239">
        <v>53.55</v>
      </c>
      <c r="G11" s="1582">
        <v>640</v>
      </c>
      <c r="H11" s="619">
        <f t="shared" si="1"/>
        <v>1195.1447245564893</v>
      </c>
      <c r="I11" s="242">
        <f t="shared" si="0"/>
        <v>586.45000000000005</v>
      </c>
    </row>
    <row r="12" spans="1:9" ht="27.75" customHeight="1">
      <c r="A12" s="237" t="s">
        <v>1042</v>
      </c>
      <c r="B12" s="241" t="s">
        <v>525</v>
      </c>
      <c r="C12" s="239">
        <v>63.17</v>
      </c>
      <c r="D12" s="239">
        <v>46.55</v>
      </c>
      <c r="E12" s="239">
        <v>61.08</v>
      </c>
      <c r="F12" s="239">
        <v>58.21</v>
      </c>
      <c r="G12" s="1582">
        <v>102.8</v>
      </c>
      <c r="H12" s="619">
        <f t="shared" si="1"/>
        <v>176.60195842638723</v>
      </c>
      <c r="I12" s="242">
        <f t="shared" si="0"/>
        <v>44.589999999999996</v>
      </c>
    </row>
    <row r="13" spans="1:9" ht="27.75" customHeight="1">
      <c r="A13" s="240" t="s">
        <v>750</v>
      </c>
      <c r="B13" s="241" t="s">
        <v>525</v>
      </c>
      <c r="C13" s="239">
        <v>39.1</v>
      </c>
      <c r="D13" s="239">
        <v>32.5</v>
      </c>
      <c r="E13" s="239">
        <v>45.3</v>
      </c>
      <c r="F13" s="239">
        <v>42.6</v>
      </c>
      <c r="G13" s="1582">
        <v>53.64</v>
      </c>
      <c r="H13" s="619">
        <f t="shared" si="1"/>
        <v>125.91549295774647</v>
      </c>
      <c r="I13" s="619">
        <f t="shared" si="0"/>
        <v>11.04</v>
      </c>
    </row>
    <row r="14" spans="1:9" ht="27.75" customHeight="1">
      <c r="A14" s="240" t="s">
        <v>1043</v>
      </c>
      <c r="B14" s="241" t="s">
        <v>525</v>
      </c>
      <c r="C14" s="239">
        <v>10.25</v>
      </c>
      <c r="D14" s="239">
        <v>0.04</v>
      </c>
      <c r="E14" s="239">
        <v>6.07</v>
      </c>
      <c r="F14" s="239">
        <v>1.1000000000000001</v>
      </c>
      <c r="G14" s="1582">
        <v>39.880000000000003</v>
      </c>
      <c r="H14" s="619">
        <f t="shared" si="1"/>
        <v>3625.454545454545</v>
      </c>
      <c r="I14" s="242">
        <f t="shared" si="0"/>
        <v>38.78</v>
      </c>
    </row>
    <row r="15" spans="1:9" ht="27.75" customHeight="1">
      <c r="A15" s="243" t="s">
        <v>1044</v>
      </c>
      <c r="B15" s="241" t="s">
        <v>525</v>
      </c>
      <c r="C15" s="239">
        <v>13.83</v>
      </c>
      <c r="D15" s="239">
        <v>14.03</v>
      </c>
      <c r="E15" s="239">
        <v>9.7100000000000009</v>
      </c>
      <c r="F15" s="239">
        <v>14.49</v>
      </c>
      <c r="G15" s="1582">
        <v>9.2799999999999994</v>
      </c>
      <c r="H15" s="619">
        <f t="shared" si="1"/>
        <v>64.044168391994475</v>
      </c>
      <c r="I15" s="619">
        <f t="shared" si="0"/>
        <v>-5.2100000000000009</v>
      </c>
    </row>
    <row r="16" spans="1:9" ht="27.75" customHeight="1">
      <c r="A16" s="237" t="s">
        <v>1045</v>
      </c>
      <c r="B16" s="497" t="s">
        <v>1046</v>
      </c>
      <c r="C16" s="1579">
        <v>63.17</v>
      </c>
      <c r="D16" s="1579">
        <v>46.55</v>
      </c>
      <c r="E16" s="239">
        <v>14.26</v>
      </c>
      <c r="F16" s="239">
        <v>12.04</v>
      </c>
      <c r="G16" s="1582">
        <v>23.86</v>
      </c>
      <c r="H16" s="619">
        <f t="shared" si="1"/>
        <v>198.17275747508307</v>
      </c>
      <c r="I16" s="619">
        <f t="shared" si="0"/>
        <v>11.82</v>
      </c>
    </row>
    <row r="17" spans="1:9" ht="27.75" customHeight="1">
      <c r="A17" s="240" t="s">
        <v>750</v>
      </c>
      <c r="B17" s="497" t="s">
        <v>1046</v>
      </c>
      <c r="C17" s="1579">
        <v>9.34</v>
      </c>
      <c r="D17" s="1579">
        <v>7.78</v>
      </c>
      <c r="E17" s="239">
        <v>10.83</v>
      </c>
      <c r="F17" s="239">
        <v>10.18</v>
      </c>
      <c r="G17" s="1582">
        <v>12.82</v>
      </c>
      <c r="H17" s="619">
        <f t="shared" si="1"/>
        <v>125.93320235756387</v>
      </c>
      <c r="I17" s="619">
        <f t="shared" si="0"/>
        <v>2.6400000000000006</v>
      </c>
    </row>
    <row r="18" spans="1:9" ht="27.75" customHeight="1">
      <c r="A18" s="240" t="s">
        <v>1043</v>
      </c>
      <c r="B18" s="497" t="s">
        <v>1046</v>
      </c>
      <c r="C18" s="1579">
        <v>2.4500000000000002</v>
      </c>
      <c r="D18" s="1579">
        <v>0.01</v>
      </c>
      <c r="E18" s="239">
        <v>1.45</v>
      </c>
      <c r="F18" s="239">
        <v>0.27</v>
      </c>
      <c r="G18" s="1582">
        <v>9.5299999999999994</v>
      </c>
      <c r="H18" s="619">
        <f t="shared" si="1"/>
        <v>3529.6296296296291</v>
      </c>
      <c r="I18" s="619">
        <f t="shared" si="0"/>
        <v>9.26</v>
      </c>
    </row>
    <row r="19" spans="1:9" ht="27.75" customHeight="1">
      <c r="A19" s="243" t="s">
        <v>1044</v>
      </c>
      <c r="B19" s="497" t="s">
        <v>1046</v>
      </c>
      <c r="C19" s="1579">
        <v>6.16</v>
      </c>
      <c r="D19" s="1579">
        <v>2.14</v>
      </c>
      <c r="E19" s="239">
        <v>1.98</v>
      </c>
      <c r="F19" s="239">
        <v>2.77</v>
      </c>
      <c r="G19" s="1582">
        <v>1.51</v>
      </c>
      <c r="H19" s="619">
        <f t="shared" si="1"/>
        <v>54.512635379061372</v>
      </c>
      <c r="I19" s="239">
        <f t="shared" si="0"/>
        <v>-1.26</v>
      </c>
    </row>
    <row r="20" spans="1:9" ht="27.75" customHeight="1">
      <c r="A20" s="482" t="s">
        <v>1047</v>
      </c>
      <c r="B20" s="497" t="s">
        <v>581</v>
      </c>
      <c r="C20" s="1579">
        <v>10.62</v>
      </c>
      <c r="D20" s="1579">
        <v>18.690000000000001</v>
      </c>
      <c r="E20" s="239">
        <v>18.72</v>
      </c>
      <c r="F20" s="239">
        <v>17.760000000000002</v>
      </c>
      <c r="G20" s="1582">
        <v>17.64</v>
      </c>
      <c r="H20" s="619">
        <f t="shared" si="1"/>
        <v>99.324324324324323</v>
      </c>
      <c r="I20" s="242">
        <f t="shared" si="0"/>
        <v>-0.12000000000000099</v>
      </c>
    </row>
    <row r="21" spans="1:9" ht="27.75" customHeight="1">
      <c r="A21" s="243" t="s">
        <v>1044</v>
      </c>
      <c r="B21" s="241"/>
      <c r="C21" s="239">
        <v>10.62</v>
      </c>
      <c r="D21" s="239">
        <v>18.690000000000001</v>
      </c>
      <c r="E21" s="239">
        <v>18.72</v>
      </c>
      <c r="F21" s="239">
        <v>17.760000000000002</v>
      </c>
      <c r="G21" s="1583">
        <v>17.64</v>
      </c>
      <c r="H21" s="619">
        <f t="shared" si="1"/>
        <v>99.324324324324323</v>
      </c>
      <c r="I21" s="239">
        <f t="shared" si="0"/>
        <v>-0.12000000000000099</v>
      </c>
    </row>
    <row r="22" spans="1:9" ht="27.75" customHeight="1">
      <c r="A22" s="237" t="s">
        <v>648</v>
      </c>
      <c r="B22" s="497" t="s">
        <v>649</v>
      </c>
      <c r="C22" s="1579">
        <v>19.3</v>
      </c>
      <c r="D22" s="1579">
        <v>2.29</v>
      </c>
      <c r="E22" s="239">
        <v>3.66</v>
      </c>
      <c r="F22" s="239">
        <v>3.34</v>
      </c>
      <c r="G22" s="1582">
        <v>3.66</v>
      </c>
      <c r="H22" s="619">
        <f t="shared" si="1"/>
        <v>109.5808383233533</v>
      </c>
      <c r="I22" s="619">
        <f t="shared" si="0"/>
        <v>0.32000000000000028</v>
      </c>
    </row>
    <row r="23" spans="1:9" ht="27.75" customHeight="1">
      <c r="A23" s="243" t="s">
        <v>1044</v>
      </c>
      <c r="B23" s="497" t="s">
        <v>649</v>
      </c>
      <c r="C23" s="1579">
        <v>19.3</v>
      </c>
      <c r="D23" s="1579">
        <v>2.29</v>
      </c>
      <c r="E23" s="239">
        <v>3.66</v>
      </c>
      <c r="F23" s="239">
        <v>3.34</v>
      </c>
      <c r="G23" s="1582">
        <v>3.66</v>
      </c>
      <c r="H23" s="619">
        <f t="shared" si="1"/>
        <v>109.5808383233533</v>
      </c>
      <c r="I23" s="239">
        <f t="shared" si="0"/>
        <v>0.32000000000000028</v>
      </c>
    </row>
    <row r="24" spans="1:9" ht="27.75" customHeight="1">
      <c r="A24" s="123" t="s">
        <v>1048</v>
      </c>
      <c r="B24" s="497" t="s">
        <v>1046</v>
      </c>
      <c r="C24" s="1579">
        <v>19.88</v>
      </c>
      <c r="D24" s="1579">
        <v>12.7</v>
      </c>
      <c r="E24" s="239">
        <v>17.920000000000002</v>
      </c>
      <c r="F24" s="239">
        <v>15.38</v>
      </c>
      <c r="G24" s="1582">
        <v>27.52</v>
      </c>
      <c r="H24" s="619">
        <f t="shared" si="1"/>
        <v>178.9336801040312</v>
      </c>
      <c r="I24" s="242">
        <f t="shared" si="0"/>
        <v>12.139999999999999</v>
      </c>
    </row>
    <row r="25" spans="1:9" ht="27.75" customHeight="1">
      <c r="A25" s="240" t="s">
        <v>584</v>
      </c>
      <c r="B25" s="241" t="s">
        <v>588</v>
      </c>
      <c r="C25" s="239">
        <v>10620</v>
      </c>
      <c r="D25" s="239">
        <v>18690</v>
      </c>
      <c r="E25" s="242">
        <v>18723</v>
      </c>
      <c r="F25" s="242">
        <v>17766</v>
      </c>
      <c r="G25" s="1584">
        <v>17804</v>
      </c>
      <c r="H25" s="619">
        <f t="shared" si="1"/>
        <v>100.21389170325341</v>
      </c>
      <c r="I25" s="239">
        <f t="shared" si="0"/>
        <v>38</v>
      </c>
    </row>
    <row r="26" spans="1:9" ht="27.75" customHeight="1">
      <c r="A26" s="240" t="s">
        <v>751</v>
      </c>
      <c r="B26" s="241" t="s">
        <v>589</v>
      </c>
      <c r="C26" s="239">
        <v>67763.5</v>
      </c>
      <c r="D26" s="239">
        <v>97280</v>
      </c>
      <c r="E26" s="242">
        <v>101714.6</v>
      </c>
      <c r="F26" s="242">
        <v>94680.1</v>
      </c>
      <c r="G26" s="1584">
        <v>102353</v>
      </c>
      <c r="H26" s="619">
        <f t="shared" si="1"/>
        <v>108.10402608362264</v>
      </c>
      <c r="I26" s="242">
        <f t="shared" si="0"/>
        <v>7672.8999999999942</v>
      </c>
    </row>
    <row r="27" spans="1:9" ht="27.75" customHeight="1">
      <c r="A27" s="123" t="s">
        <v>752</v>
      </c>
      <c r="B27" s="241" t="s">
        <v>589</v>
      </c>
      <c r="C27" s="239">
        <v>9937.7000000000007</v>
      </c>
      <c r="D27" s="239">
        <v>12175</v>
      </c>
      <c r="E27" s="242">
        <v>12247.7</v>
      </c>
      <c r="F27" s="242">
        <v>9714.41</v>
      </c>
      <c r="G27" s="1584">
        <v>14890.7</v>
      </c>
      <c r="H27" s="619">
        <f t="shared" si="1"/>
        <v>153.28465650513002</v>
      </c>
      <c r="I27" s="242">
        <f t="shared" si="0"/>
        <v>5176.2900000000009</v>
      </c>
    </row>
    <row r="28" spans="1:9" ht="30.75" customHeight="1">
      <c r="A28" s="244" t="s">
        <v>1049</v>
      </c>
      <c r="B28" s="241" t="s">
        <v>589</v>
      </c>
      <c r="C28" s="239">
        <v>393331.4</v>
      </c>
      <c r="D28" s="239">
        <v>280310</v>
      </c>
      <c r="E28" s="242">
        <v>436845.5</v>
      </c>
      <c r="F28" s="242">
        <v>412164.8</v>
      </c>
      <c r="G28" s="1584">
        <v>1233813.3999999999</v>
      </c>
      <c r="H28" s="619">
        <f t="shared" si="1"/>
        <v>299.34953203184745</v>
      </c>
      <c r="I28" s="239">
        <f t="shared" si="0"/>
        <v>821648.59999999986</v>
      </c>
    </row>
    <row r="29" spans="1:9" ht="26.25" customHeight="1" thickBot="1">
      <c r="A29" s="409" t="s">
        <v>1050</v>
      </c>
      <c r="B29" s="245" t="s">
        <v>589</v>
      </c>
      <c r="C29" s="408">
        <v>471032.5</v>
      </c>
      <c r="D29" s="408">
        <v>389765</v>
      </c>
      <c r="E29" s="1585">
        <v>550807.80000000005</v>
      </c>
      <c r="F29" s="1585">
        <v>516559.30999999994</v>
      </c>
      <c r="G29" s="1586">
        <v>896279.78999999992</v>
      </c>
      <c r="H29" s="1587">
        <f t="shared" si="1"/>
        <v>173.50956078983458</v>
      </c>
      <c r="I29" s="408">
        <f t="shared" si="0"/>
        <v>379720.48</v>
      </c>
    </row>
    <row r="33" spans="1:9">
      <c r="A33" s="2301"/>
      <c r="B33" s="2301"/>
      <c r="C33" s="2301"/>
      <c r="D33" s="2301"/>
      <c r="E33" s="2301"/>
      <c r="F33" s="2301"/>
      <c r="G33" s="2301"/>
      <c r="H33" s="2301"/>
      <c r="I33" s="2301"/>
    </row>
    <row r="36" spans="1:9">
      <c r="A36" s="2301">
        <v>81</v>
      </c>
      <c r="B36" s="2301"/>
      <c r="C36" s="2301"/>
      <c r="D36" s="2301"/>
      <c r="E36" s="2301"/>
      <c r="F36" s="2301"/>
      <c r="G36" s="2301"/>
      <c r="H36" s="2301"/>
      <c r="I36" s="2301"/>
    </row>
  </sheetData>
  <mergeCells count="13">
    <mergeCell ref="A36:I36"/>
    <mergeCell ref="A33:I33"/>
    <mergeCell ref="A2:I2"/>
    <mergeCell ref="G4:G5"/>
    <mergeCell ref="A4:A5"/>
    <mergeCell ref="B4:B5"/>
    <mergeCell ref="E4:E5"/>
    <mergeCell ref="F4:F5"/>
    <mergeCell ref="A3:B3"/>
    <mergeCell ref="C4:C5"/>
    <mergeCell ref="D4:D5"/>
    <mergeCell ref="H4:H5"/>
    <mergeCell ref="I4:I5"/>
  </mergeCells>
  <pageMargins left="0.7" right="0.7" top="0.5" bottom="0.5" header="0.3" footer="0.3"/>
  <pageSetup paperSize="9" scale="9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6">
    <tabColor rgb="FF00B050"/>
  </sheetPr>
  <dimension ref="A2:U24"/>
  <sheetViews>
    <sheetView zoomScale="106" zoomScaleNormal="106" workbookViewId="0">
      <selection activeCell="G5" sqref="G5:G6"/>
    </sheetView>
  </sheetViews>
  <sheetFormatPr defaultColWidth="9.140625" defaultRowHeight="12.75"/>
  <cols>
    <col min="1" max="1" width="13" style="166" customWidth="1"/>
    <col min="2" max="2" width="6.7109375" style="166" customWidth="1"/>
    <col min="3" max="3" width="6.42578125" style="166" customWidth="1"/>
    <col min="4" max="4" width="7.140625" style="166" customWidth="1"/>
    <col min="5" max="5" width="7.28515625" style="166" customWidth="1"/>
    <col min="6" max="6" width="6.85546875" style="166" customWidth="1"/>
    <col min="7" max="7" width="10.140625" style="166" customWidth="1"/>
    <col min="8" max="8" width="6.140625" style="166" customWidth="1"/>
    <col min="9" max="9" width="4.5703125" style="166" customWidth="1"/>
    <col min="10" max="11" width="6.5703125" style="166" customWidth="1"/>
    <col min="12" max="12" width="6.140625" style="166" customWidth="1"/>
    <col min="13" max="13" width="6.28515625" style="166" customWidth="1"/>
    <col min="14" max="15" width="7.140625" style="166" customWidth="1"/>
    <col min="16" max="16" width="7.85546875" style="166" customWidth="1"/>
    <col min="17" max="18" width="5.7109375" style="166" customWidth="1"/>
    <col min="19" max="19" width="6" style="166" customWidth="1"/>
    <col min="20" max="20" width="6.42578125" style="166" customWidth="1"/>
    <col min="21" max="21" width="7.140625" style="166" customWidth="1"/>
    <col min="22" max="16384" width="9.140625" style="166"/>
  </cols>
  <sheetData>
    <row r="2" spans="1:21" ht="14.25">
      <c r="A2" s="2322" t="s">
        <v>246</v>
      </c>
      <c r="B2" s="2322"/>
      <c r="C2" s="2322"/>
      <c r="D2" s="2322"/>
      <c r="E2" s="2322"/>
      <c r="F2" s="2322"/>
      <c r="G2" s="2322"/>
      <c r="H2" s="2322"/>
      <c r="I2" s="2322"/>
      <c r="J2" s="2322"/>
      <c r="K2" s="2322"/>
      <c r="L2" s="2322"/>
      <c r="M2" s="2322"/>
      <c r="N2" s="2322"/>
      <c r="O2" s="2322"/>
      <c r="P2" s="2322"/>
      <c r="Q2" s="2322"/>
      <c r="R2" s="2322"/>
      <c r="S2" s="2322"/>
      <c r="T2" s="2322"/>
    </row>
    <row r="3" spans="1:21">
      <c r="A3" s="2321" t="s">
        <v>2053</v>
      </c>
      <c r="B3" s="2321"/>
    </row>
    <row r="4" spans="1:21" ht="23.25" customHeight="1">
      <c r="A4" s="2323" t="s">
        <v>163</v>
      </c>
      <c r="B4" s="2315">
        <v>2016</v>
      </c>
      <c r="C4" s="2315">
        <v>2017</v>
      </c>
      <c r="D4" s="2320" t="s">
        <v>247</v>
      </c>
      <c r="E4" s="2320"/>
      <c r="F4" s="2320"/>
      <c r="G4" s="2320"/>
      <c r="H4" s="2320"/>
      <c r="I4" s="2320"/>
      <c r="J4" s="2320"/>
      <c r="K4" s="2320"/>
      <c r="L4" s="2320"/>
      <c r="M4" s="2320"/>
      <c r="N4" s="2320"/>
      <c r="O4" s="2320"/>
      <c r="P4" s="2320"/>
      <c r="Q4" s="2320"/>
      <c r="R4" s="2320"/>
      <c r="S4" s="2320"/>
      <c r="T4" s="2320"/>
      <c r="U4" s="2320"/>
    </row>
    <row r="5" spans="1:21" ht="52.5" customHeight="1">
      <c r="A5" s="2324"/>
      <c r="B5" s="2316"/>
      <c r="C5" s="2316"/>
      <c r="D5" s="2318" t="s">
        <v>248</v>
      </c>
      <c r="E5" s="2318" t="s">
        <v>249</v>
      </c>
      <c r="F5" s="2318" t="s">
        <v>250</v>
      </c>
      <c r="G5" s="2318" t="s">
        <v>837</v>
      </c>
      <c r="H5" s="2318" t="s">
        <v>1096</v>
      </c>
      <c r="I5" s="2316" t="s">
        <v>251</v>
      </c>
      <c r="J5" s="2318" t="s">
        <v>252</v>
      </c>
      <c r="K5" s="2318" t="s">
        <v>835</v>
      </c>
      <c r="L5" s="2318" t="s">
        <v>253</v>
      </c>
      <c r="M5" s="2318" t="s">
        <v>545</v>
      </c>
      <c r="N5" s="2318" t="s">
        <v>836</v>
      </c>
      <c r="O5" s="2318" t="s">
        <v>834</v>
      </c>
      <c r="P5" s="2318" t="s">
        <v>254</v>
      </c>
      <c r="Q5" s="2318" t="s">
        <v>255</v>
      </c>
      <c r="R5" s="2318" t="s">
        <v>256</v>
      </c>
      <c r="S5" s="2318" t="s">
        <v>549</v>
      </c>
      <c r="T5" s="2318" t="s">
        <v>257</v>
      </c>
      <c r="U5" s="2318" t="s">
        <v>2267</v>
      </c>
    </row>
    <row r="6" spans="1:21" ht="88.5" customHeight="1" thickBot="1">
      <c r="A6" s="2325"/>
      <c r="B6" s="2317"/>
      <c r="C6" s="2317"/>
      <c r="D6" s="2319"/>
      <c r="E6" s="2319"/>
      <c r="F6" s="2319"/>
      <c r="G6" s="2319"/>
      <c r="H6" s="2319"/>
      <c r="I6" s="2317"/>
      <c r="J6" s="2319"/>
      <c r="K6" s="2319"/>
      <c r="L6" s="2319"/>
      <c r="M6" s="2319"/>
      <c r="N6" s="2319"/>
      <c r="O6" s="2319"/>
      <c r="P6" s="2319"/>
      <c r="Q6" s="2319"/>
      <c r="R6" s="2319"/>
      <c r="S6" s="2319"/>
      <c r="T6" s="2319"/>
      <c r="U6" s="2319"/>
    </row>
    <row r="7" spans="1:21" ht="23.25" customHeight="1">
      <c r="A7" s="207" t="s">
        <v>258</v>
      </c>
      <c r="B7" s="145">
        <v>5</v>
      </c>
      <c r="C7" s="145">
        <v>5</v>
      </c>
      <c r="D7" s="145">
        <v>1</v>
      </c>
      <c r="E7" s="145">
        <v>1</v>
      </c>
      <c r="F7" s="145"/>
      <c r="G7" s="145"/>
      <c r="H7" s="145"/>
      <c r="I7" s="145"/>
      <c r="J7" s="145">
        <v>3</v>
      </c>
      <c r="K7" s="145"/>
      <c r="L7" s="145"/>
      <c r="M7" s="145"/>
      <c r="N7" s="145"/>
      <c r="O7" s="145"/>
      <c r="P7" s="145"/>
      <c r="Q7" s="145"/>
      <c r="R7" s="145"/>
      <c r="S7" s="145"/>
      <c r="T7" s="145"/>
    </row>
    <row r="8" spans="1:21" ht="23.25" customHeight="1">
      <c r="A8" s="207" t="s">
        <v>105</v>
      </c>
      <c r="B8" s="145">
        <v>7</v>
      </c>
      <c r="C8" s="145">
        <v>6</v>
      </c>
      <c r="D8" s="145">
        <v>1</v>
      </c>
      <c r="E8" s="145">
        <v>3</v>
      </c>
      <c r="F8" s="145"/>
      <c r="G8" s="145"/>
      <c r="H8" s="145"/>
      <c r="I8" s="145"/>
      <c r="J8" s="145">
        <v>1</v>
      </c>
      <c r="K8" s="145"/>
      <c r="L8" s="145"/>
      <c r="M8" s="145"/>
      <c r="N8" s="145"/>
      <c r="O8" s="145"/>
      <c r="P8" s="145">
        <v>1</v>
      </c>
      <c r="Q8" s="145"/>
      <c r="R8" s="145"/>
      <c r="S8" s="145"/>
      <c r="T8" s="145"/>
    </row>
    <row r="9" spans="1:21" ht="23.25" customHeight="1">
      <c r="A9" s="207" t="s">
        <v>145</v>
      </c>
      <c r="B9" s="145">
        <v>33</v>
      </c>
      <c r="C9" s="145">
        <v>27</v>
      </c>
      <c r="D9" s="145">
        <v>1</v>
      </c>
      <c r="E9" s="145">
        <v>5</v>
      </c>
      <c r="F9" s="145"/>
      <c r="G9" s="145"/>
      <c r="H9" s="145"/>
      <c r="I9" s="145"/>
      <c r="J9" s="145">
        <v>14</v>
      </c>
      <c r="K9" s="145"/>
      <c r="L9" s="145"/>
      <c r="M9" s="145"/>
      <c r="N9" s="145">
        <v>1</v>
      </c>
      <c r="O9" s="145"/>
      <c r="P9" s="145"/>
      <c r="Q9" s="145">
        <v>1</v>
      </c>
      <c r="R9" s="145"/>
      <c r="S9" s="145"/>
      <c r="T9" s="145">
        <v>1</v>
      </c>
      <c r="U9" s="166">
        <v>4</v>
      </c>
    </row>
    <row r="10" spans="1:21" ht="23.25" customHeight="1">
      <c r="A10" s="207" t="s">
        <v>106</v>
      </c>
      <c r="B10" s="145">
        <v>5</v>
      </c>
      <c r="C10" s="145">
        <v>4</v>
      </c>
      <c r="D10" s="145">
        <v>2</v>
      </c>
      <c r="E10" s="145">
        <v>1</v>
      </c>
      <c r="F10" s="145"/>
      <c r="G10" s="145"/>
      <c r="H10" s="145"/>
      <c r="I10" s="145"/>
      <c r="J10" s="145">
        <v>1</v>
      </c>
      <c r="K10" s="145"/>
      <c r="L10" s="145"/>
      <c r="M10" s="145"/>
      <c r="N10" s="145"/>
      <c r="O10" s="145"/>
      <c r="P10" s="145"/>
      <c r="Q10" s="145"/>
      <c r="R10" s="145"/>
      <c r="S10" s="145"/>
      <c r="T10" s="145"/>
    </row>
    <row r="11" spans="1:21" ht="23.25" customHeight="1">
      <c r="A11" s="207" t="s">
        <v>107</v>
      </c>
      <c r="B11" s="145">
        <v>5</v>
      </c>
      <c r="C11" s="145">
        <v>3</v>
      </c>
      <c r="D11" s="145">
        <v>1</v>
      </c>
      <c r="E11" s="145">
        <v>2</v>
      </c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</row>
    <row r="12" spans="1:21" ht="23.25" customHeight="1">
      <c r="A12" s="207" t="s">
        <v>108</v>
      </c>
      <c r="B12" s="145">
        <v>384</v>
      </c>
      <c r="C12" s="145">
        <v>129</v>
      </c>
      <c r="D12" s="145">
        <v>8</v>
      </c>
      <c r="E12" s="145">
        <v>97</v>
      </c>
      <c r="F12" s="145"/>
      <c r="G12" s="145"/>
      <c r="H12" s="145"/>
      <c r="I12" s="145"/>
      <c r="J12" s="145">
        <v>11</v>
      </c>
      <c r="K12" s="145"/>
      <c r="L12" s="145"/>
      <c r="M12" s="145"/>
      <c r="N12" s="145">
        <v>1</v>
      </c>
      <c r="O12" s="145"/>
      <c r="P12" s="145">
        <v>2</v>
      </c>
      <c r="Q12" s="145">
        <v>1</v>
      </c>
      <c r="R12" s="145"/>
      <c r="S12" s="145"/>
      <c r="T12" s="145">
        <v>4</v>
      </c>
      <c r="U12" s="166">
        <v>5</v>
      </c>
    </row>
    <row r="13" spans="1:21" ht="23.25" customHeight="1">
      <c r="A13" s="207" t="s">
        <v>259</v>
      </c>
      <c r="B13" s="145">
        <v>32</v>
      </c>
      <c r="C13" s="145">
        <v>19</v>
      </c>
      <c r="D13" s="145">
        <v>2</v>
      </c>
      <c r="E13" s="145">
        <v>16</v>
      </c>
      <c r="F13" s="145"/>
      <c r="G13" s="145"/>
      <c r="H13" s="145"/>
      <c r="I13" s="145"/>
      <c r="J13" s="145">
        <v>1</v>
      </c>
      <c r="K13" s="145"/>
      <c r="L13" s="145"/>
      <c r="M13" s="145"/>
      <c r="N13" s="145"/>
      <c r="O13" s="145"/>
      <c r="P13" s="145"/>
      <c r="Q13" s="145"/>
      <c r="R13" s="145"/>
      <c r="S13" s="145"/>
      <c r="T13" s="145"/>
    </row>
    <row r="14" spans="1:21" ht="23.25" customHeight="1">
      <c r="A14" s="207" t="s">
        <v>260</v>
      </c>
      <c r="B14" s="145">
        <v>5</v>
      </c>
      <c r="C14" s="145">
        <v>9</v>
      </c>
      <c r="D14" s="145">
        <v>1</v>
      </c>
      <c r="E14" s="145">
        <v>3</v>
      </c>
      <c r="F14" s="145"/>
      <c r="G14" s="145"/>
      <c r="H14" s="145"/>
      <c r="I14" s="145"/>
      <c r="J14" s="145">
        <v>4</v>
      </c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66">
        <v>1</v>
      </c>
    </row>
    <row r="15" spans="1:21" ht="23.25" customHeight="1">
      <c r="A15" s="207" t="s">
        <v>111</v>
      </c>
      <c r="B15" s="145">
        <v>98</v>
      </c>
      <c r="C15" s="145">
        <v>39</v>
      </c>
      <c r="D15" s="145">
        <v>2</v>
      </c>
      <c r="E15" s="145">
        <v>22</v>
      </c>
      <c r="F15" s="145">
        <v>2</v>
      </c>
      <c r="G15" s="145"/>
      <c r="H15" s="145"/>
      <c r="I15" s="145"/>
      <c r="J15" s="145">
        <v>4</v>
      </c>
      <c r="K15" s="145"/>
      <c r="L15" s="145"/>
      <c r="M15" s="145"/>
      <c r="N15" s="145"/>
      <c r="O15" s="145"/>
      <c r="P15" s="145">
        <v>4</v>
      </c>
      <c r="Q15" s="145"/>
      <c r="R15" s="145">
        <v>1</v>
      </c>
      <c r="S15" s="145"/>
      <c r="T15" s="145"/>
      <c r="U15" s="166">
        <v>4</v>
      </c>
    </row>
    <row r="16" spans="1:21" ht="23.25" customHeight="1">
      <c r="A16" s="207" t="s">
        <v>112</v>
      </c>
      <c r="B16" s="145">
        <v>6</v>
      </c>
      <c r="C16" s="145">
        <v>4</v>
      </c>
      <c r="D16" s="145">
        <v>1</v>
      </c>
      <c r="E16" s="145"/>
      <c r="F16" s="145">
        <v>1</v>
      </c>
      <c r="G16" s="145"/>
      <c r="H16" s="145"/>
      <c r="I16" s="145"/>
      <c r="J16" s="145">
        <v>1</v>
      </c>
      <c r="K16" s="145"/>
      <c r="L16" s="145"/>
      <c r="M16" s="145"/>
      <c r="N16" s="145"/>
      <c r="O16" s="145"/>
      <c r="P16" s="145"/>
      <c r="Q16" s="145"/>
      <c r="R16" s="145"/>
      <c r="S16" s="145"/>
      <c r="T16" s="145">
        <v>1</v>
      </c>
    </row>
    <row r="17" spans="1:21" ht="23.25" customHeight="1">
      <c r="A17" s="207" t="s">
        <v>147</v>
      </c>
      <c r="B17" s="145">
        <v>6</v>
      </c>
      <c r="C17" s="145">
        <v>5</v>
      </c>
      <c r="D17" s="145">
        <v>1</v>
      </c>
      <c r="E17" s="145">
        <v>1</v>
      </c>
      <c r="F17" s="145"/>
      <c r="G17" s="145"/>
      <c r="H17" s="145"/>
      <c r="I17" s="145"/>
      <c r="J17" s="145">
        <v>1</v>
      </c>
      <c r="K17" s="145"/>
      <c r="L17" s="145"/>
      <c r="M17" s="145"/>
      <c r="N17" s="145"/>
      <c r="O17" s="145"/>
      <c r="P17" s="145"/>
      <c r="Q17" s="145"/>
      <c r="R17" s="145"/>
      <c r="S17" s="145"/>
      <c r="T17" s="145">
        <v>1</v>
      </c>
      <c r="U17" s="166">
        <v>1</v>
      </c>
    </row>
    <row r="18" spans="1:21" ht="23.25" customHeight="1">
      <c r="A18" s="207" t="s">
        <v>113</v>
      </c>
      <c r="B18" s="145">
        <v>16</v>
      </c>
      <c r="C18" s="145">
        <v>11</v>
      </c>
      <c r="D18" s="145">
        <v>1</v>
      </c>
      <c r="E18" s="145">
        <v>4</v>
      </c>
      <c r="F18" s="145">
        <v>1</v>
      </c>
      <c r="G18" s="145"/>
      <c r="H18" s="145"/>
      <c r="I18" s="145"/>
      <c r="J18" s="145">
        <v>4</v>
      </c>
      <c r="K18" s="145"/>
      <c r="L18" s="145"/>
      <c r="M18" s="145"/>
      <c r="N18" s="145"/>
      <c r="O18" s="145"/>
      <c r="P18" s="145"/>
      <c r="Q18" s="145"/>
      <c r="R18" s="145"/>
      <c r="S18" s="145"/>
      <c r="T18" s="145">
        <v>1</v>
      </c>
    </row>
    <row r="19" spans="1:21" ht="23.25" customHeight="1">
      <c r="A19" s="207" t="s">
        <v>261</v>
      </c>
      <c r="B19" s="145">
        <v>15</v>
      </c>
      <c r="C19" s="145">
        <v>9</v>
      </c>
      <c r="D19" s="145">
        <v>1</v>
      </c>
      <c r="E19" s="145"/>
      <c r="F19" s="145">
        <v>2</v>
      </c>
      <c r="G19" s="145"/>
      <c r="H19" s="145"/>
      <c r="I19" s="145"/>
      <c r="J19" s="145">
        <v>3</v>
      </c>
      <c r="K19" s="145"/>
      <c r="L19" s="145"/>
      <c r="M19" s="145"/>
      <c r="N19" s="145"/>
      <c r="O19" s="145"/>
      <c r="P19" s="145"/>
      <c r="Q19" s="145"/>
      <c r="R19" s="145"/>
      <c r="S19" s="145"/>
      <c r="T19" s="145">
        <v>2</v>
      </c>
      <c r="U19" s="166">
        <v>1</v>
      </c>
    </row>
    <row r="20" spans="1:21" ht="23.25" customHeight="1" thickBot="1">
      <c r="A20" s="208" t="s">
        <v>115</v>
      </c>
      <c r="B20" s="209">
        <v>390</v>
      </c>
      <c r="C20" s="209">
        <v>751</v>
      </c>
      <c r="D20" s="209"/>
      <c r="E20" s="209">
        <v>74</v>
      </c>
      <c r="F20" s="209">
        <v>94</v>
      </c>
      <c r="G20" s="209">
        <v>3</v>
      </c>
      <c r="H20" s="209">
        <v>3</v>
      </c>
      <c r="I20" s="209">
        <v>5</v>
      </c>
      <c r="J20" s="209">
        <v>393</v>
      </c>
      <c r="K20" s="209"/>
      <c r="L20" s="209">
        <v>3</v>
      </c>
      <c r="M20" s="209">
        <v>5</v>
      </c>
      <c r="N20" s="209"/>
      <c r="O20" s="209"/>
      <c r="P20" s="209">
        <v>58</v>
      </c>
      <c r="Q20" s="209">
        <v>24</v>
      </c>
      <c r="R20" s="209">
        <v>2</v>
      </c>
      <c r="S20" s="209"/>
      <c r="T20" s="209">
        <v>5</v>
      </c>
      <c r="U20" s="209">
        <v>82</v>
      </c>
    </row>
    <row r="21" spans="1:21" ht="23.25" customHeight="1" thickBot="1">
      <c r="A21" s="208" t="s">
        <v>98</v>
      </c>
      <c r="B21" s="209">
        <f>SUM(B7:B20)</f>
        <v>1007</v>
      </c>
      <c r="C21" s="209">
        <f>C7+C8+C9+C10+C11+C12+C13+C14+C15+C16+C17+C18+C19+C20</f>
        <v>1021</v>
      </c>
      <c r="D21" s="209">
        <f t="shared" ref="D21:U21" si="0">D7+D8+D9+D10+D11+D12+D13+D14+D15+D16+D17+D18+D19+D20</f>
        <v>23</v>
      </c>
      <c r="E21" s="209">
        <f t="shared" si="0"/>
        <v>229</v>
      </c>
      <c r="F21" s="209">
        <f t="shared" si="0"/>
        <v>100</v>
      </c>
      <c r="G21" s="209">
        <f t="shared" si="0"/>
        <v>3</v>
      </c>
      <c r="H21" s="209">
        <f t="shared" si="0"/>
        <v>3</v>
      </c>
      <c r="I21" s="209">
        <f t="shared" si="0"/>
        <v>5</v>
      </c>
      <c r="J21" s="209">
        <f t="shared" si="0"/>
        <v>441</v>
      </c>
      <c r="K21" s="209">
        <f t="shared" si="0"/>
        <v>0</v>
      </c>
      <c r="L21" s="209">
        <f t="shared" si="0"/>
        <v>3</v>
      </c>
      <c r="M21" s="209">
        <f t="shared" si="0"/>
        <v>5</v>
      </c>
      <c r="N21" s="209">
        <f t="shared" si="0"/>
        <v>2</v>
      </c>
      <c r="O21" s="209">
        <f t="shared" si="0"/>
        <v>0</v>
      </c>
      <c r="P21" s="209">
        <f t="shared" si="0"/>
        <v>65</v>
      </c>
      <c r="Q21" s="209">
        <f t="shared" si="0"/>
        <v>26</v>
      </c>
      <c r="R21" s="209">
        <f t="shared" si="0"/>
        <v>3</v>
      </c>
      <c r="S21" s="209">
        <f t="shared" si="0"/>
        <v>0</v>
      </c>
      <c r="T21" s="209">
        <f t="shared" si="0"/>
        <v>15</v>
      </c>
      <c r="U21" s="209">
        <f t="shared" si="0"/>
        <v>98</v>
      </c>
    </row>
    <row r="22" spans="1:21">
      <c r="A22" s="2314">
        <v>82</v>
      </c>
      <c r="B22" s="2314"/>
      <c r="C22" s="2314"/>
      <c r="D22" s="2314"/>
      <c r="E22" s="2314"/>
      <c r="F22" s="2314"/>
      <c r="G22" s="2314"/>
      <c r="H22" s="2314"/>
      <c r="I22" s="2314"/>
      <c r="J22" s="2314"/>
      <c r="K22" s="2314"/>
      <c r="L22" s="2314"/>
      <c r="M22" s="2314"/>
      <c r="N22" s="2314"/>
      <c r="O22" s="2314"/>
      <c r="P22" s="2314"/>
      <c r="Q22" s="2314"/>
      <c r="R22" s="2314"/>
      <c r="S22" s="2314"/>
      <c r="T22" s="2314"/>
    </row>
    <row r="23" spans="1:21">
      <c r="A23" s="628"/>
      <c r="B23" s="628"/>
      <c r="C23" s="628"/>
      <c r="D23" s="628"/>
      <c r="E23" s="628"/>
      <c r="F23" s="628"/>
      <c r="G23" s="628"/>
      <c r="H23" s="628"/>
      <c r="I23" s="628"/>
      <c r="J23" s="628"/>
      <c r="K23" s="628"/>
      <c r="L23" s="628"/>
      <c r="M23" s="628"/>
      <c r="N23" s="628"/>
      <c r="O23" s="628"/>
      <c r="P23" s="628"/>
      <c r="Q23" s="628"/>
      <c r="R23" s="628"/>
      <c r="S23" s="628"/>
      <c r="T23" s="628"/>
    </row>
    <row r="24" spans="1:21" ht="4.5" customHeight="1"/>
  </sheetData>
  <mergeCells count="25">
    <mergeCell ref="U5:U6"/>
    <mergeCell ref="D4:U4"/>
    <mergeCell ref="A3:B3"/>
    <mergeCell ref="A2:T2"/>
    <mergeCell ref="A4:A6"/>
    <mergeCell ref="B4:B6"/>
    <mergeCell ref="D5:D6"/>
    <mergeCell ref="E5:E6"/>
    <mergeCell ref="F5:F6"/>
    <mergeCell ref="I5:I6"/>
    <mergeCell ref="J5:J6"/>
    <mergeCell ref="L5:L6"/>
    <mergeCell ref="P5:P6"/>
    <mergeCell ref="Q5:Q6"/>
    <mergeCell ref="R5:R6"/>
    <mergeCell ref="T5:T6"/>
    <mergeCell ref="A22:T22"/>
    <mergeCell ref="C4:C6"/>
    <mergeCell ref="G5:G6"/>
    <mergeCell ref="S5:S6"/>
    <mergeCell ref="M5:M6"/>
    <mergeCell ref="O5:O6"/>
    <mergeCell ref="K5:K6"/>
    <mergeCell ref="N5:N6"/>
    <mergeCell ref="H5:H6"/>
  </mergeCells>
  <pageMargins left="0.2" right="0.2" top="0.25" bottom="0.25" header="0.3" footer="0.3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0">
    <tabColor rgb="FF00B050"/>
  </sheetPr>
  <dimension ref="A3:S25"/>
  <sheetViews>
    <sheetView workbookViewId="0">
      <selection activeCell="E9" sqref="E9"/>
    </sheetView>
  </sheetViews>
  <sheetFormatPr defaultRowHeight="12.75"/>
  <cols>
    <col min="1" max="1" width="16.28515625" customWidth="1"/>
    <col min="2" max="2" width="5.85546875" customWidth="1"/>
    <col min="3" max="3" width="7.5703125" customWidth="1"/>
    <col min="4" max="4" width="6.5703125" customWidth="1"/>
    <col min="5" max="9" width="6" customWidth="1"/>
    <col min="10" max="10" width="6.28515625" customWidth="1"/>
    <col min="11" max="19" width="6" customWidth="1"/>
  </cols>
  <sheetData>
    <row r="3" spans="1:19" ht="33.75" customHeight="1">
      <c r="A3" s="2248" t="s">
        <v>2054</v>
      </c>
      <c r="B3" s="2248"/>
      <c r="C3" s="2248"/>
      <c r="D3" s="2248"/>
      <c r="E3" s="2248"/>
      <c r="F3" s="2248"/>
      <c r="G3" s="2248"/>
      <c r="H3" s="2248"/>
      <c r="I3" s="2248"/>
      <c r="J3" s="2248"/>
      <c r="K3" s="2248"/>
      <c r="L3" s="2248"/>
      <c r="M3" s="2248"/>
      <c r="N3" s="2248"/>
      <c r="O3" s="2248"/>
      <c r="P3" s="2248"/>
      <c r="Q3" s="2248"/>
      <c r="R3" s="2248"/>
    </row>
    <row r="4" spans="1:19">
      <c r="A4" s="2269" t="s">
        <v>2053</v>
      </c>
      <c r="B4" s="2269"/>
    </row>
    <row r="5" spans="1:19" ht="33" customHeight="1">
      <c r="A5" s="2332" t="s">
        <v>301</v>
      </c>
      <c r="B5" s="2329" t="s">
        <v>688</v>
      </c>
      <c r="C5" s="2330"/>
      <c r="D5" s="2329" t="s">
        <v>266</v>
      </c>
      <c r="E5" s="2331"/>
      <c r="F5" s="2331"/>
      <c r="G5" s="2331"/>
      <c r="H5" s="2331"/>
      <c r="I5" s="2331"/>
      <c r="J5" s="2331"/>
      <c r="K5" s="2331"/>
      <c r="L5" s="2331"/>
      <c r="M5" s="2331"/>
      <c r="N5" s="2331"/>
      <c r="O5" s="2331"/>
      <c r="P5" s="2331"/>
      <c r="Q5" s="2331"/>
      <c r="R5" s="2331"/>
      <c r="S5" s="2330"/>
    </row>
    <row r="6" spans="1:19" ht="18.75" customHeight="1">
      <c r="A6" s="2333"/>
      <c r="B6" s="2326" t="s">
        <v>245</v>
      </c>
      <c r="C6" s="187"/>
      <c r="D6" s="2326" t="s">
        <v>689</v>
      </c>
      <c r="E6" s="187"/>
      <c r="F6" s="2326" t="s">
        <v>690</v>
      </c>
      <c r="G6" s="187"/>
      <c r="H6" s="2326" t="s">
        <v>691</v>
      </c>
      <c r="I6" s="188"/>
      <c r="J6" s="2326" t="s">
        <v>692</v>
      </c>
      <c r="K6" s="188"/>
      <c r="L6" s="2326" t="s">
        <v>286</v>
      </c>
      <c r="M6" s="188"/>
      <c r="N6" s="2326" t="s">
        <v>316</v>
      </c>
      <c r="O6" s="188"/>
      <c r="P6" s="2326" t="s">
        <v>317</v>
      </c>
      <c r="Q6" s="188"/>
      <c r="R6" s="2326" t="s">
        <v>289</v>
      </c>
      <c r="S6" s="188"/>
    </row>
    <row r="7" spans="1:19" ht="87.75" customHeight="1">
      <c r="A7" s="2334"/>
      <c r="B7" s="2327"/>
      <c r="C7" s="181" t="s">
        <v>2</v>
      </c>
      <c r="D7" s="2327"/>
      <c r="E7" s="181" t="s">
        <v>2</v>
      </c>
      <c r="F7" s="2327"/>
      <c r="G7" s="181" t="s">
        <v>2</v>
      </c>
      <c r="H7" s="2328"/>
      <c r="I7" s="181" t="s">
        <v>2</v>
      </c>
      <c r="J7" s="2328"/>
      <c r="K7" s="181" t="s">
        <v>2</v>
      </c>
      <c r="L7" s="2328"/>
      <c r="M7" s="181" t="s">
        <v>2</v>
      </c>
      <c r="N7" s="2328"/>
      <c r="O7" s="181" t="s">
        <v>2</v>
      </c>
      <c r="P7" s="2328"/>
      <c r="Q7" s="181" t="s">
        <v>2</v>
      </c>
      <c r="R7" s="2328"/>
      <c r="S7" s="181" t="s">
        <v>2</v>
      </c>
    </row>
    <row r="8" spans="1:19" ht="13.5" thickBot="1">
      <c r="A8" s="179" t="s">
        <v>3</v>
      </c>
      <c r="B8" s="182">
        <v>1</v>
      </c>
      <c r="C8" s="182">
        <v>2</v>
      </c>
      <c r="D8" s="182">
        <v>3</v>
      </c>
      <c r="E8" s="182">
        <v>4</v>
      </c>
      <c r="F8" s="182">
        <v>5</v>
      </c>
      <c r="G8" s="182">
        <v>6</v>
      </c>
      <c r="H8" s="182">
        <v>7</v>
      </c>
      <c r="I8" s="182">
        <v>8</v>
      </c>
      <c r="J8" s="182">
        <v>9</v>
      </c>
      <c r="K8" s="182">
        <v>10</v>
      </c>
      <c r="L8" s="182">
        <v>11</v>
      </c>
      <c r="M8" s="182">
        <v>12</v>
      </c>
      <c r="N8" s="182">
        <v>13</v>
      </c>
      <c r="O8" s="182">
        <v>14</v>
      </c>
      <c r="P8" s="182">
        <v>15</v>
      </c>
      <c r="Q8" s="182">
        <v>16</v>
      </c>
      <c r="R8" s="182">
        <v>17</v>
      </c>
      <c r="S8" s="182">
        <v>18</v>
      </c>
    </row>
    <row r="9" spans="1:19" ht="41.25" customHeight="1" thickBot="1">
      <c r="A9" s="186" t="s">
        <v>550</v>
      </c>
      <c r="B9" s="184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5"/>
    </row>
    <row r="10" spans="1:19" ht="41.25" customHeight="1">
      <c r="A10" s="180" t="s">
        <v>300</v>
      </c>
      <c r="B10" s="183">
        <f>D10+F10+H10+J10+L10+N10+P10+R10</f>
        <v>1718</v>
      </c>
      <c r="C10" s="183">
        <f>E10+G10+I10+K10+M10+O10+Q10+S10</f>
        <v>721</v>
      </c>
      <c r="D10" s="183">
        <v>9</v>
      </c>
      <c r="E10" s="183">
        <v>7</v>
      </c>
      <c r="F10" s="183">
        <v>336</v>
      </c>
      <c r="G10" s="183">
        <v>207</v>
      </c>
      <c r="H10" s="183">
        <v>103</v>
      </c>
      <c r="I10" s="183">
        <v>49</v>
      </c>
      <c r="J10" s="183">
        <v>153</v>
      </c>
      <c r="K10" s="183">
        <v>50</v>
      </c>
      <c r="L10" s="183">
        <v>906</v>
      </c>
      <c r="M10" s="183">
        <v>341</v>
      </c>
      <c r="N10" s="183">
        <v>131</v>
      </c>
      <c r="O10" s="183">
        <v>36</v>
      </c>
      <c r="P10" s="183">
        <v>51</v>
      </c>
      <c r="Q10" s="183">
        <v>21</v>
      </c>
      <c r="R10" s="183">
        <v>29</v>
      </c>
      <c r="S10" s="183">
        <v>10</v>
      </c>
    </row>
    <row r="24" spans="1:19">
      <c r="A24" s="1728"/>
      <c r="B24" s="1728"/>
      <c r="C24" s="1728"/>
      <c r="D24" s="1728"/>
      <c r="E24" s="1728"/>
      <c r="F24" s="1728"/>
      <c r="G24" s="1728"/>
      <c r="H24" s="1728"/>
      <c r="I24" s="1728"/>
      <c r="J24" s="1728"/>
      <c r="K24" s="1728"/>
      <c r="L24" s="1728"/>
      <c r="M24" s="1728"/>
      <c r="N24" s="1728"/>
      <c r="O24" s="1728"/>
      <c r="P24" s="1728"/>
      <c r="Q24" s="1728"/>
      <c r="R24" s="1728"/>
      <c r="S24" s="1728"/>
    </row>
    <row r="25" spans="1:19">
      <c r="A25" s="1728">
        <v>83</v>
      </c>
      <c r="B25" s="1728"/>
      <c r="C25" s="1728"/>
      <c r="D25" s="1728"/>
      <c r="E25" s="1728"/>
      <c r="F25" s="1728"/>
      <c r="G25" s="1728"/>
      <c r="H25" s="1728"/>
      <c r="I25" s="1728"/>
      <c r="J25" s="1728"/>
      <c r="K25" s="1728"/>
      <c r="L25" s="1728"/>
      <c r="M25" s="1728"/>
      <c r="N25" s="1728"/>
      <c r="O25" s="1728"/>
      <c r="P25" s="1728"/>
      <c r="Q25" s="1728"/>
      <c r="R25" s="1728"/>
      <c r="S25" s="1728"/>
    </row>
  </sheetData>
  <mergeCells count="16">
    <mergeCell ref="A25:S25"/>
    <mergeCell ref="A4:B4"/>
    <mergeCell ref="A24:S24"/>
    <mergeCell ref="P6:P7"/>
    <mergeCell ref="R6:R7"/>
    <mergeCell ref="A3:R3"/>
    <mergeCell ref="B6:B7"/>
    <mergeCell ref="D6:D7"/>
    <mergeCell ref="F6:F7"/>
    <mergeCell ref="H6:H7"/>
    <mergeCell ref="J6:J7"/>
    <mergeCell ref="L6:L7"/>
    <mergeCell ref="N6:N7"/>
    <mergeCell ref="B5:C5"/>
    <mergeCell ref="D5:S5"/>
    <mergeCell ref="A5:A7"/>
  </mergeCells>
  <pageMargins left="0.7" right="0.7" top="0.75" bottom="0.75" header="0.3" footer="0.3"/>
  <pageSetup paperSize="9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57">
    <tabColor rgb="FF00B050"/>
  </sheetPr>
  <dimension ref="A3:AZ31"/>
  <sheetViews>
    <sheetView topLeftCell="A6" zoomScale="120" zoomScaleNormal="120" workbookViewId="0">
      <selection activeCell="P12" sqref="P12:AE23"/>
    </sheetView>
  </sheetViews>
  <sheetFormatPr defaultColWidth="9.140625" defaultRowHeight="12.75"/>
  <cols>
    <col min="1" max="1" width="7.42578125" style="118" customWidth="1"/>
    <col min="2" max="2" width="3.140625" style="118" customWidth="1"/>
    <col min="3" max="3" width="4.140625" style="118" customWidth="1"/>
    <col min="4" max="4" width="4.85546875" style="118" customWidth="1"/>
    <col min="5" max="5" width="3.42578125" style="118" customWidth="1"/>
    <col min="6" max="6" width="3.5703125" style="118" customWidth="1"/>
    <col min="7" max="7" width="3.140625" style="118" customWidth="1"/>
    <col min="8" max="9" width="3.28515625" style="118" customWidth="1"/>
    <col min="10" max="10" width="2.42578125" style="118" customWidth="1"/>
    <col min="11" max="11" width="2.7109375" style="118" customWidth="1"/>
    <col min="12" max="13" width="3.28515625" style="118" customWidth="1"/>
    <col min="14" max="14" width="3.42578125" style="118" customWidth="1"/>
    <col min="15" max="15" width="3.5703125" style="118" customWidth="1"/>
    <col min="16" max="16" width="3.140625" style="118" customWidth="1"/>
    <col min="17" max="17" width="3" style="118" customWidth="1"/>
    <col min="18" max="20" width="3.140625" style="118" customWidth="1"/>
    <col min="21" max="21" width="4" style="118" customWidth="1"/>
    <col min="22" max="22" width="3.7109375" style="118" customWidth="1"/>
    <col min="23" max="23" width="3.28515625" style="118" customWidth="1"/>
    <col min="24" max="24" width="4.85546875" style="118" customWidth="1"/>
    <col min="25" max="25" width="3.85546875" style="118" customWidth="1"/>
    <col min="26" max="26" width="4.140625" style="118" customWidth="1"/>
    <col min="27" max="27" width="4.28515625" style="118" customWidth="1"/>
    <col min="28" max="29" width="3.85546875" style="118" customWidth="1"/>
    <col min="30" max="30" width="3.28515625" style="118" customWidth="1"/>
    <col min="31" max="32" width="4" style="118" customWidth="1"/>
    <col min="33" max="34" width="3.85546875" style="118" customWidth="1"/>
    <col min="35" max="35" width="3.5703125" style="118" customWidth="1"/>
    <col min="36" max="36" width="3.7109375" style="118" customWidth="1"/>
    <col min="37" max="37" width="3.140625" style="118" customWidth="1"/>
    <col min="38" max="38" width="3.85546875" style="118" customWidth="1"/>
    <col min="39" max="39" width="4" style="118" customWidth="1"/>
    <col min="40" max="40" width="4.140625" style="118" customWidth="1"/>
    <col min="41" max="41" width="4.42578125" style="118" customWidth="1"/>
    <col min="42" max="42" width="3.42578125" style="118" customWidth="1"/>
    <col min="43" max="43" width="3.5703125" style="118" customWidth="1"/>
    <col min="44" max="44" width="3.28515625" style="118" customWidth="1"/>
    <col min="45" max="45" width="4" style="118" customWidth="1"/>
    <col min="46" max="46" width="3.7109375" style="118" customWidth="1"/>
    <col min="47" max="16384" width="9.140625" style="118"/>
  </cols>
  <sheetData>
    <row r="3" spans="1:52" ht="14.25">
      <c r="A3" s="2335" t="s">
        <v>2055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  <c r="Q3" s="2335"/>
      <c r="R3" s="2335"/>
      <c r="S3" s="2335"/>
      <c r="T3" s="2335"/>
      <c r="U3" s="2335"/>
      <c r="V3" s="2335"/>
      <c r="W3" s="2335"/>
      <c r="X3" s="2335"/>
      <c r="Y3" s="2335"/>
      <c r="Z3" s="2335"/>
      <c r="AA3" s="2335"/>
      <c r="AB3" s="2335"/>
      <c r="AC3" s="2335"/>
      <c r="AD3" s="2335"/>
      <c r="AE3" s="2335"/>
      <c r="AF3" s="2335"/>
      <c r="AG3" s="2335"/>
      <c r="AH3" s="2335"/>
      <c r="AI3" s="2335"/>
      <c r="AJ3" s="2335"/>
      <c r="AK3" s="2335"/>
      <c r="AL3" s="2335"/>
      <c r="AM3" s="2335"/>
      <c r="AN3" s="2335"/>
      <c r="AO3" s="2335"/>
      <c r="AP3" s="2335"/>
      <c r="AQ3" s="2335"/>
      <c r="AR3" s="2335"/>
      <c r="AS3" s="2335"/>
      <c r="AT3" s="2335"/>
    </row>
    <row r="4" spans="1:52" ht="14.25">
      <c r="A4" s="2336" t="s">
        <v>1617</v>
      </c>
      <c r="B4" s="2336"/>
      <c r="C4" s="2336"/>
      <c r="D4" s="2336"/>
      <c r="E4" s="2336"/>
      <c r="F4" s="2336"/>
      <c r="G4" s="2336"/>
      <c r="H4" s="2336"/>
      <c r="I4" s="2336"/>
      <c r="J4" s="2336"/>
      <c r="K4" s="2336"/>
      <c r="L4" s="2336"/>
      <c r="M4" s="2336"/>
      <c r="N4" s="2336"/>
      <c r="O4" s="2336"/>
      <c r="P4" s="2336"/>
      <c r="Q4" s="2336"/>
      <c r="R4" s="2336"/>
      <c r="S4" s="2336"/>
      <c r="T4" s="2336"/>
      <c r="U4" s="2336"/>
      <c r="V4" s="2336"/>
      <c r="W4" s="2336"/>
      <c r="X4" s="2336"/>
      <c r="Y4" s="2336"/>
      <c r="Z4" s="2336"/>
      <c r="AA4" s="2336"/>
      <c r="AB4" s="2336"/>
      <c r="AC4" s="2336"/>
      <c r="AD4" s="2336"/>
      <c r="AE4" s="2336"/>
      <c r="AF4" s="2336"/>
      <c r="AG4" s="2336"/>
      <c r="AH4" s="2336"/>
      <c r="AI4" s="2336"/>
      <c r="AJ4" s="2336"/>
      <c r="AK4" s="2336"/>
      <c r="AL4" s="2336"/>
      <c r="AM4" s="2336"/>
      <c r="AN4" s="2336"/>
      <c r="AO4" s="2336"/>
      <c r="AP4" s="2336"/>
      <c r="AQ4" s="2336"/>
      <c r="AR4" s="2336"/>
      <c r="AS4" s="2336"/>
      <c r="AT4" s="2336"/>
    </row>
    <row r="5" spans="1:52">
      <c r="A5" s="2355" t="s">
        <v>2053</v>
      </c>
      <c r="B5" s="2355"/>
      <c r="C5" s="2355"/>
      <c r="E5" s="119"/>
      <c r="F5" s="119"/>
      <c r="R5" s="170"/>
      <c r="U5" s="134"/>
      <c r="V5" s="170"/>
      <c r="W5" s="134"/>
      <c r="X5" s="134"/>
      <c r="Y5" s="134"/>
      <c r="Z5" s="134"/>
      <c r="AA5" s="135"/>
      <c r="AB5" s="135"/>
      <c r="AC5" s="135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7"/>
      <c r="AO5" s="137"/>
      <c r="AP5" s="137"/>
      <c r="AQ5" s="137"/>
    </row>
    <row r="6" spans="1:52">
      <c r="A6" s="2342"/>
      <c r="B6" s="2343" t="s">
        <v>314</v>
      </c>
      <c r="C6" s="2344" t="s">
        <v>2059</v>
      </c>
      <c r="D6" s="2345" t="s">
        <v>262</v>
      </c>
      <c r="E6" s="154"/>
      <c r="F6" s="155"/>
      <c r="G6" s="2346" t="s">
        <v>263</v>
      </c>
      <c r="H6" s="2346"/>
      <c r="I6" s="2346"/>
      <c r="J6" s="2346"/>
      <c r="K6" s="2346"/>
      <c r="L6" s="2346"/>
      <c r="M6" s="2346"/>
      <c r="N6" s="2346"/>
      <c r="O6" s="2346"/>
      <c r="P6" s="2346"/>
      <c r="Q6" s="2346"/>
      <c r="R6" s="2346"/>
      <c r="S6" s="2346"/>
      <c r="T6" s="2347"/>
      <c r="U6" s="2337" t="s">
        <v>2060</v>
      </c>
      <c r="V6" s="2349" t="s">
        <v>2061</v>
      </c>
      <c r="W6" s="2356" t="s">
        <v>264</v>
      </c>
      <c r="X6" s="2356"/>
      <c r="Y6" s="2356"/>
      <c r="Z6" s="2356"/>
      <c r="AA6" s="2356"/>
      <c r="AB6" s="2356"/>
      <c r="AC6" s="2356"/>
      <c r="AD6" s="2356"/>
      <c r="AE6" s="2356"/>
      <c r="AF6" s="2357"/>
      <c r="AG6" s="2353" t="s">
        <v>265</v>
      </c>
      <c r="AH6" s="2353"/>
      <c r="AI6" s="2353"/>
      <c r="AJ6" s="2353"/>
      <c r="AK6" s="2353" t="s">
        <v>266</v>
      </c>
      <c r="AL6" s="2353"/>
      <c r="AM6" s="2353"/>
      <c r="AN6" s="2353"/>
      <c r="AO6" s="2353"/>
      <c r="AP6" s="2353"/>
      <c r="AQ6" s="2353"/>
      <c r="AR6" s="2354"/>
      <c r="AS6" s="2348" t="s">
        <v>559</v>
      </c>
      <c r="AT6" s="2348" t="s">
        <v>560</v>
      </c>
    </row>
    <row r="7" spans="1:52" ht="12.75" customHeight="1">
      <c r="A7" s="2342"/>
      <c r="B7" s="2343"/>
      <c r="C7" s="2344"/>
      <c r="D7" s="2345"/>
      <c r="E7" s="156"/>
      <c r="F7" s="157"/>
      <c r="G7" s="2340" t="s">
        <v>267</v>
      </c>
      <c r="H7" s="2340" t="s">
        <v>268</v>
      </c>
      <c r="I7" s="2340" t="s">
        <v>269</v>
      </c>
      <c r="J7" s="2340" t="s">
        <v>270</v>
      </c>
      <c r="K7" s="2340" t="s">
        <v>271</v>
      </c>
      <c r="L7" s="2340" t="s">
        <v>272</v>
      </c>
      <c r="M7" s="2340" t="s">
        <v>2057</v>
      </c>
      <c r="N7" s="2339" t="s">
        <v>273</v>
      </c>
      <c r="O7" s="2339"/>
      <c r="P7" s="2339"/>
      <c r="Q7" s="2339"/>
      <c r="R7" s="2339"/>
      <c r="S7" s="2339"/>
      <c r="T7" s="2339"/>
      <c r="U7" s="2338"/>
      <c r="V7" s="2350"/>
      <c r="W7" s="2348" t="s">
        <v>274</v>
      </c>
      <c r="X7" s="2348" t="s">
        <v>2058</v>
      </c>
      <c r="Y7" s="2348" t="s">
        <v>275</v>
      </c>
      <c r="Z7" s="2348" t="s">
        <v>276</v>
      </c>
      <c r="AA7" s="2348" t="s">
        <v>277</v>
      </c>
      <c r="AB7" s="2348" t="s">
        <v>278</v>
      </c>
      <c r="AC7" s="2348" t="s">
        <v>279</v>
      </c>
      <c r="AD7" s="2348" t="s">
        <v>280</v>
      </c>
      <c r="AE7" s="2348" t="s">
        <v>281</v>
      </c>
      <c r="AF7" s="2340" t="s">
        <v>131</v>
      </c>
      <c r="AG7" s="2353"/>
      <c r="AH7" s="2353"/>
      <c r="AI7" s="2353"/>
      <c r="AJ7" s="2353"/>
      <c r="AK7" s="2348" t="s">
        <v>282</v>
      </c>
      <c r="AL7" s="2348" t="s">
        <v>283</v>
      </c>
      <c r="AM7" s="2348" t="s">
        <v>284</v>
      </c>
      <c r="AN7" s="2348" t="s">
        <v>285</v>
      </c>
      <c r="AO7" s="2348" t="s">
        <v>286</v>
      </c>
      <c r="AP7" s="2348" t="s">
        <v>287</v>
      </c>
      <c r="AQ7" s="2348" t="s">
        <v>288</v>
      </c>
      <c r="AR7" s="2352" t="s">
        <v>289</v>
      </c>
      <c r="AS7" s="2348"/>
      <c r="AT7" s="2348"/>
    </row>
    <row r="8" spans="1:52" ht="290.25" customHeight="1">
      <c r="A8" s="2342"/>
      <c r="B8" s="2343"/>
      <c r="C8" s="2344"/>
      <c r="D8" s="2345"/>
      <c r="E8" s="157" t="s">
        <v>2056</v>
      </c>
      <c r="F8" s="173" t="s">
        <v>262</v>
      </c>
      <c r="G8" s="2341"/>
      <c r="H8" s="2341"/>
      <c r="I8" s="2341"/>
      <c r="J8" s="2341"/>
      <c r="K8" s="2341"/>
      <c r="L8" s="2341"/>
      <c r="M8" s="2341"/>
      <c r="N8" s="171" t="s">
        <v>290</v>
      </c>
      <c r="O8" s="171" t="s">
        <v>291</v>
      </c>
      <c r="P8" s="171" t="s">
        <v>292</v>
      </c>
      <c r="Q8" s="171" t="s">
        <v>293</v>
      </c>
      <c r="R8" s="171" t="s">
        <v>294</v>
      </c>
      <c r="S8" s="171" t="s">
        <v>295</v>
      </c>
      <c r="T8" s="171" t="s">
        <v>131</v>
      </c>
      <c r="U8" s="2338"/>
      <c r="V8" s="2351"/>
      <c r="W8" s="2348"/>
      <c r="X8" s="2348"/>
      <c r="Y8" s="2348"/>
      <c r="Z8" s="2348"/>
      <c r="AA8" s="2348"/>
      <c r="AB8" s="2348"/>
      <c r="AC8" s="2348"/>
      <c r="AD8" s="2348"/>
      <c r="AE8" s="2348"/>
      <c r="AF8" s="2341"/>
      <c r="AG8" s="171" t="s">
        <v>296</v>
      </c>
      <c r="AH8" s="171" t="s">
        <v>297</v>
      </c>
      <c r="AI8" s="171" t="s">
        <v>298</v>
      </c>
      <c r="AJ8" s="171" t="s">
        <v>1391</v>
      </c>
      <c r="AK8" s="2348"/>
      <c r="AL8" s="2348"/>
      <c r="AM8" s="2348"/>
      <c r="AN8" s="2348"/>
      <c r="AO8" s="2348"/>
      <c r="AP8" s="2348"/>
      <c r="AQ8" s="2348"/>
      <c r="AR8" s="2352"/>
      <c r="AS8" s="2348"/>
      <c r="AT8" s="2348"/>
      <c r="AU8" s="139"/>
      <c r="AV8" s="139"/>
      <c r="AW8" s="139"/>
      <c r="AX8" s="139"/>
      <c r="AY8" s="139"/>
      <c r="AZ8" s="139"/>
    </row>
    <row r="9" spans="1:52">
      <c r="A9" s="158" t="s">
        <v>3</v>
      </c>
      <c r="B9" s="159" t="s">
        <v>235</v>
      </c>
      <c r="C9" s="160">
        <v>1</v>
      </c>
      <c r="D9" s="161">
        <v>2</v>
      </c>
      <c r="E9" s="158">
        <v>3</v>
      </c>
      <c r="F9" s="161">
        <v>4</v>
      </c>
      <c r="G9" s="158">
        <v>5</v>
      </c>
      <c r="H9" s="158">
        <v>6</v>
      </c>
      <c r="I9" s="161">
        <v>7</v>
      </c>
      <c r="J9" s="161">
        <v>8</v>
      </c>
      <c r="K9" s="158">
        <v>9</v>
      </c>
      <c r="L9" s="161">
        <v>10</v>
      </c>
      <c r="M9" s="161"/>
      <c r="N9" s="158">
        <v>11</v>
      </c>
      <c r="O9" s="161">
        <v>12</v>
      </c>
      <c r="P9" s="158">
        <v>13</v>
      </c>
      <c r="Q9" s="161">
        <v>14</v>
      </c>
      <c r="R9" s="158">
        <v>15</v>
      </c>
      <c r="S9" s="161">
        <v>16</v>
      </c>
      <c r="T9" s="158">
        <v>17</v>
      </c>
      <c r="U9" s="161">
        <v>18</v>
      </c>
      <c r="V9" s="158">
        <v>19</v>
      </c>
      <c r="W9" s="161">
        <v>20</v>
      </c>
      <c r="X9" s="158">
        <v>21</v>
      </c>
      <c r="Y9" s="161">
        <v>22</v>
      </c>
      <c r="Z9" s="158">
        <v>23</v>
      </c>
      <c r="AA9" s="161">
        <v>24</v>
      </c>
      <c r="AB9" s="158">
        <v>25</v>
      </c>
      <c r="AC9" s="161">
        <v>26</v>
      </c>
      <c r="AD9" s="158">
        <v>27</v>
      </c>
      <c r="AE9" s="161">
        <v>28</v>
      </c>
      <c r="AF9" s="161">
        <v>29</v>
      </c>
      <c r="AG9" s="158">
        <v>30</v>
      </c>
      <c r="AH9" s="161">
        <v>31</v>
      </c>
      <c r="AI9" s="158">
        <v>32</v>
      </c>
      <c r="AJ9" s="161">
        <v>33</v>
      </c>
      <c r="AK9" s="158">
        <v>34</v>
      </c>
      <c r="AL9" s="161">
        <v>35</v>
      </c>
      <c r="AM9" s="158">
        <v>36</v>
      </c>
      <c r="AN9" s="161">
        <v>37</v>
      </c>
      <c r="AO9" s="158">
        <v>38</v>
      </c>
      <c r="AP9" s="161">
        <v>39</v>
      </c>
      <c r="AQ9" s="158">
        <v>40</v>
      </c>
      <c r="AR9" s="162">
        <v>41</v>
      </c>
      <c r="AS9" s="172">
        <v>42</v>
      </c>
      <c r="AT9" s="172">
        <v>43</v>
      </c>
      <c r="AU9" s="139"/>
      <c r="AV9" s="139"/>
      <c r="AW9" s="139"/>
      <c r="AX9" s="139"/>
      <c r="AY9" s="139"/>
      <c r="AZ9" s="139"/>
    </row>
    <row r="10" spans="1:52" s="121" customFormat="1" ht="31.5" customHeight="1">
      <c r="A10" s="163" t="s">
        <v>300</v>
      </c>
      <c r="B10" s="164">
        <v>1</v>
      </c>
      <c r="C10" s="164">
        <v>1089</v>
      </c>
      <c r="D10" s="164">
        <v>478</v>
      </c>
      <c r="E10" s="164">
        <v>389</v>
      </c>
      <c r="F10" s="164">
        <v>155</v>
      </c>
      <c r="G10" s="164">
        <v>18</v>
      </c>
      <c r="H10" s="164">
        <v>164</v>
      </c>
      <c r="I10" s="164">
        <v>15</v>
      </c>
      <c r="J10" s="164">
        <v>8</v>
      </c>
      <c r="K10" s="164">
        <v>3</v>
      </c>
      <c r="L10" s="164">
        <v>3</v>
      </c>
      <c r="M10" s="164">
        <v>1</v>
      </c>
      <c r="N10" s="164">
        <v>13</v>
      </c>
      <c r="O10" s="164">
        <v>5</v>
      </c>
      <c r="P10" s="164">
        <v>3</v>
      </c>
      <c r="Q10" s="164"/>
      <c r="R10" s="164">
        <v>3</v>
      </c>
      <c r="S10" s="164">
        <v>3</v>
      </c>
      <c r="T10" s="164">
        <v>150</v>
      </c>
      <c r="U10" s="175">
        <v>260</v>
      </c>
      <c r="V10" s="175">
        <v>180</v>
      </c>
      <c r="W10" s="175"/>
      <c r="X10" s="175">
        <v>51</v>
      </c>
      <c r="Y10" s="175"/>
      <c r="Z10" s="175"/>
      <c r="AA10" s="175"/>
      <c r="AB10" s="175"/>
      <c r="AC10" s="175"/>
      <c r="AD10" s="175">
        <v>99</v>
      </c>
      <c r="AE10" s="175"/>
      <c r="AF10" s="175">
        <v>30</v>
      </c>
      <c r="AG10" s="175">
        <v>33</v>
      </c>
      <c r="AH10" s="175">
        <v>73</v>
      </c>
      <c r="AI10" s="175">
        <v>37</v>
      </c>
      <c r="AJ10" s="175">
        <v>26</v>
      </c>
      <c r="AK10" s="175"/>
      <c r="AL10" s="175">
        <v>30</v>
      </c>
      <c r="AM10" s="175">
        <v>5</v>
      </c>
      <c r="AN10" s="175">
        <v>11</v>
      </c>
      <c r="AO10" s="175">
        <v>104</v>
      </c>
      <c r="AP10" s="175">
        <v>20</v>
      </c>
      <c r="AQ10" s="175">
        <v>4</v>
      </c>
      <c r="AR10" s="176">
        <v>6</v>
      </c>
      <c r="AS10" s="174">
        <v>1218</v>
      </c>
      <c r="AT10" s="174">
        <v>528</v>
      </c>
    </row>
    <row r="11" spans="1:52" s="146" customFormat="1" ht="31.5" customHeight="1">
      <c r="A11" s="178" t="s">
        <v>541</v>
      </c>
      <c r="B11" s="164">
        <v>2</v>
      </c>
      <c r="C11" s="164">
        <v>478</v>
      </c>
      <c r="D11" s="164"/>
      <c r="E11" s="164">
        <v>155</v>
      </c>
      <c r="F11" s="164"/>
      <c r="G11" s="164">
        <v>3</v>
      </c>
      <c r="H11" s="164">
        <v>71</v>
      </c>
      <c r="I11" s="164">
        <v>6</v>
      </c>
      <c r="J11" s="164">
        <v>1</v>
      </c>
      <c r="K11" s="164">
        <v>2</v>
      </c>
      <c r="L11" s="164"/>
      <c r="M11" s="164">
        <v>1</v>
      </c>
      <c r="N11" s="164">
        <v>3</v>
      </c>
      <c r="O11" s="164">
        <v>2</v>
      </c>
      <c r="P11" s="164">
        <v>1</v>
      </c>
      <c r="Q11" s="164"/>
      <c r="R11" s="164">
        <v>1</v>
      </c>
      <c r="S11" s="164">
        <v>2</v>
      </c>
      <c r="T11" s="164">
        <v>62</v>
      </c>
      <c r="U11" s="164">
        <v>105</v>
      </c>
      <c r="V11" s="164">
        <v>66</v>
      </c>
      <c r="W11" s="164"/>
      <c r="X11" s="164">
        <v>17</v>
      </c>
      <c r="Y11" s="164"/>
      <c r="Z11" s="164"/>
      <c r="AA11" s="164"/>
      <c r="AB11" s="164"/>
      <c r="AC11" s="164"/>
      <c r="AD11" s="164">
        <v>36</v>
      </c>
      <c r="AE11" s="164"/>
      <c r="AF11" s="164">
        <v>13</v>
      </c>
      <c r="AG11" s="164">
        <v>12</v>
      </c>
      <c r="AH11" s="164">
        <v>37</v>
      </c>
      <c r="AI11" s="164">
        <v>12</v>
      </c>
      <c r="AJ11" s="164">
        <v>3</v>
      </c>
      <c r="AK11" s="164"/>
      <c r="AL11" s="164">
        <v>20</v>
      </c>
      <c r="AM11" s="164">
        <v>2</v>
      </c>
      <c r="AN11" s="164">
        <v>5</v>
      </c>
      <c r="AO11" s="164">
        <v>27</v>
      </c>
      <c r="AP11" s="164">
        <v>9</v>
      </c>
      <c r="AQ11" s="164">
        <v>2</v>
      </c>
      <c r="AR11" s="177">
        <v>1</v>
      </c>
      <c r="AS11" s="165">
        <v>528</v>
      </c>
      <c r="AT11" s="165"/>
    </row>
    <row r="17" spans="1:46">
      <c r="P17" s="138"/>
    </row>
    <row r="19" spans="1:46">
      <c r="W19" s="118" t="s">
        <v>542</v>
      </c>
    </row>
    <row r="29" spans="1:46" ht="20.25" customHeight="1">
      <c r="A29" s="1625">
        <v>84</v>
      </c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1625"/>
      <c r="U29" s="1625"/>
      <c r="V29" s="1625"/>
      <c r="W29" s="1625"/>
      <c r="X29" s="1625"/>
      <c r="Y29" s="1625"/>
      <c r="Z29" s="1625"/>
      <c r="AA29" s="1625"/>
      <c r="AB29" s="1625"/>
      <c r="AC29" s="1625"/>
      <c r="AD29" s="1625"/>
      <c r="AE29" s="1625"/>
      <c r="AF29" s="1625"/>
      <c r="AG29" s="1625"/>
      <c r="AH29" s="1625"/>
      <c r="AI29" s="1625"/>
      <c r="AJ29" s="1625"/>
      <c r="AK29" s="1625"/>
      <c r="AL29" s="1625"/>
      <c r="AM29" s="1625"/>
      <c r="AN29" s="1625"/>
      <c r="AO29" s="1625"/>
      <c r="AP29" s="1625"/>
      <c r="AQ29" s="1625"/>
      <c r="AR29" s="1625"/>
      <c r="AS29" s="1625"/>
      <c r="AT29" s="1625"/>
    </row>
    <row r="30" spans="1:46">
      <c r="A30" s="1625"/>
      <c r="B30" s="1625"/>
      <c r="C30" s="1625"/>
      <c r="D30" s="1625"/>
      <c r="E30" s="1625"/>
      <c r="F30" s="1625"/>
      <c r="G30" s="1625"/>
      <c r="H30" s="1625"/>
      <c r="I30" s="1625"/>
      <c r="J30" s="1625"/>
      <c r="K30" s="1625"/>
      <c r="L30" s="1625"/>
      <c r="M30" s="1625"/>
      <c r="N30" s="1625"/>
      <c r="O30" s="1625"/>
      <c r="P30" s="1625"/>
      <c r="Q30" s="1625"/>
      <c r="R30" s="1625"/>
      <c r="S30" s="1625"/>
      <c r="T30" s="1625"/>
      <c r="U30" s="1625"/>
      <c r="V30" s="1625"/>
      <c r="W30" s="1625"/>
      <c r="X30" s="1625"/>
      <c r="Y30" s="1625"/>
      <c r="Z30" s="1625"/>
      <c r="AA30" s="1625"/>
      <c r="AB30" s="1625"/>
      <c r="AC30" s="1625"/>
      <c r="AD30" s="1625"/>
      <c r="AE30" s="1625"/>
      <c r="AF30" s="1625"/>
      <c r="AG30" s="1625"/>
      <c r="AH30" s="1625"/>
      <c r="AI30" s="1625"/>
      <c r="AJ30" s="1625"/>
      <c r="AK30" s="1625"/>
      <c r="AL30" s="1625"/>
      <c r="AM30" s="1625"/>
      <c r="AN30" s="1625"/>
      <c r="AO30" s="1625"/>
      <c r="AP30" s="1625"/>
      <c r="AQ30" s="1625"/>
      <c r="AR30" s="1625"/>
      <c r="AS30" s="1625"/>
    </row>
    <row r="31" spans="1:46">
      <c r="A31" s="1625"/>
      <c r="B31" s="1625"/>
      <c r="C31" s="1625"/>
      <c r="D31" s="1625"/>
      <c r="E31" s="1625"/>
      <c r="F31" s="1625"/>
      <c r="G31" s="1625"/>
      <c r="H31" s="1625"/>
      <c r="I31" s="1625"/>
      <c r="J31" s="1625"/>
      <c r="K31" s="1625"/>
      <c r="L31" s="1625"/>
      <c r="M31" s="1625"/>
      <c r="N31" s="1625"/>
      <c r="O31" s="1625"/>
      <c r="P31" s="1625"/>
      <c r="Q31" s="1625"/>
      <c r="R31" s="1625"/>
      <c r="S31" s="1625"/>
      <c r="T31" s="1625"/>
      <c r="U31" s="1625"/>
      <c r="V31" s="1625"/>
      <c r="W31" s="1625"/>
      <c r="X31" s="1625"/>
      <c r="Y31" s="1625"/>
      <c r="Z31" s="1625"/>
      <c r="AA31" s="1625"/>
      <c r="AB31" s="1625"/>
      <c r="AC31" s="1625"/>
      <c r="AD31" s="1625"/>
      <c r="AE31" s="1625"/>
      <c r="AF31" s="1625"/>
      <c r="AG31" s="1625"/>
      <c r="AH31" s="1625"/>
      <c r="AI31" s="1625"/>
      <c r="AJ31" s="1625"/>
      <c r="AK31" s="1625"/>
      <c r="AL31" s="1625"/>
      <c r="AM31" s="1625"/>
      <c r="AN31" s="1625"/>
      <c r="AO31" s="1625"/>
      <c r="AP31" s="1625"/>
      <c r="AQ31" s="1625"/>
      <c r="AR31" s="1625"/>
      <c r="AS31" s="1625"/>
    </row>
  </sheetData>
  <mergeCells count="43">
    <mergeCell ref="A29:AT29"/>
    <mergeCell ref="A5:C5"/>
    <mergeCell ref="AP7:AP8"/>
    <mergeCell ref="AQ7:AQ8"/>
    <mergeCell ref="W6:AF6"/>
    <mergeCell ref="X7:X8"/>
    <mergeCell ref="Y7:Y8"/>
    <mergeCell ref="AD7:AD8"/>
    <mergeCell ref="W7:W8"/>
    <mergeCell ref="AT6:AT8"/>
    <mergeCell ref="AF7:AF8"/>
    <mergeCell ref="A30:AS31"/>
    <mergeCell ref="AS6:AS8"/>
    <mergeCell ref="V6:V8"/>
    <mergeCell ref="Z7:Z8"/>
    <mergeCell ref="AA7:AA8"/>
    <mergeCell ref="AB7:AB8"/>
    <mergeCell ref="AC7:AC8"/>
    <mergeCell ref="AR7:AR8"/>
    <mergeCell ref="AE7:AE8"/>
    <mergeCell ref="AK7:AK8"/>
    <mergeCell ref="AL7:AL8"/>
    <mergeCell ref="AM7:AM8"/>
    <mergeCell ref="AN7:AN8"/>
    <mergeCell ref="AO7:AO8"/>
    <mergeCell ref="AG6:AJ7"/>
    <mergeCell ref="AK6:AR6"/>
    <mergeCell ref="A3:AT3"/>
    <mergeCell ref="A4:AT4"/>
    <mergeCell ref="U6:U8"/>
    <mergeCell ref="N7:T7"/>
    <mergeCell ref="K7:K8"/>
    <mergeCell ref="L7:L8"/>
    <mergeCell ref="A6:A8"/>
    <mergeCell ref="B6:B8"/>
    <mergeCell ref="C6:C8"/>
    <mergeCell ref="D6:D8"/>
    <mergeCell ref="G6:T6"/>
    <mergeCell ref="G7:G8"/>
    <mergeCell ref="H7:H8"/>
    <mergeCell ref="I7:I8"/>
    <mergeCell ref="J7:J8"/>
    <mergeCell ref="M7:M8"/>
  </mergeCells>
  <pageMargins left="0.26" right="0.26" top="0.54" bottom="0.19" header="0.3" footer="0.16"/>
  <pageSetup scale="80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00B050"/>
  </sheetPr>
  <dimension ref="A1:I50"/>
  <sheetViews>
    <sheetView topLeftCell="A10" workbookViewId="0">
      <selection activeCell="E14" sqref="E14"/>
    </sheetView>
  </sheetViews>
  <sheetFormatPr defaultColWidth="9.140625" defaultRowHeight="12.75"/>
  <cols>
    <col min="1" max="1" width="24.5703125" style="299" customWidth="1"/>
    <col min="2" max="2" width="8.7109375" style="299" customWidth="1"/>
    <col min="3" max="4" width="7.85546875" style="299" customWidth="1"/>
    <col min="5" max="5" width="8.28515625" style="299" customWidth="1"/>
    <col min="6" max="7" width="7.7109375" style="299" customWidth="1"/>
    <col min="8" max="9" width="8.85546875" style="299" customWidth="1"/>
    <col min="10" max="16384" width="9.140625" style="299"/>
  </cols>
  <sheetData>
    <row r="1" spans="1:9" ht="25.5" customHeight="1">
      <c r="A1" s="2360" t="s">
        <v>1173</v>
      </c>
      <c r="B1" s="2360"/>
      <c r="C1" s="2360"/>
      <c r="D1" s="2360"/>
      <c r="E1" s="2360"/>
      <c r="F1" s="2360"/>
      <c r="G1" s="2360"/>
      <c r="H1" s="2360"/>
    </row>
    <row r="2" spans="1:9">
      <c r="A2" s="2359" t="s">
        <v>2053</v>
      </c>
      <c r="B2" s="2359"/>
      <c r="C2" s="300"/>
      <c r="D2" s="300"/>
      <c r="E2" s="300"/>
      <c r="F2" s="300"/>
      <c r="G2" s="300"/>
    </row>
    <row r="3" spans="1:9" ht="16.5" customHeight="1">
      <c r="A3" s="301"/>
      <c r="B3" s="302">
        <v>2009</v>
      </c>
      <c r="C3" s="302">
        <v>2010</v>
      </c>
      <c r="D3" s="302">
        <v>2011</v>
      </c>
      <c r="E3" s="302">
        <v>2012</v>
      </c>
      <c r="F3" s="302">
        <v>2013</v>
      </c>
      <c r="G3" s="302">
        <v>2014</v>
      </c>
      <c r="H3" s="302">
        <v>2015</v>
      </c>
      <c r="I3" s="302">
        <v>2016</v>
      </c>
    </row>
    <row r="4" spans="1:9" ht="16.5" customHeight="1">
      <c r="A4" s="303" t="s">
        <v>1174</v>
      </c>
      <c r="B4" s="303">
        <v>73892</v>
      </c>
      <c r="C4" s="303">
        <v>74473</v>
      </c>
      <c r="D4" s="303">
        <v>75036</v>
      </c>
      <c r="E4" s="303">
        <v>74723</v>
      </c>
      <c r="F4" s="303">
        <v>75101</v>
      </c>
      <c r="G4" s="303">
        <v>74923</v>
      </c>
      <c r="H4" s="303">
        <v>76476</v>
      </c>
      <c r="I4" s="303">
        <v>77772</v>
      </c>
    </row>
    <row r="5" spans="1:9" ht="16.5" customHeight="1">
      <c r="A5" s="303" t="s">
        <v>486</v>
      </c>
      <c r="B5" s="303">
        <v>58329</v>
      </c>
      <c r="C5" s="303">
        <v>57527</v>
      </c>
      <c r="D5" s="303">
        <v>56149</v>
      </c>
      <c r="E5" s="303">
        <v>52122</v>
      </c>
      <c r="F5" s="303">
        <v>57229</v>
      </c>
      <c r="G5" s="303">
        <v>54099</v>
      </c>
      <c r="H5" s="303">
        <v>54839</v>
      </c>
      <c r="I5" s="303">
        <v>57142</v>
      </c>
    </row>
    <row r="6" spans="1:9" ht="25.5" customHeight="1">
      <c r="A6" s="1218" t="s">
        <v>2062</v>
      </c>
      <c r="B6" s="303">
        <v>24328</v>
      </c>
      <c r="C6" s="303">
        <v>26212</v>
      </c>
      <c r="D6" s="303">
        <v>28915</v>
      </c>
      <c r="E6" s="303">
        <v>27645</v>
      </c>
      <c r="F6" s="303">
        <v>29043</v>
      </c>
      <c r="G6" s="303">
        <v>28679</v>
      </c>
      <c r="H6" s="303">
        <v>31661</v>
      </c>
      <c r="I6" s="303">
        <v>31053</v>
      </c>
    </row>
    <row r="7" spans="1:9" ht="16.5" customHeight="1">
      <c r="A7" s="303" t="s">
        <v>1175</v>
      </c>
      <c r="B7" s="303">
        <v>23709</v>
      </c>
      <c r="C7" s="303">
        <v>22990</v>
      </c>
      <c r="D7" s="303">
        <v>25774</v>
      </c>
      <c r="E7" s="303">
        <v>25397</v>
      </c>
      <c r="F7" s="303">
        <v>26750</v>
      </c>
      <c r="G7" s="303">
        <v>25575</v>
      </c>
      <c r="H7" s="303">
        <v>29155</v>
      </c>
      <c r="I7" s="303">
        <v>27562</v>
      </c>
    </row>
    <row r="8" spans="1:9" ht="16.5" customHeight="1">
      <c r="A8" s="304" t="s">
        <v>1176</v>
      </c>
      <c r="B8" s="304">
        <v>619</v>
      </c>
      <c r="C8" s="304">
        <v>3222</v>
      </c>
      <c r="D8" s="304">
        <v>3141</v>
      </c>
      <c r="E8" s="304">
        <v>2248</v>
      </c>
      <c r="F8" s="304">
        <v>2293</v>
      </c>
      <c r="G8" s="304">
        <v>3104</v>
      </c>
      <c r="H8" s="304">
        <v>2506</v>
      </c>
      <c r="I8" s="304">
        <v>3491</v>
      </c>
    </row>
    <row r="11" spans="1:9" s="305" customFormat="1" ht="35.25" customHeight="1">
      <c r="A11" s="2363" t="s">
        <v>1751</v>
      </c>
      <c r="B11" s="2363"/>
      <c r="C11" s="2363"/>
      <c r="D11" s="2363"/>
      <c r="E11" s="2363"/>
      <c r="F11" s="2363"/>
      <c r="G11" s="2363"/>
      <c r="H11" s="2363"/>
      <c r="I11" s="2363"/>
    </row>
    <row r="12" spans="1:9" s="305" customFormat="1" ht="17.25" customHeight="1">
      <c r="A12" s="301" t="s">
        <v>1177</v>
      </c>
      <c r="B12" s="302">
        <v>2009</v>
      </c>
      <c r="C12" s="302">
        <v>2010</v>
      </c>
      <c r="D12" s="302">
        <v>2011</v>
      </c>
      <c r="E12" s="302">
        <v>2012</v>
      </c>
      <c r="F12" s="302">
        <v>2013</v>
      </c>
      <c r="G12" s="302">
        <v>2014</v>
      </c>
      <c r="H12" s="302">
        <v>2015</v>
      </c>
      <c r="I12" s="302">
        <v>2016</v>
      </c>
    </row>
    <row r="13" spans="1:9" s="305" customFormat="1" ht="17.25" customHeight="1">
      <c r="A13" s="303" t="s">
        <v>1180</v>
      </c>
      <c r="B13" s="303">
        <v>1137902</v>
      </c>
      <c r="C13" s="303">
        <v>1147144</v>
      </c>
      <c r="D13" s="303">
        <v>1124711</v>
      </c>
      <c r="E13" s="303">
        <v>1151146</v>
      </c>
      <c r="F13" s="303">
        <v>1198333</v>
      </c>
      <c r="G13" s="303">
        <v>1206554</v>
      </c>
      <c r="H13" s="303">
        <v>1243895</v>
      </c>
      <c r="I13" s="303">
        <v>1275650</v>
      </c>
    </row>
    <row r="14" spans="1:9" s="305" customFormat="1" ht="17.25" customHeight="1">
      <c r="A14" s="303" t="s">
        <v>465</v>
      </c>
      <c r="B14" s="303">
        <v>76948</v>
      </c>
      <c r="C14" s="303">
        <v>80364</v>
      </c>
      <c r="D14" s="303">
        <v>86246</v>
      </c>
      <c r="E14" s="303">
        <v>89875</v>
      </c>
      <c r="F14" s="303">
        <v>88828</v>
      </c>
      <c r="G14" s="303">
        <v>88517</v>
      </c>
      <c r="H14" s="303">
        <v>96694</v>
      </c>
      <c r="I14" s="303">
        <v>93687</v>
      </c>
    </row>
    <row r="15" spans="1:9" s="305" customFormat="1" ht="17.25" customHeight="1">
      <c r="A15" s="303" t="s">
        <v>300</v>
      </c>
      <c r="B15" s="303">
        <v>24328</v>
      </c>
      <c r="C15" s="303">
        <v>26212</v>
      </c>
      <c r="D15" s="303">
        <v>28915</v>
      </c>
      <c r="E15" s="303">
        <v>27645</v>
      </c>
      <c r="F15" s="303">
        <v>29043</v>
      </c>
      <c r="G15" s="303">
        <v>28679</v>
      </c>
      <c r="H15" s="303">
        <v>31661</v>
      </c>
      <c r="I15" s="303">
        <v>31053</v>
      </c>
    </row>
    <row r="16" spans="1:9" s="305" customFormat="1" ht="17.25" customHeight="1">
      <c r="A16" s="303" t="s">
        <v>1181</v>
      </c>
      <c r="B16" s="303">
        <v>28899</v>
      </c>
      <c r="C16" s="303">
        <v>30469</v>
      </c>
      <c r="D16" s="303">
        <v>28639</v>
      </c>
      <c r="E16" s="303">
        <v>29973</v>
      </c>
      <c r="F16" s="303">
        <v>26400</v>
      </c>
      <c r="G16" s="303">
        <v>27708</v>
      </c>
      <c r="H16" s="303">
        <v>29608</v>
      </c>
      <c r="I16" s="303">
        <v>29994</v>
      </c>
    </row>
    <row r="17" spans="1:9" s="305" customFormat="1" ht="17.25" customHeight="1">
      <c r="A17" s="303" t="s">
        <v>1182</v>
      </c>
      <c r="B17" s="303">
        <v>23721</v>
      </c>
      <c r="C17" s="303">
        <v>23683</v>
      </c>
      <c r="D17" s="303">
        <v>28692</v>
      </c>
      <c r="E17" s="303">
        <v>32257</v>
      </c>
      <c r="F17" s="303">
        <v>33385</v>
      </c>
      <c r="G17" s="303">
        <v>32130</v>
      </c>
      <c r="H17" s="303">
        <v>35425</v>
      </c>
      <c r="I17" s="303">
        <v>32640</v>
      </c>
    </row>
    <row r="18" spans="1:9" s="305" customFormat="1" ht="17.25" customHeight="1">
      <c r="A18" s="304" t="s">
        <v>1183</v>
      </c>
      <c r="B18" s="304">
        <v>387992</v>
      </c>
      <c r="C18" s="304">
        <v>395149</v>
      </c>
      <c r="D18" s="304">
        <v>382810</v>
      </c>
      <c r="E18" s="304">
        <v>393315</v>
      </c>
      <c r="F18" s="304">
        <v>447293</v>
      </c>
      <c r="G18" s="304">
        <v>476138</v>
      </c>
      <c r="H18" s="304">
        <v>494106</v>
      </c>
      <c r="I18" s="304">
        <v>511509</v>
      </c>
    </row>
    <row r="21" spans="1:9" ht="14.25">
      <c r="A21" s="2361" t="s">
        <v>1184</v>
      </c>
      <c r="B21" s="2361"/>
      <c r="C21" s="2361"/>
      <c r="D21" s="2361"/>
      <c r="E21" s="2361"/>
      <c r="F21" s="2361"/>
      <c r="G21" s="2361"/>
      <c r="H21" s="2361"/>
    </row>
    <row r="22" spans="1:9">
      <c r="A22" s="306"/>
      <c r="B22" s="306"/>
      <c r="C22" s="306"/>
      <c r="D22" s="306"/>
      <c r="E22" s="306"/>
      <c r="F22" s="306"/>
      <c r="G22" s="306"/>
      <c r="H22" s="306"/>
      <c r="I22" s="334"/>
    </row>
    <row r="23" spans="1:9" ht="18.75" customHeight="1">
      <c r="A23" s="301" t="s">
        <v>1177</v>
      </c>
      <c r="B23" s="302">
        <v>2009</v>
      </c>
      <c r="C23" s="302">
        <v>2010</v>
      </c>
      <c r="D23" s="302">
        <v>2011</v>
      </c>
      <c r="E23" s="302">
        <v>2012</v>
      </c>
      <c r="F23" s="302">
        <v>2013</v>
      </c>
      <c r="G23" s="302">
        <v>2014</v>
      </c>
      <c r="H23" s="302">
        <v>2015</v>
      </c>
      <c r="I23" s="302">
        <v>2016</v>
      </c>
    </row>
    <row r="24" spans="1:9" ht="18.75" customHeight="1">
      <c r="A24" s="304" t="s">
        <v>300</v>
      </c>
      <c r="B24" s="304">
        <v>58329</v>
      </c>
      <c r="C24" s="304">
        <v>57527</v>
      </c>
      <c r="D24" s="304">
        <v>56149</v>
      </c>
      <c r="E24" s="304">
        <v>52122</v>
      </c>
      <c r="F24" s="304">
        <v>57229</v>
      </c>
      <c r="G24" s="304">
        <v>54099</v>
      </c>
      <c r="H24" s="304">
        <v>54839</v>
      </c>
      <c r="I24" s="301">
        <v>57142</v>
      </c>
    </row>
    <row r="25" spans="1:9">
      <c r="I25" s="303"/>
    </row>
    <row r="26" spans="1:9">
      <c r="I26" s="303"/>
    </row>
    <row r="27" spans="1:9" ht="14.25">
      <c r="A27" s="2362" t="s">
        <v>1185</v>
      </c>
      <c r="B27" s="2362"/>
      <c r="C27" s="2362"/>
      <c r="D27" s="2362"/>
      <c r="E27" s="2362"/>
      <c r="F27" s="2362"/>
      <c r="G27" s="2362"/>
      <c r="H27" s="2362"/>
      <c r="I27" s="303"/>
    </row>
    <row r="28" spans="1:9">
      <c r="A28" s="307"/>
      <c r="B28" s="307"/>
      <c r="C28" s="307"/>
      <c r="D28" s="307"/>
      <c r="E28" s="307"/>
      <c r="F28" s="307"/>
      <c r="G28" s="307"/>
      <c r="H28" s="307"/>
      <c r="I28" s="304"/>
    </row>
    <row r="29" spans="1:9" ht="15.75" customHeight="1">
      <c r="A29" s="308" t="s">
        <v>1177</v>
      </c>
      <c r="B29" s="302">
        <v>2009</v>
      </c>
      <c r="C29" s="302">
        <v>2010</v>
      </c>
      <c r="D29" s="302">
        <v>2011</v>
      </c>
      <c r="E29" s="302">
        <v>2012</v>
      </c>
      <c r="F29" s="302">
        <v>2013</v>
      </c>
      <c r="G29" s="302">
        <v>2014</v>
      </c>
      <c r="H29" s="302">
        <v>2015</v>
      </c>
      <c r="I29" s="302">
        <v>2016</v>
      </c>
    </row>
    <row r="30" spans="1:9" ht="15.75" customHeight="1">
      <c r="A30" s="303" t="s">
        <v>300</v>
      </c>
      <c r="B30" s="303">
        <v>23709</v>
      </c>
      <c r="C30" s="303">
        <v>22990</v>
      </c>
      <c r="D30" s="303">
        <v>25774</v>
      </c>
      <c r="E30" s="303">
        <v>25400</v>
      </c>
      <c r="F30" s="303">
        <v>26750</v>
      </c>
      <c r="G30" s="303">
        <v>25575</v>
      </c>
      <c r="H30" s="303">
        <v>29155</v>
      </c>
      <c r="I30" s="303">
        <v>27532</v>
      </c>
    </row>
    <row r="31" spans="1:9" ht="15.75" customHeight="1">
      <c r="A31" s="303" t="s">
        <v>1181</v>
      </c>
      <c r="B31" s="303">
        <v>24274</v>
      </c>
      <c r="C31" s="303">
        <v>26273</v>
      </c>
      <c r="D31" s="303">
        <v>24729</v>
      </c>
      <c r="E31" s="303">
        <v>26756</v>
      </c>
      <c r="F31" s="303">
        <v>24544</v>
      </c>
      <c r="G31" s="303">
        <v>24914</v>
      </c>
      <c r="H31" s="303">
        <v>26724</v>
      </c>
      <c r="I31" s="303">
        <v>27013</v>
      </c>
    </row>
    <row r="32" spans="1:9" ht="15.75" customHeight="1">
      <c r="A32" s="304" t="s">
        <v>1182</v>
      </c>
      <c r="B32" s="304">
        <v>21989</v>
      </c>
      <c r="C32" s="304">
        <v>22693</v>
      </c>
      <c r="D32" s="304">
        <v>26199</v>
      </c>
      <c r="E32" s="304">
        <v>28051</v>
      </c>
      <c r="F32" s="304">
        <v>27559</v>
      </c>
      <c r="G32" s="304">
        <v>26452</v>
      </c>
      <c r="H32" s="304">
        <v>30474</v>
      </c>
      <c r="I32" s="304">
        <v>28433</v>
      </c>
    </row>
    <row r="33" spans="1:8">
      <c r="A33" s="305"/>
      <c r="B33" s="305"/>
      <c r="C33" s="305"/>
      <c r="D33" s="305"/>
      <c r="E33" s="305"/>
      <c r="F33" s="305"/>
      <c r="G33" s="305"/>
      <c r="H33" s="305"/>
    </row>
    <row r="35" spans="1:8" ht="14.25">
      <c r="A35" s="2361" t="s">
        <v>1186</v>
      </c>
      <c r="B35" s="2361"/>
      <c r="C35" s="2361"/>
      <c r="D35" s="2361"/>
      <c r="E35" s="2361"/>
      <c r="F35" s="2361"/>
      <c r="G35" s="2361"/>
      <c r="H35" s="2361"/>
    </row>
    <row r="36" spans="1:8">
      <c r="A36" s="300"/>
      <c r="B36" s="300"/>
      <c r="C36" s="300"/>
      <c r="D36" s="300"/>
      <c r="E36" s="300"/>
      <c r="F36" s="300"/>
      <c r="G36" s="300"/>
      <c r="H36" s="309"/>
    </row>
    <row r="37" spans="1:8" ht="17.25" customHeight="1">
      <c r="A37" s="301" t="s">
        <v>1177</v>
      </c>
      <c r="B37" s="302"/>
      <c r="C37" s="302" t="s">
        <v>1178</v>
      </c>
      <c r="D37" s="302" t="s">
        <v>1179</v>
      </c>
      <c r="E37" s="302">
        <v>2013</v>
      </c>
      <c r="F37" s="302">
        <v>2014</v>
      </c>
      <c r="G37" s="301">
        <v>2015</v>
      </c>
      <c r="H37" s="301">
        <v>2016</v>
      </c>
    </row>
    <row r="38" spans="1:8">
      <c r="A38" s="303" t="s">
        <v>1180</v>
      </c>
      <c r="B38" s="303"/>
      <c r="C38" s="303">
        <v>87030</v>
      </c>
      <c r="D38" s="303">
        <v>94705</v>
      </c>
      <c r="E38" s="303">
        <v>94732</v>
      </c>
      <c r="F38" s="303">
        <v>95856</v>
      </c>
      <c r="G38" s="305">
        <v>92672</v>
      </c>
      <c r="H38" s="305">
        <v>127807</v>
      </c>
    </row>
    <row r="39" spans="1:8">
      <c r="A39" s="310" t="s">
        <v>1187</v>
      </c>
      <c r="B39" s="334"/>
      <c r="C39" s="304">
        <v>38999</v>
      </c>
      <c r="D39" s="304">
        <v>44392</v>
      </c>
      <c r="E39" s="304">
        <v>47344</v>
      </c>
      <c r="F39" s="304">
        <v>41513</v>
      </c>
      <c r="G39" s="306">
        <v>38983</v>
      </c>
      <c r="H39" s="306">
        <v>48427</v>
      </c>
    </row>
    <row r="40" spans="1:8">
      <c r="A40" s="303" t="s">
        <v>465</v>
      </c>
      <c r="B40" s="303"/>
      <c r="C40" s="303">
        <v>9544</v>
      </c>
      <c r="D40" s="303">
        <v>9671</v>
      </c>
      <c r="E40" s="303">
        <v>9975</v>
      </c>
      <c r="F40" s="303">
        <v>11576</v>
      </c>
      <c r="G40" s="305">
        <v>10341</v>
      </c>
      <c r="H40" s="305">
        <v>10679</v>
      </c>
    </row>
    <row r="41" spans="1:8">
      <c r="A41" s="310" t="s">
        <v>1187</v>
      </c>
      <c r="B41" s="304"/>
      <c r="C41" s="304">
        <v>4747</v>
      </c>
      <c r="D41" s="304">
        <v>4602</v>
      </c>
      <c r="E41" s="304">
        <v>4543</v>
      </c>
      <c r="F41" s="304">
        <v>4947</v>
      </c>
      <c r="G41" s="306">
        <v>4238</v>
      </c>
      <c r="H41" s="306">
        <v>4061</v>
      </c>
    </row>
    <row r="42" spans="1:8">
      <c r="A42" s="303" t="s">
        <v>300</v>
      </c>
      <c r="B42" s="303"/>
      <c r="C42" s="303">
        <v>3141</v>
      </c>
      <c r="D42" s="303">
        <v>2248</v>
      </c>
      <c r="E42" s="303">
        <v>2293</v>
      </c>
      <c r="F42" s="303">
        <v>3104</v>
      </c>
      <c r="G42" s="305">
        <v>2506</v>
      </c>
      <c r="H42" s="305">
        <v>3491</v>
      </c>
    </row>
    <row r="43" spans="1:8">
      <c r="A43" s="310" t="s">
        <v>1187</v>
      </c>
      <c r="B43" s="304"/>
      <c r="C43" s="304">
        <v>1165</v>
      </c>
      <c r="D43" s="304">
        <v>1103</v>
      </c>
      <c r="E43" s="304">
        <v>1028</v>
      </c>
      <c r="F43" s="304">
        <v>1274</v>
      </c>
      <c r="G43" s="306">
        <v>1209</v>
      </c>
      <c r="H43" s="306">
        <v>1551</v>
      </c>
    </row>
    <row r="44" spans="1:8">
      <c r="A44" s="303" t="s">
        <v>1181</v>
      </c>
      <c r="B44" s="303"/>
      <c r="C44" s="303">
        <v>3910</v>
      </c>
      <c r="D44" s="303">
        <v>3217</v>
      </c>
      <c r="E44" s="303">
        <v>1856</v>
      </c>
      <c r="F44" s="303">
        <v>2794</v>
      </c>
      <c r="G44" s="305">
        <v>2884</v>
      </c>
      <c r="H44" s="305">
        <v>2981</v>
      </c>
    </row>
    <row r="45" spans="1:8">
      <c r="A45" s="310" t="s">
        <v>1187</v>
      </c>
      <c r="B45" s="304"/>
      <c r="C45" s="304">
        <v>2333</v>
      </c>
      <c r="D45" s="304">
        <v>1464</v>
      </c>
      <c r="E45" s="304">
        <v>968</v>
      </c>
      <c r="F45" s="304">
        <v>1281</v>
      </c>
      <c r="G45" s="306">
        <v>1147</v>
      </c>
      <c r="H45" s="306">
        <v>1289</v>
      </c>
    </row>
    <row r="46" spans="1:8">
      <c r="A46" s="303" t="s">
        <v>1182</v>
      </c>
      <c r="B46" s="303"/>
      <c r="C46" s="303">
        <v>2493</v>
      </c>
      <c r="D46" s="303">
        <v>4206</v>
      </c>
      <c r="E46" s="303">
        <v>5826</v>
      </c>
      <c r="F46" s="303">
        <v>5678</v>
      </c>
      <c r="G46" s="305">
        <v>4951</v>
      </c>
      <c r="H46" s="305">
        <v>4207</v>
      </c>
    </row>
    <row r="47" spans="1:8">
      <c r="A47" s="310" t="s">
        <v>1187</v>
      </c>
      <c r="B47" s="304"/>
      <c r="C47" s="304">
        <v>1249</v>
      </c>
      <c r="D47" s="304">
        <v>2035</v>
      </c>
      <c r="E47" s="304">
        <v>2547</v>
      </c>
      <c r="F47" s="304">
        <v>2392</v>
      </c>
      <c r="G47" s="306">
        <v>1882</v>
      </c>
      <c r="H47" s="306">
        <v>1224</v>
      </c>
    </row>
    <row r="50" spans="1:9">
      <c r="A50" s="2358">
        <v>85</v>
      </c>
      <c r="B50" s="2358"/>
      <c r="C50" s="2358"/>
      <c r="D50" s="2358"/>
      <c r="E50" s="2358"/>
      <c r="F50" s="2358"/>
      <c r="G50" s="2358"/>
      <c r="H50" s="2358"/>
      <c r="I50" s="2358"/>
    </row>
  </sheetData>
  <mergeCells count="7">
    <mergeCell ref="A50:I50"/>
    <mergeCell ref="A2:B2"/>
    <mergeCell ref="A1:H1"/>
    <mergeCell ref="A21:H21"/>
    <mergeCell ref="A27:H27"/>
    <mergeCell ref="A35:H35"/>
    <mergeCell ref="A11:I11"/>
  </mergeCells>
  <pageMargins left="0.7" right="0.7" top="0.33" bottom="0.28999999999999998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2">
    <tabColor rgb="FF00B050"/>
  </sheetPr>
  <dimension ref="A1:N52"/>
  <sheetViews>
    <sheetView workbookViewId="0">
      <selection sqref="A1:XFD1048576"/>
    </sheetView>
  </sheetViews>
  <sheetFormatPr defaultRowHeight="12.75"/>
  <cols>
    <col min="1" max="1" width="15.5703125" style="293" customWidth="1"/>
    <col min="2" max="2" width="9.5703125" style="293" customWidth="1"/>
    <col min="3" max="3" width="11.85546875" style="293" customWidth="1"/>
    <col min="4" max="4" width="11.140625" style="293" customWidth="1"/>
    <col min="5" max="10" width="9.5703125" style="293" customWidth="1"/>
    <col min="11" max="11" width="10.5703125" style="293" customWidth="1"/>
    <col min="12" max="12" width="11.42578125" style="293" customWidth="1"/>
    <col min="13" max="13" width="10.5703125" style="293" customWidth="1"/>
    <col min="14" max="168" width="9.140625" style="293"/>
    <col min="169" max="169" width="5.85546875" style="293" customWidth="1"/>
    <col min="170" max="170" width="6" style="293" customWidth="1"/>
    <col min="171" max="178" width="7.7109375" style="293" customWidth="1"/>
    <col min="179" max="424" width="9.140625" style="293"/>
    <col min="425" max="425" width="5.85546875" style="293" customWidth="1"/>
    <col min="426" max="426" width="6" style="293" customWidth="1"/>
    <col min="427" max="434" width="7.7109375" style="293" customWidth="1"/>
    <col min="435" max="680" width="9.140625" style="293"/>
    <col min="681" max="681" width="5.85546875" style="293" customWidth="1"/>
    <col min="682" max="682" width="6" style="293" customWidth="1"/>
    <col min="683" max="690" width="7.7109375" style="293" customWidth="1"/>
    <col min="691" max="936" width="9.140625" style="293"/>
    <col min="937" max="937" width="5.85546875" style="293" customWidth="1"/>
    <col min="938" max="938" width="6" style="293" customWidth="1"/>
    <col min="939" max="946" width="7.7109375" style="293" customWidth="1"/>
    <col min="947" max="1192" width="9.140625" style="293"/>
    <col min="1193" max="1193" width="5.85546875" style="293" customWidth="1"/>
    <col min="1194" max="1194" width="6" style="293" customWidth="1"/>
    <col min="1195" max="1202" width="7.7109375" style="293" customWidth="1"/>
    <col min="1203" max="1448" width="9.140625" style="293"/>
    <col min="1449" max="1449" width="5.85546875" style="293" customWidth="1"/>
    <col min="1450" max="1450" width="6" style="293" customWidth="1"/>
    <col min="1451" max="1458" width="7.7109375" style="293" customWidth="1"/>
    <col min="1459" max="1704" width="9.140625" style="293"/>
    <col min="1705" max="1705" width="5.85546875" style="293" customWidth="1"/>
    <col min="1706" max="1706" width="6" style="293" customWidth="1"/>
    <col min="1707" max="1714" width="7.7109375" style="293" customWidth="1"/>
    <col min="1715" max="1960" width="9.140625" style="293"/>
    <col min="1961" max="1961" width="5.85546875" style="293" customWidth="1"/>
    <col min="1962" max="1962" width="6" style="293" customWidth="1"/>
    <col min="1963" max="1970" width="7.7109375" style="293" customWidth="1"/>
    <col min="1971" max="2216" width="9.140625" style="293"/>
    <col min="2217" max="2217" width="5.85546875" style="293" customWidth="1"/>
    <col min="2218" max="2218" width="6" style="293" customWidth="1"/>
    <col min="2219" max="2226" width="7.7109375" style="293" customWidth="1"/>
    <col min="2227" max="2472" width="9.140625" style="293"/>
    <col min="2473" max="2473" width="5.85546875" style="293" customWidth="1"/>
    <col min="2474" max="2474" width="6" style="293" customWidth="1"/>
    <col min="2475" max="2482" width="7.7109375" style="293" customWidth="1"/>
    <col min="2483" max="2728" width="9.140625" style="293"/>
    <col min="2729" max="2729" width="5.85546875" style="293" customWidth="1"/>
    <col min="2730" max="2730" width="6" style="293" customWidth="1"/>
    <col min="2731" max="2738" width="7.7109375" style="293" customWidth="1"/>
    <col min="2739" max="2984" width="9.140625" style="293"/>
    <col min="2985" max="2985" width="5.85546875" style="293" customWidth="1"/>
    <col min="2986" max="2986" width="6" style="293" customWidth="1"/>
    <col min="2987" max="2994" width="7.7109375" style="293" customWidth="1"/>
    <col min="2995" max="3240" width="9.140625" style="293"/>
    <col min="3241" max="3241" width="5.85546875" style="293" customWidth="1"/>
    <col min="3242" max="3242" width="6" style="293" customWidth="1"/>
    <col min="3243" max="3250" width="7.7109375" style="293" customWidth="1"/>
    <col min="3251" max="3496" width="9.140625" style="293"/>
    <col min="3497" max="3497" width="5.85546875" style="293" customWidth="1"/>
    <col min="3498" max="3498" width="6" style="293" customWidth="1"/>
    <col min="3499" max="3506" width="7.7109375" style="293" customWidth="1"/>
    <col min="3507" max="3752" width="9.140625" style="293"/>
    <col min="3753" max="3753" width="5.85546875" style="293" customWidth="1"/>
    <col min="3754" max="3754" width="6" style="293" customWidth="1"/>
    <col min="3755" max="3762" width="7.7109375" style="293" customWidth="1"/>
    <col min="3763" max="4008" width="9.140625" style="293"/>
    <col min="4009" max="4009" width="5.85546875" style="293" customWidth="1"/>
    <col min="4010" max="4010" width="6" style="293" customWidth="1"/>
    <col min="4011" max="4018" width="7.7109375" style="293" customWidth="1"/>
    <col min="4019" max="4264" width="9.140625" style="293"/>
    <col min="4265" max="4265" width="5.85546875" style="293" customWidth="1"/>
    <col min="4266" max="4266" width="6" style="293" customWidth="1"/>
    <col min="4267" max="4274" width="7.7109375" style="293" customWidth="1"/>
    <col min="4275" max="4520" width="9.140625" style="293"/>
    <col min="4521" max="4521" width="5.85546875" style="293" customWidth="1"/>
    <col min="4522" max="4522" width="6" style="293" customWidth="1"/>
    <col min="4523" max="4530" width="7.7109375" style="293" customWidth="1"/>
    <col min="4531" max="4776" width="9.140625" style="293"/>
    <col min="4777" max="4777" width="5.85546875" style="293" customWidth="1"/>
    <col min="4778" max="4778" width="6" style="293" customWidth="1"/>
    <col min="4779" max="4786" width="7.7109375" style="293" customWidth="1"/>
    <col min="4787" max="5032" width="9.140625" style="293"/>
    <col min="5033" max="5033" width="5.85546875" style="293" customWidth="1"/>
    <col min="5034" max="5034" width="6" style="293" customWidth="1"/>
    <col min="5035" max="5042" width="7.7109375" style="293" customWidth="1"/>
    <col min="5043" max="5288" width="9.140625" style="293"/>
    <col min="5289" max="5289" width="5.85546875" style="293" customWidth="1"/>
    <col min="5290" max="5290" width="6" style="293" customWidth="1"/>
    <col min="5291" max="5298" width="7.7109375" style="293" customWidth="1"/>
    <col min="5299" max="5544" width="9.140625" style="293"/>
    <col min="5545" max="5545" width="5.85546875" style="293" customWidth="1"/>
    <col min="5546" max="5546" width="6" style="293" customWidth="1"/>
    <col min="5547" max="5554" width="7.7109375" style="293" customWidth="1"/>
    <col min="5555" max="5800" width="9.140625" style="293"/>
    <col min="5801" max="5801" width="5.85546875" style="293" customWidth="1"/>
    <col min="5802" max="5802" width="6" style="293" customWidth="1"/>
    <col min="5803" max="5810" width="7.7109375" style="293" customWidth="1"/>
    <col min="5811" max="6056" width="9.140625" style="293"/>
    <col min="6057" max="6057" width="5.85546875" style="293" customWidth="1"/>
    <col min="6058" max="6058" width="6" style="293" customWidth="1"/>
    <col min="6059" max="6066" width="7.7109375" style="293" customWidth="1"/>
    <col min="6067" max="6312" width="9.140625" style="293"/>
    <col min="6313" max="6313" width="5.85546875" style="293" customWidth="1"/>
    <col min="6314" max="6314" width="6" style="293" customWidth="1"/>
    <col min="6315" max="6322" width="7.7109375" style="293" customWidth="1"/>
    <col min="6323" max="6568" width="9.140625" style="293"/>
    <col min="6569" max="6569" width="5.85546875" style="293" customWidth="1"/>
    <col min="6570" max="6570" width="6" style="293" customWidth="1"/>
    <col min="6571" max="6578" width="7.7109375" style="293" customWidth="1"/>
    <col min="6579" max="6824" width="9.140625" style="293"/>
    <col min="6825" max="6825" width="5.85546875" style="293" customWidth="1"/>
    <col min="6826" max="6826" width="6" style="293" customWidth="1"/>
    <col min="6827" max="6834" width="7.7109375" style="293" customWidth="1"/>
    <col min="6835" max="7080" width="9.140625" style="293"/>
    <col min="7081" max="7081" width="5.85546875" style="293" customWidth="1"/>
    <col min="7082" max="7082" width="6" style="293" customWidth="1"/>
    <col min="7083" max="7090" width="7.7109375" style="293" customWidth="1"/>
    <col min="7091" max="7336" width="9.140625" style="293"/>
    <col min="7337" max="7337" width="5.85546875" style="293" customWidth="1"/>
    <col min="7338" max="7338" width="6" style="293" customWidth="1"/>
    <col min="7339" max="7346" width="7.7109375" style="293" customWidth="1"/>
    <col min="7347" max="7592" width="9.140625" style="293"/>
    <col min="7593" max="7593" width="5.85546875" style="293" customWidth="1"/>
    <col min="7594" max="7594" width="6" style="293" customWidth="1"/>
    <col min="7595" max="7602" width="7.7109375" style="293" customWidth="1"/>
    <col min="7603" max="7848" width="9.140625" style="293"/>
    <col min="7849" max="7849" width="5.85546875" style="293" customWidth="1"/>
    <col min="7850" max="7850" width="6" style="293" customWidth="1"/>
    <col min="7851" max="7858" width="7.7109375" style="293" customWidth="1"/>
    <col min="7859" max="8104" width="9.140625" style="293"/>
    <col min="8105" max="8105" width="5.85546875" style="293" customWidth="1"/>
    <col min="8106" max="8106" width="6" style="293" customWidth="1"/>
    <col min="8107" max="8114" width="7.7109375" style="293" customWidth="1"/>
    <col min="8115" max="8360" width="9.140625" style="293"/>
    <col min="8361" max="8361" width="5.85546875" style="293" customWidth="1"/>
    <col min="8362" max="8362" width="6" style="293" customWidth="1"/>
    <col min="8363" max="8370" width="7.7109375" style="293" customWidth="1"/>
    <col min="8371" max="8616" width="9.140625" style="293"/>
    <col min="8617" max="8617" width="5.85546875" style="293" customWidth="1"/>
    <col min="8618" max="8618" width="6" style="293" customWidth="1"/>
    <col min="8619" max="8626" width="7.7109375" style="293" customWidth="1"/>
    <col min="8627" max="8872" width="9.140625" style="293"/>
    <col min="8873" max="8873" width="5.85546875" style="293" customWidth="1"/>
    <col min="8874" max="8874" width="6" style="293" customWidth="1"/>
    <col min="8875" max="8882" width="7.7109375" style="293" customWidth="1"/>
    <col min="8883" max="9128" width="9.140625" style="293"/>
    <col min="9129" max="9129" width="5.85546875" style="293" customWidth="1"/>
    <col min="9130" max="9130" width="6" style="293" customWidth="1"/>
    <col min="9131" max="9138" width="7.7109375" style="293" customWidth="1"/>
    <col min="9139" max="9384" width="9.140625" style="293"/>
    <col min="9385" max="9385" width="5.85546875" style="293" customWidth="1"/>
    <col min="9386" max="9386" width="6" style="293" customWidth="1"/>
    <col min="9387" max="9394" width="7.7109375" style="293" customWidth="1"/>
    <col min="9395" max="9640" width="9.140625" style="293"/>
    <col min="9641" max="9641" width="5.85546875" style="293" customWidth="1"/>
    <col min="9642" max="9642" width="6" style="293" customWidth="1"/>
    <col min="9643" max="9650" width="7.7109375" style="293" customWidth="1"/>
    <col min="9651" max="9896" width="9.140625" style="293"/>
    <col min="9897" max="9897" width="5.85546875" style="293" customWidth="1"/>
    <col min="9898" max="9898" width="6" style="293" customWidth="1"/>
    <col min="9899" max="9906" width="7.7109375" style="293" customWidth="1"/>
    <col min="9907" max="10152" width="9.140625" style="293"/>
    <col min="10153" max="10153" width="5.85546875" style="293" customWidth="1"/>
    <col min="10154" max="10154" width="6" style="293" customWidth="1"/>
    <col min="10155" max="10162" width="7.7109375" style="293" customWidth="1"/>
    <col min="10163" max="10408" width="9.140625" style="293"/>
    <col min="10409" max="10409" width="5.85546875" style="293" customWidth="1"/>
    <col min="10410" max="10410" width="6" style="293" customWidth="1"/>
    <col min="10411" max="10418" width="7.7109375" style="293" customWidth="1"/>
    <col min="10419" max="10664" width="9.140625" style="293"/>
    <col min="10665" max="10665" width="5.85546875" style="293" customWidth="1"/>
    <col min="10666" max="10666" width="6" style="293" customWidth="1"/>
    <col min="10667" max="10674" width="7.7109375" style="293" customWidth="1"/>
    <col min="10675" max="10920" width="9.140625" style="293"/>
    <col min="10921" max="10921" width="5.85546875" style="293" customWidth="1"/>
    <col min="10922" max="10922" width="6" style="293" customWidth="1"/>
    <col min="10923" max="10930" width="7.7109375" style="293" customWidth="1"/>
    <col min="10931" max="11176" width="9.140625" style="293"/>
    <col min="11177" max="11177" width="5.85546875" style="293" customWidth="1"/>
    <col min="11178" max="11178" width="6" style="293" customWidth="1"/>
    <col min="11179" max="11186" width="7.7109375" style="293" customWidth="1"/>
    <col min="11187" max="11432" width="9.140625" style="293"/>
    <col min="11433" max="11433" width="5.85546875" style="293" customWidth="1"/>
    <col min="11434" max="11434" width="6" style="293" customWidth="1"/>
    <col min="11435" max="11442" width="7.7109375" style="293" customWidth="1"/>
    <col min="11443" max="11688" width="9.140625" style="293"/>
    <col min="11689" max="11689" width="5.85546875" style="293" customWidth="1"/>
    <col min="11690" max="11690" width="6" style="293" customWidth="1"/>
    <col min="11691" max="11698" width="7.7109375" style="293" customWidth="1"/>
    <col min="11699" max="11944" width="9.140625" style="293"/>
    <col min="11945" max="11945" width="5.85546875" style="293" customWidth="1"/>
    <col min="11946" max="11946" width="6" style="293" customWidth="1"/>
    <col min="11947" max="11954" width="7.7109375" style="293" customWidth="1"/>
    <col min="11955" max="12200" width="9.140625" style="293"/>
    <col min="12201" max="12201" width="5.85546875" style="293" customWidth="1"/>
    <col min="12202" max="12202" width="6" style="293" customWidth="1"/>
    <col min="12203" max="12210" width="7.7109375" style="293" customWidth="1"/>
    <col min="12211" max="12456" width="9.140625" style="293"/>
    <col min="12457" max="12457" width="5.85546875" style="293" customWidth="1"/>
    <col min="12458" max="12458" width="6" style="293" customWidth="1"/>
    <col min="12459" max="12466" width="7.7109375" style="293" customWidth="1"/>
    <col min="12467" max="12712" width="9.140625" style="293"/>
    <col min="12713" max="12713" width="5.85546875" style="293" customWidth="1"/>
    <col min="12714" max="12714" width="6" style="293" customWidth="1"/>
    <col min="12715" max="12722" width="7.7109375" style="293" customWidth="1"/>
    <col min="12723" max="12968" width="9.140625" style="293"/>
    <col min="12969" max="12969" width="5.85546875" style="293" customWidth="1"/>
    <col min="12970" max="12970" width="6" style="293" customWidth="1"/>
    <col min="12971" max="12978" width="7.7109375" style="293" customWidth="1"/>
    <col min="12979" max="13224" width="9.140625" style="293"/>
    <col min="13225" max="13225" width="5.85546875" style="293" customWidth="1"/>
    <col min="13226" max="13226" width="6" style="293" customWidth="1"/>
    <col min="13227" max="13234" width="7.7109375" style="293" customWidth="1"/>
    <col min="13235" max="13480" width="9.140625" style="293"/>
    <col min="13481" max="13481" width="5.85546875" style="293" customWidth="1"/>
    <col min="13482" max="13482" width="6" style="293" customWidth="1"/>
    <col min="13483" max="13490" width="7.7109375" style="293" customWidth="1"/>
    <col min="13491" max="13736" width="9.140625" style="293"/>
    <col min="13737" max="13737" width="5.85546875" style="293" customWidth="1"/>
    <col min="13738" max="13738" width="6" style="293" customWidth="1"/>
    <col min="13739" max="13746" width="7.7109375" style="293" customWidth="1"/>
    <col min="13747" max="13992" width="9.140625" style="293"/>
    <col min="13993" max="13993" width="5.85546875" style="293" customWidth="1"/>
    <col min="13994" max="13994" width="6" style="293" customWidth="1"/>
    <col min="13995" max="14002" width="7.7109375" style="293" customWidth="1"/>
    <col min="14003" max="14248" width="9.140625" style="293"/>
    <col min="14249" max="14249" width="5.85546875" style="293" customWidth="1"/>
    <col min="14250" max="14250" width="6" style="293" customWidth="1"/>
    <col min="14251" max="14258" width="7.7109375" style="293" customWidth="1"/>
    <col min="14259" max="14504" width="9.140625" style="293"/>
    <col min="14505" max="14505" width="5.85546875" style="293" customWidth="1"/>
    <col min="14506" max="14506" width="6" style="293" customWidth="1"/>
    <col min="14507" max="14514" width="7.7109375" style="293" customWidth="1"/>
    <col min="14515" max="14760" width="9.140625" style="293"/>
    <col min="14761" max="14761" width="5.85546875" style="293" customWidth="1"/>
    <col min="14762" max="14762" width="6" style="293" customWidth="1"/>
    <col min="14763" max="14770" width="7.7109375" style="293" customWidth="1"/>
    <col min="14771" max="15016" width="9.140625" style="293"/>
    <col min="15017" max="15017" width="5.85546875" style="293" customWidth="1"/>
    <col min="15018" max="15018" width="6" style="293" customWidth="1"/>
    <col min="15019" max="15026" width="7.7109375" style="293" customWidth="1"/>
    <col min="15027" max="15272" width="9.140625" style="293"/>
    <col min="15273" max="15273" width="5.85546875" style="293" customWidth="1"/>
    <col min="15274" max="15274" width="6" style="293" customWidth="1"/>
    <col min="15275" max="15282" width="7.7109375" style="293" customWidth="1"/>
    <col min="15283" max="15528" width="9.140625" style="293"/>
    <col min="15529" max="15529" width="5.85546875" style="293" customWidth="1"/>
    <col min="15530" max="15530" width="6" style="293" customWidth="1"/>
    <col min="15531" max="15538" width="7.7109375" style="293" customWidth="1"/>
    <col min="15539" max="15784" width="9.140625" style="293"/>
    <col min="15785" max="15785" width="5.85546875" style="293" customWidth="1"/>
    <col min="15786" max="15786" width="6" style="293" customWidth="1"/>
    <col min="15787" max="15794" width="7.7109375" style="293" customWidth="1"/>
    <col min="15795" max="16040" width="9.140625" style="293"/>
    <col min="16041" max="16041" width="5.85546875" style="293" customWidth="1"/>
    <col min="16042" max="16042" width="6" style="293" customWidth="1"/>
    <col min="16043" max="16050" width="7.7109375" style="293" customWidth="1"/>
    <col min="16051" max="16384" width="9.140625" style="293"/>
  </cols>
  <sheetData>
    <row r="1" spans="1:14" ht="19.5" customHeight="1">
      <c r="A1" s="1651" t="s">
        <v>484</v>
      </c>
      <c r="B1" s="1651"/>
      <c r="C1" s="1651"/>
      <c r="D1" s="1651"/>
      <c r="E1" s="1651"/>
      <c r="F1" s="1651"/>
      <c r="G1" s="1651"/>
      <c r="H1" s="1651"/>
      <c r="I1" s="1651"/>
      <c r="J1" s="1651"/>
      <c r="K1" s="1651"/>
      <c r="L1" s="1651"/>
      <c r="M1" s="1651"/>
      <c r="N1" s="1651"/>
    </row>
    <row r="2" spans="1:14">
      <c r="G2" s="1652"/>
      <c r="H2" s="1652"/>
      <c r="I2" s="1652"/>
      <c r="J2" s="1496"/>
    </row>
    <row r="3" spans="1:14" ht="23.25" customHeight="1">
      <c r="A3" s="1653" t="s">
        <v>485</v>
      </c>
      <c r="B3" s="1647" t="s">
        <v>1156</v>
      </c>
      <c r="C3" s="1648"/>
      <c r="D3" s="1653" t="s">
        <v>1155</v>
      </c>
      <c r="E3" s="1654"/>
      <c r="F3" s="1654"/>
      <c r="G3" s="1654"/>
      <c r="H3" s="1654"/>
      <c r="I3" s="1654"/>
      <c r="J3" s="1657" t="s">
        <v>486</v>
      </c>
      <c r="K3" s="1658"/>
      <c r="L3" s="1658"/>
      <c r="M3" s="1659"/>
    </row>
    <row r="4" spans="1:14" ht="15" customHeight="1">
      <c r="A4" s="1654"/>
      <c r="B4" s="1649"/>
      <c r="C4" s="1650"/>
      <c r="D4" s="1654" t="s">
        <v>487</v>
      </c>
      <c r="E4" s="1654"/>
      <c r="F4" s="1655" t="s">
        <v>488</v>
      </c>
      <c r="G4" s="1656"/>
      <c r="H4" s="1654" t="s">
        <v>489</v>
      </c>
      <c r="I4" s="1654"/>
      <c r="J4" s="1644" t="s">
        <v>80</v>
      </c>
      <c r="K4" s="1645"/>
      <c r="L4" s="295" t="s">
        <v>490</v>
      </c>
      <c r="M4" s="295" t="s">
        <v>491</v>
      </c>
    </row>
    <row r="5" spans="1:14" ht="17.25" customHeight="1">
      <c r="A5" s="1654"/>
      <c r="B5" s="1497">
        <v>2016</v>
      </c>
      <c r="C5" s="453">
        <v>2017</v>
      </c>
      <c r="D5" s="1497">
        <v>2016</v>
      </c>
      <c r="E5" s="453">
        <v>2017</v>
      </c>
      <c r="F5" s="1497">
        <v>2016</v>
      </c>
      <c r="G5" s="453">
        <v>2017</v>
      </c>
      <c r="H5" s="1497">
        <v>2016</v>
      </c>
      <c r="I5" s="453">
        <v>2017</v>
      </c>
      <c r="J5" s="1497">
        <v>2016</v>
      </c>
      <c r="K5" s="453">
        <v>2017</v>
      </c>
      <c r="L5" s="1497" t="s">
        <v>492</v>
      </c>
      <c r="M5" s="1497" t="s">
        <v>78</v>
      </c>
    </row>
    <row r="6" spans="1:14" s="294" customFormat="1" ht="20.25" customHeight="1">
      <c r="A6" s="210" t="s">
        <v>352</v>
      </c>
      <c r="B6" s="490">
        <v>44277</v>
      </c>
      <c r="C6" s="446">
        <v>45352</v>
      </c>
      <c r="D6" s="491">
        <v>13507</v>
      </c>
      <c r="E6" s="692">
        <v>14372</v>
      </c>
      <c r="F6" s="491">
        <v>27694</v>
      </c>
      <c r="G6" s="492">
        <v>27723</v>
      </c>
      <c r="H6" s="491">
        <v>3076</v>
      </c>
      <c r="I6" s="492">
        <v>3257</v>
      </c>
      <c r="J6" s="1496">
        <v>24714</v>
      </c>
      <c r="K6" s="446">
        <f>L6+M6</f>
        <v>24774</v>
      </c>
      <c r="L6" s="1500">
        <v>12457</v>
      </c>
      <c r="M6" s="492">
        <v>12317</v>
      </c>
    </row>
    <row r="7" spans="1:14" s="294" customFormat="1" ht="20.25" customHeight="1">
      <c r="A7" s="210" t="s">
        <v>82</v>
      </c>
      <c r="B7" s="490">
        <v>3049</v>
      </c>
      <c r="C7" s="446">
        <v>3079</v>
      </c>
      <c r="D7" s="491">
        <v>875</v>
      </c>
      <c r="E7" s="692">
        <v>872</v>
      </c>
      <c r="F7" s="491">
        <v>1965</v>
      </c>
      <c r="G7" s="492">
        <v>1986</v>
      </c>
      <c r="H7" s="491">
        <v>209</v>
      </c>
      <c r="I7" s="492">
        <v>221</v>
      </c>
      <c r="J7" s="1496">
        <v>1753</v>
      </c>
      <c r="K7" s="446">
        <f t="shared" ref="K7:K19" si="0">L7+M7</f>
        <v>1778</v>
      </c>
      <c r="L7" s="1500">
        <v>966</v>
      </c>
      <c r="M7" s="492">
        <v>812</v>
      </c>
    </row>
    <row r="8" spans="1:14" s="294" customFormat="1" ht="20.25" customHeight="1">
      <c r="A8" s="210" t="s">
        <v>83</v>
      </c>
      <c r="B8" s="490">
        <v>2285</v>
      </c>
      <c r="C8" s="446">
        <v>2388</v>
      </c>
      <c r="D8" s="491">
        <v>648</v>
      </c>
      <c r="E8" s="692">
        <v>699</v>
      </c>
      <c r="F8" s="491">
        <v>1465</v>
      </c>
      <c r="G8" s="492">
        <v>1497</v>
      </c>
      <c r="H8" s="491">
        <v>172</v>
      </c>
      <c r="I8" s="492">
        <v>192</v>
      </c>
      <c r="J8" s="1496">
        <v>1318</v>
      </c>
      <c r="K8" s="446">
        <f t="shared" si="0"/>
        <v>1360</v>
      </c>
      <c r="L8" s="1500">
        <v>771</v>
      </c>
      <c r="M8" s="492">
        <v>589</v>
      </c>
    </row>
    <row r="9" spans="1:14" s="294" customFormat="1" ht="20.25" customHeight="1">
      <c r="A9" s="210" t="s">
        <v>92</v>
      </c>
      <c r="B9" s="490">
        <v>4580</v>
      </c>
      <c r="C9" s="446">
        <v>4654</v>
      </c>
      <c r="D9" s="491">
        <v>1387</v>
      </c>
      <c r="E9" s="692">
        <v>1429</v>
      </c>
      <c r="F9" s="491">
        <v>2858</v>
      </c>
      <c r="G9" s="492">
        <v>2869</v>
      </c>
      <c r="H9" s="491">
        <v>335</v>
      </c>
      <c r="I9" s="492">
        <v>356</v>
      </c>
      <c r="J9" s="1496">
        <v>2501</v>
      </c>
      <c r="K9" s="446">
        <f t="shared" si="0"/>
        <v>2491</v>
      </c>
      <c r="L9" s="1500">
        <v>1394</v>
      </c>
      <c r="M9" s="492">
        <v>1097</v>
      </c>
    </row>
    <row r="10" spans="1:14" s="294" customFormat="1" ht="20.25" customHeight="1">
      <c r="A10" s="210" t="s">
        <v>84</v>
      </c>
      <c r="B10" s="490">
        <v>1768</v>
      </c>
      <c r="C10" s="446">
        <v>1864</v>
      </c>
      <c r="D10" s="491">
        <v>486</v>
      </c>
      <c r="E10" s="692">
        <v>526</v>
      </c>
      <c r="F10" s="491">
        <v>1163</v>
      </c>
      <c r="G10" s="492">
        <v>1204</v>
      </c>
      <c r="H10" s="491">
        <v>119</v>
      </c>
      <c r="I10" s="492">
        <v>134</v>
      </c>
      <c r="J10" s="1496">
        <v>1043</v>
      </c>
      <c r="K10" s="446">
        <f t="shared" si="0"/>
        <v>1084</v>
      </c>
      <c r="L10" s="1500">
        <v>604</v>
      </c>
      <c r="M10" s="492">
        <v>480</v>
      </c>
    </row>
    <row r="11" spans="1:14" s="294" customFormat="1" ht="20.25" customHeight="1">
      <c r="A11" s="210" t="s">
        <v>85</v>
      </c>
      <c r="B11" s="490">
        <v>1402</v>
      </c>
      <c r="C11" s="446">
        <v>1414</v>
      </c>
      <c r="D11" s="491">
        <v>414</v>
      </c>
      <c r="E11" s="692">
        <v>440</v>
      </c>
      <c r="F11" s="491">
        <v>910</v>
      </c>
      <c r="G11" s="492">
        <v>889</v>
      </c>
      <c r="H11" s="491">
        <v>78</v>
      </c>
      <c r="I11" s="492">
        <v>85</v>
      </c>
      <c r="J11" s="1496">
        <v>834</v>
      </c>
      <c r="K11" s="446">
        <f t="shared" si="0"/>
        <v>820</v>
      </c>
      <c r="L11" s="1500">
        <v>456</v>
      </c>
      <c r="M11" s="492">
        <v>364</v>
      </c>
    </row>
    <row r="12" spans="1:14" s="294" customFormat="1" ht="20.25" customHeight="1">
      <c r="A12" s="210" t="s">
        <v>86</v>
      </c>
      <c r="B12" s="490">
        <v>3241</v>
      </c>
      <c r="C12" s="446">
        <v>3231</v>
      </c>
      <c r="D12" s="491">
        <v>968</v>
      </c>
      <c r="E12" s="692">
        <v>983</v>
      </c>
      <c r="F12" s="491">
        <v>2064</v>
      </c>
      <c r="G12" s="492">
        <v>2031</v>
      </c>
      <c r="H12" s="491">
        <v>209</v>
      </c>
      <c r="I12" s="492">
        <v>217</v>
      </c>
      <c r="J12" s="1496">
        <v>1833</v>
      </c>
      <c r="K12" s="446">
        <f t="shared" si="0"/>
        <v>1803</v>
      </c>
      <c r="L12" s="1500">
        <v>1009</v>
      </c>
      <c r="M12" s="492">
        <v>794</v>
      </c>
    </row>
    <row r="13" spans="1:14" s="294" customFormat="1" ht="20.25" customHeight="1">
      <c r="A13" s="210" t="s">
        <v>87</v>
      </c>
      <c r="B13" s="490">
        <v>2590</v>
      </c>
      <c r="C13" s="446">
        <v>2622</v>
      </c>
      <c r="D13" s="491">
        <v>810</v>
      </c>
      <c r="E13" s="692">
        <v>803</v>
      </c>
      <c r="F13" s="491">
        <v>1679</v>
      </c>
      <c r="G13" s="492">
        <v>1707</v>
      </c>
      <c r="H13" s="491">
        <v>101</v>
      </c>
      <c r="I13" s="492">
        <v>112</v>
      </c>
      <c r="J13" s="1496">
        <v>1510</v>
      </c>
      <c r="K13" s="446">
        <f t="shared" si="0"/>
        <v>1530</v>
      </c>
      <c r="L13" s="1500">
        <v>871</v>
      </c>
      <c r="M13" s="492">
        <v>659</v>
      </c>
    </row>
    <row r="14" spans="1:14" s="294" customFormat="1" ht="20.25" customHeight="1">
      <c r="A14" s="210" t="s">
        <v>90</v>
      </c>
      <c r="B14" s="490">
        <v>1964</v>
      </c>
      <c r="C14" s="446">
        <v>1967</v>
      </c>
      <c r="D14" s="491">
        <v>546</v>
      </c>
      <c r="E14" s="692">
        <v>554</v>
      </c>
      <c r="F14" s="491">
        <v>1307</v>
      </c>
      <c r="G14" s="492">
        <v>1291</v>
      </c>
      <c r="H14" s="491">
        <v>111</v>
      </c>
      <c r="I14" s="492">
        <v>122</v>
      </c>
      <c r="J14" s="1496">
        <v>1157</v>
      </c>
      <c r="K14" s="446">
        <f t="shared" si="0"/>
        <v>1156</v>
      </c>
      <c r="L14" s="1500">
        <v>654</v>
      </c>
      <c r="M14" s="492">
        <v>502</v>
      </c>
    </row>
    <row r="15" spans="1:14" s="294" customFormat="1" ht="20.25" customHeight="1">
      <c r="A15" s="210" t="s">
        <v>88</v>
      </c>
      <c r="B15" s="490">
        <v>3002</v>
      </c>
      <c r="C15" s="446">
        <v>3047</v>
      </c>
      <c r="D15" s="491">
        <v>919</v>
      </c>
      <c r="E15" s="692">
        <v>945</v>
      </c>
      <c r="F15" s="491">
        <v>1946</v>
      </c>
      <c r="G15" s="492">
        <v>1953</v>
      </c>
      <c r="H15" s="491">
        <v>137</v>
      </c>
      <c r="I15" s="492">
        <v>149</v>
      </c>
      <c r="J15" s="1496">
        <v>1726</v>
      </c>
      <c r="K15" s="446">
        <f t="shared" si="0"/>
        <v>1754</v>
      </c>
      <c r="L15" s="1500">
        <v>983</v>
      </c>
      <c r="M15" s="492">
        <v>771</v>
      </c>
    </row>
    <row r="16" spans="1:14" s="294" customFormat="1" ht="20.25" customHeight="1">
      <c r="A16" s="210" t="s">
        <v>89</v>
      </c>
      <c r="B16" s="490">
        <v>1772</v>
      </c>
      <c r="C16" s="446">
        <v>1826</v>
      </c>
      <c r="D16" s="491">
        <v>507</v>
      </c>
      <c r="E16" s="692">
        <v>538</v>
      </c>
      <c r="F16" s="491">
        <v>1160</v>
      </c>
      <c r="G16" s="492">
        <v>1180</v>
      </c>
      <c r="H16" s="491">
        <v>105</v>
      </c>
      <c r="I16" s="492">
        <v>108</v>
      </c>
      <c r="J16" s="1496">
        <v>1058</v>
      </c>
      <c r="K16" s="446">
        <f t="shared" si="0"/>
        <v>1073</v>
      </c>
      <c r="L16" s="1500">
        <v>597</v>
      </c>
      <c r="M16" s="492">
        <v>476</v>
      </c>
    </row>
    <row r="17" spans="1:13" s="294" customFormat="1" ht="20.25" customHeight="1">
      <c r="A17" s="210" t="s">
        <v>91</v>
      </c>
      <c r="B17" s="490">
        <v>3500</v>
      </c>
      <c r="C17" s="446">
        <v>3553</v>
      </c>
      <c r="D17" s="491">
        <v>1091</v>
      </c>
      <c r="E17" s="692">
        <v>1106</v>
      </c>
      <c r="F17" s="491">
        <v>2209</v>
      </c>
      <c r="G17" s="492">
        <v>2232</v>
      </c>
      <c r="H17" s="491">
        <v>200</v>
      </c>
      <c r="I17" s="492">
        <v>215</v>
      </c>
      <c r="J17" s="1496">
        <v>1915</v>
      </c>
      <c r="K17" s="446">
        <f t="shared" si="0"/>
        <v>1949</v>
      </c>
      <c r="L17" s="1500">
        <v>1114</v>
      </c>
      <c r="M17" s="492">
        <v>835</v>
      </c>
    </row>
    <row r="18" spans="1:13" s="294" customFormat="1" ht="20.25" customHeight="1">
      <c r="A18" s="210" t="s">
        <v>93</v>
      </c>
      <c r="B18" s="490">
        <v>2615</v>
      </c>
      <c r="C18" s="446">
        <v>2725</v>
      </c>
      <c r="D18" s="491">
        <v>811</v>
      </c>
      <c r="E18" s="692">
        <v>838</v>
      </c>
      <c r="F18" s="491">
        <v>1646</v>
      </c>
      <c r="G18" s="492">
        <v>1713</v>
      </c>
      <c r="H18" s="491">
        <v>158</v>
      </c>
      <c r="I18" s="492">
        <v>174</v>
      </c>
      <c r="J18" s="1496">
        <v>1478</v>
      </c>
      <c r="K18" s="446">
        <f t="shared" si="0"/>
        <v>1511</v>
      </c>
      <c r="L18" s="1500">
        <v>827</v>
      </c>
      <c r="M18" s="492">
        <v>684</v>
      </c>
    </row>
    <row r="19" spans="1:13" s="294" customFormat="1" ht="20.25" customHeight="1">
      <c r="A19" s="210" t="s">
        <v>94</v>
      </c>
      <c r="B19" s="490">
        <v>1725</v>
      </c>
      <c r="C19" s="446">
        <v>1785</v>
      </c>
      <c r="D19" s="491">
        <v>503</v>
      </c>
      <c r="E19" s="692">
        <v>535</v>
      </c>
      <c r="F19" s="491">
        <v>1119</v>
      </c>
      <c r="G19" s="492">
        <v>1132</v>
      </c>
      <c r="H19" s="491">
        <v>105</v>
      </c>
      <c r="I19" s="492">
        <v>118</v>
      </c>
      <c r="J19" s="1496">
        <v>1012</v>
      </c>
      <c r="K19" s="446">
        <f t="shared" si="0"/>
        <v>1013</v>
      </c>
      <c r="L19" s="1500">
        <v>560</v>
      </c>
      <c r="M19" s="492">
        <v>453</v>
      </c>
    </row>
    <row r="20" spans="1:13" s="294" customFormat="1" ht="20.25" customHeight="1">
      <c r="A20" s="693" t="s">
        <v>77</v>
      </c>
      <c r="B20" s="454">
        <v>77772</v>
      </c>
      <c r="C20" s="455">
        <v>79507</v>
      </c>
      <c r="D20" s="454">
        <v>23472</v>
      </c>
      <c r="E20" s="502">
        <v>24640</v>
      </c>
      <c r="F20" s="455">
        <v>49185</v>
      </c>
      <c r="G20" s="455">
        <v>49407</v>
      </c>
      <c r="H20" s="455">
        <v>5115</v>
      </c>
      <c r="I20" s="455">
        <v>5460</v>
      </c>
      <c r="J20" s="455">
        <v>43852</v>
      </c>
      <c r="K20" s="455">
        <f>SUM(K6:K19)</f>
        <v>44096</v>
      </c>
      <c r="L20" s="489">
        <v>23263</v>
      </c>
      <c r="M20" s="489">
        <v>20833</v>
      </c>
    </row>
    <row r="27" spans="1:13">
      <c r="A27" s="1646">
        <v>20</v>
      </c>
      <c r="B27" s="1646"/>
      <c r="C27" s="1646"/>
      <c r="D27" s="1646"/>
      <c r="E27" s="1646"/>
      <c r="F27" s="1646"/>
      <c r="G27" s="1646"/>
      <c r="H27" s="1646"/>
      <c r="I27" s="1646"/>
      <c r="J27" s="1646"/>
      <c r="K27" s="1646"/>
      <c r="L27" s="1646"/>
      <c r="M27" s="1646"/>
    </row>
    <row r="32" spans="1:13">
      <c r="B32" s="446" t="s">
        <v>487</v>
      </c>
      <c r="C32" s="446" t="s">
        <v>488</v>
      </c>
      <c r="D32" s="446" t="s">
        <v>299</v>
      </c>
    </row>
    <row r="33" spans="1:13">
      <c r="B33" s="446">
        <v>23472</v>
      </c>
      <c r="C33" s="446">
        <v>49185</v>
      </c>
      <c r="D33" s="446">
        <v>5115</v>
      </c>
    </row>
    <row r="35" spans="1:13">
      <c r="A35" s="1646"/>
      <c r="B35" s="1646"/>
      <c r="C35" s="1646"/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</row>
    <row r="36" spans="1:13">
      <c r="C36" s="293" t="s">
        <v>1733</v>
      </c>
      <c r="D36" s="293" t="s">
        <v>1734</v>
      </c>
    </row>
    <row r="37" spans="1:13">
      <c r="C37" s="293" t="s">
        <v>487</v>
      </c>
      <c r="D37" s="293">
        <v>6.6</v>
      </c>
    </row>
    <row r="38" spans="1:13">
      <c r="C38" s="293" t="s">
        <v>488</v>
      </c>
      <c r="D38" s="293">
        <v>63.2</v>
      </c>
    </row>
    <row r="39" spans="1:13">
      <c r="C39" s="293" t="s">
        <v>299</v>
      </c>
      <c r="D39" s="293">
        <v>30.2</v>
      </c>
    </row>
    <row r="47" spans="1:13">
      <c r="B47" s="1495"/>
      <c r="C47" s="1495"/>
      <c r="D47" s="1495"/>
      <c r="E47" s="1495"/>
    </row>
    <row r="50" spans="3:3">
      <c r="C50" s="493"/>
    </row>
    <row r="51" spans="3:3">
      <c r="C51" s="493"/>
    </row>
    <row r="52" spans="3:3">
      <c r="C52" s="493"/>
    </row>
  </sheetData>
  <mergeCells count="12">
    <mergeCell ref="J4:K4"/>
    <mergeCell ref="A27:M27"/>
    <mergeCell ref="A35:M35"/>
    <mergeCell ref="B3:C4"/>
    <mergeCell ref="A1:N1"/>
    <mergeCell ref="G2:I2"/>
    <mergeCell ref="A3:A5"/>
    <mergeCell ref="D3:I3"/>
    <mergeCell ref="D4:E4"/>
    <mergeCell ref="F4:G4"/>
    <mergeCell ref="H4:I4"/>
    <mergeCell ref="J3:M3"/>
  </mergeCells>
  <pageMargins left="0.7" right="0.28000000000000003" top="0.75" bottom="0.75" header="0.3" footer="0.3"/>
  <pageSetup paperSize="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00B050"/>
  </sheetPr>
  <dimension ref="A1:L37"/>
  <sheetViews>
    <sheetView workbookViewId="0">
      <selection activeCell="G17" sqref="G17"/>
    </sheetView>
  </sheetViews>
  <sheetFormatPr defaultColWidth="9.140625" defaultRowHeight="15"/>
  <cols>
    <col min="1" max="1" width="4.5703125" style="311" customWidth="1"/>
    <col min="2" max="2" width="29.5703125" style="311" customWidth="1"/>
    <col min="3" max="3" width="6.42578125" style="311" customWidth="1"/>
    <col min="4" max="5" width="6.85546875" style="311" customWidth="1"/>
    <col min="6" max="6" width="6.28515625" style="311" customWidth="1"/>
    <col min="7" max="8" width="6.140625" style="311" customWidth="1"/>
    <col min="9" max="11" width="6.42578125" style="311" customWidth="1"/>
    <col min="12" max="16384" width="9.140625" style="311"/>
  </cols>
  <sheetData>
    <row r="1" spans="1:12">
      <c r="A1" s="2361" t="s">
        <v>1188</v>
      </c>
      <c r="B1" s="2361"/>
      <c r="C1" s="2361"/>
      <c r="D1" s="2361"/>
      <c r="E1" s="2361"/>
      <c r="F1" s="2361"/>
      <c r="G1" s="2361"/>
      <c r="H1" s="2361"/>
      <c r="I1" s="2361"/>
      <c r="J1" s="2361"/>
      <c r="K1" s="2361"/>
    </row>
    <row r="2" spans="1:12" ht="15" customHeight="1">
      <c r="A2" s="2367" t="s">
        <v>1623</v>
      </c>
      <c r="B2" s="2367"/>
      <c r="C2" s="2367"/>
      <c r="D2" s="2367"/>
      <c r="E2" s="2367"/>
      <c r="F2" s="2367"/>
      <c r="G2" s="2367"/>
      <c r="H2" s="2367"/>
      <c r="I2" s="2367"/>
      <c r="J2" s="2367"/>
      <c r="K2" s="2367"/>
      <c r="L2" s="438"/>
    </row>
    <row r="3" spans="1:12">
      <c r="A3" s="2359" t="s">
        <v>2053</v>
      </c>
      <c r="B3" s="2359"/>
    </row>
    <row r="4" spans="1:12" ht="17.25" customHeight="1">
      <c r="A4" s="2373"/>
      <c r="B4" s="2374"/>
      <c r="C4" s="2379" t="s">
        <v>15</v>
      </c>
      <c r="D4" s="2382" t="s">
        <v>1585</v>
      </c>
      <c r="E4" s="2382"/>
      <c r="F4" s="2382" t="s">
        <v>1586</v>
      </c>
      <c r="G4" s="2382"/>
      <c r="H4" s="2382"/>
      <c r="I4" s="2382"/>
      <c r="J4" s="2382"/>
      <c r="K4" s="2383"/>
    </row>
    <row r="5" spans="1:12" ht="17.25" customHeight="1">
      <c r="A5" s="2375"/>
      <c r="B5" s="2376"/>
      <c r="C5" s="2380"/>
      <c r="D5" s="2364" t="s">
        <v>1596</v>
      </c>
      <c r="E5" s="2364" t="s">
        <v>325</v>
      </c>
      <c r="F5" s="2364" t="s">
        <v>682</v>
      </c>
      <c r="G5" s="2364"/>
      <c r="H5" s="2364"/>
      <c r="I5" s="2364" t="s">
        <v>1587</v>
      </c>
      <c r="J5" s="2364"/>
      <c r="K5" s="2366"/>
    </row>
    <row r="6" spans="1:12" ht="17.25" customHeight="1">
      <c r="A6" s="2375"/>
      <c r="B6" s="2376"/>
      <c r="C6" s="2380"/>
      <c r="D6" s="2364"/>
      <c r="E6" s="2364"/>
      <c r="F6" s="2364" t="s">
        <v>15</v>
      </c>
      <c r="G6" s="2364" t="s">
        <v>1585</v>
      </c>
      <c r="H6" s="2364"/>
      <c r="I6" s="2364" t="s">
        <v>15</v>
      </c>
      <c r="J6" s="2364" t="s">
        <v>1585</v>
      </c>
      <c r="K6" s="2366"/>
    </row>
    <row r="7" spans="1:12" ht="17.25" customHeight="1">
      <c r="A7" s="2377"/>
      <c r="B7" s="2378"/>
      <c r="C7" s="2381"/>
      <c r="D7" s="2365"/>
      <c r="E7" s="2365"/>
      <c r="F7" s="2365"/>
      <c r="G7" s="357" t="s">
        <v>1596</v>
      </c>
      <c r="H7" s="357" t="s">
        <v>325</v>
      </c>
      <c r="I7" s="2365"/>
      <c r="J7" s="357" t="s">
        <v>1596</v>
      </c>
      <c r="K7" s="358" t="s">
        <v>325</v>
      </c>
    </row>
    <row r="8" spans="1:12" ht="24" customHeight="1" thickBot="1">
      <c r="A8" s="2368" t="s">
        <v>15</v>
      </c>
      <c r="B8" s="2369"/>
      <c r="C8" s="1219">
        <v>27562</v>
      </c>
      <c r="D8" s="1219">
        <v>15248</v>
      </c>
      <c r="E8" s="1220">
        <v>12314</v>
      </c>
      <c r="F8" s="1220">
        <v>13813</v>
      </c>
      <c r="G8" s="1220">
        <v>7459</v>
      </c>
      <c r="H8" s="1220">
        <v>6354</v>
      </c>
      <c r="I8" s="1219">
        <v>13749</v>
      </c>
      <c r="J8" s="1220">
        <v>7789</v>
      </c>
      <c r="K8" s="1219">
        <v>5960</v>
      </c>
    </row>
    <row r="9" spans="1:12" ht="25.5">
      <c r="A9" s="2370" t="s">
        <v>1588</v>
      </c>
      <c r="B9" s="359" t="s">
        <v>1589</v>
      </c>
      <c r="C9" s="1221">
        <v>11236</v>
      </c>
      <c r="D9" s="1221">
        <v>7231</v>
      </c>
      <c r="E9" s="1221">
        <v>4006</v>
      </c>
      <c r="F9" s="1221">
        <v>2247</v>
      </c>
      <c r="G9" s="1221">
        <v>1606</v>
      </c>
      <c r="H9" s="1221">
        <v>640</v>
      </c>
      <c r="I9" s="1221">
        <v>8989</v>
      </c>
      <c r="J9" s="1221">
        <v>5622</v>
      </c>
      <c r="K9" s="1221">
        <v>3366</v>
      </c>
    </row>
    <row r="10" spans="1:12">
      <c r="A10" s="2371"/>
      <c r="B10" s="360" t="s">
        <v>249</v>
      </c>
      <c r="C10" s="1221">
        <v>1340</v>
      </c>
      <c r="D10" s="1221">
        <v>1122</v>
      </c>
      <c r="E10" s="1221">
        <v>218</v>
      </c>
      <c r="F10" s="1221">
        <v>891</v>
      </c>
      <c r="G10" s="1221">
        <v>735</v>
      </c>
      <c r="H10" s="1221">
        <v>156</v>
      </c>
      <c r="I10" s="1221">
        <v>449</v>
      </c>
      <c r="J10" s="1221">
        <v>388</v>
      </c>
      <c r="K10" s="1221">
        <v>62</v>
      </c>
    </row>
    <row r="11" spans="1:12">
      <c r="A11" s="2371"/>
      <c r="B11" s="360" t="s">
        <v>543</v>
      </c>
      <c r="C11" s="1221">
        <v>874</v>
      </c>
      <c r="D11" s="1221">
        <v>602</v>
      </c>
      <c r="E11" s="1221">
        <v>272</v>
      </c>
      <c r="F11" s="1221">
        <v>422</v>
      </c>
      <c r="G11" s="1221">
        <v>260</v>
      </c>
      <c r="H11" s="1221">
        <v>163</v>
      </c>
      <c r="I11" s="1221">
        <v>451</v>
      </c>
      <c r="J11" s="1221">
        <v>342</v>
      </c>
      <c r="K11" s="1221">
        <v>109</v>
      </c>
    </row>
    <row r="12" spans="1:12" ht="25.5">
      <c r="A12" s="2371"/>
      <c r="B12" s="360" t="s">
        <v>544</v>
      </c>
      <c r="C12" s="1221">
        <v>370</v>
      </c>
      <c r="D12" s="1221">
        <v>260</v>
      </c>
      <c r="E12" s="1221">
        <v>110</v>
      </c>
      <c r="F12" s="1221">
        <v>370</v>
      </c>
      <c r="G12" s="1221">
        <v>260</v>
      </c>
      <c r="H12" s="1221">
        <v>110</v>
      </c>
      <c r="I12" s="1221" t="s">
        <v>1392</v>
      </c>
      <c r="J12" s="1221" t="s">
        <v>1392</v>
      </c>
      <c r="K12" s="1221" t="s">
        <v>1392</v>
      </c>
    </row>
    <row r="13" spans="1:12" ht="38.25">
      <c r="A13" s="2371"/>
      <c r="B13" s="360" t="s">
        <v>1590</v>
      </c>
      <c r="C13" s="1221">
        <v>316</v>
      </c>
      <c r="D13" s="1221">
        <v>158</v>
      </c>
      <c r="E13" s="1221">
        <v>158</v>
      </c>
      <c r="F13" s="1221">
        <v>316</v>
      </c>
      <c r="G13" s="1221">
        <v>158</v>
      </c>
      <c r="H13" s="1221">
        <v>158</v>
      </c>
      <c r="I13" s="1221" t="s">
        <v>1392</v>
      </c>
      <c r="J13" s="1221" t="s">
        <v>1392</v>
      </c>
      <c r="K13" s="1221" t="s">
        <v>1392</v>
      </c>
    </row>
    <row r="14" spans="1:12">
      <c r="A14" s="2371"/>
      <c r="B14" s="360" t="s">
        <v>251</v>
      </c>
      <c r="C14" s="1221">
        <v>1045</v>
      </c>
      <c r="D14" s="1221">
        <v>759</v>
      </c>
      <c r="E14" s="1221">
        <v>286</v>
      </c>
      <c r="F14" s="1221">
        <v>823</v>
      </c>
      <c r="G14" s="1221">
        <v>655</v>
      </c>
      <c r="H14" s="1221">
        <v>168</v>
      </c>
      <c r="I14" s="1221">
        <v>222</v>
      </c>
      <c r="J14" s="1221">
        <v>104</v>
      </c>
      <c r="K14" s="1221">
        <v>118</v>
      </c>
    </row>
    <row r="15" spans="1:12" ht="38.25">
      <c r="A15" s="2371"/>
      <c r="B15" s="360" t="s">
        <v>1591</v>
      </c>
      <c r="C15" s="1221">
        <v>3577</v>
      </c>
      <c r="D15" s="1221">
        <v>1282</v>
      </c>
      <c r="E15" s="1221">
        <v>2295</v>
      </c>
      <c r="F15" s="1221">
        <v>2824</v>
      </c>
      <c r="G15" s="1221">
        <v>957</v>
      </c>
      <c r="H15" s="1221">
        <v>1867</v>
      </c>
      <c r="I15" s="1221">
        <v>753</v>
      </c>
      <c r="J15" s="1221">
        <v>325</v>
      </c>
      <c r="K15" s="1221">
        <v>428</v>
      </c>
    </row>
    <row r="16" spans="1:12" ht="25.5">
      <c r="A16" s="2371"/>
      <c r="B16" s="360" t="s">
        <v>1592</v>
      </c>
      <c r="C16" s="1221">
        <v>1299</v>
      </c>
      <c r="D16" s="1221">
        <v>1135</v>
      </c>
      <c r="E16" s="1221">
        <v>164</v>
      </c>
      <c r="F16" s="1221">
        <v>1194</v>
      </c>
      <c r="G16" s="1221">
        <v>1030</v>
      </c>
      <c r="H16" s="1221">
        <v>164</v>
      </c>
      <c r="I16" s="1221">
        <v>106</v>
      </c>
      <c r="J16" s="1221">
        <v>106</v>
      </c>
      <c r="K16" s="1222"/>
    </row>
    <row r="17" spans="1:11" ht="25.5">
      <c r="A17" s="2371"/>
      <c r="B17" s="360" t="s">
        <v>1593</v>
      </c>
      <c r="C17" s="1221">
        <v>668</v>
      </c>
      <c r="D17" s="1221">
        <v>185</v>
      </c>
      <c r="E17" s="1221">
        <v>483</v>
      </c>
      <c r="F17" s="1221">
        <v>422</v>
      </c>
      <c r="G17" s="1221" t="s">
        <v>1392</v>
      </c>
      <c r="H17" s="1221">
        <v>422</v>
      </c>
      <c r="I17" s="1221">
        <v>246</v>
      </c>
      <c r="J17" s="1221">
        <v>185</v>
      </c>
      <c r="K17" s="1221">
        <v>61</v>
      </c>
    </row>
    <row r="18" spans="1:11">
      <c r="A18" s="2371"/>
      <c r="B18" s="360" t="s">
        <v>1594</v>
      </c>
      <c r="C18" s="1221">
        <v>169</v>
      </c>
      <c r="D18" s="1221">
        <v>59</v>
      </c>
      <c r="E18" s="1221">
        <v>111</v>
      </c>
      <c r="F18" s="1221">
        <v>169</v>
      </c>
      <c r="G18" s="1221">
        <v>59</v>
      </c>
      <c r="H18" s="1221">
        <v>111</v>
      </c>
      <c r="I18" s="1221" t="s">
        <v>1392</v>
      </c>
      <c r="J18" s="1221" t="s">
        <v>1392</v>
      </c>
      <c r="K18" s="1221" t="s">
        <v>1392</v>
      </c>
    </row>
    <row r="19" spans="1:11" ht="25.5">
      <c r="A19" s="2371"/>
      <c r="B19" s="360" t="s">
        <v>546</v>
      </c>
      <c r="C19" s="1221">
        <v>549</v>
      </c>
      <c r="D19" s="1221">
        <v>164</v>
      </c>
      <c r="E19" s="1221">
        <v>385</v>
      </c>
      <c r="F19" s="1221">
        <v>217</v>
      </c>
      <c r="G19" s="1221">
        <v>164</v>
      </c>
      <c r="H19" s="1221">
        <v>53</v>
      </c>
      <c r="I19" s="1221">
        <v>332</v>
      </c>
      <c r="J19" s="1221" t="s">
        <v>1392</v>
      </c>
      <c r="K19" s="1221">
        <v>332</v>
      </c>
    </row>
    <row r="20" spans="1:11" ht="25.5">
      <c r="A20" s="2371"/>
      <c r="B20" s="360" t="s">
        <v>834</v>
      </c>
      <c r="C20" s="1221">
        <v>283</v>
      </c>
      <c r="D20" s="1221">
        <v>109</v>
      </c>
      <c r="E20" s="1221">
        <v>174</v>
      </c>
      <c r="F20" s="1221">
        <v>111</v>
      </c>
      <c r="G20" s="1221">
        <v>53</v>
      </c>
      <c r="H20" s="1221">
        <v>57</v>
      </c>
      <c r="I20" s="1221">
        <v>173</v>
      </c>
      <c r="J20" s="1221">
        <v>56</v>
      </c>
      <c r="K20" s="1221">
        <v>117</v>
      </c>
    </row>
    <row r="21" spans="1:11" ht="25.5">
      <c r="A21" s="2371"/>
      <c r="B21" s="360" t="s">
        <v>547</v>
      </c>
      <c r="C21" s="1221">
        <v>271</v>
      </c>
      <c r="D21" s="1221">
        <v>52</v>
      </c>
      <c r="E21" s="1221">
        <v>219</v>
      </c>
      <c r="F21" s="1221">
        <v>216</v>
      </c>
      <c r="G21" s="1221">
        <v>52</v>
      </c>
      <c r="H21" s="1221">
        <v>164</v>
      </c>
      <c r="I21" s="1221">
        <v>55</v>
      </c>
      <c r="J21" s="1221" t="s">
        <v>1392</v>
      </c>
      <c r="K21" s="1221">
        <v>55</v>
      </c>
    </row>
    <row r="22" spans="1:11" ht="38.25">
      <c r="A22" s="2371"/>
      <c r="B22" s="360" t="s">
        <v>1595</v>
      </c>
      <c r="C22" s="1221">
        <v>1683</v>
      </c>
      <c r="D22" s="1221">
        <v>1152</v>
      </c>
      <c r="E22" s="1221">
        <v>531</v>
      </c>
      <c r="F22" s="1221">
        <v>1158</v>
      </c>
      <c r="G22" s="1221">
        <v>832</v>
      </c>
      <c r="H22" s="1221">
        <v>326</v>
      </c>
      <c r="I22" s="1221">
        <v>525</v>
      </c>
      <c r="J22" s="1221">
        <v>320</v>
      </c>
      <c r="K22" s="1221">
        <v>205</v>
      </c>
    </row>
    <row r="23" spans="1:11">
      <c r="A23" s="2371"/>
      <c r="B23" s="360" t="s">
        <v>255</v>
      </c>
      <c r="C23" s="1221">
        <v>2262</v>
      </c>
      <c r="D23" s="1221">
        <v>432</v>
      </c>
      <c r="E23" s="1221">
        <v>1829</v>
      </c>
      <c r="F23" s="1221">
        <v>1316</v>
      </c>
      <c r="G23" s="1221">
        <v>208</v>
      </c>
      <c r="H23" s="1221">
        <v>1108</v>
      </c>
      <c r="I23" s="1221">
        <v>946</v>
      </c>
      <c r="J23" s="1221">
        <v>225</v>
      </c>
      <c r="K23" s="1221">
        <v>721</v>
      </c>
    </row>
    <row r="24" spans="1:11" ht="25.5">
      <c r="A24" s="2371"/>
      <c r="B24" s="360" t="s">
        <v>548</v>
      </c>
      <c r="C24" s="1221">
        <v>749</v>
      </c>
      <c r="D24" s="1221">
        <v>216</v>
      </c>
      <c r="E24" s="1221">
        <v>532</v>
      </c>
      <c r="F24" s="1221">
        <v>535</v>
      </c>
      <c r="G24" s="1221">
        <v>216</v>
      </c>
      <c r="H24" s="1221">
        <v>318</v>
      </c>
      <c r="I24" s="1221">
        <v>214</v>
      </c>
      <c r="J24" s="1221" t="s">
        <v>1392</v>
      </c>
      <c r="K24" s="1221">
        <v>214</v>
      </c>
    </row>
    <row r="25" spans="1:11">
      <c r="A25" s="2371"/>
      <c r="B25" s="360" t="s">
        <v>549</v>
      </c>
      <c r="C25" s="1221">
        <v>55</v>
      </c>
      <c r="D25" s="1221" t="s">
        <v>1392</v>
      </c>
      <c r="E25" s="1221">
        <v>55</v>
      </c>
      <c r="F25" s="1221" t="s">
        <v>1392</v>
      </c>
      <c r="G25" s="1221" t="s">
        <v>1392</v>
      </c>
      <c r="H25" s="1221" t="s">
        <v>1392</v>
      </c>
      <c r="I25" s="1221">
        <v>55</v>
      </c>
      <c r="J25" s="1221" t="s">
        <v>1392</v>
      </c>
      <c r="K25" s="1221">
        <v>55</v>
      </c>
    </row>
    <row r="26" spans="1:11" ht="26.25" thickBot="1">
      <c r="A26" s="2372"/>
      <c r="B26" s="361" t="s">
        <v>257</v>
      </c>
      <c r="C26" s="1219">
        <v>816</v>
      </c>
      <c r="D26" s="1219">
        <v>330</v>
      </c>
      <c r="E26" s="1219">
        <v>486</v>
      </c>
      <c r="F26" s="1219">
        <v>582</v>
      </c>
      <c r="G26" s="1219">
        <v>214</v>
      </c>
      <c r="H26" s="1219">
        <v>369</v>
      </c>
      <c r="I26" s="1219">
        <v>233</v>
      </c>
      <c r="J26" s="1219">
        <v>116</v>
      </c>
      <c r="K26" s="1219">
        <v>117</v>
      </c>
    </row>
    <row r="36" spans="1:11">
      <c r="A36" s="2358">
        <v>86</v>
      </c>
      <c r="B36" s="2358"/>
      <c r="C36" s="2358"/>
      <c r="D36" s="2358"/>
      <c r="E36" s="2358"/>
      <c r="F36" s="2358"/>
      <c r="G36" s="2358"/>
      <c r="H36" s="2358"/>
      <c r="I36" s="2358"/>
      <c r="J36" s="2358"/>
      <c r="K36" s="2358"/>
    </row>
    <row r="37" spans="1:11">
      <c r="D37" s="305"/>
    </row>
  </sheetData>
  <mergeCells count="18">
    <mergeCell ref="A36:K36"/>
    <mergeCell ref="A1:K1"/>
    <mergeCell ref="A8:B8"/>
    <mergeCell ref="A9:A26"/>
    <mergeCell ref="A4:B7"/>
    <mergeCell ref="C4:C7"/>
    <mergeCell ref="D4:E4"/>
    <mergeCell ref="F4:K4"/>
    <mergeCell ref="D5:D7"/>
    <mergeCell ref="E5:E7"/>
    <mergeCell ref="F5:H5"/>
    <mergeCell ref="I5:K5"/>
    <mergeCell ref="F6:F7"/>
    <mergeCell ref="G6:H6"/>
    <mergeCell ref="I6:I7"/>
    <mergeCell ref="J6:K6"/>
    <mergeCell ref="A2:K2"/>
    <mergeCell ref="A3:B3"/>
  </mergeCells>
  <pageMargins left="0.7" right="0.7" top="0.51" bottom="0.36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00B050"/>
  </sheetPr>
  <dimension ref="A1:AQ20"/>
  <sheetViews>
    <sheetView topLeftCell="AF1" workbookViewId="0">
      <selection activeCell="AK2" sqref="AK2"/>
    </sheetView>
  </sheetViews>
  <sheetFormatPr defaultRowHeight="12.75"/>
  <cols>
    <col min="1" max="1" width="14.5703125" style="627" customWidth="1"/>
    <col min="2" max="2" width="9.140625" style="627" customWidth="1"/>
    <col min="3" max="3" width="8.7109375" style="627" customWidth="1"/>
    <col min="4" max="4" width="7.42578125" style="627" customWidth="1"/>
    <col min="5" max="5" width="8.140625" style="627" customWidth="1"/>
    <col min="6" max="6" width="7.85546875" style="627" customWidth="1"/>
    <col min="7" max="8" width="9.5703125" style="627" customWidth="1"/>
    <col min="9" max="9" width="7.140625" style="627" customWidth="1"/>
    <col min="10" max="10" width="8" style="627" customWidth="1"/>
    <col min="11" max="11" width="9.7109375" style="627" customWidth="1"/>
    <col min="12" max="12" width="11.28515625" style="627" customWidth="1"/>
    <col min="13" max="13" width="10.42578125" style="627" customWidth="1"/>
    <col min="14" max="14" width="14.140625" style="627" customWidth="1"/>
    <col min="15" max="15" width="6.28515625" style="627" customWidth="1"/>
    <col min="16" max="16" width="9.7109375" style="627" customWidth="1"/>
    <col min="17" max="17" width="9" style="627" customWidth="1"/>
    <col min="18" max="18" width="7" style="627" customWidth="1"/>
    <col min="19" max="20" width="10.7109375" style="627" customWidth="1"/>
    <col min="21" max="24" width="11.140625" style="627" customWidth="1"/>
    <col min="25" max="25" width="12.140625" style="627" customWidth="1"/>
    <col min="26" max="26" width="15.7109375" style="627" customWidth="1"/>
    <col min="27" max="29" width="10.140625" style="627" customWidth="1"/>
    <col min="30" max="30" width="12.42578125" style="627" customWidth="1"/>
    <col min="31" max="31" width="9.28515625" style="627" customWidth="1"/>
    <col min="32" max="32" width="13.140625" style="627" customWidth="1"/>
    <col min="33" max="36" width="9.28515625" style="627" bestFit="1" customWidth="1"/>
    <col min="37" max="39" width="17.85546875" style="627" customWidth="1"/>
    <col min="40" max="40" width="13.5703125" style="627" customWidth="1"/>
    <col min="41" max="42" width="15.140625" style="627" customWidth="1"/>
    <col min="43" max="43" width="21.42578125" style="627" customWidth="1"/>
    <col min="44" max="16384" width="9.140625" style="627"/>
  </cols>
  <sheetData>
    <row r="1" spans="1:43">
      <c r="A1" s="1666" t="s">
        <v>2292</v>
      </c>
      <c r="B1" s="1666"/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 t="s">
        <v>2292</v>
      </c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6" t="s">
        <v>2292</v>
      </c>
      <c r="AA1" s="1666"/>
      <c r="AB1" s="1666"/>
      <c r="AC1" s="1666"/>
      <c r="AD1" s="1666"/>
      <c r="AE1" s="1666"/>
      <c r="AF1" s="1666"/>
      <c r="AG1" s="1666"/>
      <c r="AH1" s="1666"/>
      <c r="AI1" s="1666"/>
      <c r="AJ1" s="1666"/>
      <c r="AK1" s="1666" t="s">
        <v>2292</v>
      </c>
      <c r="AL1" s="1666"/>
      <c r="AM1" s="1666"/>
      <c r="AN1" s="1666"/>
      <c r="AO1" s="1666"/>
      <c r="AP1" s="1666"/>
      <c r="AQ1" s="1666"/>
    </row>
    <row r="2" spans="1:43" s="503" customFormat="1" ht="14.25">
      <c r="A2" s="627" t="s">
        <v>2053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 t="s">
        <v>2053</v>
      </c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 t="s">
        <v>2053</v>
      </c>
      <c r="AA2" s="627"/>
      <c r="AB2" s="627"/>
      <c r="AC2" s="627"/>
      <c r="AD2" s="627"/>
      <c r="AE2" s="627"/>
      <c r="AF2" s="627"/>
      <c r="AK2" s="627" t="s">
        <v>2053</v>
      </c>
    </row>
    <row r="3" spans="1:43" s="503" customFormat="1" ht="64.5" customHeight="1">
      <c r="A3" s="2320" t="s">
        <v>1097</v>
      </c>
      <c r="B3" s="2384" t="s">
        <v>2282</v>
      </c>
      <c r="C3" s="2385"/>
      <c r="D3" s="2385"/>
      <c r="E3" s="2385"/>
      <c r="F3" s="2385"/>
      <c r="G3" s="2385"/>
      <c r="H3" s="2385"/>
      <c r="I3" s="2385"/>
      <c r="J3" s="2385"/>
      <c r="K3" s="2385"/>
      <c r="L3" s="2385"/>
      <c r="M3" s="2386"/>
      <c r="N3" s="2320" t="s">
        <v>1097</v>
      </c>
      <c r="O3" s="2384" t="s">
        <v>2283</v>
      </c>
      <c r="P3" s="2385"/>
      <c r="Q3" s="2385"/>
      <c r="R3" s="2385"/>
      <c r="S3" s="2385"/>
      <c r="T3" s="2386"/>
      <c r="U3" s="2388" t="s">
        <v>1598</v>
      </c>
      <c r="V3" s="2388"/>
      <c r="W3" s="2388"/>
      <c r="X3" s="2387" t="s">
        <v>2284</v>
      </c>
      <c r="Y3" s="2389" t="s">
        <v>2285</v>
      </c>
      <c r="Z3" s="2320" t="s">
        <v>1097</v>
      </c>
      <c r="AA3" s="2384" t="s">
        <v>2268</v>
      </c>
      <c r="AB3" s="2385"/>
      <c r="AC3" s="2385"/>
      <c r="AD3" s="2386"/>
      <c r="AE3" s="2384" t="s">
        <v>1597</v>
      </c>
      <c r="AF3" s="2385"/>
      <c r="AG3" s="2385"/>
      <c r="AH3" s="2385"/>
      <c r="AI3" s="2385"/>
      <c r="AJ3" s="2386"/>
      <c r="AK3" s="2320" t="s">
        <v>1097</v>
      </c>
      <c r="AL3" s="2384" t="s">
        <v>2269</v>
      </c>
      <c r="AM3" s="2385"/>
      <c r="AN3" s="2385"/>
      <c r="AO3" s="2386"/>
      <c r="AP3" s="2387" t="s">
        <v>116</v>
      </c>
      <c r="AQ3" s="2387"/>
    </row>
    <row r="4" spans="1:43" s="503" customFormat="1" ht="108.75" customHeight="1">
      <c r="A4" s="2320"/>
      <c r="B4" s="288" t="s">
        <v>2286</v>
      </c>
      <c r="C4" s="288" t="s">
        <v>310</v>
      </c>
      <c r="D4" s="288" t="s">
        <v>1599</v>
      </c>
      <c r="E4" s="288" t="s">
        <v>2287</v>
      </c>
      <c r="F4" s="288" t="s">
        <v>1686</v>
      </c>
      <c r="G4" s="288" t="s">
        <v>2274</v>
      </c>
      <c r="H4" s="288" t="s">
        <v>2275</v>
      </c>
      <c r="I4" s="288" t="s">
        <v>310</v>
      </c>
      <c r="J4" s="288" t="s">
        <v>2288</v>
      </c>
      <c r="K4" s="288" t="s">
        <v>310</v>
      </c>
      <c r="L4" s="288" t="s">
        <v>2289</v>
      </c>
      <c r="M4" s="1454" t="s">
        <v>310</v>
      </c>
      <c r="N4" s="2320"/>
      <c r="O4" s="288" t="s">
        <v>1100</v>
      </c>
      <c r="P4" s="288" t="s">
        <v>310</v>
      </c>
      <c r="Q4" s="288" t="s">
        <v>1686</v>
      </c>
      <c r="R4" s="288" t="s">
        <v>2274</v>
      </c>
      <c r="S4" s="288" t="s">
        <v>1599</v>
      </c>
      <c r="T4" s="1454" t="s">
        <v>310</v>
      </c>
      <c r="U4" s="288" t="s">
        <v>2290</v>
      </c>
      <c r="V4" s="288" t="s">
        <v>310</v>
      </c>
      <c r="W4" s="288" t="s">
        <v>2291</v>
      </c>
      <c r="X4" s="2387"/>
      <c r="Y4" s="2390"/>
      <c r="Z4" s="2320"/>
      <c r="AA4" s="288" t="s">
        <v>2270</v>
      </c>
      <c r="AB4" s="288" t="s">
        <v>2271</v>
      </c>
      <c r="AC4" s="288" t="s">
        <v>2272</v>
      </c>
      <c r="AD4" s="1454" t="s">
        <v>310</v>
      </c>
      <c r="AE4" s="288" t="s">
        <v>2273</v>
      </c>
      <c r="AF4" s="288" t="s">
        <v>310</v>
      </c>
      <c r="AG4" s="288" t="s">
        <v>1599</v>
      </c>
      <c r="AH4" s="288" t="s">
        <v>310</v>
      </c>
      <c r="AI4" s="288" t="s">
        <v>2270</v>
      </c>
      <c r="AJ4" s="1454" t="s">
        <v>310</v>
      </c>
      <c r="AK4" s="2320"/>
      <c r="AL4" s="1429" t="s">
        <v>2276</v>
      </c>
      <c r="AM4" s="1429" t="s">
        <v>310</v>
      </c>
      <c r="AN4" s="1429" t="s">
        <v>2273</v>
      </c>
      <c r="AO4" s="1456" t="s">
        <v>310</v>
      </c>
      <c r="AP4" s="1457" t="s">
        <v>2277</v>
      </c>
      <c r="AQ4" s="1457" t="s">
        <v>310</v>
      </c>
    </row>
    <row r="5" spans="1:43" s="503" customFormat="1" ht="24" customHeight="1">
      <c r="A5" s="483" t="s">
        <v>145</v>
      </c>
      <c r="B5" s="1445">
        <v>1</v>
      </c>
      <c r="C5" s="1446">
        <v>3000</v>
      </c>
      <c r="D5" s="1445"/>
      <c r="E5" s="1446"/>
      <c r="F5" s="1445"/>
      <c r="G5" s="1445"/>
      <c r="H5" s="1445"/>
      <c r="I5" s="1445"/>
      <c r="J5" s="1445">
        <v>60</v>
      </c>
      <c r="K5" s="1446">
        <v>8200</v>
      </c>
      <c r="L5" s="1445">
        <v>3</v>
      </c>
      <c r="M5" s="1453">
        <v>1200</v>
      </c>
      <c r="N5" s="483" t="s">
        <v>145</v>
      </c>
      <c r="O5" s="1445">
        <v>1</v>
      </c>
      <c r="P5" s="1446">
        <v>2000</v>
      </c>
      <c r="Q5" s="1445"/>
      <c r="R5" s="1445"/>
      <c r="S5" s="1445"/>
      <c r="T5" s="1447"/>
      <c r="U5" s="1445">
        <v>5</v>
      </c>
      <c r="V5" s="1446">
        <v>22000</v>
      </c>
      <c r="W5" s="1445">
        <v>5</v>
      </c>
      <c r="X5" s="1447">
        <v>60</v>
      </c>
      <c r="Y5" s="1448">
        <v>42000</v>
      </c>
      <c r="Z5" s="483" t="s">
        <v>337</v>
      </c>
      <c r="AA5" s="1430"/>
      <c r="AB5" s="1430"/>
      <c r="AC5" s="1430"/>
      <c r="AD5" s="1444"/>
      <c r="AE5" s="1430">
        <v>1</v>
      </c>
      <c r="AF5" s="1458">
        <v>3000</v>
      </c>
      <c r="AG5" s="1430"/>
      <c r="AH5" s="1430"/>
      <c r="AI5" s="1430"/>
      <c r="AJ5" s="1444"/>
      <c r="AK5" s="483" t="s">
        <v>337</v>
      </c>
      <c r="AL5" s="1430"/>
      <c r="AM5" s="1430"/>
      <c r="AN5" s="1430"/>
      <c r="AO5" s="1459"/>
      <c r="AP5" s="1444">
        <v>1</v>
      </c>
      <c r="AQ5" s="1460">
        <v>3000</v>
      </c>
    </row>
    <row r="6" spans="1:43" s="503" customFormat="1" ht="24" customHeight="1">
      <c r="A6" s="483" t="s">
        <v>146</v>
      </c>
      <c r="B6" s="1445">
        <v>2</v>
      </c>
      <c r="C6" s="1446">
        <v>6000</v>
      </c>
      <c r="D6" s="1445"/>
      <c r="E6" s="1446"/>
      <c r="F6" s="1445"/>
      <c r="G6" s="1445"/>
      <c r="H6" s="1445"/>
      <c r="I6" s="1445"/>
      <c r="J6" s="1445">
        <v>20</v>
      </c>
      <c r="K6" s="1446">
        <v>5600</v>
      </c>
      <c r="L6" s="1445">
        <v>3</v>
      </c>
      <c r="M6" s="1453">
        <v>1200</v>
      </c>
      <c r="N6" s="483" t="s">
        <v>146</v>
      </c>
      <c r="O6" s="1445"/>
      <c r="P6" s="1446"/>
      <c r="Q6" s="1445"/>
      <c r="R6" s="1445"/>
      <c r="S6" s="1445"/>
      <c r="T6" s="1447"/>
      <c r="U6" s="1445">
        <v>5</v>
      </c>
      <c r="V6" s="1446">
        <v>22000</v>
      </c>
      <c r="W6" s="1445">
        <v>5</v>
      </c>
      <c r="X6" s="1447">
        <v>20</v>
      </c>
      <c r="Y6" s="1448">
        <v>34800</v>
      </c>
      <c r="Z6" s="483" t="s">
        <v>146</v>
      </c>
      <c r="AA6" s="1430"/>
      <c r="AB6" s="1430"/>
      <c r="AC6" s="1430"/>
      <c r="AD6" s="1444"/>
      <c r="AE6" s="1430">
        <v>1</v>
      </c>
      <c r="AF6" s="1461">
        <v>3</v>
      </c>
      <c r="AG6" s="1430"/>
      <c r="AH6" s="1430"/>
      <c r="AI6" s="1430"/>
      <c r="AJ6" s="1444"/>
      <c r="AK6" s="483" t="s">
        <v>146</v>
      </c>
      <c r="AL6" s="1430"/>
      <c r="AM6" s="1430"/>
      <c r="AN6" s="1430">
        <v>1</v>
      </c>
      <c r="AO6" s="1458">
        <v>2500</v>
      </c>
      <c r="AP6" s="1444">
        <v>2</v>
      </c>
      <c r="AQ6" s="1460">
        <v>5500</v>
      </c>
    </row>
    <row r="7" spans="1:43" s="503" customFormat="1" ht="24" customHeight="1">
      <c r="A7" s="483" t="s">
        <v>105</v>
      </c>
      <c r="B7" s="1445">
        <v>1</v>
      </c>
      <c r="C7" s="1446">
        <v>3000</v>
      </c>
      <c r="D7" s="1445"/>
      <c r="E7" s="1446"/>
      <c r="F7" s="1445"/>
      <c r="G7" s="1445"/>
      <c r="H7" s="1445"/>
      <c r="I7" s="1445"/>
      <c r="J7" s="1445">
        <v>20</v>
      </c>
      <c r="K7" s="1446">
        <v>5600</v>
      </c>
      <c r="L7" s="1445">
        <v>6</v>
      </c>
      <c r="M7" s="1453">
        <v>2400</v>
      </c>
      <c r="N7" s="483" t="s">
        <v>105</v>
      </c>
      <c r="O7" s="1445"/>
      <c r="P7" s="1446"/>
      <c r="Q7" s="1445"/>
      <c r="R7" s="1445"/>
      <c r="S7" s="1445"/>
      <c r="T7" s="1447"/>
      <c r="U7" s="1445">
        <v>5</v>
      </c>
      <c r="V7" s="1446">
        <v>22000</v>
      </c>
      <c r="W7" s="1445">
        <v>5</v>
      </c>
      <c r="X7" s="1447">
        <v>32</v>
      </c>
      <c r="Y7" s="1448">
        <v>33000</v>
      </c>
      <c r="Z7" s="483" t="s">
        <v>105</v>
      </c>
      <c r="AA7" s="1430"/>
      <c r="AB7" s="1430"/>
      <c r="AC7" s="1430"/>
      <c r="AD7" s="1444"/>
      <c r="AE7" s="1430">
        <v>1</v>
      </c>
      <c r="AF7" s="1461">
        <v>3</v>
      </c>
      <c r="AG7" s="1430"/>
      <c r="AH7" s="1430"/>
      <c r="AI7" s="1430"/>
      <c r="AJ7" s="1444"/>
      <c r="AK7" s="483" t="s">
        <v>105</v>
      </c>
      <c r="AL7" s="1430"/>
      <c r="AM7" s="1430"/>
      <c r="AN7" s="1430"/>
      <c r="AO7" s="1459"/>
      <c r="AP7" s="1444">
        <v>1</v>
      </c>
      <c r="AQ7" s="1460">
        <v>3000</v>
      </c>
    </row>
    <row r="8" spans="1:43" s="503" customFormat="1" ht="24" customHeight="1">
      <c r="A8" s="483" t="s">
        <v>106</v>
      </c>
      <c r="B8" s="1445">
        <v>1</v>
      </c>
      <c r="C8" s="1446">
        <v>3000</v>
      </c>
      <c r="D8" s="1445"/>
      <c r="E8" s="1445"/>
      <c r="F8" s="1445"/>
      <c r="G8" s="1445"/>
      <c r="H8" s="1445"/>
      <c r="I8" s="1445"/>
      <c r="J8" s="1445">
        <v>40</v>
      </c>
      <c r="K8" s="1446">
        <v>5600</v>
      </c>
      <c r="L8" s="1445">
        <v>6</v>
      </c>
      <c r="M8" s="1453">
        <v>2400</v>
      </c>
      <c r="N8" s="483" t="s">
        <v>106</v>
      </c>
      <c r="O8" s="1445"/>
      <c r="P8" s="1446"/>
      <c r="Q8" s="1445"/>
      <c r="R8" s="1445"/>
      <c r="S8" s="1445"/>
      <c r="T8" s="1447"/>
      <c r="U8" s="1445">
        <v>5</v>
      </c>
      <c r="V8" s="1446">
        <v>22000</v>
      </c>
      <c r="W8" s="1445">
        <v>5</v>
      </c>
      <c r="X8" s="1447">
        <v>52</v>
      </c>
      <c r="Y8" s="1448">
        <v>33000</v>
      </c>
      <c r="Z8" s="483" t="s">
        <v>106</v>
      </c>
      <c r="AA8" s="1430"/>
      <c r="AB8" s="1430"/>
      <c r="AC8" s="1430"/>
      <c r="AD8" s="1444"/>
      <c r="AE8" s="1430">
        <v>1</v>
      </c>
      <c r="AF8" s="1461">
        <v>3</v>
      </c>
      <c r="AG8" s="1430"/>
      <c r="AH8" s="1430"/>
      <c r="AI8" s="1430"/>
      <c r="AJ8" s="1444"/>
      <c r="AK8" s="483" t="s">
        <v>106</v>
      </c>
      <c r="AL8" s="1430">
        <v>1</v>
      </c>
      <c r="AM8" s="1458">
        <v>588</v>
      </c>
      <c r="AN8" s="1430"/>
      <c r="AO8" s="1459"/>
      <c r="AP8" s="1444">
        <v>2</v>
      </c>
      <c r="AQ8" s="1460">
        <v>3588</v>
      </c>
    </row>
    <row r="9" spans="1:43" s="503" customFormat="1" ht="24" customHeight="1">
      <c r="A9" s="483" t="s">
        <v>108</v>
      </c>
      <c r="B9" s="1445"/>
      <c r="C9" s="1446"/>
      <c r="D9" s="1445"/>
      <c r="E9" s="1445"/>
      <c r="F9" s="1445"/>
      <c r="G9" s="1445"/>
      <c r="H9" s="1445"/>
      <c r="I9" s="1445"/>
      <c r="J9" s="1445">
        <v>20</v>
      </c>
      <c r="K9" s="1446">
        <v>5600</v>
      </c>
      <c r="L9" s="1445">
        <v>3</v>
      </c>
      <c r="M9" s="1453">
        <v>1200</v>
      </c>
      <c r="N9" s="483" t="s">
        <v>108</v>
      </c>
      <c r="O9" s="1445"/>
      <c r="P9" s="1446"/>
      <c r="Q9" s="1445"/>
      <c r="R9" s="1445"/>
      <c r="S9" s="1445"/>
      <c r="T9" s="1447"/>
      <c r="U9" s="1445">
        <v>5</v>
      </c>
      <c r="V9" s="1446">
        <v>22000</v>
      </c>
      <c r="W9" s="1445">
        <v>5</v>
      </c>
      <c r="X9" s="1447">
        <v>28</v>
      </c>
      <c r="Y9" s="1448">
        <v>28800</v>
      </c>
      <c r="Z9" s="483" t="s">
        <v>260</v>
      </c>
      <c r="AA9" s="1430"/>
      <c r="AB9" s="1430"/>
      <c r="AC9" s="1430"/>
      <c r="AD9" s="1444"/>
      <c r="AE9" s="1430">
        <v>1</v>
      </c>
      <c r="AF9" s="1461">
        <v>3</v>
      </c>
      <c r="AG9" s="1430"/>
      <c r="AH9" s="1430"/>
      <c r="AI9" s="1430"/>
      <c r="AJ9" s="1444"/>
      <c r="AK9" s="483" t="s">
        <v>260</v>
      </c>
      <c r="AL9" s="1430"/>
      <c r="AM9" s="1430"/>
      <c r="AN9" s="1430"/>
      <c r="AO9" s="1459"/>
      <c r="AP9" s="1444">
        <v>1</v>
      </c>
      <c r="AQ9" s="1460">
        <v>3000</v>
      </c>
    </row>
    <row r="10" spans="1:43" ht="24" customHeight="1">
      <c r="A10" s="1449" t="s">
        <v>260</v>
      </c>
      <c r="B10" s="1445">
        <v>2</v>
      </c>
      <c r="C10" s="1446">
        <v>3000</v>
      </c>
      <c r="D10" s="1445">
        <v>11</v>
      </c>
      <c r="E10" s="1446">
        <v>330</v>
      </c>
      <c r="F10" s="1445"/>
      <c r="G10" s="1445"/>
      <c r="H10" s="1445"/>
      <c r="I10" s="1445"/>
      <c r="J10" s="1445">
        <v>20</v>
      </c>
      <c r="K10" s="1446">
        <v>5600</v>
      </c>
      <c r="L10" s="1445">
        <v>3</v>
      </c>
      <c r="M10" s="1453">
        <v>1200</v>
      </c>
      <c r="N10" s="1449" t="s">
        <v>260</v>
      </c>
      <c r="O10" s="1445"/>
      <c r="P10" s="1446"/>
      <c r="Q10" s="1445"/>
      <c r="R10" s="1445"/>
      <c r="S10" s="1445"/>
      <c r="T10" s="1447"/>
      <c r="U10" s="1445">
        <v>5</v>
      </c>
      <c r="V10" s="1446">
        <v>22000</v>
      </c>
      <c r="W10" s="1445">
        <v>5</v>
      </c>
      <c r="X10" s="1447">
        <v>30</v>
      </c>
      <c r="Y10" s="1448">
        <v>32130</v>
      </c>
      <c r="Z10" s="483" t="s">
        <v>107</v>
      </c>
      <c r="AA10" s="1430"/>
      <c r="AB10" s="1430"/>
      <c r="AC10" s="1430"/>
      <c r="AD10" s="1444"/>
      <c r="AE10" s="1430"/>
      <c r="AF10" s="1430"/>
      <c r="AG10" s="1430"/>
      <c r="AH10" s="1430"/>
      <c r="AI10" s="1430"/>
      <c r="AJ10" s="1444"/>
      <c r="AK10" s="483" t="s">
        <v>107</v>
      </c>
      <c r="AL10" s="1430">
        <v>1</v>
      </c>
      <c r="AM10" s="1458">
        <v>588</v>
      </c>
      <c r="AN10" s="1430"/>
      <c r="AO10" s="1459"/>
      <c r="AP10" s="1444">
        <v>1</v>
      </c>
      <c r="AQ10" s="1462">
        <v>588</v>
      </c>
    </row>
    <row r="11" spans="1:43" ht="24" customHeight="1">
      <c r="A11" s="1449" t="s">
        <v>1098</v>
      </c>
      <c r="B11" s="1445">
        <v>2</v>
      </c>
      <c r="C11" s="1446">
        <v>6000</v>
      </c>
      <c r="D11" s="1445">
        <v>16</v>
      </c>
      <c r="E11" s="1446">
        <v>480</v>
      </c>
      <c r="F11" s="1445"/>
      <c r="G11" s="1445"/>
      <c r="H11" s="1445"/>
      <c r="I11" s="1445"/>
      <c r="J11" s="1445">
        <v>10</v>
      </c>
      <c r="K11" s="1446">
        <v>2600</v>
      </c>
      <c r="L11" s="1445">
        <v>3</v>
      </c>
      <c r="M11" s="1453">
        <v>1200</v>
      </c>
      <c r="N11" s="1449" t="s">
        <v>1098</v>
      </c>
      <c r="O11" s="1445"/>
      <c r="P11" s="1446"/>
      <c r="Q11" s="1445"/>
      <c r="R11" s="1445"/>
      <c r="S11" s="1445"/>
      <c r="T11" s="1447"/>
      <c r="U11" s="1445">
        <v>5</v>
      </c>
      <c r="V11" s="1446">
        <v>22000</v>
      </c>
      <c r="W11" s="1445">
        <v>5</v>
      </c>
      <c r="X11" s="1447">
        <v>20</v>
      </c>
      <c r="Y11" s="1448">
        <v>32480</v>
      </c>
      <c r="Z11" s="483" t="s">
        <v>114</v>
      </c>
      <c r="AA11" s="1430"/>
      <c r="AB11" s="1430"/>
      <c r="AC11" s="1430"/>
      <c r="AD11" s="1444"/>
      <c r="AE11" s="1430"/>
      <c r="AF11" s="1430"/>
      <c r="AG11" s="1430"/>
      <c r="AH11" s="1430"/>
      <c r="AI11" s="1430"/>
      <c r="AJ11" s="1444"/>
      <c r="AK11" s="483" t="s">
        <v>114</v>
      </c>
      <c r="AL11" s="1430">
        <v>1</v>
      </c>
      <c r="AM11" s="1458">
        <v>588</v>
      </c>
      <c r="AN11" s="1430">
        <v>1</v>
      </c>
      <c r="AO11" s="1458">
        <v>2500</v>
      </c>
      <c r="AP11" s="1444">
        <v>2</v>
      </c>
      <c r="AQ11" s="1462">
        <v>3088</v>
      </c>
    </row>
    <row r="12" spans="1:43" ht="24" customHeight="1">
      <c r="A12" s="1449" t="s">
        <v>107</v>
      </c>
      <c r="B12" s="1445">
        <v>1</v>
      </c>
      <c r="C12" s="1446">
        <v>3000</v>
      </c>
      <c r="D12" s="1445"/>
      <c r="E12" s="1445"/>
      <c r="F12" s="1445"/>
      <c r="G12" s="1445"/>
      <c r="H12" s="1445"/>
      <c r="I12" s="1445"/>
      <c r="J12" s="1445">
        <v>20</v>
      </c>
      <c r="K12" s="1446">
        <v>5600</v>
      </c>
      <c r="L12" s="1445">
        <v>3</v>
      </c>
      <c r="M12" s="1453">
        <v>1200</v>
      </c>
      <c r="N12" s="1449" t="s">
        <v>107</v>
      </c>
      <c r="O12" s="1445">
        <v>1</v>
      </c>
      <c r="P12" s="1446">
        <v>2000</v>
      </c>
      <c r="Q12" s="1445"/>
      <c r="R12" s="1445"/>
      <c r="S12" s="1445"/>
      <c r="T12" s="1447"/>
      <c r="U12" s="1445">
        <v>5</v>
      </c>
      <c r="V12" s="1446">
        <v>22000</v>
      </c>
      <c r="W12" s="1445">
        <v>5</v>
      </c>
      <c r="X12" s="1447">
        <v>30</v>
      </c>
      <c r="Y12" s="1448">
        <v>28200</v>
      </c>
      <c r="Z12" s="483" t="s">
        <v>112</v>
      </c>
      <c r="AA12" s="1430"/>
      <c r="AB12" s="1430"/>
      <c r="AC12" s="1430"/>
      <c r="AD12" s="1444"/>
      <c r="AE12" s="1430">
        <v>1</v>
      </c>
      <c r="AF12" s="1461">
        <v>3</v>
      </c>
      <c r="AG12" s="1430"/>
      <c r="AH12" s="1430"/>
      <c r="AI12" s="1430"/>
      <c r="AJ12" s="1444"/>
      <c r="AK12" s="483" t="s">
        <v>112</v>
      </c>
      <c r="AL12" s="1430"/>
      <c r="AM12" s="1430"/>
      <c r="AN12" s="1430"/>
      <c r="AO12" s="1459"/>
      <c r="AP12" s="1444">
        <v>1</v>
      </c>
      <c r="AQ12" s="1460">
        <v>3000</v>
      </c>
    </row>
    <row r="13" spans="1:43" ht="24" customHeight="1">
      <c r="A13" s="1449" t="s">
        <v>114</v>
      </c>
      <c r="B13" s="1445">
        <v>2</v>
      </c>
      <c r="C13" s="1446">
        <v>6000</v>
      </c>
      <c r="D13" s="1445"/>
      <c r="E13" s="1445"/>
      <c r="F13" s="1445"/>
      <c r="G13" s="1445"/>
      <c r="H13" s="1445"/>
      <c r="I13" s="1445"/>
      <c r="J13" s="1445">
        <v>20</v>
      </c>
      <c r="K13" s="1446">
        <v>5600</v>
      </c>
      <c r="L13" s="1445">
        <v>3</v>
      </c>
      <c r="M13" s="1453">
        <v>1200</v>
      </c>
      <c r="N13" s="1449" t="s">
        <v>114</v>
      </c>
      <c r="O13" s="1445"/>
      <c r="P13" s="1446"/>
      <c r="Q13" s="1445"/>
      <c r="R13" s="1445"/>
      <c r="S13" s="1445"/>
      <c r="T13" s="1447"/>
      <c r="U13" s="1445">
        <v>2</v>
      </c>
      <c r="V13" s="1446">
        <v>22000</v>
      </c>
      <c r="W13" s="1445">
        <v>2</v>
      </c>
      <c r="X13" s="1447">
        <v>27</v>
      </c>
      <c r="Y13" s="1448">
        <v>34800</v>
      </c>
      <c r="Z13" s="483" t="s">
        <v>1099</v>
      </c>
      <c r="AA13" s="1430"/>
      <c r="AB13" s="1430"/>
      <c r="AC13" s="1430"/>
      <c r="AD13" s="1444"/>
      <c r="AE13" s="1430"/>
      <c r="AF13" s="1430"/>
      <c r="AG13" s="1430"/>
      <c r="AH13" s="1430"/>
      <c r="AI13" s="1430"/>
      <c r="AJ13" s="1444"/>
      <c r="AK13" s="483" t="s">
        <v>1099</v>
      </c>
      <c r="AL13" s="1430">
        <v>1</v>
      </c>
      <c r="AM13" s="1458">
        <v>196</v>
      </c>
      <c r="AN13" s="1430">
        <v>1</v>
      </c>
      <c r="AO13" s="1458">
        <v>2500</v>
      </c>
      <c r="AP13" s="1444">
        <v>2</v>
      </c>
      <c r="AQ13" s="1460">
        <v>2696</v>
      </c>
    </row>
    <row r="14" spans="1:43" ht="24" customHeight="1">
      <c r="A14" s="1449" t="s">
        <v>112</v>
      </c>
      <c r="B14" s="1445">
        <v>1</v>
      </c>
      <c r="C14" s="1446">
        <v>3000</v>
      </c>
      <c r="D14" s="1445"/>
      <c r="E14" s="1445"/>
      <c r="F14" s="1445"/>
      <c r="G14" s="1445"/>
      <c r="H14" s="1445"/>
      <c r="I14" s="1445"/>
      <c r="J14" s="1445">
        <v>40</v>
      </c>
      <c r="K14" s="1446">
        <v>8400</v>
      </c>
      <c r="L14" s="1445">
        <v>3</v>
      </c>
      <c r="M14" s="1453">
        <v>1200</v>
      </c>
      <c r="N14" s="1449" t="s">
        <v>112</v>
      </c>
      <c r="O14" s="1445"/>
      <c r="P14" s="1446"/>
      <c r="Q14" s="1445"/>
      <c r="R14" s="1445"/>
      <c r="S14" s="1445"/>
      <c r="T14" s="1447"/>
      <c r="U14" s="1445">
        <v>5</v>
      </c>
      <c r="V14" s="1446">
        <v>22000</v>
      </c>
      <c r="W14" s="1445">
        <v>5</v>
      </c>
      <c r="X14" s="1447">
        <v>39</v>
      </c>
      <c r="Y14" s="1448">
        <v>34600</v>
      </c>
      <c r="Z14" s="483" t="s">
        <v>115</v>
      </c>
      <c r="AA14" s="1430"/>
      <c r="AB14" s="1430"/>
      <c r="AC14" s="1430">
        <v>41</v>
      </c>
      <c r="AD14" s="1462">
        <v>5520</v>
      </c>
      <c r="AE14" s="1430">
        <v>10</v>
      </c>
      <c r="AF14" s="1458">
        <v>30000</v>
      </c>
      <c r="AG14" s="1430">
        <v>10</v>
      </c>
      <c r="AH14" s="1458">
        <v>300</v>
      </c>
      <c r="AI14" s="1430">
        <v>20</v>
      </c>
      <c r="AJ14" s="1462">
        <v>3276</v>
      </c>
      <c r="AK14" s="483" t="s">
        <v>115</v>
      </c>
      <c r="AL14" s="1430">
        <v>39</v>
      </c>
      <c r="AM14" s="1458">
        <v>21938</v>
      </c>
      <c r="AN14" s="1430">
        <v>7</v>
      </c>
      <c r="AO14" s="1463">
        <v>175</v>
      </c>
      <c r="AP14" s="1444">
        <v>127</v>
      </c>
      <c r="AQ14" s="1460">
        <v>78534</v>
      </c>
    </row>
    <row r="15" spans="1:43" ht="23.25" customHeight="1">
      <c r="A15" s="1449" t="s">
        <v>113</v>
      </c>
      <c r="B15" s="1445">
        <v>1</v>
      </c>
      <c r="C15" s="1446">
        <v>3000</v>
      </c>
      <c r="D15" s="1445">
        <v>24</v>
      </c>
      <c r="E15" s="1446">
        <v>720</v>
      </c>
      <c r="F15" s="1445"/>
      <c r="G15" s="1445"/>
      <c r="H15" s="1445"/>
      <c r="I15" s="1445"/>
      <c r="J15" s="1445">
        <v>35</v>
      </c>
      <c r="K15" s="1446">
        <v>9800</v>
      </c>
      <c r="L15" s="1445">
        <v>6</v>
      </c>
      <c r="M15" s="1453">
        <v>2400</v>
      </c>
      <c r="N15" s="1449" t="s">
        <v>113</v>
      </c>
      <c r="O15" s="1445"/>
      <c r="P15" s="1446"/>
      <c r="Q15" s="1445"/>
      <c r="R15" s="1445"/>
      <c r="S15" s="1445"/>
      <c r="T15" s="1447"/>
      <c r="U15" s="1445">
        <v>5</v>
      </c>
      <c r="V15" s="1446">
        <v>22000</v>
      </c>
      <c r="W15" s="1445">
        <v>5</v>
      </c>
      <c r="X15" s="1447">
        <v>71</v>
      </c>
      <c r="Y15" s="1448">
        <v>37920</v>
      </c>
      <c r="Z15" s="1444" t="s">
        <v>302</v>
      </c>
      <c r="AA15" s="1455"/>
      <c r="AB15" s="1455"/>
      <c r="AC15" s="1455">
        <v>41</v>
      </c>
      <c r="AD15" s="1464">
        <v>5520</v>
      </c>
      <c r="AE15" s="1455">
        <v>16</v>
      </c>
      <c r="AF15" s="1455" t="s">
        <v>2279</v>
      </c>
      <c r="AG15" s="1455">
        <v>10</v>
      </c>
      <c r="AH15" s="1464">
        <v>300</v>
      </c>
      <c r="AI15" s="1455">
        <v>20</v>
      </c>
      <c r="AJ15" s="1464">
        <v>3276</v>
      </c>
      <c r="AK15" s="1444" t="s">
        <v>302</v>
      </c>
      <c r="AL15" s="1455">
        <v>42</v>
      </c>
      <c r="AM15" s="1455" t="s">
        <v>2280</v>
      </c>
      <c r="AN15" s="1455">
        <v>10</v>
      </c>
      <c r="AO15" s="1444" t="s">
        <v>2281</v>
      </c>
      <c r="AP15" s="1444">
        <f>SUM(AP5:AP14)</f>
        <v>140</v>
      </c>
      <c r="AQ15" s="1460">
        <v>105994</v>
      </c>
    </row>
    <row r="16" spans="1:43" ht="23.25" customHeight="1">
      <c r="A16" s="1449" t="s">
        <v>109</v>
      </c>
      <c r="B16" s="1445">
        <v>1</v>
      </c>
      <c r="C16" s="1446">
        <v>3000</v>
      </c>
      <c r="D16" s="1445">
        <v>11</v>
      </c>
      <c r="E16" s="1446">
        <v>330</v>
      </c>
      <c r="F16" s="1445"/>
      <c r="G16" s="1445"/>
      <c r="H16" s="1445"/>
      <c r="I16" s="1445"/>
      <c r="J16" s="1445">
        <v>20</v>
      </c>
      <c r="K16" s="1446">
        <v>5600</v>
      </c>
      <c r="L16" s="1445">
        <v>6</v>
      </c>
      <c r="M16" s="1453">
        <v>2400</v>
      </c>
      <c r="N16" s="1449" t="s">
        <v>109</v>
      </c>
      <c r="O16" s="1445"/>
      <c r="P16" s="1446"/>
      <c r="Q16" s="1445"/>
      <c r="R16" s="1445"/>
      <c r="S16" s="1445"/>
      <c r="T16" s="1447"/>
      <c r="U16" s="1445">
        <v>5</v>
      </c>
      <c r="V16" s="1446">
        <v>22000</v>
      </c>
      <c r="W16" s="1445">
        <v>5</v>
      </c>
      <c r="X16" s="1447">
        <v>32</v>
      </c>
      <c r="Y16" s="1448">
        <v>33330</v>
      </c>
    </row>
    <row r="17" spans="1:40" ht="23.25" customHeight="1">
      <c r="A17" s="1449" t="s">
        <v>111</v>
      </c>
      <c r="B17" s="1445">
        <v>1</v>
      </c>
      <c r="C17" s="1446">
        <v>3000</v>
      </c>
      <c r="D17" s="1445"/>
      <c r="E17" s="1445"/>
      <c r="F17" s="1445"/>
      <c r="G17" s="1445"/>
      <c r="H17" s="1445"/>
      <c r="I17" s="1445"/>
      <c r="J17" s="1445">
        <v>30</v>
      </c>
      <c r="K17" s="1446">
        <v>8400</v>
      </c>
      <c r="L17" s="1445">
        <v>3</v>
      </c>
      <c r="M17" s="1453">
        <v>1200</v>
      </c>
      <c r="N17" s="1449" t="s">
        <v>111</v>
      </c>
      <c r="O17" s="1445">
        <v>2</v>
      </c>
      <c r="P17" s="1446">
        <v>4000</v>
      </c>
      <c r="Q17" s="1445"/>
      <c r="R17" s="1445"/>
      <c r="S17" s="1445"/>
      <c r="T17" s="1447"/>
      <c r="U17" s="1445">
        <v>5</v>
      </c>
      <c r="V17" s="1446">
        <v>22000</v>
      </c>
      <c r="W17" s="1445">
        <v>5</v>
      </c>
      <c r="X17" s="1447">
        <v>41</v>
      </c>
      <c r="Y17" s="1448">
        <v>38600</v>
      </c>
    </row>
    <row r="18" spans="1:40" ht="23.25" customHeight="1">
      <c r="A18" s="1449" t="s">
        <v>115</v>
      </c>
      <c r="B18" s="1445">
        <v>56</v>
      </c>
      <c r="C18" s="1446">
        <v>165000</v>
      </c>
      <c r="D18" s="1445">
        <v>141</v>
      </c>
      <c r="E18" s="1446">
        <v>4215</v>
      </c>
      <c r="F18" s="1445">
        <v>10</v>
      </c>
      <c r="G18" s="1446">
        <v>6000</v>
      </c>
      <c r="H18" s="1445">
        <v>2</v>
      </c>
      <c r="I18" s="1446">
        <v>4608</v>
      </c>
      <c r="J18" s="1445">
        <v>372</v>
      </c>
      <c r="K18" s="1446">
        <v>90277.5</v>
      </c>
      <c r="L18" s="1445">
        <v>34</v>
      </c>
      <c r="M18" s="1447">
        <v>19390.7</v>
      </c>
      <c r="N18" s="1449" t="s">
        <v>115</v>
      </c>
      <c r="O18" s="1445">
        <v>37</v>
      </c>
      <c r="P18" s="1446">
        <v>92000</v>
      </c>
      <c r="Q18" s="1446">
        <v>3600</v>
      </c>
      <c r="R18" s="1445"/>
      <c r="S18" s="1445">
        <v>101</v>
      </c>
      <c r="T18" s="1453">
        <v>3030</v>
      </c>
      <c r="U18" s="1445">
        <v>4</v>
      </c>
      <c r="V18" s="1446">
        <v>19000</v>
      </c>
      <c r="W18" s="1445">
        <v>4</v>
      </c>
      <c r="X18" s="1447">
        <v>886</v>
      </c>
      <c r="Y18" s="1450">
        <v>407121.2</v>
      </c>
    </row>
    <row r="19" spans="1:40" s="146" customFormat="1" ht="23.25" customHeight="1">
      <c r="A19" s="1447" t="s">
        <v>2278</v>
      </c>
      <c r="B19" s="1451">
        <v>72</v>
      </c>
      <c r="C19" s="1452">
        <v>210000</v>
      </c>
      <c r="D19" s="1451">
        <v>211</v>
      </c>
      <c r="E19" s="1452">
        <v>6030</v>
      </c>
      <c r="F19" s="1451">
        <v>10</v>
      </c>
      <c r="G19" s="1452">
        <v>6000</v>
      </c>
      <c r="H19" s="1451">
        <v>2</v>
      </c>
      <c r="I19" s="1452">
        <v>4608</v>
      </c>
      <c r="J19" s="1451">
        <f>SUM(J5:J18)</f>
        <v>727</v>
      </c>
      <c r="K19" s="1452">
        <f>SUM(K5:K18)</f>
        <v>172477.5</v>
      </c>
      <c r="L19" s="1447">
        <v>85</v>
      </c>
      <c r="M19" s="1453">
        <f>SUM(M5:M18)</f>
        <v>39790.699999999997</v>
      </c>
      <c r="N19" s="1447" t="s">
        <v>2278</v>
      </c>
      <c r="O19" s="1451">
        <v>37</v>
      </c>
      <c r="P19" s="1452">
        <f>SUM(P5:P18)</f>
        <v>100000</v>
      </c>
      <c r="Q19" s="1451"/>
      <c r="R19" s="1451"/>
      <c r="S19" s="1451">
        <v>20</v>
      </c>
      <c r="T19" s="1452">
        <v>3030</v>
      </c>
      <c r="U19" s="1451">
        <v>66</v>
      </c>
      <c r="V19" s="1452">
        <f>SUM(V5:V18)</f>
        <v>305000</v>
      </c>
      <c r="W19" s="1452">
        <v>14425</v>
      </c>
      <c r="X19" s="1447">
        <f>SUM(X5:X18)</f>
        <v>1368</v>
      </c>
      <c r="Y19" s="1447">
        <f>SUM(Y5:Y18)</f>
        <v>850781.2</v>
      </c>
      <c r="AE19" s="1465">
        <v>89</v>
      </c>
      <c r="AN19" s="1466">
        <v>90</v>
      </c>
    </row>
    <row r="20" spans="1:40">
      <c r="G20" s="1428">
        <v>87</v>
      </c>
      <c r="T20" s="1428">
        <v>88</v>
      </c>
    </row>
  </sheetData>
  <mergeCells count="17">
    <mergeCell ref="A1:M1"/>
    <mergeCell ref="N1:Y1"/>
    <mergeCell ref="Z1:AJ1"/>
    <mergeCell ref="A3:A4"/>
    <mergeCell ref="B3:M3"/>
    <mergeCell ref="AK1:AQ1"/>
    <mergeCell ref="AE3:AJ3"/>
    <mergeCell ref="AL3:AO3"/>
    <mergeCell ref="AP3:AQ3"/>
    <mergeCell ref="N3:N4"/>
    <mergeCell ref="AA3:AD3"/>
    <mergeCell ref="AK3:AK4"/>
    <mergeCell ref="O3:T3"/>
    <mergeCell ref="U3:W3"/>
    <mergeCell ref="X3:X4"/>
    <mergeCell ref="Y3:Y4"/>
    <mergeCell ref="Z3:Z4"/>
  </mergeCells>
  <pageMargins left="0.7" right="0.7" top="0.36" bottom="0.35" header="0.3" footer="0.31"/>
  <pageSetup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47">
    <tabColor rgb="FF00B050"/>
  </sheetPr>
  <dimension ref="A1:AH47"/>
  <sheetViews>
    <sheetView topLeftCell="A13" workbookViewId="0">
      <selection activeCell="U48" sqref="U48"/>
    </sheetView>
  </sheetViews>
  <sheetFormatPr defaultColWidth="9.140625" defaultRowHeight="12.75"/>
  <cols>
    <col min="1" max="1" width="15.85546875" style="49" customWidth="1"/>
    <col min="2" max="2" width="5.42578125" style="49" customWidth="1"/>
    <col min="3" max="3" width="5" style="49" customWidth="1"/>
    <col min="4" max="4" width="4.42578125" style="49" customWidth="1"/>
    <col min="5" max="5" width="4.140625" style="49" customWidth="1"/>
    <col min="6" max="6" width="5.28515625" style="49" customWidth="1"/>
    <col min="7" max="7" width="5" style="49" customWidth="1"/>
    <col min="8" max="8" width="6.140625" style="49" customWidth="1"/>
    <col min="9" max="9" width="5.85546875" style="49" customWidth="1"/>
    <col min="10" max="10" width="5.7109375" style="49" customWidth="1"/>
    <col min="11" max="11" width="6.5703125" style="49" customWidth="1"/>
    <col min="12" max="12" width="5.7109375" style="49" customWidth="1"/>
    <col min="13" max="14" width="5.140625" style="49" customWidth="1"/>
    <col min="15" max="15" width="5.42578125" style="49" customWidth="1"/>
    <col min="16" max="16" width="4.42578125" style="49" customWidth="1"/>
    <col min="17" max="17" width="4" style="49" customWidth="1"/>
    <col min="18" max="18" width="4.140625" style="49" hidden="1" customWidth="1"/>
    <col min="19" max="19" width="5.28515625" style="49" customWidth="1"/>
    <col min="20" max="20" width="5.5703125" style="49" customWidth="1"/>
    <col min="21" max="21" width="4.85546875" style="49" customWidth="1"/>
    <col min="22" max="22" width="4.42578125" style="49" customWidth="1"/>
    <col min="23" max="24" width="5" style="49" customWidth="1"/>
    <col min="25" max="25" width="5.5703125" style="49" customWidth="1"/>
    <col min="26" max="32" width="3.7109375" style="49" customWidth="1"/>
    <col min="33" max="33" width="4.85546875" style="49" customWidth="1"/>
    <col min="34" max="34" width="4.42578125" style="49" customWidth="1"/>
    <col min="35" max="51" width="3.7109375" style="49" customWidth="1"/>
    <col min="52" max="16384" width="9.140625" style="49"/>
  </cols>
  <sheetData>
    <row r="1" spans="1:34" s="627" customFormat="1"/>
    <row r="2" spans="1:34" s="627" customFormat="1"/>
    <row r="3" spans="1:34" ht="30.75" customHeight="1">
      <c r="A3" s="112"/>
      <c r="B3" s="2407" t="s">
        <v>1681</v>
      </c>
      <c r="C3" s="2407"/>
      <c r="D3" s="2407"/>
      <c r="E3" s="2407"/>
      <c r="F3" s="2407"/>
      <c r="G3" s="2407"/>
      <c r="H3" s="2407"/>
      <c r="I3" s="2407"/>
      <c r="J3" s="2407"/>
      <c r="K3" s="2407"/>
      <c r="L3" s="2407"/>
      <c r="M3" s="2407"/>
      <c r="N3" s="2407"/>
      <c r="O3" s="2407"/>
      <c r="P3" s="2407"/>
      <c r="Q3" s="2407"/>
      <c r="R3" s="2407"/>
      <c r="S3" s="2407"/>
      <c r="T3" s="2407"/>
      <c r="U3" s="2407"/>
      <c r="V3" s="2407"/>
      <c r="W3" s="2407"/>
      <c r="X3" s="2407"/>
      <c r="Y3" s="2407"/>
      <c r="Z3" s="2407"/>
      <c r="AA3" s="2407"/>
      <c r="AB3" s="2407"/>
      <c r="AC3" s="2407"/>
      <c r="AD3" s="2407"/>
      <c r="AE3" s="2407"/>
      <c r="AF3" s="2407"/>
      <c r="AG3" s="2407"/>
      <c r="AH3" s="2407"/>
    </row>
    <row r="4" spans="1:34">
      <c r="A4" s="112"/>
      <c r="B4" s="112"/>
      <c r="C4" s="112"/>
      <c r="D4" s="112"/>
      <c r="E4" s="112"/>
      <c r="F4" s="112"/>
      <c r="G4" s="112"/>
      <c r="H4" s="112"/>
      <c r="I4" s="112"/>
      <c r="J4" s="492"/>
      <c r="K4" s="492"/>
      <c r="L4" s="492"/>
      <c r="M4" s="2407" t="s">
        <v>117</v>
      </c>
      <c r="N4" s="2407"/>
      <c r="O4" s="2407"/>
      <c r="P4" s="2407"/>
      <c r="Q4" s="2407"/>
      <c r="R4" s="2407"/>
      <c r="S4" s="2407"/>
      <c r="T4" s="2407"/>
      <c r="U4" s="492"/>
      <c r="V4" s="492"/>
      <c r="W4" s="492"/>
      <c r="X4" s="492"/>
      <c r="Y4" s="492"/>
      <c r="Z4" s="492"/>
      <c r="AA4" s="112"/>
      <c r="AB4" s="112"/>
      <c r="AC4" s="112"/>
      <c r="AD4" s="112"/>
      <c r="AE4" s="112"/>
      <c r="AF4" s="112"/>
      <c r="AG4" s="112"/>
      <c r="AH4" s="112"/>
    </row>
    <row r="5" spans="1:34">
      <c r="A5" s="2408" t="s">
        <v>2053</v>
      </c>
      <c r="B5" s="2408"/>
      <c r="C5" s="2408"/>
      <c r="D5" s="2408"/>
      <c r="E5" s="2408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</row>
    <row r="6" spans="1:34" ht="12.75" customHeight="1">
      <c r="A6" s="2391"/>
      <c r="B6" s="2260" t="s">
        <v>118</v>
      </c>
      <c r="C6" s="2260"/>
      <c r="D6" s="2260" t="s">
        <v>119</v>
      </c>
      <c r="E6" s="2260"/>
      <c r="F6" s="2260" t="s">
        <v>120</v>
      </c>
      <c r="G6" s="2260"/>
      <c r="H6" s="2260" t="s">
        <v>121</v>
      </c>
      <c r="I6" s="2260"/>
      <c r="J6" s="2260" t="s">
        <v>122</v>
      </c>
      <c r="K6" s="2260"/>
      <c r="L6" s="2260" t="s">
        <v>123</v>
      </c>
      <c r="M6" s="2260"/>
      <c r="N6" s="2320" t="s">
        <v>124</v>
      </c>
      <c r="O6" s="2320"/>
      <c r="P6" s="2320" t="s">
        <v>125</v>
      </c>
      <c r="Q6" s="2320"/>
      <c r="R6" s="2260" t="s">
        <v>126</v>
      </c>
      <c r="S6" s="2260"/>
      <c r="T6" s="2320"/>
      <c r="U6" s="2320" t="s">
        <v>1</v>
      </c>
      <c r="V6" s="2320"/>
      <c r="W6" s="2320"/>
      <c r="X6" s="2320"/>
      <c r="Y6" s="2320" t="s">
        <v>127</v>
      </c>
      <c r="Z6" s="2320"/>
      <c r="AA6" s="2320" t="s">
        <v>128</v>
      </c>
      <c r="AB6" s="2320"/>
      <c r="AC6" s="2320" t="s">
        <v>129</v>
      </c>
      <c r="AD6" s="2320"/>
      <c r="AE6" s="2409" t="s">
        <v>130</v>
      </c>
      <c r="AF6" s="2409"/>
      <c r="AG6" s="2320" t="s">
        <v>131</v>
      </c>
      <c r="AH6" s="2320"/>
    </row>
    <row r="7" spans="1:34" ht="46.5" customHeight="1">
      <c r="A7" s="2391"/>
      <c r="B7" s="2260"/>
      <c r="C7" s="2260"/>
      <c r="D7" s="2260"/>
      <c r="E7" s="2260"/>
      <c r="F7" s="2260"/>
      <c r="G7" s="2260"/>
      <c r="H7" s="2260"/>
      <c r="I7" s="2260"/>
      <c r="J7" s="2260"/>
      <c r="K7" s="2260"/>
      <c r="L7" s="2260"/>
      <c r="M7" s="2260"/>
      <c r="N7" s="2320"/>
      <c r="O7" s="2320"/>
      <c r="P7" s="2320"/>
      <c r="Q7" s="2320"/>
      <c r="R7" s="2320"/>
      <c r="S7" s="2320"/>
      <c r="T7" s="2320"/>
      <c r="U7" s="2320" t="s">
        <v>132</v>
      </c>
      <c r="V7" s="2320"/>
      <c r="W7" s="2320" t="s">
        <v>133</v>
      </c>
      <c r="X7" s="2320"/>
      <c r="Y7" s="2320"/>
      <c r="Z7" s="2320"/>
      <c r="AA7" s="2320"/>
      <c r="AB7" s="2320"/>
      <c r="AC7" s="2320"/>
      <c r="AD7" s="2320"/>
      <c r="AE7" s="2409"/>
      <c r="AF7" s="2409"/>
      <c r="AG7" s="2320"/>
      <c r="AH7" s="2320"/>
    </row>
    <row r="8" spans="1:34" ht="51.75" customHeight="1">
      <c r="A8" s="2392"/>
      <c r="B8" s="499">
        <v>2016</v>
      </c>
      <c r="C8" s="246">
        <v>2017</v>
      </c>
      <c r="D8" s="499">
        <v>2016</v>
      </c>
      <c r="E8" s="246">
        <v>2017</v>
      </c>
      <c r="F8" s="499">
        <v>2016</v>
      </c>
      <c r="G8" s="246">
        <v>2017</v>
      </c>
      <c r="H8" s="499">
        <v>2016</v>
      </c>
      <c r="I8" s="246">
        <v>2017</v>
      </c>
      <c r="J8" s="499">
        <v>2016</v>
      </c>
      <c r="K8" s="246">
        <v>2017</v>
      </c>
      <c r="L8" s="499">
        <v>2016</v>
      </c>
      <c r="M8" s="246">
        <v>2017</v>
      </c>
      <c r="N8" s="499">
        <v>2016</v>
      </c>
      <c r="O8" s="246">
        <v>2017</v>
      </c>
      <c r="P8" s="287">
        <v>2016</v>
      </c>
      <c r="Q8" s="465">
        <v>2017</v>
      </c>
      <c r="R8" s="499">
        <v>2028</v>
      </c>
      <c r="S8" s="499">
        <v>2016</v>
      </c>
      <c r="T8" s="246">
        <v>2017</v>
      </c>
      <c r="U8" s="499">
        <v>2016</v>
      </c>
      <c r="V8" s="246">
        <v>2017</v>
      </c>
      <c r="W8" s="499">
        <v>2016</v>
      </c>
      <c r="X8" s="246">
        <v>2017</v>
      </c>
      <c r="Y8" s="499">
        <v>2016</v>
      </c>
      <c r="Z8" s="246">
        <v>2017</v>
      </c>
      <c r="AA8" s="499">
        <v>2016</v>
      </c>
      <c r="AB8" s="246">
        <v>2017</v>
      </c>
      <c r="AC8" s="499">
        <v>2016</v>
      </c>
      <c r="AD8" s="246">
        <v>2017</v>
      </c>
      <c r="AE8" s="499">
        <v>2016</v>
      </c>
      <c r="AF8" s="246">
        <v>2017</v>
      </c>
      <c r="AG8" s="499">
        <v>2016</v>
      </c>
      <c r="AH8" s="246">
        <v>2017</v>
      </c>
    </row>
    <row r="9" spans="1:34">
      <c r="A9" s="528" t="s">
        <v>134</v>
      </c>
      <c r="B9" s="529">
        <v>36</v>
      </c>
      <c r="C9" s="529">
        <v>44</v>
      </c>
      <c r="D9" s="529">
        <v>4</v>
      </c>
      <c r="E9" s="529">
        <v>15</v>
      </c>
      <c r="F9" s="529">
        <v>1</v>
      </c>
      <c r="G9" s="529">
        <v>1</v>
      </c>
      <c r="H9" s="529">
        <v>5</v>
      </c>
      <c r="I9" s="529">
        <v>2</v>
      </c>
      <c r="J9" s="529"/>
      <c r="K9" s="529">
        <v>3</v>
      </c>
      <c r="L9" s="529">
        <v>1</v>
      </c>
      <c r="M9" s="529"/>
      <c r="N9" s="529">
        <v>12</v>
      </c>
      <c r="O9" s="529">
        <v>12</v>
      </c>
      <c r="P9" s="530"/>
      <c r="Q9" s="530"/>
      <c r="R9" s="531"/>
      <c r="S9" s="529">
        <v>9</v>
      </c>
      <c r="T9" s="529">
        <v>15</v>
      </c>
      <c r="U9" s="529">
        <v>8</v>
      </c>
      <c r="V9" s="529">
        <v>15</v>
      </c>
      <c r="W9" s="529"/>
      <c r="X9" s="529"/>
      <c r="Y9" s="529">
        <v>3</v>
      </c>
      <c r="Z9" s="529">
        <v>6</v>
      </c>
      <c r="AA9" s="529"/>
      <c r="AB9" s="529"/>
      <c r="AC9" s="529">
        <v>1</v>
      </c>
      <c r="AD9" s="529"/>
      <c r="AE9" s="529"/>
      <c r="AF9" s="529"/>
      <c r="AG9" s="529">
        <v>4</v>
      </c>
      <c r="AH9" s="529">
        <v>5</v>
      </c>
    </row>
    <row r="10" spans="1:34">
      <c r="A10" s="532" t="s">
        <v>135</v>
      </c>
      <c r="B10" s="533">
        <v>31</v>
      </c>
      <c r="C10" s="533">
        <v>30</v>
      </c>
      <c r="D10" s="533">
        <v>4</v>
      </c>
      <c r="E10" s="533">
        <v>7</v>
      </c>
      <c r="F10" s="533"/>
      <c r="G10" s="533">
        <v>1</v>
      </c>
      <c r="H10" s="533"/>
      <c r="I10" s="533"/>
      <c r="J10" s="533"/>
      <c r="K10" s="533"/>
      <c r="L10" s="533"/>
      <c r="M10" s="533">
        <v>1</v>
      </c>
      <c r="N10" s="533">
        <v>20</v>
      </c>
      <c r="O10" s="533">
        <v>10</v>
      </c>
      <c r="P10" s="533"/>
      <c r="Q10" s="533"/>
      <c r="R10" s="534"/>
      <c r="S10" s="533">
        <v>6</v>
      </c>
      <c r="T10" s="533">
        <v>10</v>
      </c>
      <c r="U10" s="533">
        <v>5</v>
      </c>
      <c r="V10" s="533">
        <v>10</v>
      </c>
      <c r="W10" s="533">
        <v>1</v>
      </c>
      <c r="X10" s="533">
        <v>1</v>
      </c>
      <c r="Y10" s="533">
        <v>1</v>
      </c>
      <c r="Z10" s="533">
        <v>1</v>
      </c>
      <c r="AA10" s="533">
        <v>1</v>
      </c>
      <c r="AB10" s="533">
        <v>1</v>
      </c>
      <c r="AC10" s="533"/>
      <c r="AD10" s="533">
        <v>1</v>
      </c>
      <c r="AE10" s="533"/>
      <c r="AF10" s="533"/>
      <c r="AG10" s="533">
        <v>3</v>
      </c>
      <c r="AH10" s="533">
        <v>5</v>
      </c>
    </row>
    <row r="11" spans="1:34">
      <c r="A11" s="535" t="s">
        <v>136</v>
      </c>
      <c r="B11" s="533">
        <v>6</v>
      </c>
      <c r="C11" s="533">
        <v>16</v>
      </c>
      <c r="D11" s="533"/>
      <c r="E11" s="533">
        <v>5</v>
      </c>
      <c r="F11" s="533"/>
      <c r="G11" s="533">
        <v>1</v>
      </c>
      <c r="H11" s="533"/>
      <c r="I11" s="533"/>
      <c r="J11" s="533"/>
      <c r="K11" s="533"/>
      <c r="L11" s="533"/>
      <c r="M11" s="533"/>
      <c r="N11" s="533">
        <v>5</v>
      </c>
      <c r="O11" s="533">
        <v>5</v>
      </c>
      <c r="P11" s="533"/>
      <c r="Q11" s="533"/>
      <c r="R11" s="534"/>
      <c r="S11" s="533">
        <v>1</v>
      </c>
      <c r="T11" s="533">
        <v>9</v>
      </c>
      <c r="U11" s="533">
        <v>1</v>
      </c>
      <c r="V11" s="533">
        <v>8</v>
      </c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>
        <v>1</v>
      </c>
    </row>
    <row r="12" spans="1:34">
      <c r="A12" s="535" t="s">
        <v>137</v>
      </c>
      <c r="B12" s="533">
        <v>30</v>
      </c>
      <c r="C12" s="533">
        <v>47</v>
      </c>
      <c r="D12" s="533">
        <v>4</v>
      </c>
      <c r="E12" s="533">
        <v>14</v>
      </c>
      <c r="F12" s="533"/>
      <c r="G12" s="533"/>
      <c r="H12" s="533"/>
      <c r="I12" s="533">
        <v>1</v>
      </c>
      <c r="J12" s="533"/>
      <c r="K12" s="533">
        <v>2</v>
      </c>
      <c r="L12" s="533"/>
      <c r="M12" s="533"/>
      <c r="N12" s="533">
        <v>16</v>
      </c>
      <c r="O12" s="533">
        <v>17</v>
      </c>
      <c r="P12" s="533">
        <v>1</v>
      </c>
      <c r="Q12" s="533"/>
      <c r="R12" s="534"/>
      <c r="S12" s="533">
        <v>8</v>
      </c>
      <c r="T12" s="533">
        <v>23</v>
      </c>
      <c r="U12" s="533">
        <v>7</v>
      </c>
      <c r="V12" s="533">
        <v>23</v>
      </c>
      <c r="W12" s="533">
        <v>1</v>
      </c>
      <c r="X12" s="533">
        <v>1</v>
      </c>
      <c r="Y12" s="533">
        <v>1</v>
      </c>
      <c r="Z12" s="533">
        <v>2</v>
      </c>
      <c r="AA12" s="533"/>
      <c r="AB12" s="533"/>
      <c r="AC12" s="533">
        <v>1</v>
      </c>
      <c r="AD12" s="533">
        <v>1</v>
      </c>
      <c r="AE12" s="533"/>
      <c r="AF12" s="533"/>
      <c r="AG12" s="533">
        <v>3</v>
      </c>
      <c r="AH12" s="533">
        <v>1</v>
      </c>
    </row>
    <row r="13" spans="1:34">
      <c r="A13" s="535" t="s">
        <v>138</v>
      </c>
      <c r="B13" s="533">
        <v>4</v>
      </c>
      <c r="C13" s="533">
        <v>5</v>
      </c>
      <c r="D13" s="533"/>
      <c r="E13" s="533">
        <v>1</v>
      </c>
      <c r="F13" s="533"/>
      <c r="G13" s="533"/>
      <c r="H13" s="533"/>
      <c r="I13" s="533"/>
      <c r="J13" s="533"/>
      <c r="K13" s="533"/>
      <c r="L13" s="533"/>
      <c r="M13" s="533"/>
      <c r="N13" s="533"/>
      <c r="O13" s="533">
        <v>4</v>
      </c>
      <c r="P13" s="533"/>
      <c r="Q13" s="533"/>
      <c r="R13" s="534"/>
      <c r="S13" s="533"/>
      <c r="T13" s="533">
        <v>1</v>
      </c>
      <c r="U13" s="533"/>
      <c r="V13" s="533">
        <v>1</v>
      </c>
      <c r="W13" s="533"/>
      <c r="X13" s="533"/>
      <c r="Y13" s="533">
        <v>1</v>
      </c>
      <c r="Z13" s="533"/>
      <c r="AA13" s="533"/>
      <c r="AB13" s="533"/>
      <c r="AC13" s="533"/>
      <c r="AD13" s="533"/>
      <c r="AE13" s="533"/>
      <c r="AF13" s="533"/>
      <c r="AG13" s="533">
        <v>3</v>
      </c>
      <c r="AH13" s="533"/>
    </row>
    <row r="14" spans="1:34">
      <c r="A14" s="532" t="s">
        <v>139</v>
      </c>
      <c r="B14" s="533">
        <v>71</v>
      </c>
      <c r="C14" s="533">
        <v>104</v>
      </c>
      <c r="D14" s="533">
        <v>1</v>
      </c>
      <c r="E14" s="533">
        <v>25</v>
      </c>
      <c r="F14" s="533"/>
      <c r="G14" s="533"/>
      <c r="H14" s="533"/>
      <c r="I14" s="533">
        <v>2</v>
      </c>
      <c r="J14" s="533"/>
      <c r="K14" s="533">
        <v>4</v>
      </c>
      <c r="L14" s="533">
        <v>2</v>
      </c>
      <c r="M14" s="533">
        <v>3</v>
      </c>
      <c r="N14" s="533">
        <v>41</v>
      </c>
      <c r="O14" s="533">
        <v>59</v>
      </c>
      <c r="P14" s="533"/>
      <c r="Q14" s="533">
        <v>1</v>
      </c>
      <c r="R14" s="534"/>
      <c r="S14" s="533">
        <v>10</v>
      </c>
      <c r="T14" s="533">
        <v>15</v>
      </c>
      <c r="U14" s="533">
        <v>8</v>
      </c>
      <c r="V14" s="533">
        <v>15</v>
      </c>
      <c r="W14" s="533"/>
      <c r="X14" s="533"/>
      <c r="Y14" s="533">
        <v>4</v>
      </c>
      <c r="Z14" s="533">
        <v>4</v>
      </c>
      <c r="AA14" s="533">
        <v>7</v>
      </c>
      <c r="AB14" s="533">
        <v>7</v>
      </c>
      <c r="AC14" s="533">
        <v>1</v>
      </c>
      <c r="AD14" s="533">
        <v>2</v>
      </c>
      <c r="AE14" s="533"/>
      <c r="AF14" s="533"/>
      <c r="AG14" s="533">
        <v>6</v>
      </c>
      <c r="AH14" s="533">
        <v>7</v>
      </c>
    </row>
    <row r="15" spans="1:34">
      <c r="A15" s="535" t="s">
        <v>140</v>
      </c>
      <c r="B15" s="533">
        <v>40</v>
      </c>
      <c r="C15" s="533">
        <v>41</v>
      </c>
      <c r="D15" s="533">
        <v>7</v>
      </c>
      <c r="E15" s="533">
        <v>19</v>
      </c>
      <c r="F15" s="533"/>
      <c r="G15" s="533"/>
      <c r="H15" s="533"/>
      <c r="I15" s="533">
        <v>1</v>
      </c>
      <c r="J15" s="533"/>
      <c r="K15" s="533">
        <v>2</v>
      </c>
      <c r="L15" s="533"/>
      <c r="M15" s="533">
        <v>2</v>
      </c>
      <c r="N15" s="533">
        <v>12</v>
      </c>
      <c r="O15" s="533">
        <v>17</v>
      </c>
      <c r="P15" s="533"/>
      <c r="Q15" s="533">
        <v>1</v>
      </c>
      <c r="R15" s="534"/>
      <c r="S15" s="533">
        <v>17</v>
      </c>
      <c r="T15" s="533">
        <v>7</v>
      </c>
      <c r="U15" s="533">
        <v>14</v>
      </c>
      <c r="V15" s="533">
        <v>7</v>
      </c>
      <c r="W15" s="533"/>
      <c r="X15" s="533"/>
      <c r="Y15" s="533">
        <v>6</v>
      </c>
      <c r="Z15" s="533">
        <v>3</v>
      </c>
      <c r="AA15" s="533">
        <v>1</v>
      </c>
      <c r="AB15" s="533">
        <v>4</v>
      </c>
      <c r="AC15" s="533">
        <v>1</v>
      </c>
      <c r="AD15" s="533">
        <v>1</v>
      </c>
      <c r="AE15" s="533"/>
      <c r="AF15" s="533"/>
      <c r="AG15" s="533">
        <v>3</v>
      </c>
      <c r="AH15" s="533">
        <v>3</v>
      </c>
    </row>
    <row r="16" spans="1:34">
      <c r="A16" s="532" t="s">
        <v>141</v>
      </c>
      <c r="B16" s="533">
        <v>8</v>
      </c>
      <c r="C16" s="533">
        <v>11</v>
      </c>
      <c r="D16" s="533"/>
      <c r="E16" s="533">
        <v>2</v>
      </c>
      <c r="F16" s="533"/>
      <c r="G16" s="533"/>
      <c r="H16" s="533"/>
      <c r="I16" s="533">
        <v>2</v>
      </c>
      <c r="J16" s="533"/>
      <c r="K16" s="533"/>
      <c r="L16" s="533"/>
      <c r="M16" s="533"/>
      <c r="N16" s="533">
        <v>2</v>
      </c>
      <c r="O16" s="533">
        <v>3</v>
      </c>
      <c r="P16" s="533"/>
      <c r="Q16" s="533"/>
      <c r="R16" s="534"/>
      <c r="S16" s="533">
        <v>2</v>
      </c>
      <c r="T16" s="533">
        <v>4</v>
      </c>
      <c r="U16" s="533">
        <v>2</v>
      </c>
      <c r="V16" s="533">
        <v>3</v>
      </c>
      <c r="W16" s="533"/>
      <c r="X16" s="533"/>
      <c r="Y16" s="533">
        <v>3</v>
      </c>
      <c r="Z16" s="533">
        <v>2</v>
      </c>
      <c r="AA16" s="533"/>
      <c r="AB16" s="533"/>
      <c r="AC16" s="533"/>
      <c r="AD16" s="533"/>
      <c r="AE16" s="533"/>
      <c r="AF16" s="533"/>
      <c r="AG16" s="533">
        <v>1</v>
      </c>
      <c r="AH16" s="533"/>
    </row>
    <row r="17" spans="1:34">
      <c r="A17" s="535" t="s">
        <v>142</v>
      </c>
      <c r="B17" s="533">
        <v>22</v>
      </c>
      <c r="C17" s="533">
        <v>25</v>
      </c>
      <c r="D17" s="533">
        <v>3</v>
      </c>
      <c r="E17" s="533">
        <v>9</v>
      </c>
      <c r="F17" s="533"/>
      <c r="G17" s="533"/>
      <c r="H17" s="533"/>
      <c r="I17" s="533"/>
      <c r="J17" s="533">
        <v>1</v>
      </c>
      <c r="K17" s="533">
        <v>3</v>
      </c>
      <c r="L17" s="533"/>
      <c r="M17" s="533">
        <v>1</v>
      </c>
      <c r="N17" s="533">
        <v>7</v>
      </c>
      <c r="O17" s="533">
        <v>10</v>
      </c>
      <c r="P17" s="533"/>
      <c r="Q17" s="533"/>
      <c r="R17" s="534"/>
      <c r="S17" s="533">
        <v>4</v>
      </c>
      <c r="T17" s="533">
        <v>7</v>
      </c>
      <c r="U17" s="533">
        <v>4</v>
      </c>
      <c r="V17" s="533">
        <v>7</v>
      </c>
      <c r="W17" s="533"/>
      <c r="X17" s="533"/>
      <c r="Y17" s="533">
        <v>3</v>
      </c>
      <c r="Z17" s="533">
        <v>1</v>
      </c>
      <c r="AA17" s="533">
        <v>2</v>
      </c>
      <c r="AB17" s="533">
        <v>2</v>
      </c>
      <c r="AC17" s="533"/>
      <c r="AD17" s="533">
        <v>1</v>
      </c>
      <c r="AE17" s="533"/>
      <c r="AF17" s="533"/>
      <c r="AG17" s="533">
        <v>5</v>
      </c>
      <c r="AH17" s="533"/>
    </row>
    <row r="18" spans="1:34">
      <c r="A18" s="532" t="s">
        <v>143</v>
      </c>
      <c r="B18" s="533">
        <v>43</v>
      </c>
      <c r="C18" s="533">
        <v>50</v>
      </c>
      <c r="D18" s="533">
        <v>10</v>
      </c>
      <c r="E18" s="533">
        <v>17</v>
      </c>
      <c r="F18" s="533">
        <v>1</v>
      </c>
      <c r="G18" s="533"/>
      <c r="H18" s="533">
        <v>1</v>
      </c>
      <c r="I18" s="533"/>
      <c r="J18" s="533">
        <v>3</v>
      </c>
      <c r="K18" s="533">
        <v>1</v>
      </c>
      <c r="L18" s="533"/>
      <c r="M18" s="533">
        <v>2</v>
      </c>
      <c r="N18" s="533">
        <v>14</v>
      </c>
      <c r="O18" s="533">
        <v>26</v>
      </c>
      <c r="P18" s="533"/>
      <c r="Q18" s="533"/>
      <c r="R18" s="534"/>
      <c r="S18" s="533">
        <v>14</v>
      </c>
      <c r="T18" s="533">
        <v>14</v>
      </c>
      <c r="U18" s="533">
        <v>13</v>
      </c>
      <c r="V18" s="533">
        <v>14</v>
      </c>
      <c r="W18" s="533"/>
      <c r="X18" s="533"/>
      <c r="Y18" s="533">
        <v>3</v>
      </c>
      <c r="Z18" s="533">
        <v>4</v>
      </c>
      <c r="AA18" s="533">
        <v>1</v>
      </c>
      <c r="AB18" s="533"/>
      <c r="AC18" s="533">
        <v>2</v>
      </c>
      <c r="AD18" s="533"/>
      <c r="AE18" s="533"/>
      <c r="AF18" s="533"/>
      <c r="AG18" s="533">
        <v>4</v>
      </c>
      <c r="AH18" s="533">
        <v>3</v>
      </c>
    </row>
    <row r="19" spans="1:34">
      <c r="A19" s="536" t="s">
        <v>144</v>
      </c>
      <c r="B19" s="533">
        <v>291</v>
      </c>
      <c r="C19" s="533">
        <v>373</v>
      </c>
      <c r="D19" s="533">
        <v>33</v>
      </c>
      <c r="E19" s="533">
        <v>114</v>
      </c>
      <c r="F19" s="533">
        <v>2</v>
      </c>
      <c r="G19" s="533">
        <v>3</v>
      </c>
      <c r="H19" s="533">
        <v>6</v>
      </c>
      <c r="I19" s="533">
        <v>8</v>
      </c>
      <c r="J19" s="533">
        <v>4</v>
      </c>
      <c r="K19" s="533">
        <v>15</v>
      </c>
      <c r="L19" s="533">
        <v>3</v>
      </c>
      <c r="M19" s="533">
        <v>9</v>
      </c>
      <c r="N19" s="533">
        <v>129</v>
      </c>
      <c r="O19" s="533">
        <f>SUM(O9:O18)</f>
        <v>163</v>
      </c>
      <c r="P19" s="533">
        <v>1</v>
      </c>
      <c r="Q19" s="533">
        <f>SUM(Q9:Q18)</f>
        <v>2</v>
      </c>
      <c r="R19" s="534"/>
      <c r="S19" s="533">
        <v>71</v>
      </c>
      <c r="T19" s="533">
        <f>SUM(T9:T18)</f>
        <v>105</v>
      </c>
      <c r="U19" s="533">
        <v>62</v>
      </c>
      <c r="V19" s="533">
        <f>SUM(V9:V18)</f>
        <v>103</v>
      </c>
      <c r="W19" s="533">
        <v>2</v>
      </c>
      <c r="X19" s="533">
        <f>SUM(X9:X18)</f>
        <v>2</v>
      </c>
      <c r="Y19" s="533">
        <v>25</v>
      </c>
      <c r="Z19" s="533">
        <f>SUM(Z9:Z18)</f>
        <v>23</v>
      </c>
      <c r="AA19" s="533">
        <v>12</v>
      </c>
      <c r="AB19" s="533">
        <f>SUM(AB9:AB18)</f>
        <v>14</v>
      </c>
      <c r="AC19" s="533">
        <v>6</v>
      </c>
      <c r="AD19" s="533">
        <f>SUM(AD9:AD18)</f>
        <v>6</v>
      </c>
      <c r="AE19" s="533">
        <v>0</v>
      </c>
      <c r="AF19" s="533"/>
      <c r="AG19" s="533">
        <v>32</v>
      </c>
      <c r="AH19" s="533">
        <f>SUM(AH9:AH18)</f>
        <v>25</v>
      </c>
    </row>
    <row r="20" spans="1:34">
      <c r="A20" s="537" t="s">
        <v>145</v>
      </c>
      <c r="B20" s="533">
        <v>16</v>
      </c>
      <c r="C20" s="533">
        <v>18</v>
      </c>
      <c r="D20" s="533"/>
      <c r="E20" s="533">
        <v>5</v>
      </c>
      <c r="F20" s="533">
        <v>1</v>
      </c>
      <c r="G20" s="533"/>
      <c r="H20" s="533">
        <v>1</v>
      </c>
      <c r="I20" s="533"/>
      <c r="J20" s="533"/>
      <c r="K20" s="533"/>
      <c r="L20" s="533">
        <v>2</v>
      </c>
      <c r="M20" s="533"/>
      <c r="N20" s="533">
        <v>3</v>
      </c>
      <c r="O20" s="533">
        <v>5</v>
      </c>
      <c r="P20" s="530"/>
      <c r="Q20" s="530"/>
      <c r="R20" s="534"/>
      <c r="S20" s="533">
        <v>4</v>
      </c>
      <c r="T20" s="533">
        <v>7</v>
      </c>
      <c r="U20" s="533">
        <v>1</v>
      </c>
      <c r="V20" s="533">
        <v>4</v>
      </c>
      <c r="W20" s="533">
        <v>3</v>
      </c>
      <c r="X20" s="533">
        <v>3</v>
      </c>
      <c r="Y20" s="533">
        <v>1</v>
      </c>
      <c r="Z20" s="533">
        <v>2</v>
      </c>
      <c r="AA20" s="533"/>
      <c r="AB20" s="533"/>
      <c r="AC20" s="533"/>
      <c r="AD20" s="533">
        <v>2</v>
      </c>
      <c r="AE20" s="533"/>
      <c r="AF20" s="533"/>
      <c r="AG20" s="533">
        <v>4</v>
      </c>
      <c r="AH20" s="533">
        <v>2</v>
      </c>
    </row>
    <row r="21" spans="1:34">
      <c r="A21" s="537" t="s">
        <v>146</v>
      </c>
      <c r="B21" s="533">
        <v>16</v>
      </c>
      <c r="C21" s="533">
        <v>16</v>
      </c>
      <c r="D21" s="533">
        <v>2</v>
      </c>
      <c r="E21" s="533">
        <v>5</v>
      </c>
      <c r="F21" s="533"/>
      <c r="G21" s="533"/>
      <c r="H21" s="533">
        <v>2</v>
      </c>
      <c r="I21" s="533"/>
      <c r="J21" s="533"/>
      <c r="K21" s="533">
        <v>1</v>
      </c>
      <c r="L21" s="533">
        <v>1</v>
      </c>
      <c r="M21" s="533"/>
      <c r="N21" s="533">
        <v>4</v>
      </c>
      <c r="O21" s="533">
        <v>5</v>
      </c>
      <c r="P21" s="533"/>
      <c r="Q21" s="533"/>
      <c r="R21" s="534"/>
      <c r="S21" s="533">
        <v>6</v>
      </c>
      <c r="T21" s="533">
        <v>8</v>
      </c>
      <c r="U21" s="533">
        <v>6</v>
      </c>
      <c r="V21" s="533">
        <v>2</v>
      </c>
      <c r="W21" s="533"/>
      <c r="X21" s="533"/>
      <c r="Y21" s="533">
        <v>2</v>
      </c>
      <c r="Z21" s="533">
        <v>1</v>
      </c>
      <c r="AA21" s="533">
        <v>1</v>
      </c>
      <c r="AB21" s="533"/>
      <c r="AC21" s="533"/>
      <c r="AD21" s="533"/>
      <c r="AE21" s="533"/>
      <c r="AF21" s="533"/>
      <c r="AG21" s="533"/>
      <c r="AH21" s="533">
        <v>1</v>
      </c>
    </row>
    <row r="22" spans="1:34">
      <c r="A22" s="537" t="s">
        <v>108</v>
      </c>
      <c r="B22" s="533">
        <v>11</v>
      </c>
      <c r="C22" s="533">
        <v>12</v>
      </c>
      <c r="D22" s="533">
        <v>1</v>
      </c>
      <c r="E22" s="533">
        <v>3</v>
      </c>
      <c r="F22" s="533"/>
      <c r="G22" s="533"/>
      <c r="H22" s="533">
        <v>1</v>
      </c>
      <c r="I22" s="533"/>
      <c r="J22" s="533"/>
      <c r="K22" s="533"/>
      <c r="L22" s="533"/>
      <c r="M22" s="533"/>
      <c r="N22" s="533">
        <v>4</v>
      </c>
      <c r="O22" s="533">
        <v>7</v>
      </c>
      <c r="P22" s="533"/>
      <c r="Q22" s="533"/>
      <c r="R22" s="534"/>
      <c r="S22" s="533">
        <v>2</v>
      </c>
      <c r="T22" s="533">
        <v>1</v>
      </c>
      <c r="U22" s="533">
        <v>1</v>
      </c>
      <c r="V22" s="533"/>
      <c r="W22" s="533">
        <v>1</v>
      </c>
      <c r="X22" s="533">
        <v>1</v>
      </c>
      <c r="Y22" s="533"/>
      <c r="Z22" s="533">
        <v>1</v>
      </c>
      <c r="AA22" s="533">
        <v>1</v>
      </c>
      <c r="AB22" s="533"/>
      <c r="AC22" s="533"/>
      <c r="AD22" s="533">
        <v>1</v>
      </c>
      <c r="AE22" s="533"/>
      <c r="AF22" s="533"/>
      <c r="AG22" s="533">
        <v>3</v>
      </c>
      <c r="AH22" s="533">
        <v>2</v>
      </c>
    </row>
    <row r="23" spans="1:34">
      <c r="A23" s="536" t="s">
        <v>114</v>
      </c>
      <c r="B23" s="533">
        <v>8</v>
      </c>
      <c r="C23" s="533">
        <v>5</v>
      </c>
      <c r="D23" s="533">
        <v>1</v>
      </c>
      <c r="E23" s="533">
        <v>2</v>
      </c>
      <c r="F23" s="533"/>
      <c r="G23" s="533"/>
      <c r="H23" s="533"/>
      <c r="I23" s="533"/>
      <c r="J23" s="533"/>
      <c r="K23" s="533"/>
      <c r="L23" s="533"/>
      <c r="M23" s="533"/>
      <c r="N23" s="533">
        <v>4</v>
      </c>
      <c r="O23" s="533">
        <v>3</v>
      </c>
      <c r="P23" s="533"/>
      <c r="Q23" s="533"/>
      <c r="R23" s="534"/>
      <c r="S23" s="533">
        <v>2</v>
      </c>
      <c r="T23" s="533">
        <v>2</v>
      </c>
      <c r="U23" s="533">
        <v>1</v>
      </c>
      <c r="V23" s="533">
        <v>1</v>
      </c>
      <c r="W23" s="533">
        <v>1</v>
      </c>
      <c r="X23" s="533">
        <v>1</v>
      </c>
      <c r="Y23" s="533">
        <v>1</v>
      </c>
      <c r="Z23" s="533"/>
      <c r="AA23" s="533"/>
      <c r="AB23" s="533"/>
      <c r="AC23" s="533"/>
      <c r="AD23" s="533"/>
      <c r="AE23" s="533"/>
      <c r="AF23" s="533"/>
      <c r="AG23" s="533">
        <v>1</v>
      </c>
      <c r="AH23" s="533"/>
    </row>
    <row r="24" spans="1:34">
      <c r="A24" s="536" t="s">
        <v>107</v>
      </c>
      <c r="B24" s="533">
        <v>3</v>
      </c>
      <c r="C24" s="533">
        <v>7</v>
      </c>
      <c r="D24" s="533"/>
      <c r="E24" s="533">
        <v>6</v>
      </c>
      <c r="F24" s="533"/>
      <c r="G24" s="533">
        <v>1</v>
      </c>
      <c r="H24" s="533"/>
      <c r="I24" s="533"/>
      <c r="J24" s="533"/>
      <c r="K24" s="533"/>
      <c r="L24" s="533"/>
      <c r="M24" s="533"/>
      <c r="N24" s="533"/>
      <c r="O24" s="533">
        <v>1</v>
      </c>
      <c r="P24" s="533"/>
      <c r="Q24" s="533"/>
      <c r="R24" s="534"/>
      <c r="S24" s="533">
        <v>2</v>
      </c>
      <c r="T24" s="533">
        <v>5</v>
      </c>
      <c r="U24" s="533"/>
      <c r="V24" s="533">
        <v>2</v>
      </c>
      <c r="W24" s="533">
        <v>2</v>
      </c>
      <c r="X24" s="533">
        <v>2</v>
      </c>
      <c r="Y24" s="533"/>
      <c r="Z24" s="533"/>
      <c r="AA24" s="533"/>
      <c r="AB24" s="533"/>
      <c r="AC24" s="533">
        <v>1</v>
      </c>
      <c r="AD24" s="533"/>
      <c r="AE24" s="533"/>
      <c r="AF24" s="533"/>
      <c r="AG24" s="533"/>
      <c r="AH24" s="533"/>
    </row>
    <row r="25" spans="1:34">
      <c r="A25" s="537" t="s">
        <v>113</v>
      </c>
      <c r="B25" s="533">
        <v>31</v>
      </c>
      <c r="C25" s="533">
        <v>23</v>
      </c>
      <c r="D25" s="533">
        <v>6</v>
      </c>
      <c r="E25" s="533">
        <v>11</v>
      </c>
      <c r="F25" s="533"/>
      <c r="G25" s="533">
        <v>1</v>
      </c>
      <c r="H25" s="533"/>
      <c r="I25" s="533"/>
      <c r="J25" s="533"/>
      <c r="K25" s="533"/>
      <c r="L25" s="533"/>
      <c r="M25" s="533"/>
      <c r="N25" s="533">
        <v>5</v>
      </c>
      <c r="O25" s="533">
        <v>3</v>
      </c>
      <c r="P25" s="533"/>
      <c r="Q25" s="533"/>
      <c r="R25" s="534"/>
      <c r="S25" s="533">
        <v>14</v>
      </c>
      <c r="T25" s="533">
        <v>10</v>
      </c>
      <c r="U25" s="533">
        <v>5</v>
      </c>
      <c r="V25" s="533">
        <v>1</v>
      </c>
      <c r="W25" s="533">
        <v>9</v>
      </c>
      <c r="X25" s="533">
        <v>9</v>
      </c>
      <c r="Y25" s="533">
        <v>3</v>
      </c>
      <c r="Z25" s="533"/>
      <c r="AA25" s="533"/>
      <c r="AB25" s="533">
        <v>1</v>
      </c>
      <c r="AC25" s="533"/>
      <c r="AD25" s="533">
        <v>1</v>
      </c>
      <c r="AE25" s="533"/>
      <c r="AF25" s="533"/>
      <c r="AG25" s="533">
        <v>9</v>
      </c>
      <c r="AH25" s="533">
        <v>7</v>
      </c>
    </row>
    <row r="26" spans="1:34">
      <c r="A26" s="536" t="s">
        <v>110</v>
      </c>
      <c r="B26" s="533">
        <v>13</v>
      </c>
      <c r="C26" s="533">
        <v>12</v>
      </c>
      <c r="D26" s="533">
        <v>3</v>
      </c>
      <c r="E26" s="533">
        <v>6</v>
      </c>
      <c r="F26" s="533">
        <v>1</v>
      </c>
      <c r="G26" s="533"/>
      <c r="H26" s="533"/>
      <c r="I26" s="533"/>
      <c r="J26" s="533"/>
      <c r="K26" s="533"/>
      <c r="L26" s="533"/>
      <c r="M26" s="533"/>
      <c r="N26" s="533">
        <v>1</v>
      </c>
      <c r="O26" s="533">
        <v>2</v>
      </c>
      <c r="P26" s="533"/>
      <c r="Q26" s="533"/>
      <c r="R26" s="534"/>
      <c r="S26" s="533">
        <v>8</v>
      </c>
      <c r="T26" s="533">
        <v>9</v>
      </c>
      <c r="U26" s="533">
        <v>2</v>
      </c>
      <c r="V26" s="533">
        <v>2</v>
      </c>
      <c r="W26" s="533">
        <v>6</v>
      </c>
      <c r="X26" s="533">
        <v>6</v>
      </c>
      <c r="Y26" s="533">
        <v>1</v>
      </c>
      <c r="Z26" s="533">
        <v>1</v>
      </c>
      <c r="AA26" s="533"/>
      <c r="AB26" s="533"/>
      <c r="AC26" s="533"/>
      <c r="AD26" s="533"/>
      <c r="AE26" s="533"/>
      <c r="AF26" s="533"/>
      <c r="AG26" s="533">
        <v>2</v>
      </c>
      <c r="AH26" s="533"/>
    </row>
    <row r="27" spans="1:34">
      <c r="A27" s="536" t="s">
        <v>147</v>
      </c>
      <c r="B27" s="533">
        <v>19</v>
      </c>
      <c r="C27" s="533">
        <v>16</v>
      </c>
      <c r="D27" s="533">
        <v>2</v>
      </c>
      <c r="E27" s="533">
        <v>5</v>
      </c>
      <c r="F27" s="533">
        <v>1</v>
      </c>
      <c r="G27" s="533">
        <v>1</v>
      </c>
      <c r="H27" s="533"/>
      <c r="I27" s="533"/>
      <c r="J27" s="533"/>
      <c r="K27" s="533"/>
      <c r="L27" s="533">
        <v>2</v>
      </c>
      <c r="M27" s="533"/>
      <c r="N27" s="533">
        <v>4</v>
      </c>
      <c r="O27" s="533">
        <v>5</v>
      </c>
      <c r="P27" s="533"/>
      <c r="Q27" s="533"/>
      <c r="R27" s="534"/>
      <c r="S27" s="533">
        <v>11</v>
      </c>
      <c r="T27" s="533">
        <v>3</v>
      </c>
      <c r="U27" s="533">
        <v>6</v>
      </c>
      <c r="V27" s="533">
        <v>1</v>
      </c>
      <c r="W27" s="533">
        <v>5</v>
      </c>
      <c r="X27" s="533">
        <v>5</v>
      </c>
      <c r="Y27" s="533">
        <v>1</v>
      </c>
      <c r="Z27" s="533">
        <v>3</v>
      </c>
      <c r="AA27" s="533"/>
      <c r="AB27" s="533"/>
      <c r="AC27" s="533"/>
      <c r="AD27" s="533"/>
      <c r="AE27" s="533"/>
      <c r="AF27" s="533"/>
      <c r="AG27" s="533"/>
      <c r="AH27" s="533">
        <v>4</v>
      </c>
    </row>
    <row r="28" spans="1:34">
      <c r="A28" s="537" t="s">
        <v>105</v>
      </c>
      <c r="B28" s="533">
        <v>14</v>
      </c>
      <c r="C28" s="533">
        <v>16</v>
      </c>
      <c r="D28" s="533">
        <v>8</v>
      </c>
      <c r="E28" s="533">
        <v>8</v>
      </c>
      <c r="F28" s="533"/>
      <c r="G28" s="533"/>
      <c r="H28" s="533"/>
      <c r="I28" s="533"/>
      <c r="J28" s="533"/>
      <c r="K28" s="533"/>
      <c r="L28" s="533">
        <v>1</v>
      </c>
      <c r="M28" s="533"/>
      <c r="N28" s="533"/>
      <c r="O28" s="533">
        <v>3</v>
      </c>
      <c r="P28" s="533"/>
      <c r="Q28" s="533"/>
      <c r="R28" s="534"/>
      <c r="S28" s="533">
        <v>10</v>
      </c>
      <c r="T28" s="533">
        <v>9</v>
      </c>
      <c r="U28" s="533">
        <v>1</v>
      </c>
      <c r="V28" s="533">
        <v>3</v>
      </c>
      <c r="W28" s="533">
        <v>9</v>
      </c>
      <c r="X28" s="533">
        <v>9</v>
      </c>
      <c r="Y28" s="533"/>
      <c r="Z28" s="533">
        <v>1</v>
      </c>
      <c r="AA28" s="533"/>
      <c r="AB28" s="533"/>
      <c r="AC28" s="533"/>
      <c r="AD28" s="533">
        <v>1</v>
      </c>
      <c r="AE28" s="533"/>
      <c r="AF28" s="533"/>
      <c r="AG28" s="533">
        <v>3</v>
      </c>
      <c r="AH28" s="533">
        <v>2</v>
      </c>
    </row>
    <row r="29" spans="1:34">
      <c r="A29" s="537" t="s">
        <v>106</v>
      </c>
      <c r="B29" s="533">
        <v>20</v>
      </c>
      <c r="C29" s="533">
        <v>29</v>
      </c>
      <c r="D29" s="533">
        <v>2</v>
      </c>
      <c r="E29" s="533">
        <v>14</v>
      </c>
      <c r="F29" s="533"/>
      <c r="G29" s="533"/>
      <c r="H29" s="533"/>
      <c r="I29" s="533"/>
      <c r="J29" s="533"/>
      <c r="K29" s="533"/>
      <c r="L29" s="533"/>
      <c r="M29" s="533"/>
      <c r="N29" s="533">
        <v>3</v>
      </c>
      <c r="O29" s="533">
        <v>3</v>
      </c>
      <c r="P29" s="533"/>
      <c r="Q29" s="533"/>
      <c r="R29" s="534"/>
      <c r="S29" s="533">
        <v>9</v>
      </c>
      <c r="T29" s="533">
        <v>18</v>
      </c>
      <c r="U29" s="533">
        <v>1</v>
      </c>
      <c r="V29" s="533">
        <v>4</v>
      </c>
      <c r="W29" s="533">
        <v>8</v>
      </c>
      <c r="X29" s="533">
        <v>8</v>
      </c>
      <c r="Y29" s="533">
        <v>1</v>
      </c>
      <c r="Z29" s="533">
        <v>2</v>
      </c>
      <c r="AA29" s="533"/>
      <c r="AB29" s="533"/>
      <c r="AC29" s="533"/>
      <c r="AD29" s="533">
        <v>3</v>
      </c>
      <c r="AE29" s="533"/>
      <c r="AF29" s="533"/>
      <c r="AG29" s="533">
        <v>7</v>
      </c>
      <c r="AH29" s="533">
        <v>3</v>
      </c>
    </row>
    <row r="30" spans="1:34">
      <c r="A30" s="536" t="s">
        <v>112</v>
      </c>
      <c r="B30" s="533">
        <v>11</v>
      </c>
      <c r="C30" s="533">
        <v>9</v>
      </c>
      <c r="D30" s="533">
        <v>3</v>
      </c>
      <c r="E30" s="533">
        <v>3</v>
      </c>
      <c r="F30" s="533"/>
      <c r="G30" s="533"/>
      <c r="H30" s="533">
        <v>1</v>
      </c>
      <c r="I30" s="533"/>
      <c r="J30" s="533"/>
      <c r="K30" s="533"/>
      <c r="L30" s="533"/>
      <c r="M30" s="533">
        <v>1</v>
      </c>
      <c r="N30" s="533">
        <v>4</v>
      </c>
      <c r="O30" s="533">
        <v>1</v>
      </c>
      <c r="P30" s="533"/>
      <c r="Q30" s="533"/>
      <c r="R30" s="534"/>
      <c r="S30" s="533">
        <v>5</v>
      </c>
      <c r="T30" s="533">
        <v>3</v>
      </c>
      <c r="U30" s="533"/>
      <c r="V30" s="533">
        <v>2</v>
      </c>
      <c r="W30" s="533">
        <v>5</v>
      </c>
      <c r="X30" s="533">
        <v>5</v>
      </c>
      <c r="Y30" s="533"/>
      <c r="Z30" s="533">
        <v>3</v>
      </c>
      <c r="AA30" s="533"/>
      <c r="AB30" s="533"/>
      <c r="AC30" s="533"/>
      <c r="AD30" s="533"/>
      <c r="AE30" s="533"/>
      <c r="AF30" s="533"/>
      <c r="AG30" s="533">
        <v>1</v>
      </c>
      <c r="AH30" s="533">
        <v>1</v>
      </c>
    </row>
    <row r="31" spans="1:34">
      <c r="A31" s="536" t="s">
        <v>109</v>
      </c>
      <c r="B31" s="533">
        <v>15</v>
      </c>
      <c r="C31" s="533">
        <v>18</v>
      </c>
      <c r="D31" s="533"/>
      <c r="E31" s="533">
        <v>4</v>
      </c>
      <c r="F31" s="533">
        <v>1</v>
      </c>
      <c r="G31" s="533"/>
      <c r="H31" s="533"/>
      <c r="I31" s="533">
        <v>1</v>
      </c>
      <c r="J31" s="533"/>
      <c r="K31" s="533"/>
      <c r="L31" s="533"/>
      <c r="M31" s="533"/>
      <c r="N31" s="533">
        <v>5</v>
      </c>
      <c r="O31" s="533">
        <v>2</v>
      </c>
      <c r="P31" s="533"/>
      <c r="Q31" s="533"/>
      <c r="R31" s="534"/>
      <c r="S31" s="533">
        <v>3</v>
      </c>
      <c r="T31" s="533">
        <v>6</v>
      </c>
      <c r="U31" s="533">
        <v>3</v>
      </c>
      <c r="V31" s="533">
        <v>4</v>
      </c>
      <c r="W31" s="533"/>
      <c r="X31" s="533"/>
      <c r="Y31" s="533">
        <v>2</v>
      </c>
      <c r="Z31" s="533">
        <v>2</v>
      </c>
      <c r="AA31" s="533">
        <v>1</v>
      </c>
      <c r="AB31" s="533"/>
      <c r="AC31" s="533"/>
      <c r="AD31" s="533"/>
      <c r="AE31" s="533"/>
      <c r="AF31" s="533"/>
      <c r="AG31" s="533">
        <v>3</v>
      </c>
      <c r="AH31" s="533">
        <v>7</v>
      </c>
    </row>
    <row r="32" spans="1:34">
      <c r="A32" s="537" t="s">
        <v>148</v>
      </c>
      <c r="B32" s="533">
        <v>14</v>
      </c>
      <c r="C32" s="533">
        <v>23</v>
      </c>
      <c r="D32" s="533"/>
      <c r="E32" s="533">
        <v>9</v>
      </c>
      <c r="F32" s="533"/>
      <c r="G32" s="533"/>
      <c r="H32" s="533">
        <v>1</v>
      </c>
      <c r="I32" s="533"/>
      <c r="J32" s="533"/>
      <c r="K32" s="533"/>
      <c r="L32" s="533"/>
      <c r="M32" s="533">
        <v>2</v>
      </c>
      <c r="N32" s="533">
        <v>5</v>
      </c>
      <c r="O32" s="533">
        <v>2</v>
      </c>
      <c r="P32" s="533"/>
      <c r="Q32" s="533"/>
      <c r="R32" s="534"/>
      <c r="S32" s="533">
        <v>1</v>
      </c>
      <c r="T32" s="533">
        <v>7</v>
      </c>
      <c r="U32" s="533">
        <v>1</v>
      </c>
      <c r="V32" s="533">
        <v>6</v>
      </c>
      <c r="W32" s="533"/>
      <c r="X32" s="533"/>
      <c r="Y32" s="533"/>
      <c r="Z32" s="533"/>
      <c r="AA32" s="533"/>
      <c r="AB32" s="533"/>
      <c r="AC32" s="533"/>
      <c r="AD32" s="533"/>
      <c r="AE32" s="533"/>
      <c r="AF32" s="533"/>
      <c r="AG32" s="533">
        <v>7</v>
      </c>
      <c r="AH32" s="533">
        <v>12</v>
      </c>
    </row>
    <row r="33" spans="1:34" ht="13.5" thickBot="1">
      <c r="A33" s="538" t="s">
        <v>149</v>
      </c>
      <c r="B33" s="539">
        <v>482</v>
      </c>
      <c r="C33" s="539">
        <f>C19+C20+C21+C22+C23+C24+C25+C26+C27+C28+C29+C30+C31+C32</f>
        <v>577</v>
      </c>
      <c r="D33" s="539">
        <v>61</v>
      </c>
      <c r="E33" s="539">
        <f>E19+E20+E21+E22+E23+E24+E25+E26+E27+E28+E29+E30+E31+E32</f>
        <v>195</v>
      </c>
      <c r="F33" s="539">
        <v>6</v>
      </c>
      <c r="G33" s="539">
        <f>G19+G20+G21+G22+G23+G24+G25+G26+G27+G28+G29+G30+G31+G32</f>
        <v>6</v>
      </c>
      <c r="H33" s="539">
        <v>12</v>
      </c>
      <c r="I33" s="539">
        <f>I19+I20+I21+I22+I23+I24+I25+I26+I27+I28+I29+I30+I31+I32</f>
        <v>9</v>
      </c>
      <c r="J33" s="539">
        <v>4</v>
      </c>
      <c r="K33" s="539">
        <f>K19+K20+K21+K22+K23+K24+K25+K26+K27+K28+K29+K30+K31+K32</f>
        <v>16</v>
      </c>
      <c r="L33" s="539">
        <v>9</v>
      </c>
      <c r="M33" s="539">
        <f>M19+M20+M21+M22+M23+M24+M25+M26+M27+M28+M29+M30+M31+M32</f>
        <v>12</v>
      </c>
      <c r="N33" s="539">
        <v>171</v>
      </c>
      <c r="O33" s="539">
        <f>O19+O20+O21+O22+O23+O24+O25+O26+O27+O28+O29+O30+O31+O32</f>
        <v>205</v>
      </c>
      <c r="P33" s="539">
        <v>1</v>
      </c>
      <c r="Q33" s="539">
        <v>2</v>
      </c>
      <c r="R33" s="540"/>
      <c r="S33" s="539">
        <v>148</v>
      </c>
      <c r="T33" s="539">
        <f>T19+T20+T21+T22+T23+T24+T25+T26+T27+T28+T29+T30+T31+T32</f>
        <v>193</v>
      </c>
      <c r="U33" s="539">
        <v>90</v>
      </c>
      <c r="V33" s="539">
        <f>V19+V20+V21+V22+V23+V24+V25+V26+V27+V28+V29+V30+V31+V32</f>
        <v>135</v>
      </c>
      <c r="W33" s="539">
        <v>51</v>
      </c>
      <c r="X33" s="539">
        <f>X19+X20+X21+X22+X23+X24+X25+X26+X27+X28+X29+X30+X31+X32</f>
        <v>51</v>
      </c>
      <c r="Y33" s="539">
        <v>37</v>
      </c>
      <c r="Z33" s="539">
        <f>Z19+Z20+Z21+Z22+Z23+Z24+Z25+Z26+Z27+Z28+Z29+Z30+Z31+Z32</f>
        <v>39</v>
      </c>
      <c r="AA33" s="539">
        <v>15</v>
      </c>
      <c r="AB33" s="539">
        <f>AB19+AB20+AB21+AB22+AB23+AB24+AB25+AB26+AB27+AB28+AB29+AB30+AB31+AB32</f>
        <v>15</v>
      </c>
      <c r="AC33" s="539">
        <v>7</v>
      </c>
      <c r="AD33" s="539">
        <f>AD19+AD20+AD21+AD22+AD23+AD24+AD25+AD26+AD27+AD28+AD29+AD30+AD31+AD32</f>
        <v>14</v>
      </c>
      <c r="AE33" s="539">
        <v>0</v>
      </c>
      <c r="AF33" s="539">
        <f>AF19+AF20+AF21+AF22+AF23+AF24+AF25+AF26+AF27+AF28+AF29+AF30+AF31+AF32</f>
        <v>0</v>
      </c>
      <c r="AG33" s="539">
        <v>72</v>
      </c>
      <c r="AH33" s="539">
        <f>AH19+AH20+AH21+AH22+AH23+AH24+AH25+AH26+AH27+AH28+AH29+AH30+AH31+AH32</f>
        <v>66</v>
      </c>
    </row>
    <row r="34" spans="1:34" ht="12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</row>
    <row r="35" spans="1:34" ht="12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</row>
    <row r="36" spans="1:34" ht="25.5" customHeight="1">
      <c r="A36" s="2323" t="s">
        <v>679</v>
      </c>
      <c r="B36" s="2260" t="s">
        <v>150</v>
      </c>
      <c r="C36" s="2260"/>
      <c r="D36" s="2260"/>
      <c r="E36" s="2260" t="s">
        <v>151</v>
      </c>
      <c r="F36" s="2260"/>
      <c r="G36" s="2260"/>
      <c r="H36" s="2260" t="s">
        <v>152</v>
      </c>
      <c r="I36" s="2260"/>
      <c r="J36" s="2260"/>
      <c r="K36" s="2400" t="s">
        <v>153</v>
      </c>
      <c r="L36" s="2401"/>
      <c r="M36" s="2402"/>
      <c r="N36" s="2260" t="s">
        <v>154</v>
      </c>
      <c r="O36" s="2260"/>
      <c r="P36" s="2260"/>
      <c r="Q36" s="2415" t="s">
        <v>155</v>
      </c>
      <c r="R36" s="2420"/>
      <c r="S36" s="2420"/>
      <c r="T36" s="2421"/>
      <c r="U36" s="2415" t="s">
        <v>156</v>
      </c>
      <c r="V36" s="2416"/>
      <c r="W36" s="2417"/>
      <c r="X36" s="2400" t="s">
        <v>157</v>
      </c>
      <c r="Y36" s="2418"/>
      <c r="Z36" s="2410"/>
      <c r="AA36" s="2393" t="s">
        <v>158</v>
      </c>
      <c r="AB36" s="2394"/>
      <c r="AC36" s="2395"/>
      <c r="AD36" s="2393" t="s">
        <v>159</v>
      </c>
      <c r="AE36" s="2394"/>
      <c r="AF36" s="2395"/>
      <c r="AG36" s="2400" t="s">
        <v>160</v>
      </c>
      <c r="AH36" s="2410"/>
    </row>
    <row r="37" spans="1:34" ht="22.5" customHeight="1" thickBot="1">
      <c r="A37" s="2325"/>
      <c r="B37" s="2399"/>
      <c r="C37" s="2399"/>
      <c r="D37" s="2399"/>
      <c r="E37" s="2399"/>
      <c r="F37" s="2399"/>
      <c r="G37" s="2399"/>
      <c r="H37" s="2399"/>
      <c r="I37" s="2399"/>
      <c r="J37" s="2399"/>
      <c r="K37" s="2403"/>
      <c r="L37" s="2404"/>
      <c r="M37" s="2405"/>
      <c r="N37" s="2399"/>
      <c r="O37" s="2399"/>
      <c r="P37" s="2399"/>
      <c r="Q37" s="2413" t="s">
        <v>161</v>
      </c>
      <c r="R37" s="2422"/>
      <c r="S37" s="2414"/>
      <c r="T37" s="484" t="s">
        <v>162</v>
      </c>
      <c r="U37" s="2413" t="s">
        <v>161</v>
      </c>
      <c r="V37" s="2414"/>
      <c r="W37" s="541" t="s">
        <v>162</v>
      </c>
      <c r="X37" s="2411"/>
      <c r="Y37" s="2419"/>
      <c r="Z37" s="2412"/>
      <c r="AA37" s="2396"/>
      <c r="AB37" s="2397"/>
      <c r="AC37" s="2398"/>
      <c r="AD37" s="2396"/>
      <c r="AE37" s="2397"/>
      <c r="AF37" s="2398"/>
      <c r="AG37" s="2411"/>
      <c r="AH37" s="2412"/>
    </row>
    <row r="38" spans="1:34">
      <c r="A38" s="542">
        <v>2015</v>
      </c>
      <c r="B38" s="2406">
        <v>8065.9</v>
      </c>
      <c r="C38" s="2406"/>
      <c r="D38" s="2406"/>
      <c r="E38" s="2406">
        <v>7635.7</v>
      </c>
      <c r="F38" s="2406"/>
      <c r="G38" s="2406"/>
      <c r="H38" s="2406">
        <v>19</v>
      </c>
      <c r="I38" s="2406"/>
      <c r="J38" s="2406"/>
      <c r="K38" s="2406">
        <v>261</v>
      </c>
      <c r="L38" s="2406"/>
      <c r="M38" s="2406"/>
      <c r="N38" s="2406">
        <v>22</v>
      </c>
      <c r="O38" s="2406"/>
      <c r="P38" s="2406"/>
      <c r="Q38" s="2406">
        <v>183</v>
      </c>
      <c r="R38" s="2406"/>
      <c r="S38" s="2406"/>
      <c r="T38" s="543">
        <v>199</v>
      </c>
      <c r="U38" s="2406">
        <v>18</v>
      </c>
      <c r="V38" s="2406"/>
      <c r="W38" s="544">
        <v>23</v>
      </c>
      <c r="X38" s="2406">
        <v>540</v>
      </c>
      <c r="Y38" s="2406"/>
      <c r="Z38" s="2406"/>
      <c r="AA38" s="2406">
        <v>123</v>
      </c>
      <c r="AB38" s="2406"/>
      <c r="AC38" s="2406"/>
      <c r="AD38" s="2406">
        <v>41</v>
      </c>
      <c r="AE38" s="2406"/>
      <c r="AF38" s="2406"/>
      <c r="AG38" s="2406">
        <v>76.8</v>
      </c>
      <c r="AH38" s="2406"/>
    </row>
    <row r="39" spans="1:34" ht="13.5" thickBot="1">
      <c r="A39" s="545">
        <v>2016</v>
      </c>
      <c r="B39" s="2423">
        <v>3039.9</v>
      </c>
      <c r="C39" s="2423"/>
      <c r="D39" s="2423"/>
      <c r="E39" s="2423">
        <v>1753.2</v>
      </c>
      <c r="F39" s="2423"/>
      <c r="G39" s="2423"/>
      <c r="H39" s="2423">
        <v>18</v>
      </c>
      <c r="I39" s="2423"/>
      <c r="J39" s="2423"/>
      <c r="K39" s="2423">
        <v>229</v>
      </c>
      <c r="L39" s="2423"/>
      <c r="M39" s="2423"/>
      <c r="N39" s="2423">
        <v>20</v>
      </c>
      <c r="O39" s="2423"/>
      <c r="P39" s="2423"/>
      <c r="Q39" s="2423">
        <v>165</v>
      </c>
      <c r="R39" s="2423"/>
      <c r="S39" s="2423"/>
      <c r="T39" s="546">
        <v>176</v>
      </c>
      <c r="U39" s="2423">
        <v>22</v>
      </c>
      <c r="V39" s="2423"/>
      <c r="W39" s="547">
        <v>33</v>
      </c>
      <c r="X39" s="2423">
        <v>476</v>
      </c>
      <c r="Y39" s="2423"/>
      <c r="Z39" s="2423"/>
      <c r="AA39" s="2423">
        <v>80</v>
      </c>
      <c r="AB39" s="2423"/>
      <c r="AC39" s="2423"/>
      <c r="AD39" s="2423">
        <v>40</v>
      </c>
      <c r="AE39" s="2423"/>
      <c r="AF39" s="2423"/>
      <c r="AG39" s="2423">
        <v>77.400000000000006</v>
      </c>
      <c r="AH39" s="2423"/>
    </row>
    <row r="40" spans="1:34"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  <c r="AF40" s="407"/>
      <c r="AG40" s="407"/>
      <c r="AH40" s="407"/>
    </row>
    <row r="46" spans="1:34">
      <c r="A46" s="1666">
        <v>91</v>
      </c>
      <c r="B46" s="1666"/>
      <c r="C46" s="1666"/>
      <c r="D46" s="1666"/>
      <c r="E46" s="1666"/>
      <c r="F46" s="1666"/>
      <c r="G46" s="1666"/>
      <c r="H46" s="1666"/>
      <c r="I46" s="1666"/>
      <c r="J46" s="1666"/>
      <c r="K46" s="1666"/>
      <c r="L46" s="1666"/>
      <c r="M46" s="1666"/>
      <c r="N46" s="1666"/>
      <c r="O46" s="1666"/>
      <c r="P46" s="1666"/>
      <c r="Q46" s="1666"/>
      <c r="R46" s="1666"/>
      <c r="S46" s="1666"/>
      <c r="T46" s="1666"/>
      <c r="U46" s="1666"/>
      <c r="V46" s="1666"/>
      <c r="W46" s="1666"/>
      <c r="X46" s="1666"/>
      <c r="Y46" s="1666"/>
      <c r="Z46" s="1666"/>
      <c r="AA46" s="1666"/>
      <c r="AB46" s="1666"/>
      <c r="AC46" s="1666"/>
      <c r="AD46" s="1666"/>
      <c r="AE46" s="1666"/>
      <c r="AF46" s="1666"/>
      <c r="AG46" s="1666"/>
      <c r="AH46" s="1666"/>
    </row>
    <row r="47" spans="1:34">
      <c r="A47" s="1666"/>
      <c r="B47" s="1666"/>
      <c r="C47" s="1666"/>
      <c r="D47" s="1666"/>
      <c r="E47" s="1666"/>
      <c r="F47" s="1666"/>
      <c r="G47" s="1666"/>
      <c r="H47" s="1666"/>
      <c r="I47" s="1666"/>
      <c r="J47" s="1666"/>
      <c r="K47" s="1666"/>
      <c r="L47" s="1666"/>
      <c r="M47" s="1666"/>
      <c r="N47" s="1666"/>
      <c r="O47" s="1666"/>
      <c r="P47" s="1666"/>
      <c r="Q47" s="1666"/>
      <c r="R47" s="1666"/>
      <c r="S47" s="1666"/>
      <c r="T47" s="1666"/>
      <c r="U47" s="1666"/>
      <c r="V47" s="1666"/>
      <c r="W47" s="1666"/>
      <c r="X47" s="1666"/>
      <c r="Y47" s="1666"/>
      <c r="Z47" s="1666"/>
      <c r="AA47" s="1666"/>
      <c r="AB47" s="1666"/>
      <c r="AC47" s="1666"/>
      <c r="AD47" s="1666"/>
      <c r="AE47" s="1666"/>
      <c r="AF47" s="1666"/>
      <c r="AG47" s="1666"/>
      <c r="AH47" s="1666"/>
    </row>
  </sheetData>
  <mergeCells count="59">
    <mergeCell ref="A46:AH46"/>
    <mergeCell ref="B39:D39"/>
    <mergeCell ref="E39:G39"/>
    <mergeCell ref="H39:J39"/>
    <mergeCell ref="K39:M39"/>
    <mergeCell ref="N39:P39"/>
    <mergeCell ref="Q39:S39"/>
    <mergeCell ref="U39:V39"/>
    <mergeCell ref="AG39:AH39"/>
    <mergeCell ref="AD38:AF38"/>
    <mergeCell ref="AG38:AH38"/>
    <mergeCell ref="AD39:AF39"/>
    <mergeCell ref="X39:Z39"/>
    <mergeCell ref="AA39:AC39"/>
    <mergeCell ref="E38:G38"/>
    <mergeCell ref="H38:J38"/>
    <mergeCell ref="K38:M38"/>
    <mergeCell ref="N38:P38"/>
    <mergeCell ref="AG36:AH37"/>
    <mergeCell ref="U37:V37"/>
    <mergeCell ref="U36:W36"/>
    <mergeCell ref="X36:Z37"/>
    <mergeCell ref="AA36:AC37"/>
    <mergeCell ref="U38:V38"/>
    <mergeCell ref="Q38:S38"/>
    <mergeCell ref="N36:P37"/>
    <mergeCell ref="Q36:T36"/>
    <mergeCell ref="Q37:S37"/>
    <mergeCell ref="X38:Z38"/>
    <mergeCell ref="AA38:AC38"/>
    <mergeCell ref="B3:AH3"/>
    <mergeCell ref="M4:T4"/>
    <mergeCell ref="A5:E5"/>
    <mergeCell ref="L6:M7"/>
    <mergeCell ref="R6:T7"/>
    <mergeCell ref="AG6:AH7"/>
    <mergeCell ref="U7:V7"/>
    <mergeCell ref="W7:X7"/>
    <mergeCell ref="AC6:AD7"/>
    <mergeCell ref="AE6:AF7"/>
    <mergeCell ref="U6:X6"/>
    <mergeCell ref="Y6:Z7"/>
    <mergeCell ref="AA6:AB7"/>
    <mergeCell ref="A47:AH47"/>
    <mergeCell ref="A6:A8"/>
    <mergeCell ref="B6:C7"/>
    <mergeCell ref="H6:I7"/>
    <mergeCell ref="J6:K7"/>
    <mergeCell ref="D6:E7"/>
    <mergeCell ref="P6:Q7"/>
    <mergeCell ref="F6:G7"/>
    <mergeCell ref="N6:O7"/>
    <mergeCell ref="AD36:AF37"/>
    <mergeCell ref="A36:A37"/>
    <mergeCell ref="B36:D37"/>
    <mergeCell ref="E36:G37"/>
    <mergeCell ref="H36:J37"/>
    <mergeCell ref="K36:M37"/>
    <mergeCell ref="B38:D38"/>
  </mergeCells>
  <phoneticPr fontId="11" type="noConversion"/>
  <printOptions horizontalCentered="1" verticalCentered="1"/>
  <pageMargins left="0.74803149606299213" right="0.39370078740157483" top="0.53" bottom="0.16" header="0" footer="0"/>
  <pageSetup paperSize="9" scale="80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49">
    <tabColor rgb="FF00B050"/>
  </sheetPr>
  <dimension ref="A1:R72"/>
  <sheetViews>
    <sheetView topLeftCell="A19" workbookViewId="0">
      <selection activeCell="P37" sqref="P37:R37"/>
    </sheetView>
  </sheetViews>
  <sheetFormatPr defaultColWidth="14.28515625" defaultRowHeight="16.5" customHeight="1"/>
  <cols>
    <col min="1" max="1" width="17.7109375" style="1305" customWidth="1"/>
    <col min="2" max="2" width="8" style="1346" customWidth="1"/>
    <col min="3" max="3" width="4.7109375" style="1305" customWidth="1"/>
    <col min="4" max="4" width="7.7109375" style="1305" customWidth="1"/>
    <col min="5" max="5" width="5" style="1305" customWidth="1"/>
    <col min="6" max="6" width="6.140625" style="1305" customWidth="1"/>
    <col min="7" max="7" width="7.5703125" style="1305" customWidth="1"/>
    <col min="8" max="8" width="7.7109375" style="1305" customWidth="1"/>
    <col min="9" max="9" width="7.42578125" style="1305" customWidth="1"/>
    <col min="10" max="10" width="6.5703125" style="1305" customWidth="1"/>
    <col min="11" max="11" width="7.5703125" style="1305" customWidth="1"/>
    <col min="12" max="12" width="7.28515625" style="1305" customWidth="1"/>
    <col min="13" max="13" width="6" style="1305" customWidth="1"/>
    <col min="14" max="14" width="7" style="1305" customWidth="1"/>
    <col min="15" max="15" width="7.28515625" style="1305" customWidth="1"/>
    <col min="16" max="16" width="8.42578125" style="1305" customWidth="1"/>
    <col min="17" max="17" width="6.85546875" style="1305" customWidth="1"/>
    <col min="18" max="18" width="7.28515625" style="1305" customWidth="1"/>
    <col min="19" max="16384" width="14.28515625" style="1305"/>
  </cols>
  <sheetData>
    <row r="1" spans="1:18" ht="16.5" customHeight="1">
      <c r="A1" s="2429" t="s">
        <v>2137</v>
      </c>
      <c r="B1" s="2429"/>
      <c r="C1" s="2429"/>
      <c r="D1" s="2429"/>
      <c r="E1" s="2429"/>
      <c r="F1" s="2429"/>
      <c r="G1" s="2429"/>
      <c r="H1" s="2429"/>
      <c r="I1" s="2429"/>
      <c r="J1" s="2429"/>
      <c r="K1" s="2429"/>
      <c r="L1" s="2429"/>
      <c r="M1" s="2429"/>
      <c r="N1" s="2429"/>
      <c r="O1" s="2429"/>
      <c r="P1" s="2429"/>
    </row>
    <row r="2" spans="1:18" ht="16.5" customHeight="1">
      <c r="A2" s="1306"/>
      <c r="B2" s="1306"/>
      <c r="C2" s="1306"/>
      <c r="D2" s="1306"/>
      <c r="E2" s="1306"/>
      <c r="F2" s="1306"/>
      <c r="G2" s="1306"/>
      <c r="H2" s="1306"/>
      <c r="I2" s="1306"/>
      <c r="J2" s="1306"/>
      <c r="K2" s="1306"/>
      <c r="L2" s="1306"/>
      <c r="M2" s="2430"/>
      <c r="N2" s="2430"/>
      <c r="Q2" s="2430" t="s">
        <v>2064</v>
      </c>
      <c r="R2" s="2430"/>
    </row>
    <row r="3" spans="1:18" ht="16.5" customHeight="1">
      <c r="A3" s="2431" t="s">
        <v>573</v>
      </c>
      <c r="B3" s="2433" t="s">
        <v>2138</v>
      </c>
      <c r="C3" s="2435">
        <v>2010</v>
      </c>
      <c r="D3" s="2436"/>
      <c r="E3" s="2435">
        <v>2011</v>
      </c>
      <c r="F3" s="2436"/>
      <c r="G3" s="2435">
        <v>2012</v>
      </c>
      <c r="H3" s="2436"/>
      <c r="I3" s="2435">
        <v>2013</v>
      </c>
      <c r="J3" s="2436"/>
      <c r="K3" s="2435">
        <v>2014</v>
      </c>
      <c r="L3" s="2436"/>
      <c r="M3" s="2435">
        <v>2015</v>
      </c>
      <c r="N3" s="2436"/>
      <c r="O3" s="2435">
        <v>2016</v>
      </c>
      <c r="P3" s="2436"/>
      <c r="Q3" s="2435">
        <v>2017</v>
      </c>
      <c r="R3" s="2436"/>
    </row>
    <row r="4" spans="1:18" ht="47.25" customHeight="1" thickBot="1">
      <c r="A4" s="2432"/>
      <c r="B4" s="2434"/>
      <c r="C4" s="1307" t="s">
        <v>2139</v>
      </c>
      <c r="D4" s="1307" t="s">
        <v>2140</v>
      </c>
      <c r="E4" s="1307" t="s">
        <v>2139</v>
      </c>
      <c r="F4" s="1307" t="s">
        <v>2140</v>
      </c>
      <c r="G4" s="1307" t="s">
        <v>2139</v>
      </c>
      <c r="H4" s="1307" t="s">
        <v>2140</v>
      </c>
      <c r="I4" s="1307" t="s">
        <v>2139</v>
      </c>
      <c r="J4" s="1307" t="s">
        <v>2140</v>
      </c>
      <c r="K4" s="1307" t="s">
        <v>2139</v>
      </c>
      <c r="L4" s="1307" t="s">
        <v>2140</v>
      </c>
      <c r="M4" s="1307" t="s">
        <v>2139</v>
      </c>
      <c r="N4" s="1307" t="s">
        <v>2140</v>
      </c>
      <c r="O4" s="1307" t="s">
        <v>2139</v>
      </c>
      <c r="P4" s="1307" t="s">
        <v>2140</v>
      </c>
      <c r="Q4" s="1307" t="s">
        <v>2139</v>
      </c>
      <c r="R4" s="1307" t="s">
        <v>2140</v>
      </c>
    </row>
    <row r="5" spans="1:18" ht="16.5" customHeight="1">
      <c r="A5" s="1308" t="s">
        <v>2141</v>
      </c>
      <c r="B5" s="1309" t="s">
        <v>2142</v>
      </c>
      <c r="C5" s="1310" t="s">
        <v>2143</v>
      </c>
      <c r="D5" s="1311">
        <v>43674.2</v>
      </c>
      <c r="E5" s="1312" t="s">
        <v>234</v>
      </c>
      <c r="F5" s="1311">
        <v>13316.2</v>
      </c>
      <c r="G5" s="1312" t="s">
        <v>234</v>
      </c>
      <c r="H5" s="1311">
        <v>7948.1999999999989</v>
      </c>
      <c r="I5" s="1312" t="s">
        <v>234</v>
      </c>
      <c r="J5" s="1311">
        <v>24255.300000000003</v>
      </c>
      <c r="K5" s="1312" t="s">
        <v>234</v>
      </c>
      <c r="L5" s="1311">
        <v>596391.69999999995</v>
      </c>
      <c r="M5" s="1312" t="s">
        <v>234</v>
      </c>
      <c r="N5" s="1311">
        <v>365485.7</v>
      </c>
      <c r="O5" s="1312" t="s">
        <v>234</v>
      </c>
      <c r="P5" s="1313">
        <f>P6+P7+P8+P9+P13+P10+P11+P12+P14+P17+P18+P19+P20+P21+P22+P23+P24+P25+P26+P15+P16+P27+P28</f>
        <v>223126.60000000003</v>
      </c>
      <c r="Q5" s="1312" t="s">
        <v>234</v>
      </c>
      <c r="R5" s="1313">
        <f>R6+R7+R8+R9+R13+R10+R11+R12+R17+R14+R18+R20+R19+R21+R22+R23+R24+R25+R26+R15+R16+R28+R27</f>
        <v>270338.10000000009</v>
      </c>
    </row>
    <row r="6" spans="1:18" ht="16.5" customHeight="1">
      <c r="A6" s="1314" t="s">
        <v>2144</v>
      </c>
      <c r="B6" s="1315" t="s">
        <v>1624</v>
      </c>
      <c r="C6" s="1316"/>
      <c r="D6" s="1316"/>
      <c r="E6" s="1316"/>
      <c r="F6" s="1316"/>
      <c r="G6" s="1316">
        <v>0.4</v>
      </c>
      <c r="H6" s="1316">
        <v>35.9</v>
      </c>
      <c r="I6" s="1316">
        <v>31863.3</v>
      </c>
      <c r="J6" s="1316">
        <v>23018.400000000001</v>
      </c>
      <c r="K6" s="1316">
        <v>6445.2</v>
      </c>
      <c r="L6" s="1316">
        <v>592156.4</v>
      </c>
      <c r="M6" s="1316">
        <v>7675</v>
      </c>
      <c r="N6" s="1316">
        <v>364385.4</v>
      </c>
      <c r="O6" s="1316">
        <v>4243.6000000000004</v>
      </c>
      <c r="P6" s="1316">
        <v>181103.7</v>
      </c>
      <c r="Q6" s="1316">
        <v>3823.8</v>
      </c>
      <c r="R6" s="1316">
        <v>190225.1</v>
      </c>
    </row>
    <row r="7" spans="1:18" ht="11.25">
      <c r="A7" s="1317" t="s">
        <v>2145</v>
      </c>
      <c r="B7" s="1315" t="s">
        <v>525</v>
      </c>
      <c r="C7" s="1318"/>
      <c r="D7" s="1318"/>
      <c r="E7" s="1318">
        <v>6.3</v>
      </c>
      <c r="F7" s="1318">
        <v>340.5</v>
      </c>
      <c r="G7" s="1318">
        <v>6804</v>
      </c>
      <c r="H7" s="1318">
        <v>717.9</v>
      </c>
      <c r="I7" s="1318"/>
      <c r="J7" s="1318"/>
      <c r="K7" s="1318"/>
      <c r="L7" s="1318"/>
      <c r="M7" s="1318"/>
      <c r="N7" s="1318"/>
      <c r="O7" s="1318">
        <v>0</v>
      </c>
      <c r="P7" s="1318">
        <v>0</v>
      </c>
      <c r="Q7" s="1318">
        <v>0.1099</v>
      </c>
      <c r="R7" s="1318">
        <v>4.9000000000000004</v>
      </c>
    </row>
    <row r="8" spans="1:18" ht="22.5">
      <c r="A8" s="1314" t="s">
        <v>2146</v>
      </c>
      <c r="B8" s="1315" t="s">
        <v>525</v>
      </c>
      <c r="C8" s="1318">
        <v>0.2</v>
      </c>
      <c r="D8" s="1318">
        <v>22.8</v>
      </c>
      <c r="E8" s="1318">
        <v>78.099999999999994</v>
      </c>
      <c r="F8" s="1318">
        <v>132.5</v>
      </c>
      <c r="G8" s="1318">
        <v>1346.1</v>
      </c>
      <c r="H8" s="1318">
        <v>3632.7</v>
      </c>
      <c r="I8" s="1318">
        <v>499.3</v>
      </c>
      <c r="J8" s="1318">
        <v>718.3</v>
      </c>
      <c r="K8" s="1318">
        <v>91.7</v>
      </c>
      <c r="L8" s="1318">
        <v>91.7</v>
      </c>
      <c r="M8" s="1318"/>
      <c r="N8" s="1318"/>
      <c r="O8" s="1318">
        <v>9.5955999999999992</v>
      </c>
      <c r="P8" s="1318">
        <v>23735.599999999999</v>
      </c>
      <c r="Q8" s="1318">
        <v>16962.5</v>
      </c>
      <c r="R8" s="1318">
        <v>43694.2</v>
      </c>
    </row>
    <row r="9" spans="1:18" ht="16.5" customHeight="1">
      <c r="A9" s="1314" t="s">
        <v>2147</v>
      </c>
      <c r="B9" s="1315" t="s">
        <v>525</v>
      </c>
      <c r="C9" s="1318">
        <v>28.3</v>
      </c>
      <c r="D9" s="1318">
        <v>32967.699999999997</v>
      </c>
      <c r="E9" s="1318">
        <v>12.7</v>
      </c>
      <c r="F9" s="1318">
        <v>11643.6</v>
      </c>
      <c r="G9" s="1318">
        <v>2342.4</v>
      </c>
      <c r="H9" s="1318">
        <v>2769.6</v>
      </c>
      <c r="I9" s="1318">
        <v>444.8</v>
      </c>
      <c r="J9" s="1318">
        <v>460</v>
      </c>
      <c r="K9" s="1318">
        <v>415</v>
      </c>
      <c r="L9" s="1318">
        <v>292</v>
      </c>
      <c r="M9" s="1318"/>
      <c r="N9" s="1318"/>
      <c r="O9" s="1318">
        <v>13.0624</v>
      </c>
      <c r="P9" s="1318">
        <v>16032.2</v>
      </c>
      <c r="Q9" s="1318">
        <v>24.2056</v>
      </c>
      <c r="R9" s="1318">
        <v>34303</v>
      </c>
    </row>
    <row r="10" spans="1:18" ht="16.5" customHeight="1">
      <c r="A10" s="1314" t="s">
        <v>2148</v>
      </c>
      <c r="B10" s="1315" t="s">
        <v>525</v>
      </c>
      <c r="C10" s="1316">
        <v>0.2</v>
      </c>
      <c r="D10" s="1316">
        <v>1293.3</v>
      </c>
      <c r="E10" s="1316">
        <v>0.8</v>
      </c>
      <c r="F10" s="1316">
        <v>78.5</v>
      </c>
      <c r="G10" s="1316"/>
      <c r="H10" s="1316"/>
      <c r="I10" s="1316"/>
      <c r="J10" s="1316"/>
      <c r="K10" s="1316"/>
      <c r="L10" s="1316"/>
      <c r="M10" s="1316"/>
      <c r="N10" s="1316"/>
      <c r="O10" s="1316">
        <v>0</v>
      </c>
      <c r="P10" s="1316">
        <v>0</v>
      </c>
      <c r="Q10" s="1316">
        <v>2.3247</v>
      </c>
      <c r="R10" s="1316">
        <v>562</v>
      </c>
    </row>
    <row r="11" spans="1:18" ht="16.5" customHeight="1">
      <c r="A11" s="1314" t="s">
        <v>2149</v>
      </c>
      <c r="B11" s="1315" t="s">
        <v>525</v>
      </c>
      <c r="C11" s="1316"/>
      <c r="D11" s="1316"/>
      <c r="E11" s="1316">
        <v>1.2</v>
      </c>
      <c r="F11" s="1316">
        <v>32.5</v>
      </c>
      <c r="G11" s="1316"/>
      <c r="H11" s="1316"/>
      <c r="I11" s="1316"/>
      <c r="J11" s="1316"/>
      <c r="K11" s="1316"/>
      <c r="L11" s="1316"/>
      <c r="M11" s="1316"/>
      <c r="N11" s="1316"/>
      <c r="O11" s="1316">
        <v>0</v>
      </c>
      <c r="P11" s="1316">
        <v>0</v>
      </c>
      <c r="Q11" s="1316">
        <v>0</v>
      </c>
      <c r="R11" s="1316">
        <v>0</v>
      </c>
    </row>
    <row r="12" spans="1:18" ht="16.5" customHeight="1">
      <c r="A12" s="1314" t="s">
        <v>2150</v>
      </c>
      <c r="B12" s="1315" t="s">
        <v>525</v>
      </c>
      <c r="C12" s="1316"/>
      <c r="D12" s="1316"/>
      <c r="E12" s="1316"/>
      <c r="F12" s="1316"/>
      <c r="G12" s="1316"/>
      <c r="H12" s="1316"/>
      <c r="I12" s="1316"/>
      <c r="J12" s="1316"/>
      <c r="K12" s="1316"/>
      <c r="L12" s="1316"/>
      <c r="M12" s="1316"/>
      <c r="N12" s="1316"/>
      <c r="O12" s="1316">
        <v>87.4</v>
      </c>
      <c r="P12" s="1316">
        <v>40</v>
      </c>
      <c r="Q12" s="1316">
        <v>0</v>
      </c>
      <c r="R12" s="1316">
        <v>0</v>
      </c>
    </row>
    <row r="13" spans="1:18" ht="16.5" customHeight="1">
      <c r="A13" s="1314" t="s">
        <v>2151</v>
      </c>
      <c r="B13" s="1315" t="s">
        <v>525</v>
      </c>
      <c r="C13" s="1318">
        <v>1.8</v>
      </c>
      <c r="D13" s="1318">
        <v>3256.4</v>
      </c>
      <c r="E13" s="1318">
        <v>1</v>
      </c>
      <c r="F13" s="1318">
        <v>110.7</v>
      </c>
      <c r="G13" s="1318"/>
      <c r="H13" s="1318"/>
      <c r="I13" s="1318"/>
      <c r="J13" s="1318"/>
      <c r="K13" s="1318"/>
      <c r="L13" s="1318"/>
      <c r="M13" s="1318"/>
      <c r="N13" s="1318"/>
      <c r="O13" s="1318">
        <v>15.6715</v>
      </c>
      <c r="P13" s="1318">
        <v>1026.3</v>
      </c>
      <c r="Q13" s="1318">
        <v>14.4809</v>
      </c>
      <c r="R13" s="1318">
        <v>631.9</v>
      </c>
    </row>
    <row r="14" spans="1:18" ht="16.5" customHeight="1">
      <c r="A14" s="1314" t="s">
        <v>2152</v>
      </c>
      <c r="B14" s="1315" t="s">
        <v>533</v>
      </c>
      <c r="C14" s="1316"/>
      <c r="D14" s="1316"/>
      <c r="E14" s="1316"/>
      <c r="F14" s="1316"/>
      <c r="G14" s="1316"/>
      <c r="H14" s="1316"/>
      <c r="I14" s="1316"/>
      <c r="J14" s="1316"/>
      <c r="K14" s="1316">
        <v>6.2</v>
      </c>
      <c r="L14" s="1316">
        <v>3822.7</v>
      </c>
      <c r="M14" s="1316"/>
      <c r="N14" s="1316"/>
      <c r="O14" s="1316"/>
      <c r="P14" s="1316"/>
      <c r="Q14" s="1316"/>
      <c r="R14" s="1316"/>
    </row>
    <row r="15" spans="1:18" ht="16.5" customHeight="1">
      <c r="A15" s="1314" t="s">
        <v>2153</v>
      </c>
      <c r="B15" s="1315" t="s">
        <v>526</v>
      </c>
      <c r="C15" s="1316"/>
      <c r="D15" s="1316"/>
      <c r="E15" s="1316"/>
      <c r="F15" s="1316"/>
      <c r="G15" s="1316"/>
      <c r="H15" s="1316"/>
      <c r="I15" s="1316"/>
      <c r="J15" s="1316"/>
      <c r="K15" s="1316"/>
      <c r="L15" s="1316"/>
      <c r="M15" s="1316"/>
      <c r="N15" s="1316"/>
      <c r="O15" s="1316">
        <v>25</v>
      </c>
      <c r="P15" s="1316">
        <v>10.7</v>
      </c>
      <c r="Q15" s="1316">
        <v>55</v>
      </c>
      <c r="R15" s="1316">
        <v>56.4</v>
      </c>
    </row>
    <row r="16" spans="1:18" ht="16.5" customHeight="1">
      <c r="A16" s="1314" t="s">
        <v>2154</v>
      </c>
      <c r="B16" s="1315" t="s">
        <v>526</v>
      </c>
      <c r="C16" s="1316"/>
      <c r="D16" s="1316"/>
      <c r="E16" s="1316"/>
      <c r="F16" s="1316"/>
      <c r="G16" s="1316"/>
      <c r="H16" s="1316"/>
      <c r="I16" s="1316"/>
      <c r="J16" s="1316"/>
      <c r="K16" s="1316"/>
      <c r="L16" s="1316"/>
      <c r="M16" s="1316"/>
      <c r="N16" s="1316"/>
      <c r="O16" s="1316">
        <v>151</v>
      </c>
      <c r="P16" s="1316">
        <v>4.5</v>
      </c>
      <c r="Q16" s="1316">
        <v>0</v>
      </c>
      <c r="R16" s="1316">
        <v>0</v>
      </c>
    </row>
    <row r="17" spans="1:18" ht="16.5" customHeight="1">
      <c r="A17" s="1314" t="s">
        <v>2155</v>
      </c>
      <c r="B17" s="1315" t="s">
        <v>2156</v>
      </c>
      <c r="C17" s="1316"/>
      <c r="D17" s="1316"/>
      <c r="E17" s="1316"/>
      <c r="F17" s="1316"/>
      <c r="G17" s="1316"/>
      <c r="H17" s="1316"/>
      <c r="I17" s="1316"/>
      <c r="J17" s="1316"/>
      <c r="K17" s="1316">
        <v>294</v>
      </c>
      <c r="L17" s="1316">
        <v>9.5</v>
      </c>
      <c r="M17" s="1316"/>
      <c r="N17" s="1316"/>
      <c r="O17" s="1316">
        <v>1827</v>
      </c>
      <c r="P17" s="1316">
        <v>46.4</v>
      </c>
      <c r="Q17" s="1316">
        <v>801.4</v>
      </c>
      <c r="R17" s="1316">
        <v>18.899999999999999</v>
      </c>
    </row>
    <row r="18" spans="1:18" ht="16.5" customHeight="1">
      <c r="A18" s="1317" t="s">
        <v>2157</v>
      </c>
      <c r="B18" s="1315" t="s">
        <v>603</v>
      </c>
      <c r="C18" s="1316"/>
      <c r="D18" s="1316"/>
      <c r="E18" s="1319">
        <v>3120</v>
      </c>
      <c r="F18" s="1316">
        <v>919.7</v>
      </c>
      <c r="G18" s="1319"/>
      <c r="H18" s="1316"/>
      <c r="I18" s="1319"/>
      <c r="J18" s="1316"/>
      <c r="K18" s="1319"/>
      <c r="L18" s="1316"/>
      <c r="M18" s="1319">
        <v>3115</v>
      </c>
      <c r="N18" s="1316">
        <v>1014.5</v>
      </c>
      <c r="O18" s="1319">
        <v>84</v>
      </c>
      <c r="P18" s="1316">
        <v>28.2</v>
      </c>
      <c r="Q18" s="1319">
        <v>0</v>
      </c>
      <c r="R18" s="1316">
        <v>0</v>
      </c>
    </row>
    <row r="19" spans="1:18" ht="16.5" customHeight="1">
      <c r="A19" s="1314" t="s">
        <v>2158</v>
      </c>
      <c r="B19" s="1315" t="s">
        <v>533</v>
      </c>
      <c r="C19" s="1316"/>
      <c r="D19" s="1316"/>
      <c r="E19" s="1316"/>
      <c r="F19" s="1316"/>
      <c r="G19" s="1316"/>
      <c r="H19" s="1316"/>
      <c r="I19" s="1316"/>
      <c r="J19" s="1316"/>
      <c r="K19" s="1316"/>
      <c r="L19" s="1316"/>
      <c r="M19" s="1316"/>
      <c r="N19" s="1316"/>
      <c r="O19" s="1316">
        <v>7.2</v>
      </c>
      <c r="P19" s="1316">
        <v>7</v>
      </c>
      <c r="Q19" s="1316">
        <v>0</v>
      </c>
      <c r="R19" s="1316">
        <v>0</v>
      </c>
    </row>
    <row r="20" spans="1:18" ht="16.5" customHeight="1">
      <c r="A20" s="1314" t="s">
        <v>2159</v>
      </c>
      <c r="B20" s="1315" t="s">
        <v>533</v>
      </c>
      <c r="C20" s="1316"/>
      <c r="D20" s="1316"/>
      <c r="E20" s="1316">
        <v>12.4</v>
      </c>
      <c r="F20" s="1316">
        <v>11.6</v>
      </c>
      <c r="G20" s="1316">
        <v>11</v>
      </c>
      <c r="H20" s="1316">
        <v>12.1</v>
      </c>
      <c r="I20" s="1316">
        <v>11</v>
      </c>
      <c r="J20" s="1316">
        <v>11.6</v>
      </c>
      <c r="K20" s="1316">
        <v>5.3</v>
      </c>
      <c r="L20" s="1316">
        <v>15.9</v>
      </c>
      <c r="M20" s="1316">
        <v>63</v>
      </c>
      <c r="N20" s="1316">
        <v>85.8</v>
      </c>
      <c r="O20" s="1316">
        <v>0</v>
      </c>
      <c r="P20" s="1316">
        <v>0</v>
      </c>
      <c r="Q20" s="1316">
        <v>0</v>
      </c>
      <c r="R20" s="1316">
        <v>0</v>
      </c>
    </row>
    <row r="21" spans="1:18" ht="16.5" customHeight="1">
      <c r="A21" s="1314" t="s">
        <v>2160</v>
      </c>
      <c r="B21" s="1315" t="s">
        <v>533</v>
      </c>
      <c r="C21" s="1316"/>
      <c r="D21" s="1316"/>
      <c r="E21" s="1316"/>
      <c r="F21" s="1316"/>
      <c r="G21" s="1316"/>
      <c r="H21" s="1316"/>
      <c r="I21" s="1316"/>
      <c r="J21" s="1316"/>
      <c r="K21" s="1316"/>
      <c r="L21" s="1316"/>
      <c r="M21" s="1316"/>
      <c r="N21" s="1316"/>
      <c r="O21" s="1316">
        <v>1.7</v>
      </c>
      <c r="P21" s="1316">
        <v>13.2</v>
      </c>
      <c r="Q21" s="1316">
        <v>2.8</v>
      </c>
      <c r="R21" s="1316">
        <v>12.4</v>
      </c>
    </row>
    <row r="22" spans="1:18" ht="16.5" customHeight="1">
      <c r="A22" s="1314" t="s">
        <v>2161</v>
      </c>
      <c r="B22" s="1315" t="s">
        <v>533</v>
      </c>
      <c r="O22" s="1316">
        <v>19.3</v>
      </c>
      <c r="P22" s="1316">
        <v>7.7</v>
      </c>
      <c r="Q22" s="1316">
        <v>0</v>
      </c>
      <c r="R22" s="1316">
        <v>0</v>
      </c>
    </row>
    <row r="23" spans="1:18" ht="16.5" customHeight="1">
      <c r="A23" s="1314" t="s">
        <v>2162</v>
      </c>
      <c r="B23" s="1315" t="s">
        <v>533</v>
      </c>
      <c r="C23" s="1316"/>
      <c r="D23" s="1316"/>
      <c r="E23" s="1316"/>
      <c r="F23" s="1316"/>
      <c r="G23" s="1316"/>
      <c r="H23" s="1316"/>
      <c r="I23" s="1316"/>
      <c r="J23" s="1316"/>
      <c r="K23" s="1316"/>
      <c r="L23" s="1316"/>
      <c r="M23" s="1316"/>
      <c r="N23" s="1316"/>
      <c r="O23" s="1316">
        <v>2.9</v>
      </c>
      <c r="P23" s="1316">
        <v>1.3</v>
      </c>
      <c r="Q23" s="1316">
        <v>0</v>
      </c>
      <c r="R23" s="1316">
        <v>0</v>
      </c>
    </row>
    <row r="24" spans="1:18" ht="16.5" customHeight="1">
      <c r="A24" s="1314" t="s">
        <v>2163</v>
      </c>
      <c r="B24" s="1315" t="s">
        <v>533</v>
      </c>
      <c r="C24" s="1316"/>
      <c r="D24" s="1316"/>
      <c r="E24" s="1316"/>
      <c r="F24" s="1316"/>
      <c r="G24" s="1316"/>
      <c r="H24" s="1316"/>
      <c r="I24" s="1316"/>
      <c r="J24" s="1316"/>
      <c r="K24" s="1316"/>
      <c r="L24" s="1316"/>
      <c r="M24" s="1316"/>
      <c r="N24" s="1316"/>
      <c r="O24" s="1316">
        <v>0</v>
      </c>
      <c r="P24" s="1316">
        <v>0</v>
      </c>
      <c r="Q24" s="1316">
        <v>46.3</v>
      </c>
      <c r="R24" s="1316">
        <v>27.8</v>
      </c>
    </row>
    <row r="25" spans="1:18" ht="16.5" customHeight="1">
      <c r="A25" s="1314" t="s">
        <v>2164</v>
      </c>
      <c r="B25" s="1315" t="s">
        <v>533</v>
      </c>
      <c r="C25" s="1316"/>
      <c r="D25" s="1316"/>
      <c r="E25" s="1316"/>
      <c r="F25" s="1316"/>
      <c r="G25" s="1316"/>
      <c r="H25" s="1316"/>
      <c r="I25" s="1316"/>
      <c r="J25" s="1316"/>
      <c r="K25" s="1316"/>
      <c r="L25" s="1316"/>
      <c r="M25" s="1316"/>
      <c r="N25" s="1316"/>
      <c r="O25" s="1316">
        <v>70</v>
      </c>
      <c r="P25" s="1316">
        <v>49</v>
      </c>
      <c r="Q25" s="1316">
        <v>0</v>
      </c>
      <c r="R25" s="1316">
        <v>0</v>
      </c>
    </row>
    <row r="26" spans="1:18" ht="16.5" customHeight="1">
      <c r="A26" s="1314" t="s">
        <v>2165</v>
      </c>
      <c r="B26" s="1315" t="s">
        <v>533</v>
      </c>
      <c r="C26" s="1316"/>
      <c r="D26" s="1316"/>
      <c r="E26" s="1316"/>
      <c r="F26" s="1316"/>
      <c r="G26" s="1316"/>
      <c r="H26" s="1316"/>
      <c r="I26" s="1316"/>
      <c r="J26" s="1316"/>
      <c r="K26" s="1316"/>
      <c r="L26" s="1316"/>
      <c r="M26" s="1316"/>
      <c r="N26" s="1316"/>
      <c r="O26" s="1316">
        <v>2</v>
      </c>
      <c r="P26" s="1316">
        <v>44.5</v>
      </c>
      <c r="Q26" s="1316">
        <v>0.5</v>
      </c>
      <c r="R26" s="1316">
        <v>6</v>
      </c>
    </row>
    <row r="27" spans="1:18" ht="16.5" customHeight="1">
      <c r="A27" s="1314" t="s">
        <v>2166</v>
      </c>
      <c r="B27" s="1315" t="s">
        <v>533</v>
      </c>
      <c r="C27" s="1316"/>
      <c r="D27" s="1316"/>
      <c r="E27" s="1316"/>
      <c r="F27" s="1316"/>
      <c r="G27" s="1316"/>
      <c r="H27" s="1316"/>
      <c r="I27" s="1316"/>
      <c r="J27" s="1316"/>
      <c r="K27" s="1316"/>
      <c r="L27" s="1316"/>
      <c r="M27" s="1316"/>
      <c r="N27" s="1316"/>
      <c r="O27" s="1316">
        <v>0</v>
      </c>
      <c r="P27" s="1316">
        <v>0</v>
      </c>
      <c r="Q27" s="1316">
        <v>77</v>
      </c>
      <c r="R27" s="1316">
        <v>163</v>
      </c>
    </row>
    <row r="28" spans="1:18" ht="16.5" customHeight="1">
      <c r="A28" s="1320" t="s">
        <v>2167</v>
      </c>
      <c r="B28" s="1315" t="s">
        <v>525</v>
      </c>
      <c r="C28" s="1318">
        <v>12.4</v>
      </c>
      <c r="D28" s="1321">
        <v>4776</v>
      </c>
      <c r="E28" s="1318">
        <v>0.6</v>
      </c>
      <c r="F28" s="1318">
        <v>46.7</v>
      </c>
      <c r="G28" s="1318">
        <v>2.6</v>
      </c>
      <c r="H28" s="1321">
        <v>780</v>
      </c>
      <c r="I28" s="1318">
        <v>28.7</v>
      </c>
      <c r="J28" s="1321">
        <v>47</v>
      </c>
      <c r="K28" s="1318">
        <v>2</v>
      </c>
      <c r="L28" s="1321">
        <v>3.5</v>
      </c>
      <c r="M28" s="1318"/>
      <c r="N28" s="1321"/>
      <c r="O28" s="1318"/>
      <c r="P28" s="1321">
        <v>976.3</v>
      </c>
      <c r="Q28" s="1318"/>
      <c r="R28" s="1321">
        <v>632.5</v>
      </c>
    </row>
    <row r="29" spans="1:18" ht="16.5" customHeight="1">
      <c r="A29" s="1322" t="s">
        <v>2168</v>
      </c>
      <c r="B29" s="1315" t="s">
        <v>2142</v>
      </c>
      <c r="C29" s="1323" t="s">
        <v>234</v>
      </c>
      <c r="D29" s="1324">
        <v>148137.79999999999</v>
      </c>
      <c r="E29" s="1323" t="s">
        <v>234</v>
      </c>
      <c r="F29" s="1324">
        <v>26142.400000000001</v>
      </c>
      <c r="G29" s="1323"/>
      <c r="H29" s="1325">
        <v>156518.39999999999</v>
      </c>
      <c r="I29" s="1323"/>
      <c r="J29" s="1325">
        <v>39105.199999999997</v>
      </c>
      <c r="K29" s="1323"/>
      <c r="L29" s="1325">
        <v>505993.7</v>
      </c>
      <c r="M29" s="1323"/>
      <c r="N29" s="1325">
        <v>26024.7</v>
      </c>
      <c r="O29" s="1323"/>
      <c r="P29" s="1325">
        <f>P30+P31+P32+P33+P34+P38+P39+P40+P41+P42+P44+P43+P45+P46+P47+P48+P49+P50+P51+P52+P53+P54+P55+P56+P57+P58+P59+P60+P61+P62+P63+P64+P65</f>
        <v>25661.4</v>
      </c>
      <c r="Q29" s="1323"/>
      <c r="R29" s="1325">
        <f>R30+R31+R32+R33+R34+R38+R39+R40+R41+R42+R43+R44+R45+R46+R47+R48+R49+R50+R51+R52+R53+R54+R55+R56+R57+R58+R60+R59+R61+R62+R63+R64+R65</f>
        <v>41091.5</v>
      </c>
    </row>
    <row r="30" spans="1:18" ht="16.5" customHeight="1">
      <c r="A30" s="1314" t="s">
        <v>2169</v>
      </c>
      <c r="B30" s="1315" t="s">
        <v>525</v>
      </c>
      <c r="C30" s="1316">
        <v>4.5</v>
      </c>
      <c r="D30" s="1326">
        <v>4506.7</v>
      </c>
      <c r="E30" s="1316">
        <v>5.2</v>
      </c>
      <c r="F30" s="1326">
        <v>3622.4</v>
      </c>
      <c r="G30" s="1316">
        <v>9638.7000000000007</v>
      </c>
      <c r="H30" s="1326">
        <v>11808.2</v>
      </c>
      <c r="I30" s="1316">
        <v>8206</v>
      </c>
      <c r="J30" s="1326">
        <v>9819</v>
      </c>
      <c r="K30" s="1316">
        <v>10731.1</v>
      </c>
      <c r="L30" s="1326">
        <v>11126.1</v>
      </c>
      <c r="M30" s="1316">
        <v>10.7</v>
      </c>
      <c r="N30" s="1326">
        <v>7182.2</v>
      </c>
      <c r="O30" s="1316">
        <v>13.7852</v>
      </c>
      <c r="P30" s="1326">
        <v>7342.7</v>
      </c>
      <c r="Q30" s="1316">
        <v>15.739000000000001</v>
      </c>
      <c r="R30" s="1326">
        <v>9909.7999999999993</v>
      </c>
    </row>
    <row r="31" spans="1:18" ht="16.5" customHeight="1">
      <c r="A31" s="1314" t="s">
        <v>2170</v>
      </c>
      <c r="B31" s="1315" t="s">
        <v>525</v>
      </c>
      <c r="C31" s="1316">
        <v>22.1</v>
      </c>
      <c r="D31" s="1316">
        <v>20633.3</v>
      </c>
      <c r="E31" s="1326">
        <v>23</v>
      </c>
      <c r="F31" s="1316">
        <v>15219.6</v>
      </c>
      <c r="G31" s="1326">
        <v>30106.1</v>
      </c>
      <c r="H31" s="1316">
        <v>32862.699999999997</v>
      </c>
      <c r="I31" s="1326">
        <v>22393.4</v>
      </c>
      <c r="J31" s="1316">
        <v>26177</v>
      </c>
      <c r="K31" s="1326">
        <v>30319.4</v>
      </c>
      <c r="L31" s="1316">
        <v>28961.599999999999</v>
      </c>
      <c r="M31" s="1326">
        <v>28.4</v>
      </c>
      <c r="N31" s="1316">
        <v>16865.400000000001</v>
      </c>
      <c r="O31" s="1327">
        <v>22.236999999999998</v>
      </c>
      <c r="P31" s="1316">
        <v>11127.5</v>
      </c>
      <c r="Q31" s="1328">
        <v>33.312199999999997</v>
      </c>
      <c r="R31" s="1316">
        <v>18780</v>
      </c>
    </row>
    <row r="32" spans="1:18" ht="16.5" customHeight="1">
      <c r="A32" s="1314" t="s">
        <v>2171</v>
      </c>
      <c r="B32" s="1315" t="s">
        <v>533</v>
      </c>
      <c r="C32" s="1316"/>
      <c r="D32" s="1316"/>
      <c r="E32" s="1326"/>
      <c r="F32" s="1316"/>
      <c r="G32" s="1326"/>
      <c r="H32" s="1316"/>
      <c r="I32" s="1326"/>
      <c r="J32" s="1316"/>
      <c r="K32" s="1326"/>
      <c r="L32" s="1316"/>
      <c r="M32" s="1326"/>
      <c r="N32" s="1316"/>
      <c r="O32" s="1326">
        <v>239.9</v>
      </c>
      <c r="P32" s="1316">
        <v>42</v>
      </c>
      <c r="Q32" s="1326">
        <v>247.7</v>
      </c>
      <c r="R32" s="1316">
        <v>80.5</v>
      </c>
    </row>
    <row r="33" spans="1:18" ht="16.5" customHeight="1">
      <c r="A33" s="1314" t="s">
        <v>2172</v>
      </c>
      <c r="B33" s="1315" t="s">
        <v>533</v>
      </c>
      <c r="C33" s="1316"/>
      <c r="D33" s="1316"/>
      <c r="E33" s="1326"/>
      <c r="F33" s="1316"/>
      <c r="G33" s="1326"/>
      <c r="H33" s="1316"/>
      <c r="I33" s="1326"/>
      <c r="J33" s="1316"/>
      <c r="K33" s="1326"/>
      <c r="L33" s="1316"/>
      <c r="M33" s="1326"/>
      <c r="N33" s="1316"/>
      <c r="O33" s="1326">
        <v>708.5</v>
      </c>
      <c r="P33" s="1316">
        <v>421.8</v>
      </c>
      <c r="Q33" s="1326">
        <v>289.89999999999998</v>
      </c>
      <c r="R33" s="1316">
        <v>189.3</v>
      </c>
    </row>
    <row r="34" spans="1:18" ht="16.5" customHeight="1">
      <c r="A34" s="1551" t="s">
        <v>2173</v>
      </c>
      <c r="B34" s="1552" t="s">
        <v>533</v>
      </c>
      <c r="C34" s="1553"/>
      <c r="D34" s="1553"/>
      <c r="E34" s="1554"/>
      <c r="F34" s="1553"/>
      <c r="G34" s="1554"/>
      <c r="H34" s="1553"/>
      <c r="I34" s="1554"/>
      <c r="J34" s="1553"/>
      <c r="K34" s="1554"/>
      <c r="L34" s="1553"/>
      <c r="M34" s="1554"/>
      <c r="N34" s="1553"/>
      <c r="O34" s="1554">
        <v>2593</v>
      </c>
      <c r="P34" s="1553">
        <v>937.5</v>
      </c>
      <c r="Q34" s="1554">
        <v>2169.5</v>
      </c>
      <c r="R34" s="1553">
        <v>1214.9000000000001</v>
      </c>
    </row>
    <row r="35" spans="1:18" ht="16.5" customHeight="1">
      <c r="A35" s="1314"/>
      <c r="B35" s="1315"/>
      <c r="C35" s="1316"/>
      <c r="D35" s="1316"/>
      <c r="E35" s="1326"/>
      <c r="F35" s="1316"/>
      <c r="G35" s="1326"/>
      <c r="H35" s="1316"/>
      <c r="I35" s="1326"/>
      <c r="J35" s="1316"/>
      <c r="K35" s="1326"/>
      <c r="L35" s="1316"/>
      <c r="M35" s="1326"/>
      <c r="N35" s="1316"/>
      <c r="O35" s="1326"/>
      <c r="P35" s="1316"/>
      <c r="Q35" s="1326"/>
      <c r="R35" s="1316"/>
    </row>
    <row r="36" spans="1:18" ht="16.5" customHeight="1">
      <c r="A36" s="2424">
        <v>92</v>
      </c>
      <c r="B36" s="2424"/>
      <c r="C36" s="2424"/>
      <c r="D36" s="2424"/>
      <c r="E36" s="2424"/>
      <c r="F36" s="2424"/>
      <c r="G36" s="2424"/>
      <c r="H36" s="2424"/>
      <c r="I36" s="2424"/>
      <c r="J36" s="2424"/>
      <c r="K36" s="2424"/>
      <c r="L36" s="2424"/>
      <c r="M36" s="2424"/>
      <c r="N36" s="2424"/>
      <c r="O36" s="2424"/>
      <c r="P36" s="2424"/>
      <c r="Q36" s="2424"/>
      <c r="R36" s="2424"/>
    </row>
    <row r="37" spans="1:18" ht="16.5" customHeight="1">
      <c r="A37" s="1555"/>
      <c r="B37" s="1555"/>
      <c r="C37" s="1555"/>
      <c r="D37" s="1555"/>
      <c r="E37" s="1555"/>
      <c r="F37" s="1555"/>
      <c r="G37" s="1555"/>
      <c r="H37" s="1555"/>
      <c r="I37" s="1555"/>
      <c r="J37" s="1555"/>
      <c r="K37" s="1555"/>
      <c r="L37" s="1555"/>
      <c r="M37" s="1555"/>
      <c r="N37" s="1555"/>
      <c r="O37" s="1555"/>
      <c r="P37" s="2425" t="s">
        <v>609</v>
      </c>
      <c r="Q37" s="2425"/>
      <c r="R37" s="2425"/>
    </row>
    <row r="38" spans="1:18" ht="16.5" customHeight="1">
      <c r="A38" s="1556" t="s">
        <v>2174</v>
      </c>
      <c r="B38" s="1557" t="s">
        <v>526</v>
      </c>
      <c r="C38" s="1558">
        <v>405</v>
      </c>
      <c r="D38" s="1558">
        <v>7388.2</v>
      </c>
      <c r="E38" s="1558">
        <v>65</v>
      </c>
      <c r="F38" s="1559">
        <v>19</v>
      </c>
      <c r="G38" s="1558">
        <v>159</v>
      </c>
      <c r="H38" s="1559">
        <v>93.9</v>
      </c>
      <c r="I38" s="1558"/>
      <c r="J38" s="1559"/>
      <c r="K38" s="1558">
        <v>10</v>
      </c>
      <c r="L38" s="1559">
        <v>6.6</v>
      </c>
      <c r="M38" s="1558"/>
      <c r="N38" s="1559"/>
      <c r="O38" s="1558">
        <v>19</v>
      </c>
      <c r="P38" s="1559">
        <v>8.3000000000000007</v>
      </c>
      <c r="Q38" s="1558">
        <v>12</v>
      </c>
      <c r="R38" s="1559">
        <v>6.2</v>
      </c>
    </row>
    <row r="39" spans="1:18" ht="35.25" customHeight="1">
      <c r="A39" s="1314" t="s">
        <v>2175</v>
      </c>
      <c r="B39" s="1315" t="s">
        <v>526</v>
      </c>
      <c r="C39" s="1316"/>
      <c r="D39" s="1318"/>
      <c r="E39" s="1316">
        <v>22</v>
      </c>
      <c r="F39" s="1321">
        <v>594.9</v>
      </c>
      <c r="G39" s="1316">
        <v>49</v>
      </c>
      <c r="H39" s="1321">
        <v>3951</v>
      </c>
      <c r="I39" s="1316">
        <v>74.5</v>
      </c>
      <c r="J39" s="1321">
        <v>259</v>
      </c>
      <c r="K39" s="1316">
        <v>163</v>
      </c>
      <c r="L39" s="1321">
        <v>11287.8</v>
      </c>
      <c r="M39" s="1316"/>
      <c r="N39" s="1316"/>
      <c r="O39" s="1316">
        <v>8</v>
      </c>
      <c r="P39" s="1321">
        <v>252.4</v>
      </c>
      <c r="Q39" s="1316">
        <v>42</v>
      </c>
      <c r="R39" s="1321">
        <v>1101.4000000000001</v>
      </c>
    </row>
    <row r="40" spans="1:18" ht="16.5" customHeight="1">
      <c r="A40" s="1317" t="s">
        <v>2176</v>
      </c>
      <c r="B40" s="1315" t="s">
        <v>526</v>
      </c>
      <c r="C40" s="1329"/>
      <c r="D40" s="1329"/>
      <c r="E40" s="1329"/>
      <c r="F40" s="1329"/>
      <c r="G40" s="1329"/>
      <c r="H40" s="1329"/>
      <c r="I40" s="1316"/>
      <c r="J40" s="1326"/>
      <c r="K40" s="1316">
        <v>25</v>
      </c>
      <c r="L40" s="1326">
        <v>70.099999999999994</v>
      </c>
      <c r="M40" s="1316"/>
      <c r="N40" s="1326"/>
      <c r="O40" s="1316">
        <v>27</v>
      </c>
      <c r="P40" s="1326">
        <v>26.4</v>
      </c>
      <c r="Q40" s="1316">
        <v>39</v>
      </c>
      <c r="R40" s="1326">
        <v>518.5</v>
      </c>
    </row>
    <row r="41" spans="1:18" ht="11.25">
      <c r="A41" s="1317" t="s">
        <v>2177</v>
      </c>
      <c r="B41" s="1315" t="s">
        <v>526</v>
      </c>
      <c r="C41" s="1329"/>
      <c r="D41" s="1329"/>
      <c r="E41" s="1329"/>
      <c r="F41" s="1329"/>
      <c r="G41" s="1329"/>
      <c r="H41" s="1329"/>
      <c r="I41" s="1316"/>
      <c r="J41" s="1326"/>
      <c r="K41" s="1316"/>
      <c r="L41" s="1326"/>
      <c r="M41" s="1316"/>
      <c r="N41" s="1326"/>
      <c r="O41" s="1316">
        <v>1679</v>
      </c>
      <c r="P41" s="1326">
        <v>241.6</v>
      </c>
      <c r="Q41" s="1316">
        <v>984</v>
      </c>
      <c r="R41" s="1326">
        <v>92</v>
      </c>
    </row>
    <row r="42" spans="1:18" ht="22.5">
      <c r="A42" s="1317" t="s">
        <v>2178</v>
      </c>
      <c r="B42" s="1315" t="s">
        <v>526</v>
      </c>
      <c r="C42" s="1329"/>
      <c r="D42" s="1329"/>
      <c r="E42" s="1329"/>
      <c r="F42" s="1329"/>
      <c r="G42" s="1329"/>
      <c r="H42" s="1329"/>
      <c r="I42" s="1316"/>
      <c r="J42" s="1326"/>
      <c r="K42" s="1316"/>
      <c r="L42" s="1326"/>
      <c r="M42" s="1316"/>
      <c r="N42" s="1326"/>
      <c r="O42" s="1316">
        <v>5</v>
      </c>
      <c r="P42" s="1326">
        <v>2.4</v>
      </c>
      <c r="Q42" s="1316">
        <v>14</v>
      </c>
      <c r="R42" s="1326">
        <v>11.1</v>
      </c>
    </row>
    <row r="43" spans="1:18" ht="16.5" customHeight="1">
      <c r="A43" s="1330" t="s">
        <v>2179</v>
      </c>
      <c r="B43" s="1315" t="s">
        <v>526</v>
      </c>
      <c r="O43" s="1316">
        <v>9</v>
      </c>
      <c r="P43" s="1326">
        <v>44.6</v>
      </c>
      <c r="Q43" s="1316">
        <v>0</v>
      </c>
      <c r="R43" s="1326">
        <v>0</v>
      </c>
    </row>
    <row r="44" spans="1:18" ht="16.5" customHeight="1">
      <c r="A44" s="1317" t="s">
        <v>2180</v>
      </c>
      <c r="B44" s="1315" t="s">
        <v>526</v>
      </c>
      <c r="C44" s="1329"/>
      <c r="D44" s="1329"/>
      <c r="E44" s="1329"/>
      <c r="F44" s="1329"/>
      <c r="G44" s="1329"/>
      <c r="H44" s="1329"/>
      <c r="I44" s="1316">
        <v>114</v>
      </c>
      <c r="J44" s="1326">
        <v>296</v>
      </c>
      <c r="K44" s="1316">
        <v>54</v>
      </c>
      <c r="L44" s="1326">
        <v>927.1</v>
      </c>
      <c r="M44" s="1316"/>
      <c r="N44" s="1326"/>
      <c r="O44" s="1316"/>
      <c r="P44" s="1326"/>
      <c r="Q44" s="1316"/>
      <c r="R44" s="1326"/>
    </row>
    <row r="45" spans="1:18" ht="16.5" customHeight="1">
      <c r="A45" s="1314" t="s">
        <v>2181</v>
      </c>
      <c r="B45" s="1315" t="s">
        <v>526</v>
      </c>
      <c r="C45" s="1318"/>
      <c r="D45" s="1318"/>
      <c r="E45" s="1316">
        <v>896</v>
      </c>
      <c r="F45" s="1326">
        <v>32.799999999999997</v>
      </c>
      <c r="G45" s="1316">
        <v>273</v>
      </c>
      <c r="H45" s="1326">
        <v>38.200000000000003</v>
      </c>
      <c r="I45" s="1316">
        <v>5</v>
      </c>
      <c r="J45" s="1326">
        <v>36</v>
      </c>
      <c r="K45" s="1316"/>
      <c r="L45" s="1326"/>
      <c r="M45" s="1316"/>
      <c r="N45" s="1326"/>
      <c r="O45" s="1316">
        <v>437</v>
      </c>
      <c r="P45" s="1326">
        <v>51.2</v>
      </c>
      <c r="Q45" s="1316">
        <v>802</v>
      </c>
      <c r="R45" s="1326">
        <v>76.2</v>
      </c>
    </row>
    <row r="46" spans="1:18" ht="22.5">
      <c r="A46" s="1331" t="s">
        <v>2182</v>
      </c>
      <c r="B46" s="1332" t="s">
        <v>2183</v>
      </c>
      <c r="C46" s="1316"/>
      <c r="D46" s="1318"/>
      <c r="E46" s="1316">
        <v>809.9</v>
      </c>
      <c r="F46" s="1321">
        <v>93</v>
      </c>
      <c r="G46" s="1316">
        <v>1.3</v>
      </c>
      <c r="H46" s="1321">
        <v>190.1</v>
      </c>
      <c r="I46" s="1316">
        <v>11</v>
      </c>
      <c r="J46" s="1321">
        <v>245.3</v>
      </c>
      <c r="K46" s="1316"/>
      <c r="L46" s="1321"/>
      <c r="M46" s="1316"/>
      <c r="N46" s="1321"/>
      <c r="O46" s="1316">
        <v>125.9</v>
      </c>
      <c r="P46" s="1321">
        <v>18.2</v>
      </c>
      <c r="Q46" s="1316">
        <v>150.19999999999999</v>
      </c>
      <c r="R46" s="1321">
        <v>19.2</v>
      </c>
    </row>
    <row r="47" spans="1:18" ht="16.5" customHeight="1">
      <c r="A47" s="1314" t="s">
        <v>2184</v>
      </c>
      <c r="B47" s="1315" t="s">
        <v>531</v>
      </c>
      <c r="O47" s="1316">
        <v>3131</v>
      </c>
      <c r="P47" s="1326">
        <v>54.2</v>
      </c>
      <c r="Q47" s="1316">
        <v>3770</v>
      </c>
      <c r="R47" s="1326">
        <v>72.3</v>
      </c>
    </row>
    <row r="48" spans="1:18" ht="22.5">
      <c r="A48" s="1314" t="s">
        <v>2185</v>
      </c>
      <c r="B48" s="1315" t="s">
        <v>531</v>
      </c>
      <c r="C48" s="1318"/>
      <c r="D48" s="1318"/>
      <c r="E48" s="1316">
        <v>234.9</v>
      </c>
      <c r="F48" s="1326">
        <v>1114.9000000000001</v>
      </c>
      <c r="G48" s="1316"/>
      <c r="H48" s="1326"/>
      <c r="I48" s="1316">
        <v>2.2000000000000002</v>
      </c>
      <c r="J48" s="1326">
        <v>37</v>
      </c>
      <c r="K48" s="1316"/>
      <c r="L48" s="1326"/>
      <c r="M48" s="1316"/>
      <c r="N48" s="1326"/>
      <c r="O48" s="1316">
        <v>0</v>
      </c>
      <c r="P48" s="1326">
        <v>0</v>
      </c>
      <c r="Q48" s="1316">
        <v>0</v>
      </c>
      <c r="R48" s="1326">
        <v>0</v>
      </c>
    </row>
    <row r="49" spans="1:18" ht="16.5" customHeight="1">
      <c r="A49" s="1314" t="s">
        <v>2186</v>
      </c>
      <c r="B49" s="1315" t="s">
        <v>531</v>
      </c>
      <c r="C49" s="1318"/>
      <c r="D49" s="1318"/>
      <c r="E49" s="1318"/>
      <c r="F49" s="1326">
        <v>1182.0999999999999</v>
      </c>
      <c r="G49" s="1318">
        <v>1513.9</v>
      </c>
      <c r="H49" s="1326">
        <v>72279.8</v>
      </c>
      <c r="I49" s="1318"/>
      <c r="J49" s="1326"/>
      <c r="K49" s="1318"/>
      <c r="L49" s="1326"/>
      <c r="M49" s="1318"/>
      <c r="N49" s="1326"/>
      <c r="O49" s="1318"/>
      <c r="P49" s="1326"/>
      <c r="Q49" s="1318"/>
      <c r="R49" s="1326"/>
    </row>
    <row r="50" spans="1:18" ht="16.5" customHeight="1">
      <c r="A50" s="1314" t="s">
        <v>2187</v>
      </c>
      <c r="B50" s="1315" t="s">
        <v>531</v>
      </c>
      <c r="C50" s="1318"/>
      <c r="D50" s="1318"/>
      <c r="E50" s="1318"/>
      <c r="F50" s="1326"/>
      <c r="G50" s="1318"/>
      <c r="H50" s="1326"/>
      <c r="I50" s="1318"/>
      <c r="J50" s="1326"/>
      <c r="K50" s="1318"/>
      <c r="L50" s="1326"/>
      <c r="M50" s="1318"/>
      <c r="N50" s="1326"/>
      <c r="O50" s="1318">
        <v>777</v>
      </c>
      <c r="P50" s="1326">
        <v>9.9</v>
      </c>
      <c r="Q50" s="1318">
        <v>223</v>
      </c>
      <c r="R50" s="1326">
        <v>9</v>
      </c>
    </row>
    <row r="51" spans="1:18" ht="16.5" customHeight="1">
      <c r="A51" s="1331" t="s">
        <v>2188</v>
      </c>
      <c r="B51" s="1315" t="s">
        <v>531</v>
      </c>
      <c r="C51" s="1316"/>
      <c r="D51" s="1316"/>
      <c r="E51" s="1316">
        <v>2.2999999999999998</v>
      </c>
      <c r="F51" s="1316">
        <v>188.8</v>
      </c>
      <c r="G51" s="1316">
        <v>7474.6</v>
      </c>
      <c r="H51" s="1316">
        <v>228.9</v>
      </c>
      <c r="I51" s="1316">
        <v>13.5</v>
      </c>
      <c r="J51" s="1316">
        <v>381.2</v>
      </c>
      <c r="K51" s="1316">
        <v>15</v>
      </c>
      <c r="L51" s="1316">
        <v>452637</v>
      </c>
      <c r="M51" s="1316">
        <v>4.4000000000000004</v>
      </c>
      <c r="N51" s="1316">
        <v>354.8</v>
      </c>
      <c r="O51" s="1316">
        <v>1.5085</v>
      </c>
      <c r="P51" s="1316">
        <v>63.1</v>
      </c>
      <c r="Q51" s="1316">
        <v>0.1066</v>
      </c>
      <c r="R51" s="1316">
        <v>6.9</v>
      </c>
    </row>
    <row r="52" spans="1:18" ht="16.5" customHeight="1">
      <c r="A52" s="1314" t="s">
        <v>2189</v>
      </c>
      <c r="B52" s="1315" t="s">
        <v>533</v>
      </c>
      <c r="C52" s="1316">
        <v>1.7</v>
      </c>
      <c r="D52" s="1316">
        <v>453865.34</v>
      </c>
      <c r="E52" s="1316">
        <v>16</v>
      </c>
      <c r="F52" s="1316">
        <v>1115.2</v>
      </c>
      <c r="G52" s="1316">
        <v>12997.1</v>
      </c>
      <c r="H52" s="1316">
        <v>864.8</v>
      </c>
      <c r="I52" s="1316">
        <v>19446</v>
      </c>
      <c r="J52" s="1316">
        <v>1690</v>
      </c>
      <c r="K52" s="1316">
        <v>7584.6</v>
      </c>
      <c r="L52" s="1316">
        <v>644.6</v>
      </c>
      <c r="M52" s="1316">
        <v>16600</v>
      </c>
      <c r="N52" s="1316">
        <v>1163.2</v>
      </c>
      <c r="O52" s="1316">
        <v>1145.4000000000001</v>
      </c>
      <c r="P52" s="1316">
        <v>88.1</v>
      </c>
      <c r="Q52" s="1316">
        <v>21346.3</v>
      </c>
      <c r="R52" s="1316">
        <v>1157.9000000000001</v>
      </c>
    </row>
    <row r="53" spans="1:18" ht="16.5" customHeight="1">
      <c r="A53" s="1314" t="s">
        <v>2190</v>
      </c>
      <c r="B53" s="1315" t="s">
        <v>533</v>
      </c>
      <c r="O53" s="1316">
        <v>373.6</v>
      </c>
      <c r="P53" s="1326">
        <v>255.5</v>
      </c>
      <c r="Q53" s="1316">
        <v>532</v>
      </c>
      <c r="R53" s="1326">
        <v>406.8</v>
      </c>
    </row>
    <row r="54" spans="1:18" ht="16.5" customHeight="1">
      <c r="A54" s="1314" t="s">
        <v>2191</v>
      </c>
      <c r="B54" s="1315" t="s">
        <v>533</v>
      </c>
      <c r="C54" s="1318"/>
      <c r="D54" s="1318"/>
      <c r="E54" s="1316"/>
      <c r="F54" s="1326"/>
      <c r="G54" s="1316"/>
      <c r="H54" s="1326"/>
      <c r="I54" s="1316"/>
      <c r="J54" s="1326"/>
      <c r="K54" s="1316"/>
      <c r="L54" s="1326"/>
      <c r="M54" s="1316"/>
      <c r="N54" s="1326"/>
      <c r="O54" s="1316">
        <v>2431.9</v>
      </c>
      <c r="P54" s="1326">
        <v>26.8</v>
      </c>
      <c r="Q54" s="1316">
        <v>0</v>
      </c>
      <c r="R54" s="1326">
        <v>0</v>
      </c>
    </row>
    <row r="55" spans="1:18" ht="16.5" customHeight="1">
      <c r="A55" s="1314" t="s">
        <v>2192</v>
      </c>
      <c r="B55" s="1315" t="s">
        <v>533</v>
      </c>
      <c r="O55" s="1316">
        <v>15.6</v>
      </c>
      <c r="P55" s="1326">
        <v>8.8000000000000007</v>
      </c>
      <c r="Q55" s="1316">
        <v>18</v>
      </c>
      <c r="R55" s="1326">
        <v>10.4</v>
      </c>
    </row>
    <row r="56" spans="1:18" ht="22.5">
      <c r="A56" s="1314" t="s">
        <v>2193</v>
      </c>
      <c r="B56" s="1315" t="s">
        <v>533</v>
      </c>
      <c r="O56" s="1316">
        <v>185.2</v>
      </c>
      <c r="P56" s="1326">
        <v>111</v>
      </c>
      <c r="Q56" s="1316">
        <v>501.6</v>
      </c>
      <c r="R56" s="1326">
        <v>417.3</v>
      </c>
    </row>
    <row r="57" spans="1:18" ht="16.5" customHeight="1">
      <c r="A57" s="1314" t="s">
        <v>2194</v>
      </c>
      <c r="B57" s="1315" t="s">
        <v>533</v>
      </c>
      <c r="C57" s="1316"/>
      <c r="D57" s="1316"/>
      <c r="E57" s="1316">
        <v>71.900000000000006</v>
      </c>
      <c r="F57" s="1326">
        <v>16.3</v>
      </c>
      <c r="G57" s="1316">
        <v>392.8</v>
      </c>
      <c r="H57" s="1326">
        <v>34164.9</v>
      </c>
      <c r="I57" s="1316">
        <v>513</v>
      </c>
      <c r="J57" s="1326">
        <v>146</v>
      </c>
      <c r="K57" s="1316">
        <v>869</v>
      </c>
      <c r="L57" s="1326">
        <v>205.9</v>
      </c>
      <c r="M57" s="1316">
        <v>786.4</v>
      </c>
      <c r="N57" s="1326">
        <v>201.9</v>
      </c>
      <c r="O57" s="1316">
        <v>4212</v>
      </c>
      <c r="P57" s="1326">
        <v>124.4</v>
      </c>
      <c r="Q57" s="1316">
        <v>0.27929999999999999</v>
      </c>
      <c r="R57" s="1326">
        <v>114.7</v>
      </c>
    </row>
    <row r="58" spans="1:18" ht="16.5" customHeight="1">
      <c r="A58" s="1314" t="s">
        <v>2195</v>
      </c>
      <c r="B58" s="1315" t="s">
        <v>525</v>
      </c>
      <c r="C58" s="1329"/>
      <c r="D58" s="1329"/>
      <c r="E58" s="1329"/>
      <c r="F58" s="1329"/>
      <c r="G58" s="1329"/>
      <c r="H58" s="1329"/>
      <c r="I58" s="1316">
        <v>12.7</v>
      </c>
      <c r="J58" s="1326">
        <v>4.5</v>
      </c>
      <c r="K58" s="1316">
        <v>118.3</v>
      </c>
      <c r="L58" s="1326">
        <v>82.3</v>
      </c>
      <c r="M58" s="1316">
        <v>259.2</v>
      </c>
      <c r="N58" s="1326">
        <v>191.3</v>
      </c>
      <c r="O58" s="1316">
        <v>0.1457</v>
      </c>
      <c r="P58" s="1326">
        <v>105.4</v>
      </c>
      <c r="Q58" s="1316">
        <v>0.16059999999999999</v>
      </c>
      <c r="R58" s="1326">
        <v>125.2</v>
      </c>
    </row>
    <row r="59" spans="1:18" ht="16.5" customHeight="1">
      <c r="A59" s="1314" t="s">
        <v>2196</v>
      </c>
      <c r="B59" s="1315" t="s">
        <v>525</v>
      </c>
      <c r="C59" s="1329"/>
      <c r="D59" s="1329"/>
      <c r="E59" s="1329"/>
      <c r="F59" s="1329"/>
      <c r="G59" s="1329"/>
      <c r="H59" s="1329"/>
      <c r="I59" s="1316"/>
      <c r="J59" s="1326"/>
      <c r="K59" s="1316"/>
      <c r="L59" s="1326"/>
      <c r="M59" s="1316"/>
      <c r="N59" s="1326"/>
      <c r="O59" s="1316">
        <v>0.114</v>
      </c>
      <c r="P59" s="1326">
        <v>40.4</v>
      </c>
      <c r="Q59" s="1316">
        <v>0</v>
      </c>
      <c r="R59" s="1326">
        <v>0</v>
      </c>
    </row>
    <row r="60" spans="1:18" ht="16.5" customHeight="1">
      <c r="A60" s="1314" t="s">
        <v>2197</v>
      </c>
      <c r="B60" s="1315" t="s">
        <v>525</v>
      </c>
      <c r="C60" s="1329"/>
      <c r="D60" s="1329"/>
      <c r="E60" s="1329"/>
      <c r="F60" s="1329"/>
      <c r="G60" s="1329"/>
      <c r="H60" s="1329"/>
      <c r="I60" s="1316"/>
      <c r="J60" s="1326"/>
      <c r="K60" s="1316"/>
      <c r="L60" s="1326"/>
      <c r="M60" s="1316"/>
      <c r="N60" s="1326"/>
      <c r="O60" s="1316">
        <v>0.1</v>
      </c>
      <c r="P60" s="1326">
        <v>48.3</v>
      </c>
      <c r="Q60" s="1316">
        <v>0</v>
      </c>
      <c r="R60" s="1326">
        <v>0</v>
      </c>
    </row>
    <row r="61" spans="1:18" ht="16.5" customHeight="1">
      <c r="A61" s="1314" t="s">
        <v>2198</v>
      </c>
      <c r="B61" s="1315" t="s">
        <v>525</v>
      </c>
      <c r="O61" s="1305">
        <v>0.04</v>
      </c>
      <c r="P61" s="1305">
        <v>98.1</v>
      </c>
      <c r="Q61" s="1305">
        <v>0</v>
      </c>
      <c r="R61" s="1305">
        <v>0</v>
      </c>
    </row>
    <row r="62" spans="1:18" ht="16.5" customHeight="1">
      <c r="A62" s="1314" t="s">
        <v>2199</v>
      </c>
      <c r="B62" s="1315" t="s">
        <v>525</v>
      </c>
      <c r="C62" s="1316"/>
      <c r="D62" s="1316"/>
      <c r="E62" s="1316">
        <v>7.5</v>
      </c>
      <c r="F62" s="1326">
        <v>2872.5</v>
      </c>
      <c r="G62" s="1316"/>
      <c r="H62" s="1326"/>
      <c r="I62" s="1316"/>
      <c r="J62" s="1326"/>
      <c r="K62" s="1316"/>
      <c r="L62" s="1326"/>
      <c r="M62" s="1316">
        <v>67.5</v>
      </c>
      <c r="N62" s="1326">
        <v>35.1</v>
      </c>
      <c r="O62" s="1316">
        <v>0.76629999999999998</v>
      </c>
      <c r="P62" s="1326">
        <v>162.5</v>
      </c>
      <c r="Q62" s="1316">
        <v>0.96919999999999995</v>
      </c>
      <c r="R62" s="1326">
        <v>179.5</v>
      </c>
    </row>
    <row r="63" spans="1:18" ht="16.5" customHeight="1">
      <c r="A63" s="1314" t="s">
        <v>2200</v>
      </c>
      <c r="B63" s="1315" t="s">
        <v>525</v>
      </c>
      <c r="C63" s="1329"/>
      <c r="D63" s="1329"/>
      <c r="E63" s="1329"/>
      <c r="F63" s="1329"/>
      <c r="G63" s="1329"/>
      <c r="H63" s="1329"/>
      <c r="I63" s="1316">
        <v>66</v>
      </c>
      <c r="J63" s="1326">
        <v>14.2</v>
      </c>
      <c r="K63" s="1316">
        <v>104</v>
      </c>
      <c r="L63" s="1326">
        <v>19.7</v>
      </c>
      <c r="M63" s="1316">
        <v>216</v>
      </c>
      <c r="N63" s="1326">
        <v>30.8</v>
      </c>
      <c r="O63" s="1316">
        <v>0</v>
      </c>
      <c r="P63" s="1326">
        <v>0</v>
      </c>
      <c r="Q63" s="1316">
        <v>0</v>
      </c>
      <c r="R63" s="1326">
        <v>0</v>
      </c>
    </row>
    <row r="64" spans="1:18" ht="16.5" customHeight="1">
      <c r="A64" s="1314" t="s">
        <v>2201</v>
      </c>
      <c r="B64" s="1315" t="s">
        <v>603</v>
      </c>
      <c r="C64" s="1316"/>
      <c r="D64" s="1316"/>
      <c r="E64" s="1316">
        <v>40</v>
      </c>
      <c r="F64" s="1326">
        <v>70.900000000000006</v>
      </c>
      <c r="G64" s="1316">
        <v>47</v>
      </c>
      <c r="H64" s="1326">
        <v>35.9</v>
      </c>
      <c r="I64" s="1316"/>
      <c r="J64" s="1326"/>
      <c r="K64" s="1316">
        <v>11</v>
      </c>
      <c r="L64" s="1326">
        <v>24.9</v>
      </c>
      <c r="M64" s="1316"/>
      <c r="N64" s="1326"/>
      <c r="O64" s="1316">
        <v>15</v>
      </c>
      <c r="P64" s="1326">
        <v>11.2</v>
      </c>
      <c r="Q64" s="1316">
        <v>21</v>
      </c>
      <c r="R64" s="1326">
        <v>16.7</v>
      </c>
    </row>
    <row r="65" spans="1:18" ht="16.5" customHeight="1" thickBot="1">
      <c r="A65" s="1314" t="s">
        <v>2202</v>
      </c>
      <c r="B65" s="1333"/>
      <c r="P65" s="1326">
        <v>3937.1</v>
      </c>
      <c r="R65" s="1326">
        <v>6575.7</v>
      </c>
    </row>
    <row r="66" spans="1:18" ht="16.5" customHeight="1">
      <c r="A66" s="2426" t="s">
        <v>2203</v>
      </c>
      <c r="B66" s="1334" t="s">
        <v>2204</v>
      </c>
      <c r="C66" s="1335"/>
      <c r="D66" s="1335"/>
      <c r="E66" s="1335"/>
      <c r="F66" s="1335"/>
      <c r="G66" s="1335">
        <v>37524</v>
      </c>
      <c r="H66" s="1336"/>
      <c r="I66" s="1337">
        <v>33330</v>
      </c>
      <c r="J66" s="1338"/>
      <c r="K66" s="1337">
        <v>51270</v>
      </c>
      <c r="L66" s="1336"/>
      <c r="M66" s="1337">
        <v>77576</v>
      </c>
      <c r="N66" s="1336"/>
      <c r="O66" s="1337">
        <v>96278</v>
      </c>
      <c r="P66" s="1336"/>
      <c r="Q66" s="1337">
        <v>98080</v>
      </c>
      <c r="R66" s="1336"/>
    </row>
    <row r="67" spans="1:18" ht="16.5" customHeight="1">
      <c r="A67" s="2427"/>
      <c r="B67" s="1315" t="s">
        <v>2205</v>
      </c>
      <c r="C67" s="1339"/>
      <c r="D67" s="1339"/>
      <c r="E67" s="1339"/>
      <c r="F67" s="1339"/>
      <c r="G67" s="1339">
        <v>38078</v>
      </c>
      <c r="H67" s="1340"/>
      <c r="I67" s="1316">
        <v>33008</v>
      </c>
      <c r="J67" s="1326"/>
      <c r="K67" s="1316">
        <v>51261</v>
      </c>
      <c r="L67" s="1340"/>
      <c r="M67" s="1316">
        <v>78026</v>
      </c>
      <c r="N67" s="1340"/>
      <c r="O67" s="1316">
        <v>96206</v>
      </c>
      <c r="P67" s="1340"/>
      <c r="Q67" s="1316">
        <v>97284</v>
      </c>
      <c r="R67" s="1340"/>
    </row>
    <row r="68" spans="1:18" ht="16.5" customHeight="1">
      <c r="A68" s="2427" t="s">
        <v>2206</v>
      </c>
      <c r="B68" s="1315" t="s">
        <v>2204</v>
      </c>
      <c r="C68" s="1339"/>
      <c r="D68" s="1339"/>
      <c r="E68" s="1339"/>
      <c r="F68" s="1339"/>
      <c r="G68" s="1339">
        <v>9814</v>
      </c>
      <c r="H68" s="1340"/>
      <c r="I68" s="1316">
        <v>7766</v>
      </c>
      <c r="J68" s="1326"/>
      <c r="K68" s="1316">
        <v>16231</v>
      </c>
      <c r="L68" s="1340"/>
      <c r="M68" s="1316">
        <v>30201</v>
      </c>
      <c r="N68" s="1340"/>
      <c r="O68" s="1316">
        <v>37522</v>
      </c>
      <c r="P68" s="1340"/>
      <c r="Q68" s="1316">
        <v>38275</v>
      </c>
      <c r="R68" s="1340"/>
    </row>
    <row r="69" spans="1:18" ht="16.5" customHeight="1" thickBot="1">
      <c r="A69" s="2428"/>
      <c r="B69" s="1341" t="s">
        <v>2205</v>
      </c>
      <c r="C69" s="1342"/>
      <c r="D69" s="1342"/>
      <c r="E69" s="1342"/>
      <c r="F69" s="1342"/>
      <c r="G69" s="1342">
        <v>9880</v>
      </c>
      <c r="H69" s="1343"/>
      <c r="I69" s="1344">
        <v>7633</v>
      </c>
      <c r="J69" s="1345"/>
      <c r="K69" s="1344">
        <v>16579</v>
      </c>
      <c r="L69" s="1343"/>
      <c r="M69" s="1344">
        <v>30339</v>
      </c>
      <c r="N69" s="1343"/>
      <c r="O69" s="1344">
        <v>37232</v>
      </c>
      <c r="P69" s="1343"/>
      <c r="Q69" s="1344">
        <v>39210</v>
      </c>
      <c r="R69" s="1343"/>
    </row>
    <row r="72" spans="1:18" ht="16.5" customHeight="1">
      <c r="H72" s="1305">
        <v>93</v>
      </c>
    </row>
  </sheetData>
  <mergeCells count="17">
    <mergeCell ref="Q3:R3"/>
    <mergeCell ref="A36:R36"/>
    <mergeCell ref="P37:R37"/>
    <mergeCell ref="A66:A67"/>
    <mergeCell ref="A68:A69"/>
    <mergeCell ref="A1:P1"/>
    <mergeCell ref="M2:N2"/>
    <mergeCell ref="Q2:R2"/>
    <mergeCell ref="A3:A4"/>
    <mergeCell ref="B3:B4"/>
    <mergeCell ref="C3:D3"/>
    <mergeCell ref="E3:F3"/>
    <mergeCell ref="G3:H3"/>
    <mergeCell ref="I3:J3"/>
    <mergeCell ref="K3:L3"/>
    <mergeCell ref="M3:N3"/>
    <mergeCell ref="O3:P3"/>
  </mergeCells>
  <pageMargins left="0.9" right="0.16" top="0.47" bottom="0.28000000000000003" header="0.3" footer="0.18"/>
  <pageSetup scale="9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00B050"/>
  </sheetPr>
  <dimension ref="A1:CH52"/>
  <sheetViews>
    <sheetView topLeftCell="A4" workbookViewId="0">
      <pane xSplit="2" ySplit="8" topLeftCell="C21" activePane="bottomRight" state="frozen"/>
      <selection activeCell="A4" sqref="A4"/>
      <selection pane="topRight" activeCell="C4" sqref="C4"/>
      <selection pane="bottomLeft" activeCell="A10" sqref="A10"/>
      <selection pane="bottomRight" activeCell="A32" sqref="A32"/>
    </sheetView>
  </sheetViews>
  <sheetFormatPr defaultColWidth="9.140625" defaultRowHeight="12.75"/>
  <cols>
    <col min="1" max="1" width="3.42578125" style="2" customWidth="1"/>
    <col min="2" max="2" width="11.7109375" style="2" customWidth="1"/>
    <col min="3" max="3" width="13" style="2" customWidth="1"/>
    <col min="4" max="4" width="10.7109375" style="2" customWidth="1"/>
    <col min="5" max="5" width="12" style="2" customWidth="1"/>
    <col min="6" max="6" width="7.7109375" style="2" customWidth="1"/>
    <col min="7" max="7" width="11.140625" style="2" customWidth="1"/>
    <col min="8" max="8" width="9.42578125" style="2" customWidth="1"/>
    <col min="9" max="9" width="8.85546875" style="2" customWidth="1"/>
    <col min="10" max="10" width="9.85546875" style="2" customWidth="1"/>
    <col min="11" max="11" width="4.5703125" style="2" customWidth="1"/>
    <col min="12" max="12" width="3.85546875" style="2" customWidth="1"/>
    <col min="13" max="13" width="3" style="2" customWidth="1"/>
    <col min="14" max="14" width="6.28515625" style="2" customWidth="1"/>
    <col min="15" max="16" width="9.85546875" style="2" customWidth="1"/>
    <col min="17" max="17" width="8.7109375" style="2" customWidth="1"/>
    <col min="18" max="18" width="6.85546875" style="2" customWidth="1"/>
    <col min="19" max="19" width="9.7109375" style="2" customWidth="1"/>
    <col min="20" max="20" width="4.85546875" style="2" customWidth="1"/>
    <col min="21" max="21" width="12.140625" style="2" customWidth="1"/>
    <col min="22" max="22" width="9.7109375" style="2" customWidth="1"/>
    <col min="23" max="23" width="9.5703125" style="2" customWidth="1"/>
    <col min="24" max="24" width="8.5703125" style="2" customWidth="1"/>
    <col min="25" max="25" width="7.140625" style="2" customWidth="1"/>
    <col min="26" max="26" width="9.42578125" style="2" customWidth="1"/>
    <col min="27" max="27" width="9.5703125" style="2" customWidth="1"/>
    <col min="28" max="28" width="5.5703125" style="2" customWidth="1"/>
    <col min="29" max="29" width="6.28515625" style="2" customWidth="1"/>
    <col min="30" max="30" width="5.5703125" style="2" customWidth="1"/>
    <col min="31" max="31" width="7.85546875" style="2" customWidth="1"/>
    <col min="32" max="32" width="9" style="2" customWidth="1"/>
    <col min="33" max="33" width="6.7109375" style="2" customWidth="1"/>
    <col min="34" max="34" width="8.85546875" style="2" customWidth="1"/>
    <col min="35" max="37" width="10.7109375" style="2" customWidth="1"/>
    <col min="38" max="38" width="9.5703125" style="2" customWidth="1"/>
    <col min="39" max="39" width="8.85546875" style="2" customWidth="1"/>
    <col min="40" max="40" width="9.7109375" style="2" customWidth="1"/>
    <col min="41" max="41" width="13.5703125" style="2" customWidth="1"/>
    <col min="42" max="42" width="10.140625" style="2" customWidth="1"/>
    <col min="43" max="43" width="8" style="2" customWidth="1"/>
    <col min="44" max="44" width="6.85546875" style="2" customWidth="1"/>
    <col min="45" max="45" width="8.5703125" style="2" customWidth="1"/>
    <col min="46" max="46" width="5.140625" style="2" customWidth="1"/>
    <col min="47" max="47" width="5.5703125" style="2" customWidth="1"/>
    <col min="48" max="48" width="6.85546875" style="2" customWidth="1"/>
    <col min="49" max="49" width="6.5703125" style="2" customWidth="1"/>
    <col min="50" max="50" width="5" style="2" customWidth="1"/>
    <col min="51" max="51" width="5.140625" style="2" customWidth="1"/>
    <col min="52" max="52" width="5.42578125" style="2" customWidth="1"/>
    <col min="53" max="53" width="4.42578125" style="2" customWidth="1"/>
    <col min="54" max="54" width="8.85546875" style="2" customWidth="1"/>
    <col min="55" max="55" width="9.85546875" style="2" customWidth="1"/>
    <col min="56" max="56" width="8.140625" style="2" customWidth="1"/>
    <col min="57" max="57" width="4.5703125" style="2" customWidth="1"/>
    <col min="58" max="58" width="5.28515625" style="2" customWidth="1"/>
    <col min="59" max="59" width="5" style="2" customWidth="1"/>
    <col min="60" max="60" width="3.5703125" style="2" customWidth="1"/>
    <col min="61" max="61" width="8.42578125" style="2" customWidth="1"/>
    <col min="62" max="62" width="7.28515625" style="2" customWidth="1"/>
    <col min="63" max="63" width="6.7109375" style="2" customWidth="1"/>
    <col min="64" max="64" width="6.5703125" style="2" customWidth="1"/>
    <col min="65" max="66" width="8" style="2" customWidth="1"/>
    <col min="67" max="67" width="18.5703125" style="2" customWidth="1"/>
    <col min="68" max="68" width="7.7109375" style="2" customWidth="1"/>
    <col min="69" max="69" width="6.28515625" style="2" customWidth="1"/>
    <col min="70" max="70" width="9.5703125" style="2" bestFit="1" customWidth="1"/>
    <col min="71" max="71" width="11.85546875" style="2" bestFit="1" customWidth="1"/>
    <col min="72" max="72" width="6.85546875" style="2" customWidth="1"/>
    <col min="73" max="73" width="12.85546875" style="2" customWidth="1"/>
    <col min="74" max="74" width="9.5703125" style="2" customWidth="1"/>
    <col min="75" max="75" width="8" style="2" customWidth="1"/>
    <col min="76" max="76" width="7.28515625" style="2" customWidth="1"/>
    <col min="77" max="77" width="7.140625" style="2" customWidth="1"/>
    <col min="78" max="78" width="5" style="2" customWidth="1"/>
    <col min="79" max="79" width="8.5703125" style="2" customWidth="1"/>
    <col min="80" max="80" width="7.7109375" style="2" customWidth="1"/>
    <col min="81" max="81" width="8.85546875" style="2" customWidth="1"/>
    <col min="82" max="82" width="9.7109375" style="2" customWidth="1"/>
    <col min="83" max="83" width="7.140625" style="2" customWidth="1"/>
    <col min="84" max="84" width="9.28515625" style="2" bestFit="1" customWidth="1"/>
    <col min="85" max="85" width="10" style="2" bestFit="1" customWidth="1"/>
    <col min="86" max="86" width="9.85546875" style="2" customWidth="1"/>
    <col min="87" max="16384" width="9.140625" style="2"/>
  </cols>
  <sheetData>
    <row r="1" spans="1:86">
      <c r="A1" s="2437" t="s">
        <v>1683</v>
      </c>
      <c r="B1" s="2437"/>
      <c r="C1" s="2437"/>
      <c r="D1" s="2437"/>
      <c r="E1" s="2437"/>
      <c r="F1" s="2437"/>
      <c r="G1" s="2437"/>
      <c r="H1" s="2437"/>
      <c r="I1" s="2437"/>
      <c r="J1" s="2437"/>
      <c r="K1" s="2437"/>
      <c r="L1" s="2437"/>
      <c r="M1" s="2437"/>
      <c r="N1" s="2437"/>
      <c r="O1" s="2437"/>
      <c r="P1" s="2437"/>
      <c r="Q1" s="2437"/>
      <c r="R1" s="2437"/>
      <c r="S1" s="2437"/>
      <c r="T1" s="2437"/>
      <c r="U1" s="1693" t="s">
        <v>1683</v>
      </c>
      <c r="V1" s="1693"/>
      <c r="W1" s="1693"/>
      <c r="X1" s="1693"/>
      <c r="Y1" s="1693"/>
      <c r="Z1" s="1693"/>
      <c r="AA1" s="1693"/>
      <c r="AB1" s="1693"/>
      <c r="AC1" s="1693"/>
      <c r="AD1" s="1693"/>
      <c r="AE1" s="1693"/>
      <c r="AF1" s="1693"/>
      <c r="AG1" s="1693"/>
      <c r="AH1" s="1693"/>
      <c r="AI1" s="1693"/>
      <c r="AJ1" s="1693"/>
      <c r="AK1" s="1693"/>
      <c r="AL1" s="1693"/>
      <c r="AM1" s="1693"/>
      <c r="AN1" s="1693"/>
      <c r="AO1" s="1693" t="s">
        <v>1683</v>
      </c>
      <c r="AP1" s="1693"/>
      <c r="AQ1" s="1693"/>
      <c r="AR1" s="1693"/>
      <c r="AS1" s="1693"/>
      <c r="AT1" s="1693"/>
      <c r="AU1" s="1693"/>
      <c r="AV1" s="1693"/>
      <c r="AW1" s="1693"/>
      <c r="AX1" s="1693"/>
      <c r="AY1" s="1693"/>
      <c r="AZ1" s="1693"/>
      <c r="BA1" s="1693"/>
      <c r="BB1" s="1693"/>
      <c r="BC1" s="1693"/>
      <c r="BD1" s="1693"/>
      <c r="BE1" s="1693"/>
      <c r="BF1" s="1693"/>
      <c r="BG1" s="1693"/>
      <c r="BH1" s="1693"/>
      <c r="BI1" s="1693"/>
      <c r="BJ1" s="1693"/>
      <c r="BK1" s="1693"/>
      <c r="BL1" s="1693"/>
      <c r="BM1" s="1693"/>
      <c r="BN1" s="1693"/>
      <c r="BO1" s="1693" t="s">
        <v>1683</v>
      </c>
      <c r="BP1" s="1693"/>
      <c r="BQ1" s="1693"/>
      <c r="BR1" s="1693"/>
      <c r="BS1" s="1693"/>
      <c r="BT1" s="1693"/>
      <c r="BU1" s="1693"/>
      <c r="BV1" s="1693"/>
      <c r="BW1" s="1693"/>
      <c r="BX1" s="1693"/>
      <c r="BY1" s="1693"/>
      <c r="BZ1" s="1693"/>
      <c r="CA1" s="1693"/>
      <c r="CB1" s="1693"/>
      <c r="CC1" s="1693"/>
      <c r="CD1" s="1693"/>
      <c r="CE1" s="1693"/>
      <c r="CF1" s="1693"/>
      <c r="CG1" s="1693"/>
      <c r="CH1" s="1693"/>
    </row>
    <row r="2" spans="1:86">
      <c r="A2" s="2437"/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  <c r="R2" s="2437"/>
      <c r="S2" s="2437"/>
      <c r="T2" s="2437"/>
      <c r="U2" s="1693"/>
      <c r="V2" s="1693"/>
      <c r="W2" s="1693"/>
      <c r="X2" s="1693"/>
      <c r="Y2" s="1693"/>
      <c r="Z2" s="1693"/>
      <c r="AA2" s="1693"/>
      <c r="AB2" s="1693"/>
      <c r="AC2" s="1693"/>
      <c r="AD2" s="1693"/>
      <c r="AE2" s="1693"/>
      <c r="AF2" s="1693"/>
      <c r="AG2" s="1693"/>
      <c r="AH2" s="1693"/>
      <c r="AI2" s="1693"/>
      <c r="AJ2" s="1693"/>
      <c r="AK2" s="1693"/>
      <c r="AL2" s="1693"/>
      <c r="AM2" s="1693"/>
      <c r="AN2" s="1693"/>
      <c r="AO2" s="1693"/>
      <c r="AP2" s="1693"/>
      <c r="AQ2" s="1693"/>
      <c r="AR2" s="1693"/>
      <c r="AS2" s="1693"/>
      <c r="AT2" s="1693"/>
      <c r="AU2" s="1693"/>
      <c r="AV2" s="1693"/>
      <c r="AW2" s="1693"/>
      <c r="AX2" s="1693"/>
      <c r="AY2" s="1693"/>
      <c r="AZ2" s="1693"/>
      <c r="BA2" s="1693"/>
      <c r="BB2" s="1693"/>
      <c r="BC2" s="1693"/>
      <c r="BD2" s="1693"/>
      <c r="BE2" s="1693"/>
      <c r="BF2" s="1693"/>
      <c r="BG2" s="1693"/>
      <c r="BH2" s="1693"/>
      <c r="BI2" s="1693"/>
      <c r="BJ2" s="1693"/>
      <c r="BK2" s="1693"/>
      <c r="BL2" s="1693"/>
      <c r="BM2" s="1693"/>
      <c r="BN2" s="1693"/>
      <c r="BO2" s="1693"/>
      <c r="BP2" s="1693"/>
      <c r="BQ2" s="1693"/>
      <c r="BR2" s="1693"/>
      <c r="BS2" s="1693"/>
      <c r="BT2" s="1693"/>
      <c r="BU2" s="1693"/>
      <c r="BV2" s="1693"/>
      <c r="BW2" s="1693"/>
      <c r="BX2" s="1693"/>
      <c r="BY2" s="1693"/>
      <c r="BZ2" s="1693"/>
      <c r="CA2" s="1693"/>
      <c r="CB2" s="1693"/>
      <c r="CC2" s="1693"/>
      <c r="CD2" s="1693"/>
      <c r="CE2" s="1693"/>
      <c r="CF2" s="1693"/>
      <c r="CG2" s="1693"/>
      <c r="CH2" s="1693"/>
    </row>
    <row r="3" spans="1:86" s="48" customFormat="1" ht="15">
      <c r="A3" s="466"/>
      <c r="B3" s="49" t="s">
        <v>1622</v>
      </c>
      <c r="C3" s="466"/>
      <c r="D3" s="467"/>
      <c r="E3" s="466"/>
      <c r="F3" s="466"/>
      <c r="G3" s="466"/>
      <c r="H3" s="466"/>
      <c r="I3" s="466"/>
      <c r="J3" s="466"/>
      <c r="K3" s="466"/>
      <c r="L3" s="466"/>
      <c r="N3" s="466"/>
      <c r="O3" s="466"/>
      <c r="P3" s="466"/>
      <c r="Q3" s="466"/>
      <c r="R3" s="466"/>
      <c r="S3" s="468" t="s">
        <v>363</v>
      </c>
      <c r="T3" s="466"/>
      <c r="U3" s="466"/>
      <c r="V3" s="466"/>
      <c r="W3" s="467"/>
      <c r="X3" s="466"/>
      <c r="Y3" s="466"/>
      <c r="Z3" s="466"/>
      <c r="AA3" s="466"/>
      <c r="AB3" s="466"/>
      <c r="AC3" s="466"/>
      <c r="AD3" s="466"/>
      <c r="AE3" s="466"/>
      <c r="AF3" s="466"/>
      <c r="AG3" s="466"/>
      <c r="AH3" s="466"/>
      <c r="AI3" s="466"/>
      <c r="AJ3" s="466"/>
      <c r="AK3" s="466"/>
      <c r="AL3" s="466"/>
      <c r="AM3" s="466"/>
      <c r="AN3" s="49" t="s">
        <v>1679</v>
      </c>
      <c r="AO3" s="466"/>
      <c r="AP3" s="466"/>
      <c r="AQ3" s="466"/>
      <c r="AR3" s="467"/>
      <c r="AS3" s="466"/>
      <c r="AT3" s="466"/>
      <c r="AU3" s="466"/>
      <c r="AV3" s="466"/>
      <c r="AW3" s="466"/>
      <c r="AX3" s="466"/>
      <c r="AY3" s="466"/>
      <c r="AZ3" s="466"/>
      <c r="BA3" s="466"/>
      <c r="BB3" s="466"/>
      <c r="BC3" s="466"/>
      <c r="BD3" s="466"/>
      <c r="BE3" s="466"/>
      <c r="BF3" s="466"/>
      <c r="BG3" s="466"/>
      <c r="BH3" s="466"/>
      <c r="BI3" s="466"/>
      <c r="BJ3" s="466"/>
      <c r="BK3" s="466"/>
      <c r="BL3" s="2"/>
      <c r="BM3" s="1738" t="s">
        <v>1679</v>
      </c>
      <c r="BN3" s="1738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1738" t="s">
        <v>1679</v>
      </c>
      <c r="CH3" s="1738"/>
    </row>
    <row r="4" spans="1:86" s="48" customFormat="1" ht="15">
      <c r="A4" s="466"/>
      <c r="B4" s="627"/>
      <c r="C4" s="466"/>
      <c r="D4" s="467"/>
      <c r="E4" s="466"/>
      <c r="F4" s="466"/>
      <c r="G4" s="466"/>
      <c r="H4" s="466"/>
      <c r="I4" s="466"/>
      <c r="J4" s="466"/>
      <c r="K4" s="466"/>
      <c r="L4" s="466"/>
      <c r="N4" s="466"/>
      <c r="O4" s="466"/>
      <c r="P4" s="466"/>
      <c r="Q4" s="466"/>
      <c r="R4" s="466"/>
      <c r="S4" s="468"/>
      <c r="T4" s="466"/>
      <c r="U4" s="466"/>
      <c r="V4" s="466"/>
      <c r="W4" s="467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627"/>
      <c r="AO4" s="466"/>
      <c r="AP4" s="466"/>
      <c r="AQ4" s="466"/>
      <c r="AR4" s="467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2"/>
      <c r="BM4" s="625"/>
      <c r="BN4" s="625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625"/>
      <c r="CH4" s="625"/>
    </row>
    <row r="5" spans="1:86" s="48" customFormat="1" ht="15">
      <c r="A5" s="466"/>
      <c r="B5" s="627"/>
      <c r="C5" s="466"/>
      <c r="D5" s="467"/>
      <c r="E5" s="466"/>
      <c r="F5" s="466"/>
      <c r="G5" s="466"/>
      <c r="H5" s="466"/>
      <c r="I5" s="466"/>
      <c r="J5" s="466"/>
      <c r="K5" s="466"/>
      <c r="L5" s="466"/>
      <c r="N5" s="466"/>
      <c r="O5" s="466"/>
      <c r="P5" s="466"/>
      <c r="Q5" s="466"/>
      <c r="R5" s="466"/>
      <c r="S5" s="468"/>
      <c r="T5" s="466"/>
      <c r="U5" s="466"/>
      <c r="V5" s="466"/>
      <c r="W5" s="467"/>
      <c r="X5" s="466"/>
      <c r="Y5" s="466"/>
      <c r="Z5" s="466"/>
      <c r="AA5" s="466"/>
      <c r="AB5" s="466"/>
      <c r="AC5" s="466"/>
      <c r="AD5" s="466"/>
      <c r="AE5" s="466"/>
      <c r="AF5" s="466"/>
      <c r="AG5" s="466"/>
      <c r="AH5" s="466"/>
      <c r="AI5" s="466"/>
      <c r="AJ5" s="466"/>
      <c r="AK5" s="466"/>
      <c r="AL5" s="466"/>
      <c r="AM5" s="466"/>
      <c r="AN5" s="627"/>
      <c r="AO5" s="466"/>
      <c r="AP5" s="466"/>
      <c r="AQ5" s="466"/>
      <c r="AR5" s="467"/>
      <c r="AS5" s="466"/>
      <c r="AT5" s="466"/>
      <c r="AU5" s="466"/>
      <c r="AV5" s="466"/>
      <c r="AW5" s="466"/>
      <c r="AX5" s="466"/>
      <c r="AY5" s="466"/>
      <c r="AZ5" s="466"/>
      <c r="BA5" s="466"/>
      <c r="BB5" s="466"/>
      <c r="BC5" s="466"/>
      <c r="BD5" s="466"/>
      <c r="BE5" s="466"/>
      <c r="BF5" s="466"/>
      <c r="BG5" s="466"/>
      <c r="BH5" s="466"/>
      <c r="BI5" s="466"/>
      <c r="BJ5" s="466"/>
      <c r="BK5" s="466"/>
      <c r="BL5" s="2"/>
      <c r="BM5" s="625"/>
      <c r="BN5" s="625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625"/>
      <c r="CH5" s="625"/>
    </row>
    <row r="6" spans="1:86" s="48" customFormat="1">
      <c r="A6" s="2438" t="s">
        <v>242</v>
      </c>
      <c r="B6" s="2441" t="s">
        <v>551</v>
      </c>
      <c r="C6" s="2438" t="s">
        <v>302</v>
      </c>
      <c r="D6" s="2444" t="s">
        <v>552</v>
      </c>
      <c r="E6" s="2444"/>
      <c r="F6" s="2444"/>
      <c r="G6" s="2444"/>
      <c r="H6" s="2444"/>
      <c r="I6" s="2444"/>
      <c r="J6" s="2444"/>
      <c r="K6" s="2444"/>
      <c r="L6" s="2444"/>
      <c r="M6" s="2444"/>
      <c r="N6" s="2444"/>
      <c r="O6" s="2444"/>
      <c r="P6" s="2444"/>
      <c r="Q6" s="2444"/>
      <c r="R6" s="2444"/>
      <c r="S6" s="2444"/>
      <c r="T6" s="2444"/>
      <c r="U6" s="2441" t="s">
        <v>551</v>
      </c>
      <c r="V6" s="2444" t="s">
        <v>553</v>
      </c>
      <c r="W6" s="2444"/>
      <c r="X6" s="2444"/>
      <c r="Y6" s="2444"/>
      <c r="Z6" s="2444"/>
      <c r="AA6" s="2444"/>
      <c r="AB6" s="2444"/>
      <c r="AC6" s="2444"/>
      <c r="AD6" s="2444"/>
      <c r="AE6" s="2444"/>
      <c r="AF6" s="2444"/>
      <c r="AG6" s="2444"/>
      <c r="AH6" s="2444"/>
      <c r="AI6" s="2444"/>
      <c r="AJ6" s="2444"/>
      <c r="AK6" s="2444"/>
      <c r="AL6" s="2444"/>
      <c r="AM6" s="2444"/>
      <c r="AN6" s="2444"/>
      <c r="AO6" s="2441" t="s">
        <v>551</v>
      </c>
      <c r="AP6" s="2444" t="s">
        <v>554</v>
      </c>
      <c r="AQ6" s="2444"/>
      <c r="AR6" s="2444"/>
      <c r="AS6" s="2444"/>
      <c r="AT6" s="2444"/>
      <c r="AU6" s="2444"/>
      <c r="AV6" s="2444"/>
      <c r="AW6" s="2444"/>
      <c r="AX6" s="2444"/>
      <c r="AY6" s="2444"/>
      <c r="AZ6" s="2444"/>
      <c r="BA6" s="2444"/>
      <c r="BB6" s="2444"/>
      <c r="BC6" s="2444"/>
      <c r="BD6" s="2444"/>
      <c r="BE6" s="2444"/>
      <c r="BF6" s="2444"/>
      <c r="BG6" s="2444"/>
      <c r="BH6" s="2444"/>
      <c r="BI6" s="2454" t="s">
        <v>555</v>
      </c>
      <c r="BJ6" s="2454"/>
      <c r="BK6" s="2454"/>
      <c r="BL6" s="2454"/>
      <c r="BM6" s="2454"/>
      <c r="BN6" s="2454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9"/>
    </row>
    <row r="7" spans="1:86" s="48" customFormat="1" ht="12.75" customHeight="1">
      <c r="A7" s="2439"/>
      <c r="B7" s="2442"/>
      <c r="C7" s="2439"/>
      <c r="D7" s="2444" t="s">
        <v>556</v>
      </c>
      <c r="E7" s="2444"/>
      <c r="F7" s="2444"/>
      <c r="G7" s="2444"/>
      <c r="H7" s="2444"/>
      <c r="I7" s="2444"/>
      <c r="J7" s="2444"/>
      <c r="K7" s="2444"/>
      <c r="L7" s="2444"/>
      <c r="M7" s="2444"/>
      <c r="N7" s="2444"/>
      <c r="O7" s="2444"/>
      <c r="P7" s="2444"/>
      <c r="Q7" s="2444"/>
      <c r="R7" s="2444"/>
      <c r="S7" s="2444"/>
      <c r="T7" s="2444"/>
      <c r="U7" s="2442"/>
      <c r="V7" s="2444" t="s">
        <v>557</v>
      </c>
      <c r="W7" s="2444"/>
      <c r="X7" s="2444"/>
      <c r="Y7" s="2444"/>
      <c r="Z7" s="2444"/>
      <c r="AA7" s="2444"/>
      <c r="AB7" s="2444"/>
      <c r="AC7" s="2444"/>
      <c r="AD7" s="2444"/>
      <c r="AE7" s="2444"/>
      <c r="AF7" s="2444"/>
      <c r="AG7" s="2444"/>
      <c r="AH7" s="2444"/>
      <c r="AI7" s="2444"/>
      <c r="AJ7" s="2444"/>
      <c r="AK7" s="2444"/>
      <c r="AL7" s="2444"/>
      <c r="AM7" s="2444"/>
      <c r="AN7" s="2444"/>
      <c r="AO7" s="2442"/>
      <c r="AP7" s="2444" t="s">
        <v>558</v>
      </c>
      <c r="AQ7" s="2444"/>
      <c r="AR7" s="2444"/>
      <c r="AS7" s="2444"/>
      <c r="AT7" s="2444"/>
      <c r="AU7" s="2444"/>
      <c r="AV7" s="2444"/>
      <c r="AW7" s="2444"/>
      <c r="AX7" s="2444"/>
      <c r="AY7" s="2444"/>
      <c r="AZ7" s="2444"/>
      <c r="BA7" s="2444"/>
      <c r="BB7" s="2444"/>
      <c r="BC7" s="2444"/>
      <c r="BD7" s="2444"/>
      <c r="BE7" s="2444"/>
      <c r="BF7" s="2444"/>
      <c r="BG7" s="2444"/>
      <c r="BH7" s="2444"/>
      <c r="BI7" s="2455" t="s">
        <v>364</v>
      </c>
      <c r="BJ7" s="2455"/>
      <c r="BK7" s="2455"/>
      <c r="BL7" s="2455"/>
      <c r="BM7" s="2455"/>
      <c r="BN7" s="2456"/>
      <c r="BO7" s="2441" t="s">
        <v>551</v>
      </c>
      <c r="BP7" s="2467" t="s">
        <v>365</v>
      </c>
      <c r="BQ7" s="2455"/>
      <c r="BR7" s="2455"/>
      <c r="BS7" s="2455"/>
      <c r="BT7" s="2456"/>
      <c r="BU7" s="2467" t="s">
        <v>366</v>
      </c>
      <c r="BV7" s="2455"/>
      <c r="BW7" s="2455"/>
      <c r="BX7" s="2455"/>
      <c r="BY7" s="2455"/>
      <c r="BZ7" s="2455"/>
      <c r="CA7" s="2455"/>
      <c r="CB7" s="2455"/>
      <c r="CC7" s="2455"/>
      <c r="CD7" s="2455"/>
      <c r="CE7" s="2455"/>
      <c r="CF7" s="2455"/>
      <c r="CG7" s="2455"/>
      <c r="CH7" s="2456"/>
    </row>
    <row r="8" spans="1:86" s="48" customFormat="1" ht="16.5" customHeight="1">
      <c r="A8" s="2439"/>
      <c r="B8" s="2442"/>
      <c r="C8" s="2439"/>
      <c r="D8" s="2445" t="s">
        <v>15</v>
      </c>
      <c r="E8" s="2444" t="s">
        <v>552</v>
      </c>
      <c r="F8" s="2444"/>
      <c r="G8" s="2444"/>
      <c r="H8" s="2444"/>
      <c r="I8" s="2444"/>
      <c r="J8" s="2444"/>
      <c r="K8" s="2444"/>
      <c r="L8" s="2444"/>
      <c r="M8" s="2444"/>
      <c r="N8" s="2444"/>
      <c r="O8" s="2444"/>
      <c r="P8" s="2444"/>
      <c r="Q8" s="2444"/>
      <c r="R8" s="2444"/>
      <c r="S8" s="2444"/>
      <c r="T8" s="2444"/>
      <c r="U8" s="2442"/>
      <c r="V8" s="2448" t="s">
        <v>15</v>
      </c>
      <c r="W8" s="2444" t="s">
        <v>552</v>
      </c>
      <c r="X8" s="2444"/>
      <c r="Y8" s="2444"/>
      <c r="Z8" s="2444"/>
      <c r="AA8" s="2444"/>
      <c r="AB8" s="2444"/>
      <c r="AC8" s="2444"/>
      <c r="AD8" s="2444"/>
      <c r="AE8" s="2444"/>
      <c r="AF8" s="2444"/>
      <c r="AG8" s="2444"/>
      <c r="AH8" s="2444"/>
      <c r="AI8" s="2444"/>
      <c r="AJ8" s="2444"/>
      <c r="AK8" s="2444"/>
      <c r="AL8" s="2444"/>
      <c r="AM8" s="2444"/>
      <c r="AN8" s="2444"/>
      <c r="AO8" s="2442"/>
      <c r="AP8" s="2448" t="s">
        <v>15</v>
      </c>
      <c r="AQ8" s="2444" t="s">
        <v>552</v>
      </c>
      <c r="AR8" s="2444"/>
      <c r="AS8" s="2444"/>
      <c r="AT8" s="2444"/>
      <c r="AU8" s="2444"/>
      <c r="AV8" s="2444"/>
      <c r="AW8" s="2444"/>
      <c r="AX8" s="2444"/>
      <c r="AY8" s="2444"/>
      <c r="AZ8" s="2444"/>
      <c r="BA8" s="2444"/>
      <c r="BB8" s="2444"/>
      <c r="BC8" s="2444"/>
      <c r="BD8" s="2444"/>
      <c r="BE8" s="2444"/>
      <c r="BF8" s="2444"/>
      <c r="BG8" s="2444"/>
      <c r="BH8" s="2444"/>
      <c r="BI8" s="2453" t="s">
        <v>15</v>
      </c>
      <c r="BJ8" s="2444" t="s">
        <v>1</v>
      </c>
      <c r="BK8" s="2444"/>
      <c r="BL8" s="2444"/>
      <c r="BM8" s="2444"/>
      <c r="BN8" s="2444"/>
      <c r="BO8" s="2442"/>
      <c r="BP8" s="2458" t="s">
        <v>15</v>
      </c>
      <c r="BQ8" s="2444" t="s">
        <v>1</v>
      </c>
      <c r="BR8" s="2444"/>
      <c r="BS8" s="2444"/>
      <c r="BT8" s="2444"/>
      <c r="BU8" s="2448" t="s">
        <v>15</v>
      </c>
      <c r="BV8" s="2459" t="s">
        <v>1</v>
      </c>
      <c r="BW8" s="2459"/>
      <c r="BX8" s="2459"/>
      <c r="BY8" s="2459"/>
      <c r="BZ8" s="2459"/>
      <c r="CA8" s="2459"/>
      <c r="CB8" s="2459"/>
      <c r="CC8" s="2459"/>
      <c r="CD8" s="2459"/>
      <c r="CE8" s="2459"/>
      <c r="CF8" s="2459"/>
      <c r="CG8" s="2459"/>
      <c r="CH8" s="2459"/>
    </row>
    <row r="9" spans="1:86" s="48" customFormat="1">
      <c r="A9" s="2439"/>
      <c r="B9" s="2442"/>
      <c r="C9" s="2439"/>
      <c r="D9" s="2446"/>
      <c r="E9" s="2441" t="s">
        <v>367</v>
      </c>
      <c r="F9" s="2460" t="s">
        <v>368</v>
      </c>
      <c r="G9" s="2457" t="s">
        <v>369</v>
      </c>
      <c r="H9" s="2461" t="s">
        <v>370</v>
      </c>
      <c r="I9" s="2462"/>
      <c r="J9" s="2462"/>
      <c r="K9" s="2462"/>
      <c r="L9" s="2462"/>
      <c r="M9" s="2463"/>
      <c r="N9" s="2457" t="s">
        <v>371</v>
      </c>
      <c r="O9" s="2457" t="s">
        <v>372</v>
      </c>
      <c r="P9" s="2444" t="s">
        <v>1</v>
      </c>
      <c r="Q9" s="2444"/>
      <c r="R9" s="2444"/>
      <c r="S9" s="2444"/>
      <c r="T9" s="2441" t="s">
        <v>373</v>
      </c>
      <c r="U9" s="2442"/>
      <c r="V9" s="2449"/>
      <c r="W9" s="2441" t="s">
        <v>374</v>
      </c>
      <c r="X9" s="2444" t="s">
        <v>1</v>
      </c>
      <c r="Y9" s="2444"/>
      <c r="Z9" s="2441" t="s">
        <v>375</v>
      </c>
      <c r="AA9" s="2444" t="s">
        <v>1</v>
      </c>
      <c r="AB9" s="2444"/>
      <c r="AC9" s="2444"/>
      <c r="AD9" s="2444"/>
      <c r="AE9" s="2444"/>
      <c r="AF9" s="2444"/>
      <c r="AG9" s="2457" t="s">
        <v>376</v>
      </c>
      <c r="AH9" s="2457" t="s">
        <v>377</v>
      </c>
      <c r="AI9" s="2444" t="s">
        <v>1</v>
      </c>
      <c r="AJ9" s="2444"/>
      <c r="AK9" s="2444"/>
      <c r="AL9" s="2457" t="s">
        <v>378</v>
      </c>
      <c r="AM9" s="2444" t="s">
        <v>1</v>
      </c>
      <c r="AN9" s="2444"/>
      <c r="AO9" s="2442"/>
      <c r="AP9" s="2451"/>
      <c r="AQ9" s="2457" t="s">
        <v>379</v>
      </c>
      <c r="AR9" s="2459" t="s">
        <v>1</v>
      </c>
      <c r="AS9" s="2459"/>
      <c r="AT9" s="2459"/>
      <c r="AU9" s="2459"/>
      <c r="AV9" s="2457" t="s">
        <v>380</v>
      </c>
      <c r="AW9" s="2459" t="s">
        <v>1</v>
      </c>
      <c r="AX9" s="2459"/>
      <c r="AY9" s="2457" t="s">
        <v>381</v>
      </c>
      <c r="AZ9" s="2459" t="s">
        <v>1</v>
      </c>
      <c r="BA9" s="2459"/>
      <c r="BB9" s="2457" t="s">
        <v>382</v>
      </c>
      <c r="BC9" s="2459" t="s">
        <v>1</v>
      </c>
      <c r="BD9" s="2459"/>
      <c r="BE9" s="2459"/>
      <c r="BF9" s="2459"/>
      <c r="BG9" s="2459"/>
      <c r="BH9" s="2441" t="s">
        <v>383</v>
      </c>
      <c r="BI9" s="2453"/>
      <c r="BJ9" s="2457" t="s">
        <v>384</v>
      </c>
      <c r="BK9" s="2469" t="s">
        <v>385</v>
      </c>
      <c r="BL9" s="2457" t="s">
        <v>386</v>
      </c>
      <c r="BM9" s="2457" t="s">
        <v>387</v>
      </c>
      <c r="BN9" s="2457" t="s">
        <v>388</v>
      </c>
      <c r="BO9" s="2442"/>
      <c r="BP9" s="2458"/>
      <c r="BQ9" s="2457" t="s">
        <v>389</v>
      </c>
      <c r="BR9" s="2457" t="s">
        <v>390</v>
      </c>
      <c r="BS9" s="2457" t="s">
        <v>391</v>
      </c>
      <c r="BT9" s="2457" t="s">
        <v>392</v>
      </c>
      <c r="BU9" s="2449"/>
      <c r="BV9" s="2457" t="s">
        <v>393</v>
      </c>
      <c r="BW9" s="2459" t="s">
        <v>1</v>
      </c>
      <c r="BX9" s="2459"/>
      <c r="BY9" s="2459"/>
      <c r="BZ9" s="2459"/>
      <c r="CA9" s="2457" t="s">
        <v>394</v>
      </c>
      <c r="CB9" s="2457" t="s">
        <v>395</v>
      </c>
      <c r="CC9" s="2457" t="s">
        <v>396</v>
      </c>
      <c r="CD9" s="2457" t="s">
        <v>397</v>
      </c>
      <c r="CE9" s="2457" t="s">
        <v>398</v>
      </c>
      <c r="CF9" s="2457" t="s">
        <v>399</v>
      </c>
      <c r="CG9" s="2457" t="s">
        <v>400</v>
      </c>
      <c r="CH9" s="2457" t="s">
        <v>401</v>
      </c>
    </row>
    <row r="10" spans="1:86" s="140" customFormat="1" ht="16.5" customHeight="1">
      <c r="A10" s="2439"/>
      <c r="B10" s="2442"/>
      <c r="C10" s="2439"/>
      <c r="D10" s="2446"/>
      <c r="E10" s="2442"/>
      <c r="F10" s="2460"/>
      <c r="G10" s="2457"/>
      <c r="H10" s="2464"/>
      <c r="I10" s="2465"/>
      <c r="J10" s="2465"/>
      <c r="K10" s="2465"/>
      <c r="L10" s="2465"/>
      <c r="M10" s="2466"/>
      <c r="N10" s="2457"/>
      <c r="O10" s="2457"/>
      <c r="P10" s="2457" t="s">
        <v>402</v>
      </c>
      <c r="Q10" s="1223" t="s">
        <v>1</v>
      </c>
      <c r="R10" s="2441" t="s">
        <v>403</v>
      </c>
      <c r="S10" s="2457" t="s">
        <v>404</v>
      </c>
      <c r="T10" s="2442"/>
      <c r="U10" s="2442"/>
      <c r="V10" s="2449"/>
      <c r="W10" s="2442"/>
      <c r="X10" s="2457" t="s">
        <v>405</v>
      </c>
      <c r="Y10" s="2457" t="s">
        <v>406</v>
      </c>
      <c r="Z10" s="2442"/>
      <c r="AA10" s="2457" t="s">
        <v>407</v>
      </c>
      <c r="AB10" s="2457" t="s">
        <v>408</v>
      </c>
      <c r="AC10" s="2457" t="s">
        <v>409</v>
      </c>
      <c r="AD10" s="2457" t="s">
        <v>410</v>
      </c>
      <c r="AE10" s="2457" t="s">
        <v>411</v>
      </c>
      <c r="AF10" s="2457" t="s">
        <v>412</v>
      </c>
      <c r="AG10" s="2457"/>
      <c r="AH10" s="2457"/>
      <c r="AI10" s="2457" t="s">
        <v>413</v>
      </c>
      <c r="AJ10" s="2457" t="s">
        <v>414</v>
      </c>
      <c r="AK10" s="2457" t="s">
        <v>415</v>
      </c>
      <c r="AL10" s="2457"/>
      <c r="AM10" s="2457" t="s">
        <v>416</v>
      </c>
      <c r="AN10" s="2457" t="s">
        <v>417</v>
      </c>
      <c r="AO10" s="2442"/>
      <c r="AP10" s="2451"/>
      <c r="AQ10" s="2457"/>
      <c r="AR10" s="2457" t="s">
        <v>418</v>
      </c>
      <c r="AS10" s="2457" t="s">
        <v>419</v>
      </c>
      <c r="AT10" s="2457" t="s">
        <v>420</v>
      </c>
      <c r="AU10" s="2457" t="s">
        <v>421</v>
      </c>
      <c r="AV10" s="2457"/>
      <c r="AW10" s="2457" t="s">
        <v>422</v>
      </c>
      <c r="AX10" s="2457" t="s">
        <v>423</v>
      </c>
      <c r="AY10" s="2457"/>
      <c r="AZ10" s="2457" t="s">
        <v>424</v>
      </c>
      <c r="BA10" s="2457" t="s">
        <v>425</v>
      </c>
      <c r="BB10" s="2457"/>
      <c r="BC10" s="2457" t="s">
        <v>426</v>
      </c>
      <c r="BD10" s="2457" t="s">
        <v>427</v>
      </c>
      <c r="BE10" s="2457" t="s">
        <v>428</v>
      </c>
      <c r="BF10" s="2457" t="s">
        <v>429</v>
      </c>
      <c r="BG10" s="2457" t="s">
        <v>430</v>
      </c>
      <c r="BH10" s="2442"/>
      <c r="BI10" s="2453"/>
      <c r="BJ10" s="2457"/>
      <c r="BK10" s="2469"/>
      <c r="BL10" s="2457"/>
      <c r="BM10" s="2457"/>
      <c r="BN10" s="2457"/>
      <c r="BO10" s="2442"/>
      <c r="BP10" s="2458"/>
      <c r="BQ10" s="2457"/>
      <c r="BR10" s="2457"/>
      <c r="BS10" s="2457"/>
      <c r="BT10" s="2457"/>
      <c r="BU10" s="2449"/>
      <c r="BV10" s="2457"/>
      <c r="BW10" s="2459"/>
      <c r="BX10" s="2459"/>
      <c r="BY10" s="2459"/>
      <c r="BZ10" s="2459"/>
      <c r="CA10" s="2457"/>
      <c r="CB10" s="2457"/>
      <c r="CC10" s="2457"/>
      <c r="CD10" s="2457"/>
      <c r="CE10" s="2457"/>
      <c r="CF10" s="2457"/>
      <c r="CG10" s="2457"/>
      <c r="CH10" s="2457"/>
    </row>
    <row r="11" spans="1:86" s="140" customFormat="1" ht="128.25" customHeight="1">
      <c r="A11" s="2440"/>
      <c r="B11" s="2443"/>
      <c r="C11" s="2440"/>
      <c r="D11" s="2447"/>
      <c r="E11" s="2443"/>
      <c r="F11" s="2460"/>
      <c r="G11" s="2457"/>
      <c r="H11" s="1224" t="s">
        <v>431</v>
      </c>
      <c r="I11" s="1224" t="s">
        <v>432</v>
      </c>
      <c r="J11" s="1224" t="s">
        <v>433</v>
      </c>
      <c r="K11" s="1224" t="s">
        <v>434</v>
      </c>
      <c r="L11" s="1224" t="s">
        <v>435</v>
      </c>
      <c r="M11" s="1224" t="s">
        <v>436</v>
      </c>
      <c r="N11" s="2457"/>
      <c r="O11" s="2457"/>
      <c r="P11" s="2457"/>
      <c r="Q11" s="1224" t="s">
        <v>437</v>
      </c>
      <c r="R11" s="2470"/>
      <c r="S11" s="2457"/>
      <c r="T11" s="2443"/>
      <c r="U11" s="2443"/>
      <c r="V11" s="2450"/>
      <c r="W11" s="2443"/>
      <c r="X11" s="2457"/>
      <c r="Y11" s="2457"/>
      <c r="Z11" s="2443"/>
      <c r="AA11" s="2457"/>
      <c r="AB11" s="2457"/>
      <c r="AC11" s="2457"/>
      <c r="AD11" s="2457"/>
      <c r="AE11" s="2457"/>
      <c r="AF11" s="2457"/>
      <c r="AG11" s="2457"/>
      <c r="AH11" s="2457"/>
      <c r="AI11" s="2457"/>
      <c r="AJ11" s="2457"/>
      <c r="AK11" s="2457"/>
      <c r="AL11" s="2457"/>
      <c r="AM11" s="2457"/>
      <c r="AN11" s="2457"/>
      <c r="AO11" s="2443"/>
      <c r="AP11" s="2452"/>
      <c r="AQ11" s="2457"/>
      <c r="AR11" s="2457"/>
      <c r="AS11" s="2457"/>
      <c r="AT11" s="2457"/>
      <c r="AU11" s="2457"/>
      <c r="AV11" s="2457"/>
      <c r="AW11" s="2457"/>
      <c r="AX11" s="2457"/>
      <c r="AY11" s="2457"/>
      <c r="AZ11" s="2457"/>
      <c r="BA11" s="2457"/>
      <c r="BB11" s="2457"/>
      <c r="BC11" s="2457"/>
      <c r="BD11" s="2457"/>
      <c r="BE11" s="2457"/>
      <c r="BF11" s="2457"/>
      <c r="BG11" s="2457"/>
      <c r="BH11" s="2443"/>
      <c r="BI11" s="2453"/>
      <c r="BJ11" s="2457"/>
      <c r="BK11" s="2469"/>
      <c r="BL11" s="2457"/>
      <c r="BM11" s="2457"/>
      <c r="BN11" s="2457"/>
      <c r="BO11" s="2442"/>
      <c r="BP11" s="2458"/>
      <c r="BQ11" s="2457"/>
      <c r="BR11" s="2457"/>
      <c r="BS11" s="2457"/>
      <c r="BT11" s="2457"/>
      <c r="BU11" s="2450"/>
      <c r="BV11" s="2457"/>
      <c r="BW11" s="1224" t="s">
        <v>438</v>
      </c>
      <c r="BX11" s="1224" t="s">
        <v>439</v>
      </c>
      <c r="BY11" s="1224" t="s">
        <v>440</v>
      </c>
      <c r="BZ11" s="1224" t="s">
        <v>441</v>
      </c>
      <c r="CA11" s="2457"/>
      <c r="CB11" s="2457"/>
      <c r="CC11" s="2457"/>
      <c r="CD11" s="2457"/>
      <c r="CE11" s="2457"/>
      <c r="CF11" s="2457"/>
      <c r="CG11" s="2457"/>
      <c r="CH11" s="2457"/>
    </row>
    <row r="12" spans="1:86" s="122" customFormat="1" ht="23.25" customHeight="1">
      <c r="A12" s="476">
        <v>1</v>
      </c>
      <c r="B12" s="474" t="s">
        <v>146</v>
      </c>
      <c r="C12" s="480">
        <v>110454.3697</v>
      </c>
      <c r="D12" s="477">
        <v>944.12210000000005</v>
      </c>
      <c r="E12" s="364"/>
      <c r="F12" s="363"/>
      <c r="G12" s="363">
        <v>799.54219999999998</v>
      </c>
      <c r="H12" s="363">
        <v>764</v>
      </c>
      <c r="I12" s="363">
        <v>34.542200000000001</v>
      </c>
      <c r="J12" s="363"/>
      <c r="K12" s="363">
        <v>1</v>
      </c>
      <c r="L12" s="363"/>
      <c r="M12" s="363"/>
      <c r="N12" s="363"/>
      <c r="O12" s="363">
        <v>144.57990000000001</v>
      </c>
      <c r="P12" s="363">
        <v>143.7799</v>
      </c>
      <c r="Q12" s="1234">
        <v>143.7799</v>
      </c>
      <c r="R12" s="1230"/>
      <c r="S12" s="363">
        <v>0.8</v>
      </c>
      <c r="T12" s="363"/>
      <c r="U12" s="474" t="s">
        <v>146</v>
      </c>
      <c r="V12" s="363">
        <v>8404.8924999999999</v>
      </c>
      <c r="W12" s="363">
        <v>19.8504</v>
      </c>
      <c r="X12" s="363">
        <v>19.8504</v>
      </c>
      <c r="Y12" s="363"/>
      <c r="Z12" s="363">
        <v>2765.88</v>
      </c>
      <c r="AA12" s="363">
        <v>1</v>
      </c>
      <c r="AB12" s="363">
        <v>0.16</v>
      </c>
      <c r="AC12" s="363"/>
      <c r="AD12" s="363">
        <v>11</v>
      </c>
      <c r="AE12" s="363">
        <v>7.5</v>
      </c>
      <c r="AF12" s="363">
        <v>2746.22</v>
      </c>
      <c r="AG12" s="363">
        <v>1.75</v>
      </c>
      <c r="AH12" s="363">
        <v>5381.8091000000004</v>
      </c>
      <c r="AI12" s="363">
        <v>5267.21</v>
      </c>
      <c r="AJ12" s="363">
        <v>5.4490999999999996</v>
      </c>
      <c r="AK12" s="363">
        <v>109.15</v>
      </c>
      <c r="AL12" s="363">
        <v>235.60300000000001</v>
      </c>
      <c r="AM12" s="363">
        <v>235.60300000000001</v>
      </c>
      <c r="AN12" s="363"/>
      <c r="AO12" s="474" t="s">
        <v>146</v>
      </c>
      <c r="AP12" s="363">
        <v>317.60000000000002</v>
      </c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>
        <v>317.60000000000002</v>
      </c>
      <c r="BC12" s="363">
        <v>13</v>
      </c>
      <c r="BD12" s="363">
        <v>304.60000000000002</v>
      </c>
      <c r="BE12" s="363"/>
      <c r="BF12" s="363"/>
      <c r="BG12" s="363"/>
      <c r="BH12" s="363"/>
      <c r="BI12" s="363">
        <v>21991.5</v>
      </c>
      <c r="BJ12" s="363">
        <v>12248.7</v>
      </c>
      <c r="BK12" s="363">
        <v>420.6</v>
      </c>
      <c r="BL12" s="363">
        <v>406</v>
      </c>
      <c r="BM12" s="363">
        <v>8916.2000000000007</v>
      </c>
      <c r="BN12" s="363"/>
      <c r="BO12" s="474" t="s">
        <v>146</v>
      </c>
      <c r="BP12" s="363">
        <v>3.25</v>
      </c>
      <c r="BQ12" s="363"/>
      <c r="BR12" s="363">
        <v>3.25</v>
      </c>
      <c r="BS12" s="363"/>
      <c r="BT12" s="363"/>
      <c r="BU12" s="363">
        <v>78793.005130000005</v>
      </c>
      <c r="BV12" s="363">
        <v>38293</v>
      </c>
      <c r="BW12" s="363"/>
      <c r="BX12" s="363"/>
      <c r="BY12" s="363">
        <v>38293</v>
      </c>
      <c r="BZ12" s="363"/>
      <c r="CA12" s="363">
        <v>40479.89</v>
      </c>
      <c r="CB12" s="363">
        <v>20.11</v>
      </c>
      <c r="CC12" s="363"/>
      <c r="CD12" s="363">
        <v>5.13E-3</v>
      </c>
      <c r="CE12" s="363"/>
      <c r="CF12" s="363"/>
      <c r="CG12" s="363"/>
      <c r="CH12" s="363"/>
    </row>
    <row r="13" spans="1:86" s="122" customFormat="1" ht="23.25" customHeight="1">
      <c r="A13" s="476">
        <v>2</v>
      </c>
      <c r="B13" s="474" t="s">
        <v>105</v>
      </c>
      <c r="C13" s="478">
        <v>89294.525320000001</v>
      </c>
      <c r="D13" s="480">
        <v>11822.224099999999</v>
      </c>
      <c r="E13" s="364"/>
      <c r="F13" s="363"/>
      <c r="G13" s="363">
        <v>11447.7541</v>
      </c>
      <c r="H13" s="363">
        <v>11267</v>
      </c>
      <c r="I13" s="363">
        <v>124.9541</v>
      </c>
      <c r="J13" s="363"/>
      <c r="K13" s="363">
        <v>55.8</v>
      </c>
      <c r="L13" s="363"/>
      <c r="M13" s="363"/>
      <c r="N13" s="363"/>
      <c r="O13" s="363">
        <v>374.47</v>
      </c>
      <c r="P13" s="363">
        <v>337.31</v>
      </c>
      <c r="Q13" s="363">
        <v>337.31</v>
      </c>
      <c r="R13" s="363">
        <v>0.16</v>
      </c>
      <c r="S13" s="363">
        <v>37</v>
      </c>
      <c r="T13" s="363"/>
      <c r="U13" s="474" t="s">
        <v>105</v>
      </c>
      <c r="V13" s="363">
        <v>4807.1868000000004</v>
      </c>
      <c r="W13" s="365">
        <v>232.32980000000001</v>
      </c>
      <c r="X13" s="363">
        <v>22.329799999999999</v>
      </c>
      <c r="Y13" s="363">
        <v>210</v>
      </c>
      <c r="Z13" s="363">
        <v>2188.7020000000002</v>
      </c>
      <c r="AA13" s="363"/>
      <c r="AB13" s="363"/>
      <c r="AC13" s="363"/>
      <c r="AD13" s="363"/>
      <c r="AE13" s="363"/>
      <c r="AF13" s="363">
        <v>2188.7020000000002</v>
      </c>
      <c r="AG13" s="363"/>
      <c r="AH13" s="363">
        <v>2098.0700000000002</v>
      </c>
      <c r="AI13" s="363">
        <v>820.07</v>
      </c>
      <c r="AJ13" s="363">
        <v>1272</v>
      </c>
      <c r="AK13" s="363">
        <v>6</v>
      </c>
      <c r="AL13" s="363">
        <v>288.08499999999998</v>
      </c>
      <c r="AM13" s="363">
        <v>287.685</v>
      </c>
      <c r="AN13" s="363">
        <v>0.4</v>
      </c>
      <c r="AO13" s="474" t="s">
        <v>105</v>
      </c>
      <c r="AP13" s="363">
        <v>492.61</v>
      </c>
      <c r="AQ13" s="363"/>
      <c r="AR13" s="363"/>
      <c r="AS13" s="363"/>
      <c r="AT13" s="363"/>
      <c r="AU13" s="363"/>
      <c r="AV13" s="363">
        <v>214.68</v>
      </c>
      <c r="AW13" s="363">
        <v>214.68</v>
      </c>
      <c r="AX13" s="363"/>
      <c r="AY13" s="363"/>
      <c r="AZ13" s="363"/>
      <c r="BA13" s="363"/>
      <c r="BB13" s="1227">
        <v>277.93</v>
      </c>
      <c r="BC13" s="363">
        <v>277.83999999999997</v>
      </c>
      <c r="BD13" s="363">
        <v>0.09</v>
      </c>
      <c r="BE13" s="363"/>
      <c r="BF13" s="363"/>
      <c r="BG13" s="363"/>
      <c r="BH13" s="363"/>
      <c r="BI13" s="363">
        <v>10</v>
      </c>
      <c r="BJ13" s="363"/>
      <c r="BK13" s="363"/>
      <c r="BL13" s="363">
        <v>10</v>
      </c>
      <c r="BM13" s="363"/>
      <c r="BN13" s="363"/>
      <c r="BO13" s="474" t="s">
        <v>105</v>
      </c>
      <c r="BP13" s="363"/>
      <c r="BQ13" s="363"/>
      <c r="BR13" s="363"/>
      <c r="BS13" s="363"/>
      <c r="BT13" s="363"/>
      <c r="BU13" s="363">
        <v>72162.504419999997</v>
      </c>
      <c r="BV13" s="363">
        <v>28740</v>
      </c>
      <c r="BW13" s="363"/>
      <c r="BX13" s="363"/>
      <c r="BY13" s="363">
        <v>28740</v>
      </c>
      <c r="BZ13" s="363"/>
      <c r="CA13" s="363">
        <v>41000</v>
      </c>
      <c r="CB13" s="363">
        <v>2422.5</v>
      </c>
      <c r="CC13" s="363"/>
      <c r="CD13" s="363">
        <v>4.4200000000000003E-3</v>
      </c>
      <c r="CE13" s="363"/>
      <c r="CF13" s="363"/>
      <c r="CG13" s="363"/>
      <c r="CH13" s="363"/>
    </row>
    <row r="14" spans="1:86" s="122" customFormat="1" ht="23.25" customHeight="1">
      <c r="A14" s="476">
        <v>3</v>
      </c>
      <c r="B14" s="1235" t="s">
        <v>106</v>
      </c>
      <c r="C14" s="478">
        <v>6973.6471099999999</v>
      </c>
      <c r="D14" s="477">
        <v>4802.2</v>
      </c>
      <c r="E14" s="364"/>
      <c r="F14" s="363"/>
      <c r="G14" s="363">
        <v>2130.1999999999998</v>
      </c>
      <c r="H14" s="363">
        <v>2100</v>
      </c>
      <c r="I14" s="363"/>
      <c r="J14" s="363">
        <v>30</v>
      </c>
      <c r="K14" s="363">
        <v>0.2</v>
      </c>
      <c r="L14" s="363"/>
      <c r="M14" s="363"/>
      <c r="N14" s="475">
        <v>2255.9</v>
      </c>
      <c r="O14" s="363">
        <v>416.1</v>
      </c>
      <c r="P14" s="363">
        <v>412</v>
      </c>
      <c r="Q14" s="363">
        <v>412</v>
      </c>
      <c r="R14" s="363"/>
      <c r="S14" s="363">
        <v>40.1</v>
      </c>
      <c r="T14" s="363"/>
      <c r="U14" s="1236" t="s">
        <v>106</v>
      </c>
      <c r="V14" s="363">
        <v>2151.1488800000002</v>
      </c>
      <c r="W14" s="363">
        <v>10.943680000000001</v>
      </c>
      <c r="X14" s="363">
        <v>2.9436800000000001</v>
      </c>
      <c r="Y14" s="363">
        <v>8</v>
      </c>
      <c r="Z14" s="365">
        <v>1604.9301</v>
      </c>
      <c r="AA14" s="363">
        <v>1.8900999999999999</v>
      </c>
      <c r="AB14" s="363"/>
      <c r="AC14" s="363"/>
      <c r="AD14" s="363">
        <v>0.5</v>
      </c>
      <c r="AE14" s="363">
        <v>0.5</v>
      </c>
      <c r="AF14" s="363">
        <v>1602.04</v>
      </c>
      <c r="AG14" s="363"/>
      <c r="AH14" s="363">
        <v>475</v>
      </c>
      <c r="AI14" s="363">
        <v>414</v>
      </c>
      <c r="AJ14" s="363">
        <v>61</v>
      </c>
      <c r="AK14" s="363"/>
      <c r="AL14" s="363">
        <v>60.275100000000002</v>
      </c>
      <c r="AM14" s="363">
        <v>47.695099999999996</v>
      </c>
      <c r="AN14" s="363">
        <v>12.58</v>
      </c>
      <c r="AO14" s="1236" t="s">
        <v>106</v>
      </c>
      <c r="AP14" s="363">
        <v>20.293299999999999</v>
      </c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5">
        <v>20.293299999999999</v>
      </c>
      <c r="BC14" s="365">
        <v>20.293299999999999</v>
      </c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1236" t="s">
        <v>106</v>
      </c>
      <c r="BP14" s="363"/>
      <c r="BQ14" s="363"/>
      <c r="BR14" s="363"/>
      <c r="BS14" s="363"/>
      <c r="BT14" s="363"/>
      <c r="BU14" s="363">
        <v>4.9300000000000004E-3</v>
      </c>
      <c r="BV14" s="363"/>
      <c r="BW14" s="363"/>
      <c r="BX14" s="363"/>
      <c r="BY14" s="363"/>
      <c r="BZ14" s="363"/>
      <c r="CA14" s="363"/>
      <c r="CB14" s="363"/>
      <c r="CC14" s="363"/>
      <c r="CD14" s="363">
        <v>4.9300000000000004E-3</v>
      </c>
      <c r="CE14" s="363"/>
      <c r="CF14" s="363"/>
      <c r="CG14" s="363"/>
      <c r="CH14" s="363"/>
    </row>
    <row r="15" spans="1:86" s="122" customFormat="1" ht="23.25" customHeight="1">
      <c r="A15" s="476">
        <v>4</v>
      </c>
      <c r="B15" s="474" t="s">
        <v>145</v>
      </c>
      <c r="C15" s="480">
        <v>168514.33910000001</v>
      </c>
      <c r="D15" s="477">
        <v>3920.94</v>
      </c>
      <c r="E15" s="364"/>
      <c r="F15" s="363"/>
      <c r="G15" s="363">
        <v>3523.94</v>
      </c>
      <c r="H15" s="363">
        <v>3486.14</v>
      </c>
      <c r="I15" s="363">
        <v>30.8</v>
      </c>
      <c r="J15" s="363">
        <v>5</v>
      </c>
      <c r="K15" s="363">
        <v>2</v>
      </c>
      <c r="L15" s="363"/>
      <c r="M15" s="363"/>
      <c r="N15" s="363"/>
      <c r="O15" s="363">
        <v>397</v>
      </c>
      <c r="P15" s="363">
        <v>385.5</v>
      </c>
      <c r="Q15" s="1230">
        <v>385.5</v>
      </c>
      <c r="R15" s="363">
        <v>7</v>
      </c>
      <c r="S15" s="363">
        <v>4.5</v>
      </c>
      <c r="T15" s="363"/>
      <c r="U15" s="474" t="s">
        <v>145</v>
      </c>
      <c r="V15" s="472">
        <v>401.267</v>
      </c>
      <c r="W15" s="363">
        <v>264734</v>
      </c>
      <c r="X15" s="363">
        <v>0.5</v>
      </c>
      <c r="Y15" s="363"/>
      <c r="Z15" s="365"/>
      <c r="AA15" s="363"/>
      <c r="AB15" s="363"/>
      <c r="AC15" s="363"/>
      <c r="AD15" s="363"/>
      <c r="AE15" s="363"/>
      <c r="AF15" s="363"/>
      <c r="AG15" s="363">
        <v>7.2</v>
      </c>
      <c r="AH15" s="365"/>
      <c r="AI15" s="363"/>
      <c r="AJ15" s="363"/>
      <c r="AK15" s="363"/>
      <c r="AL15" s="363">
        <v>367.59359999999998</v>
      </c>
      <c r="AM15" s="363">
        <v>367.29360000000003</v>
      </c>
      <c r="AN15" s="363">
        <v>0.3</v>
      </c>
      <c r="AO15" s="474" t="s">
        <v>145</v>
      </c>
      <c r="AP15" s="363">
        <v>4559</v>
      </c>
      <c r="AQ15" s="363">
        <v>4285</v>
      </c>
      <c r="AR15" s="363">
        <v>3189</v>
      </c>
      <c r="AS15" s="363">
        <v>1096</v>
      </c>
      <c r="AT15" s="363"/>
      <c r="AU15" s="363"/>
      <c r="AV15" s="363"/>
      <c r="AW15" s="363"/>
      <c r="AX15" s="363"/>
      <c r="AY15" s="363"/>
      <c r="AZ15" s="363"/>
      <c r="BA15" s="363"/>
      <c r="BB15" s="363">
        <v>274</v>
      </c>
      <c r="BC15" s="363">
        <v>124</v>
      </c>
      <c r="BD15" s="363">
        <v>150</v>
      </c>
      <c r="BE15" s="363"/>
      <c r="BF15" s="363"/>
      <c r="BG15" s="363"/>
      <c r="BH15" s="363"/>
      <c r="BI15" s="363">
        <v>104745.1</v>
      </c>
      <c r="BJ15" s="363">
        <v>45311.8</v>
      </c>
      <c r="BK15" s="363">
        <v>40796.6</v>
      </c>
      <c r="BL15" s="363">
        <v>5</v>
      </c>
      <c r="BM15" s="363">
        <v>18631.7</v>
      </c>
      <c r="BN15" s="363"/>
      <c r="BO15" s="474" t="s">
        <v>145</v>
      </c>
      <c r="BP15" s="363">
        <v>2259</v>
      </c>
      <c r="BQ15" s="363">
        <v>1940.3</v>
      </c>
      <c r="BR15" s="363">
        <v>318.7</v>
      </c>
      <c r="BS15" s="363"/>
      <c r="BT15" s="363"/>
      <c r="BU15" s="363">
        <v>52629.032140000003</v>
      </c>
      <c r="BV15" s="363">
        <v>20579</v>
      </c>
      <c r="BW15" s="363"/>
      <c r="BX15" s="363">
        <v>20579</v>
      </c>
      <c r="BY15" s="363"/>
      <c r="BZ15" s="363"/>
      <c r="CA15" s="363"/>
      <c r="CB15" s="363"/>
      <c r="CC15" s="363"/>
      <c r="CD15" s="363">
        <v>3.2140000000000002E-2</v>
      </c>
      <c r="CE15" s="363"/>
      <c r="CF15" s="363"/>
      <c r="CG15" s="363"/>
      <c r="CH15" s="363"/>
    </row>
    <row r="16" spans="1:86" s="122" customFormat="1" ht="23.25" customHeight="1">
      <c r="A16" s="476">
        <v>5</v>
      </c>
      <c r="B16" s="474" t="s">
        <v>107</v>
      </c>
      <c r="C16" s="480">
        <v>120591.0448</v>
      </c>
      <c r="D16" s="477">
        <v>315</v>
      </c>
      <c r="E16" s="364"/>
      <c r="F16" s="363"/>
      <c r="G16" s="363"/>
      <c r="H16" s="363"/>
      <c r="I16" s="363"/>
      <c r="J16" s="363"/>
      <c r="K16" s="363"/>
      <c r="L16" s="363"/>
      <c r="M16" s="363"/>
      <c r="N16" s="363"/>
      <c r="O16" s="363">
        <v>315</v>
      </c>
      <c r="P16" s="363">
        <v>315</v>
      </c>
      <c r="Q16" s="363"/>
      <c r="R16" s="363"/>
      <c r="S16" s="363"/>
      <c r="T16" s="363"/>
      <c r="U16" s="474" t="s">
        <v>107</v>
      </c>
      <c r="V16" s="363">
        <v>3016.7401</v>
      </c>
      <c r="W16" s="363">
        <v>24.4514</v>
      </c>
      <c r="X16" s="363">
        <v>24.4514</v>
      </c>
      <c r="Y16" s="363"/>
      <c r="Z16" s="472">
        <v>1799.6237000000001</v>
      </c>
      <c r="AA16" s="363"/>
      <c r="AB16" s="363"/>
      <c r="AC16" s="363"/>
      <c r="AD16" s="363"/>
      <c r="AE16" s="363">
        <v>10</v>
      </c>
      <c r="AF16" s="363">
        <v>1789.6237000000001</v>
      </c>
      <c r="AG16" s="363"/>
      <c r="AH16" s="363">
        <v>1118.8</v>
      </c>
      <c r="AI16" s="363">
        <v>1118.8</v>
      </c>
      <c r="AJ16" s="363"/>
      <c r="AK16" s="363"/>
      <c r="AL16" s="363">
        <v>73.864999999999995</v>
      </c>
      <c r="AM16" s="363">
        <v>73.864999999999995</v>
      </c>
      <c r="AN16" s="363"/>
      <c r="AO16" s="474" t="s">
        <v>107</v>
      </c>
      <c r="AP16" s="363">
        <v>1263.3</v>
      </c>
      <c r="AQ16" s="363">
        <v>552</v>
      </c>
      <c r="AR16" s="363"/>
      <c r="AS16" s="363">
        <v>552</v>
      </c>
      <c r="AT16" s="363"/>
      <c r="AU16" s="363"/>
      <c r="AV16" s="363"/>
      <c r="AW16" s="363"/>
      <c r="AX16" s="363"/>
      <c r="AY16" s="363"/>
      <c r="AZ16" s="363"/>
      <c r="BA16" s="363"/>
      <c r="BB16" s="363">
        <v>711.3</v>
      </c>
      <c r="BC16" s="363">
        <v>33</v>
      </c>
      <c r="BD16" s="363">
        <v>678.3</v>
      </c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474" t="s">
        <v>107</v>
      </c>
      <c r="BP16" s="363"/>
      <c r="BQ16" s="363"/>
      <c r="BR16" s="363"/>
      <c r="BS16" s="363"/>
      <c r="BT16" s="363"/>
      <c r="BU16" s="364">
        <v>115996.00468</v>
      </c>
      <c r="BV16" s="363">
        <v>115996</v>
      </c>
      <c r="BW16" s="363">
        <v>5350.9</v>
      </c>
      <c r="BX16" s="363"/>
      <c r="BY16" s="475">
        <v>110645.1</v>
      </c>
      <c r="BZ16" s="363"/>
      <c r="CA16" s="363"/>
      <c r="CB16" s="363"/>
      <c r="CC16" s="363"/>
      <c r="CD16" s="363">
        <v>4.6800000000000001E-3</v>
      </c>
      <c r="CE16" s="363"/>
      <c r="CF16" s="363"/>
      <c r="CG16" s="363"/>
      <c r="CH16" s="363"/>
    </row>
    <row r="17" spans="1:86" s="122" customFormat="1" ht="23.25" customHeight="1">
      <c r="A17" s="476">
        <v>6</v>
      </c>
      <c r="B17" s="474" t="s">
        <v>108</v>
      </c>
      <c r="C17" s="480">
        <v>80363.382400000002</v>
      </c>
      <c r="D17" s="1225">
        <v>11881.9</v>
      </c>
      <c r="E17" s="364"/>
      <c r="F17" s="363"/>
      <c r="G17" s="363">
        <v>1520</v>
      </c>
      <c r="H17" s="363">
        <v>1500</v>
      </c>
      <c r="I17" s="363">
        <v>16</v>
      </c>
      <c r="J17" s="363"/>
      <c r="K17" s="363">
        <v>4</v>
      </c>
      <c r="L17" s="363"/>
      <c r="M17" s="363"/>
      <c r="N17" s="363"/>
      <c r="O17" s="363">
        <v>10361.9</v>
      </c>
      <c r="P17" s="363">
        <v>361.9</v>
      </c>
      <c r="Q17" s="363">
        <v>361.9</v>
      </c>
      <c r="R17" s="363"/>
      <c r="S17" s="363">
        <v>10000</v>
      </c>
      <c r="T17" s="363"/>
      <c r="U17" s="474" t="s">
        <v>108</v>
      </c>
      <c r="V17" s="363">
        <v>6618.4224000000004</v>
      </c>
      <c r="W17" s="363">
        <v>19.62</v>
      </c>
      <c r="X17" s="363">
        <v>19.62</v>
      </c>
      <c r="Y17" s="363"/>
      <c r="Z17" s="475">
        <v>2609.4</v>
      </c>
      <c r="AA17" s="363">
        <v>1.4</v>
      </c>
      <c r="AB17" s="363">
        <v>3.9</v>
      </c>
      <c r="AC17" s="363"/>
      <c r="AD17" s="363">
        <v>4.4000000000000004</v>
      </c>
      <c r="AE17" s="363">
        <v>31.2</v>
      </c>
      <c r="AF17" s="363">
        <v>2568.5</v>
      </c>
      <c r="AG17" s="363"/>
      <c r="AH17" s="363">
        <v>3660.42</v>
      </c>
      <c r="AI17" s="363">
        <v>3580.52</v>
      </c>
      <c r="AJ17" s="363"/>
      <c r="AK17" s="363">
        <v>79.900000000000006</v>
      </c>
      <c r="AL17" s="363">
        <v>328.98239999999998</v>
      </c>
      <c r="AM17" s="363">
        <v>328.98239999999998</v>
      </c>
      <c r="AN17" s="363"/>
      <c r="AO17" s="474" t="s">
        <v>108</v>
      </c>
      <c r="AP17" s="363">
        <v>458.96</v>
      </c>
      <c r="AQ17" s="363"/>
      <c r="AR17" s="363"/>
      <c r="AS17" s="363"/>
      <c r="AT17" s="363"/>
      <c r="AU17" s="363"/>
      <c r="AV17" s="363">
        <v>161.6</v>
      </c>
      <c r="AW17" s="363">
        <v>161.6</v>
      </c>
      <c r="AX17" s="363"/>
      <c r="AY17" s="363"/>
      <c r="AZ17" s="363"/>
      <c r="BA17" s="363"/>
      <c r="BB17" s="363">
        <v>297.36</v>
      </c>
      <c r="BC17" s="363">
        <v>128.63</v>
      </c>
      <c r="BD17" s="363">
        <v>160.72999999999999</v>
      </c>
      <c r="BE17" s="363">
        <v>8</v>
      </c>
      <c r="BF17" s="363"/>
      <c r="BG17" s="363"/>
      <c r="BH17" s="363"/>
      <c r="BI17" s="363"/>
      <c r="BJ17" s="363"/>
      <c r="BK17" s="363"/>
      <c r="BL17" s="363"/>
      <c r="BM17" s="363"/>
      <c r="BN17" s="363"/>
      <c r="BO17" s="474" t="s">
        <v>108</v>
      </c>
      <c r="BP17" s="363"/>
      <c r="BQ17" s="363"/>
      <c r="BR17" s="363"/>
      <c r="BS17" s="363"/>
      <c r="BT17" s="363"/>
      <c r="BU17" s="363">
        <v>61404.1</v>
      </c>
      <c r="BV17" s="363">
        <v>10400</v>
      </c>
      <c r="BW17" s="363">
        <v>550</v>
      </c>
      <c r="BX17" s="363"/>
      <c r="BY17" s="363">
        <v>9850</v>
      </c>
      <c r="BZ17" s="363"/>
      <c r="CA17" s="363">
        <v>50951.47</v>
      </c>
      <c r="CB17" s="363">
        <v>48.53</v>
      </c>
      <c r="CC17" s="363"/>
      <c r="CD17" s="363">
        <v>4.0999999999999996</v>
      </c>
      <c r="CE17" s="363"/>
      <c r="CF17" s="363"/>
      <c r="CG17" s="363"/>
      <c r="CH17" s="363"/>
    </row>
    <row r="18" spans="1:86" s="122" customFormat="1" ht="23.25" customHeight="1">
      <c r="A18" s="476">
        <v>7</v>
      </c>
      <c r="B18" s="474" t="s">
        <v>109</v>
      </c>
      <c r="C18" s="480">
        <v>221451.9307</v>
      </c>
      <c r="D18" s="477">
        <v>541.1</v>
      </c>
      <c r="E18" s="364"/>
      <c r="F18" s="363"/>
      <c r="G18" s="363">
        <v>1.5</v>
      </c>
      <c r="H18" s="363"/>
      <c r="I18" s="363">
        <v>1.5</v>
      </c>
      <c r="J18" s="363"/>
      <c r="K18" s="363"/>
      <c r="L18" s="363"/>
      <c r="M18" s="363"/>
      <c r="N18" s="363"/>
      <c r="O18" s="363">
        <v>539.6</v>
      </c>
      <c r="P18" s="363">
        <v>519.6</v>
      </c>
      <c r="Q18" s="363">
        <v>519.6</v>
      </c>
      <c r="R18" s="363"/>
      <c r="S18" s="363">
        <v>20</v>
      </c>
      <c r="T18" s="363"/>
      <c r="U18" s="474" t="s">
        <v>109</v>
      </c>
      <c r="V18" s="363">
        <v>2948.16671</v>
      </c>
      <c r="W18" s="363">
        <v>92.501909999999995</v>
      </c>
      <c r="X18" s="363">
        <v>92.501909999999995</v>
      </c>
      <c r="Y18" s="363"/>
      <c r="Z18" s="363">
        <v>2426.8649</v>
      </c>
      <c r="AA18" s="363"/>
      <c r="AB18" s="363"/>
      <c r="AC18" s="363"/>
      <c r="AD18" s="363">
        <v>6</v>
      </c>
      <c r="AE18" s="363">
        <v>5.5</v>
      </c>
      <c r="AF18" s="363">
        <v>2415.3649</v>
      </c>
      <c r="AG18" s="363"/>
      <c r="AH18" s="363">
        <v>373</v>
      </c>
      <c r="AI18" s="363">
        <v>373</v>
      </c>
      <c r="AJ18" s="363"/>
      <c r="AK18" s="363"/>
      <c r="AL18" s="363">
        <v>55.799900000000001</v>
      </c>
      <c r="AM18" s="363">
        <v>55.799900000000001</v>
      </c>
      <c r="AN18" s="363"/>
      <c r="AO18" s="474" t="s">
        <v>109</v>
      </c>
      <c r="AP18" s="363">
        <v>1310.5999999999999</v>
      </c>
      <c r="AQ18" s="363">
        <v>1227</v>
      </c>
      <c r="AR18" s="363"/>
      <c r="AS18" s="363">
        <v>1227</v>
      </c>
      <c r="AT18" s="363"/>
      <c r="AU18" s="363"/>
      <c r="AV18" s="363"/>
      <c r="AW18" s="363"/>
      <c r="AX18" s="363"/>
      <c r="AY18" s="363"/>
      <c r="AZ18" s="363"/>
      <c r="BA18" s="363"/>
      <c r="BB18" s="363">
        <v>83.6</v>
      </c>
      <c r="BC18" s="363"/>
      <c r="BD18" s="363">
        <v>83.6</v>
      </c>
      <c r="BE18" s="363"/>
      <c r="BF18" s="363"/>
      <c r="BG18" s="363"/>
      <c r="BH18" s="363"/>
      <c r="BI18" s="363"/>
      <c r="BJ18" s="363"/>
      <c r="BK18" s="363"/>
      <c r="BL18" s="363"/>
      <c r="BM18" s="363"/>
      <c r="BN18" s="363"/>
      <c r="BO18" s="474" t="s">
        <v>109</v>
      </c>
      <c r="BP18" s="363"/>
      <c r="BQ18" s="363"/>
      <c r="BR18" s="363"/>
      <c r="BS18" s="363"/>
      <c r="BT18" s="363"/>
      <c r="BU18" s="364">
        <v>216652.06400000001</v>
      </c>
      <c r="BV18" s="363">
        <v>134582</v>
      </c>
      <c r="BW18" s="363">
        <v>134582</v>
      </c>
      <c r="BX18" s="363"/>
      <c r="BY18" s="363"/>
      <c r="BZ18" s="363"/>
      <c r="CA18" s="363">
        <v>16954.3</v>
      </c>
      <c r="CB18" s="363">
        <v>150.30000000000001</v>
      </c>
      <c r="CC18" s="363"/>
      <c r="CD18" s="363">
        <v>6.4000000000000001E-2</v>
      </c>
      <c r="CE18" s="363"/>
      <c r="CF18" s="363"/>
      <c r="CG18" s="472">
        <v>64965.4</v>
      </c>
      <c r="CH18" s="363"/>
    </row>
    <row r="19" spans="1:86" s="122" customFormat="1" ht="23.25" customHeight="1">
      <c r="A19" s="476">
        <v>8</v>
      </c>
      <c r="B19" s="474" t="s">
        <v>112</v>
      </c>
      <c r="C19" s="480">
        <v>134360.72949999999</v>
      </c>
      <c r="D19" s="477">
        <v>2183.66</v>
      </c>
      <c r="E19" s="364"/>
      <c r="F19" s="363"/>
      <c r="G19" s="363">
        <v>1502</v>
      </c>
      <c r="H19" s="363">
        <v>1500</v>
      </c>
      <c r="I19" s="363">
        <v>2</v>
      </c>
      <c r="J19" s="363"/>
      <c r="K19" s="363"/>
      <c r="L19" s="363"/>
      <c r="M19" s="363"/>
      <c r="N19" s="1227">
        <v>334.76</v>
      </c>
      <c r="O19" s="363">
        <v>346.9</v>
      </c>
      <c r="P19" s="363">
        <v>346</v>
      </c>
      <c r="Q19" s="363">
        <v>346</v>
      </c>
      <c r="R19" s="363"/>
      <c r="S19" s="363">
        <v>0.9</v>
      </c>
      <c r="T19" s="363"/>
      <c r="U19" s="474" t="s">
        <v>112</v>
      </c>
      <c r="V19" s="363">
        <v>238.3939</v>
      </c>
      <c r="W19" s="363">
        <v>27.8</v>
      </c>
      <c r="X19" s="363">
        <v>27.8</v>
      </c>
      <c r="Y19" s="363"/>
      <c r="Z19" s="363">
        <v>18.3</v>
      </c>
      <c r="AA19" s="363"/>
      <c r="AB19" s="363">
        <v>1.2</v>
      </c>
      <c r="AC19" s="363"/>
      <c r="AD19" s="363">
        <v>13.4</v>
      </c>
      <c r="AE19" s="363">
        <v>3.7</v>
      </c>
      <c r="AF19" s="363"/>
      <c r="AG19" s="363">
        <v>3</v>
      </c>
      <c r="AH19" s="363">
        <v>116.842</v>
      </c>
      <c r="AI19" s="363">
        <v>115.342</v>
      </c>
      <c r="AJ19" s="363"/>
      <c r="AK19" s="363">
        <v>1.5</v>
      </c>
      <c r="AL19" s="363">
        <v>72.491200000000006</v>
      </c>
      <c r="AM19" s="363">
        <v>70.831199999999995</v>
      </c>
      <c r="AN19" s="363">
        <v>1.66</v>
      </c>
      <c r="AO19" s="474" t="s">
        <v>112</v>
      </c>
      <c r="AP19" s="363">
        <v>4569.84</v>
      </c>
      <c r="AQ19" s="363">
        <v>4285</v>
      </c>
      <c r="AR19" s="363"/>
      <c r="AS19" s="363">
        <v>4285</v>
      </c>
      <c r="AT19" s="363"/>
      <c r="AU19" s="363"/>
      <c r="AV19" s="363"/>
      <c r="AW19" s="363"/>
      <c r="AX19" s="363"/>
      <c r="AY19" s="363"/>
      <c r="AZ19" s="363"/>
      <c r="BA19" s="363"/>
      <c r="BB19" s="363">
        <v>284.83999999999997</v>
      </c>
      <c r="BC19" s="363">
        <v>284.83999999999997</v>
      </c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474" t="s">
        <v>112</v>
      </c>
      <c r="BP19" s="363">
        <v>2011.4</v>
      </c>
      <c r="BQ19" s="363"/>
      <c r="BR19" s="363">
        <v>1023.3</v>
      </c>
      <c r="BS19" s="363">
        <v>988.1</v>
      </c>
      <c r="BT19" s="363"/>
      <c r="BU19" s="364">
        <v>125357.43556</v>
      </c>
      <c r="BV19" s="363">
        <v>119340</v>
      </c>
      <c r="BW19" s="363"/>
      <c r="BX19" s="363"/>
      <c r="BY19" s="363">
        <v>119340</v>
      </c>
      <c r="BZ19" s="363"/>
      <c r="CA19" s="363"/>
      <c r="CB19" s="363"/>
      <c r="CC19" s="363"/>
      <c r="CD19" s="363">
        <v>6017.4355599999999</v>
      </c>
      <c r="CE19" s="363"/>
      <c r="CF19" s="363"/>
      <c r="CG19" s="363"/>
      <c r="CH19" s="363"/>
    </row>
    <row r="20" spans="1:86" s="122" customFormat="1" ht="23.25" customHeight="1">
      <c r="A20" s="476">
        <v>9</v>
      </c>
      <c r="B20" s="474" t="s">
        <v>115</v>
      </c>
      <c r="C20" s="1225">
        <v>8279.7000000000007</v>
      </c>
      <c r="D20" s="477">
        <v>414.55</v>
      </c>
      <c r="E20" s="364"/>
      <c r="F20" s="363"/>
      <c r="G20" s="363">
        <v>414.55</v>
      </c>
      <c r="H20" s="363"/>
      <c r="I20" s="363">
        <v>173.15</v>
      </c>
      <c r="J20" s="363">
        <v>144</v>
      </c>
      <c r="K20" s="363">
        <v>97.4</v>
      </c>
      <c r="L20" s="475"/>
      <c r="M20" s="363"/>
      <c r="N20" s="363"/>
      <c r="O20" s="363"/>
      <c r="P20" s="363"/>
      <c r="Q20" s="363"/>
      <c r="R20" s="363"/>
      <c r="S20" s="363"/>
      <c r="T20" s="363"/>
      <c r="U20" s="474" t="s">
        <v>115</v>
      </c>
      <c r="V20" s="363">
        <v>5077.32</v>
      </c>
      <c r="W20" s="363">
        <v>2223.3573000000001</v>
      </c>
      <c r="X20" s="363">
        <v>2216.3573000000001</v>
      </c>
      <c r="Y20" s="363">
        <v>7</v>
      </c>
      <c r="Z20" s="363">
        <v>316.20510000000002</v>
      </c>
      <c r="AA20" s="363">
        <v>35.6051</v>
      </c>
      <c r="AB20" s="363">
        <v>56</v>
      </c>
      <c r="AC20" s="363">
        <v>21</v>
      </c>
      <c r="AD20" s="363">
        <v>62</v>
      </c>
      <c r="AE20" s="363">
        <v>65.7</v>
      </c>
      <c r="AF20" s="363">
        <v>75.900000000000006</v>
      </c>
      <c r="AG20" s="363">
        <v>357</v>
      </c>
      <c r="AH20" s="363">
        <v>393.6</v>
      </c>
      <c r="AI20" s="363">
        <v>393.6</v>
      </c>
      <c r="AJ20" s="363"/>
      <c r="AK20" s="363"/>
      <c r="AL20" s="363">
        <v>1787.1535799999999</v>
      </c>
      <c r="AM20" s="364">
        <v>1787.1535799999999</v>
      </c>
      <c r="AN20" s="363"/>
      <c r="AO20" s="474" t="s">
        <v>115</v>
      </c>
      <c r="AP20" s="363">
        <v>110.92</v>
      </c>
      <c r="AQ20" s="363">
        <v>24.92</v>
      </c>
      <c r="AR20" s="363"/>
      <c r="AS20" s="363"/>
      <c r="AT20" s="363">
        <v>13.92</v>
      </c>
      <c r="AU20" s="363">
        <v>11</v>
      </c>
      <c r="AV20" s="363"/>
      <c r="AW20" s="363"/>
      <c r="AX20" s="363">
        <v>8</v>
      </c>
      <c r="AY20" s="363">
        <v>25</v>
      </c>
      <c r="AZ20" s="363"/>
      <c r="BA20" s="363">
        <v>25</v>
      </c>
      <c r="BB20" s="363">
        <v>53</v>
      </c>
      <c r="BC20" s="363">
        <v>6</v>
      </c>
      <c r="BD20" s="363">
        <v>24</v>
      </c>
      <c r="BE20" s="363">
        <v>12</v>
      </c>
      <c r="BF20" s="363">
        <v>5</v>
      </c>
      <c r="BG20" s="363">
        <v>6</v>
      </c>
      <c r="BH20" s="363"/>
      <c r="BI20" s="363">
        <v>200</v>
      </c>
      <c r="BJ20" s="363"/>
      <c r="BK20" s="363"/>
      <c r="BL20" s="363">
        <v>200</v>
      </c>
      <c r="BM20" s="363"/>
      <c r="BN20" s="363"/>
      <c r="BO20" s="474" t="s">
        <v>115</v>
      </c>
      <c r="BP20" s="363"/>
      <c r="BQ20" s="363"/>
      <c r="BR20" s="363"/>
      <c r="BS20" s="363"/>
      <c r="BT20" s="363"/>
      <c r="BU20" s="363">
        <v>2476.89</v>
      </c>
      <c r="BV20" s="363"/>
      <c r="BW20" s="363"/>
      <c r="BX20" s="363"/>
      <c r="BY20" s="363"/>
      <c r="BZ20" s="363"/>
      <c r="CA20" s="363"/>
      <c r="CB20" s="363">
        <v>2470.59</v>
      </c>
      <c r="CC20" s="363">
        <v>2</v>
      </c>
      <c r="CD20" s="363">
        <v>4.3</v>
      </c>
      <c r="CE20" s="363"/>
      <c r="CF20" s="363"/>
      <c r="CG20" s="363"/>
      <c r="CH20" s="363"/>
    </row>
    <row r="21" spans="1:86" s="122" customFormat="1" ht="23.25" customHeight="1">
      <c r="A21" s="476">
        <v>10</v>
      </c>
      <c r="B21" s="474" t="s">
        <v>111</v>
      </c>
      <c r="C21" s="1226">
        <v>1671777.622</v>
      </c>
      <c r="D21" s="477">
        <v>94504.66</v>
      </c>
      <c r="E21" s="364"/>
      <c r="F21" s="363"/>
      <c r="G21" s="1227">
        <v>63029.16</v>
      </c>
      <c r="H21" s="363">
        <v>52307.3</v>
      </c>
      <c r="I21" s="363">
        <v>81.86</v>
      </c>
      <c r="J21" s="363">
        <v>10000</v>
      </c>
      <c r="K21" s="363">
        <v>640</v>
      </c>
      <c r="L21" s="363"/>
      <c r="M21" s="363"/>
      <c r="N21" s="363"/>
      <c r="O21" s="363">
        <v>31475.5</v>
      </c>
      <c r="P21" s="363">
        <v>281</v>
      </c>
      <c r="Q21" s="363">
        <v>281</v>
      </c>
      <c r="R21" s="363">
        <v>23.5</v>
      </c>
      <c r="S21" s="363">
        <v>31171</v>
      </c>
      <c r="T21" s="363"/>
      <c r="U21" s="474" t="s">
        <v>111</v>
      </c>
      <c r="V21" s="365">
        <v>4631.3004000000001</v>
      </c>
      <c r="W21" s="363">
        <v>136.05439999999999</v>
      </c>
      <c r="X21" s="363">
        <v>53.054400000000001</v>
      </c>
      <c r="Y21" s="363">
        <v>83</v>
      </c>
      <c r="Z21" s="363">
        <v>4297.5360000000001</v>
      </c>
      <c r="AA21" s="363">
        <v>0.3</v>
      </c>
      <c r="AB21" s="363"/>
      <c r="AC21" s="363"/>
      <c r="AD21" s="363">
        <v>3</v>
      </c>
      <c r="AE21" s="363">
        <v>6</v>
      </c>
      <c r="AF21" s="363">
        <v>4288.2359999999999</v>
      </c>
      <c r="AG21" s="363">
        <v>1</v>
      </c>
      <c r="AH21" s="363">
        <v>29.24</v>
      </c>
      <c r="AI21" s="363"/>
      <c r="AJ21" s="363">
        <v>29.24</v>
      </c>
      <c r="AK21" s="363"/>
      <c r="AL21" s="363">
        <v>167.47</v>
      </c>
      <c r="AM21" s="363">
        <v>162.47</v>
      </c>
      <c r="AN21" s="363">
        <v>5</v>
      </c>
      <c r="AO21" s="474" t="s">
        <v>111</v>
      </c>
      <c r="AP21" s="472">
        <v>7680.5659999999998</v>
      </c>
      <c r="AQ21" s="472">
        <v>7264.9560000000001</v>
      </c>
      <c r="AR21" s="363"/>
      <c r="AS21" s="472">
        <v>7265.9560000000001</v>
      </c>
      <c r="AT21" s="363"/>
      <c r="AU21" s="363"/>
      <c r="AV21" s="363"/>
      <c r="AW21" s="363"/>
      <c r="AX21" s="363"/>
      <c r="AY21" s="363">
        <v>30.6</v>
      </c>
      <c r="AZ21" s="363">
        <v>30.6</v>
      </c>
      <c r="BA21" s="363"/>
      <c r="BB21" s="363">
        <v>385.01</v>
      </c>
      <c r="BC21" s="363">
        <v>103.41</v>
      </c>
      <c r="BD21" s="363">
        <v>281.60000000000002</v>
      </c>
      <c r="BE21" s="363"/>
      <c r="BF21" s="363"/>
      <c r="BG21" s="363"/>
      <c r="BH21" s="363"/>
      <c r="BI21" s="363">
        <v>36762</v>
      </c>
      <c r="BJ21" s="363">
        <v>35762</v>
      </c>
      <c r="BK21" s="363"/>
      <c r="BL21" s="363">
        <v>1000</v>
      </c>
      <c r="BM21" s="363"/>
      <c r="BN21" s="363"/>
      <c r="BO21" s="474" t="s">
        <v>111</v>
      </c>
      <c r="BP21" s="363">
        <v>50982</v>
      </c>
      <c r="BQ21" s="363"/>
      <c r="BR21" s="363">
        <v>50211</v>
      </c>
      <c r="BS21" s="363">
        <v>771</v>
      </c>
      <c r="BT21" s="363"/>
      <c r="BU21" s="364">
        <v>1477217.0958</v>
      </c>
      <c r="BV21" s="1227">
        <v>631454.61</v>
      </c>
      <c r="BW21" s="1227">
        <v>622854.81000000006</v>
      </c>
      <c r="BX21" s="363"/>
      <c r="BY21" s="363">
        <v>8599.7999999999993</v>
      </c>
      <c r="BZ21" s="363"/>
      <c r="CA21" s="363">
        <v>344675.42</v>
      </c>
      <c r="CB21" s="363">
        <v>1010</v>
      </c>
      <c r="CC21" s="363"/>
      <c r="CD21" s="363">
        <v>4.9500000000000004E-3</v>
      </c>
      <c r="CE21" s="363"/>
      <c r="CF21" s="363"/>
      <c r="CG21" s="1237">
        <v>77.060850000000002</v>
      </c>
      <c r="CH21" s="363">
        <v>500000</v>
      </c>
    </row>
    <row r="22" spans="1:86" s="122" customFormat="1" ht="23.25" customHeight="1">
      <c r="A22" s="476">
        <v>11</v>
      </c>
      <c r="B22" s="474" t="s">
        <v>110</v>
      </c>
      <c r="C22" s="480">
        <v>110775.7205</v>
      </c>
      <c r="D22" s="477">
        <v>2112.8000000000002</v>
      </c>
      <c r="E22" s="364"/>
      <c r="F22" s="363"/>
      <c r="G22" s="363">
        <v>1879.8</v>
      </c>
      <c r="H22" s="363">
        <v>1876.2</v>
      </c>
      <c r="I22" s="363">
        <v>3.6</v>
      </c>
      <c r="J22" s="363"/>
      <c r="K22" s="363"/>
      <c r="L22" s="363"/>
      <c r="M22" s="363"/>
      <c r="N22" s="363"/>
      <c r="O22" s="363">
        <v>233</v>
      </c>
      <c r="P22" s="363">
        <v>233</v>
      </c>
      <c r="Q22" s="363">
        <v>233</v>
      </c>
      <c r="R22" s="363"/>
      <c r="S22" s="363"/>
      <c r="T22" s="363"/>
      <c r="U22" s="474" t="s">
        <v>110</v>
      </c>
      <c r="V22" s="363">
        <v>3153.6149999999998</v>
      </c>
      <c r="W22" s="363">
        <v>15.98</v>
      </c>
      <c r="X22" s="363">
        <v>15.98</v>
      </c>
      <c r="Y22" s="363"/>
      <c r="Z22" s="363">
        <v>2593.13</v>
      </c>
      <c r="AA22" s="363"/>
      <c r="AB22" s="363"/>
      <c r="AC22" s="363"/>
      <c r="AD22" s="363">
        <v>4.5</v>
      </c>
      <c r="AE22" s="363">
        <v>6.2</v>
      </c>
      <c r="AF22" s="363">
        <v>2582.4299999999998</v>
      </c>
      <c r="AG22" s="363"/>
      <c r="AH22" s="363">
        <v>500</v>
      </c>
      <c r="AI22" s="363"/>
      <c r="AJ22" s="363">
        <v>500</v>
      </c>
      <c r="AK22" s="363"/>
      <c r="AL22" s="363">
        <v>44.505000000000003</v>
      </c>
      <c r="AM22" s="363">
        <v>44.305</v>
      </c>
      <c r="AN22" s="363">
        <v>0.2</v>
      </c>
      <c r="AO22" s="474" t="s">
        <v>110</v>
      </c>
      <c r="AP22" s="363">
        <v>565.9</v>
      </c>
      <c r="AQ22" s="363">
        <v>73.599999999999994</v>
      </c>
      <c r="AR22" s="363"/>
      <c r="AS22" s="363">
        <v>73.599999999999994</v>
      </c>
      <c r="AT22" s="363"/>
      <c r="AU22" s="363"/>
      <c r="AV22" s="363"/>
      <c r="AW22" s="363"/>
      <c r="AX22" s="363"/>
      <c r="AY22" s="363"/>
      <c r="AZ22" s="363"/>
      <c r="BA22" s="363"/>
      <c r="BB22" s="363">
        <v>492.3</v>
      </c>
      <c r="BC22" s="363">
        <v>17</v>
      </c>
      <c r="BD22" s="363">
        <v>475.3</v>
      </c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474" t="s">
        <v>110</v>
      </c>
      <c r="BP22" s="363"/>
      <c r="BQ22" s="363"/>
      <c r="BR22" s="363"/>
      <c r="BS22" s="363"/>
      <c r="BT22" s="363"/>
      <c r="BU22" s="364">
        <v>104943.40545999999</v>
      </c>
      <c r="BV22" s="363">
        <v>104943.4</v>
      </c>
      <c r="BW22" s="363"/>
      <c r="BX22" s="363"/>
      <c r="BY22" s="363">
        <v>104943.4</v>
      </c>
      <c r="BZ22" s="363"/>
      <c r="CA22" s="363"/>
      <c r="CB22" s="363"/>
      <c r="CC22" s="363"/>
      <c r="CD22" s="363">
        <v>5.4599999999999996E-3</v>
      </c>
      <c r="CE22" s="363"/>
      <c r="CF22" s="363"/>
      <c r="CG22" s="363"/>
      <c r="CH22" s="363"/>
    </row>
    <row r="23" spans="1:86" s="122" customFormat="1" ht="23.25" customHeight="1">
      <c r="A23" s="476">
        <v>12</v>
      </c>
      <c r="B23" s="474" t="s">
        <v>147</v>
      </c>
      <c r="C23" s="480">
        <v>226337.20749999999</v>
      </c>
      <c r="D23" s="477">
        <v>936</v>
      </c>
      <c r="E23" s="364"/>
      <c r="F23" s="363"/>
      <c r="G23" s="363">
        <v>604</v>
      </c>
      <c r="H23" s="363">
        <v>600</v>
      </c>
      <c r="I23" s="363">
        <v>4</v>
      </c>
      <c r="J23" s="363"/>
      <c r="K23" s="363"/>
      <c r="L23" s="363"/>
      <c r="M23" s="363"/>
      <c r="N23" s="363"/>
      <c r="O23" s="363">
        <v>332</v>
      </c>
      <c r="P23" s="363">
        <v>332</v>
      </c>
      <c r="Q23" s="363">
        <v>332</v>
      </c>
      <c r="R23" s="363"/>
      <c r="S23" s="363"/>
      <c r="T23" s="363"/>
      <c r="U23" s="474" t="s">
        <v>147</v>
      </c>
      <c r="V23" s="363">
        <v>3643.2026999999998</v>
      </c>
      <c r="W23" s="363">
        <v>17.884699999999999</v>
      </c>
      <c r="X23" s="363">
        <v>17.884699999999999</v>
      </c>
      <c r="Y23" s="363"/>
      <c r="Z23" s="363">
        <v>3316.2570999999998</v>
      </c>
      <c r="AA23" s="363">
        <v>1.5</v>
      </c>
      <c r="AB23" s="363"/>
      <c r="AC23" s="363"/>
      <c r="AD23" s="363">
        <v>8</v>
      </c>
      <c r="AE23" s="363">
        <v>12</v>
      </c>
      <c r="AF23" s="363">
        <v>3294.7570999999998</v>
      </c>
      <c r="AG23" s="363"/>
      <c r="AH23" s="363"/>
      <c r="AI23" s="363"/>
      <c r="AJ23" s="363"/>
      <c r="AK23" s="363"/>
      <c r="AL23" s="363">
        <v>309.0609</v>
      </c>
      <c r="AM23" s="363">
        <v>309.0609</v>
      </c>
      <c r="AN23" s="363"/>
      <c r="AO23" s="474" t="s">
        <v>147</v>
      </c>
      <c r="AP23" s="363">
        <v>178</v>
      </c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>
        <v>178</v>
      </c>
      <c r="BC23" s="363">
        <v>31</v>
      </c>
      <c r="BD23" s="363">
        <v>147</v>
      </c>
      <c r="BE23" s="363"/>
      <c r="BF23" s="363"/>
      <c r="BG23" s="363"/>
      <c r="BH23" s="363"/>
      <c r="BI23" s="363">
        <v>244</v>
      </c>
      <c r="BJ23" s="363">
        <v>244</v>
      </c>
      <c r="BK23" s="363"/>
      <c r="BL23" s="363"/>
      <c r="BM23" s="363"/>
      <c r="BN23" s="363"/>
      <c r="BO23" s="474" t="s">
        <v>147</v>
      </c>
      <c r="BP23" s="363"/>
      <c r="BQ23" s="363"/>
      <c r="BR23" s="363"/>
      <c r="BS23" s="363"/>
      <c r="BT23" s="363"/>
      <c r="BU23" s="365">
        <v>221336.0048</v>
      </c>
      <c r="BV23" s="363">
        <v>221336</v>
      </c>
      <c r="BW23" s="363"/>
      <c r="BX23" s="363"/>
      <c r="BY23" s="363">
        <v>221336</v>
      </c>
      <c r="BZ23" s="363"/>
      <c r="CA23" s="363"/>
      <c r="CB23" s="363"/>
      <c r="CC23" s="363"/>
      <c r="CD23" s="363">
        <v>4.7999999999999996E-3</v>
      </c>
      <c r="CE23" s="363"/>
      <c r="CF23" s="363"/>
      <c r="CG23" s="363"/>
      <c r="CH23" s="363"/>
    </row>
    <row r="24" spans="1:86" s="122" customFormat="1" ht="23.25" customHeight="1">
      <c r="A24" s="476">
        <v>13</v>
      </c>
      <c r="B24" s="474" t="s">
        <v>113</v>
      </c>
      <c r="C24" s="479">
        <v>296756.37</v>
      </c>
      <c r="D24" s="477">
        <v>26015.020799999998</v>
      </c>
      <c r="E24" s="364"/>
      <c r="F24" s="363">
        <v>6000</v>
      </c>
      <c r="G24" s="363">
        <v>10610</v>
      </c>
      <c r="H24" s="363">
        <v>10500</v>
      </c>
      <c r="I24" s="363">
        <v>10</v>
      </c>
      <c r="J24" s="363">
        <v>100</v>
      </c>
      <c r="K24" s="363"/>
      <c r="L24" s="363"/>
      <c r="M24" s="363"/>
      <c r="N24" s="363"/>
      <c r="O24" s="363">
        <v>9405.0208000000002</v>
      </c>
      <c r="P24" s="363">
        <v>334</v>
      </c>
      <c r="Q24" s="363">
        <v>334</v>
      </c>
      <c r="R24" s="363"/>
      <c r="S24" s="363">
        <v>9071.0208000000002</v>
      </c>
      <c r="T24" s="363"/>
      <c r="U24" s="474" t="s">
        <v>113</v>
      </c>
      <c r="V24" s="363">
        <v>4735.9867000000004</v>
      </c>
      <c r="W24" s="363">
        <v>22.197399999999998</v>
      </c>
      <c r="X24" s="363">
        <v>7.1974</v>
      </c>
      <c r="Y24" s="363">
        <v>15</v>
      </c>
      <c r="Z24" s="363">
        <v>3458.2979999999998</v>
      </c>
      <c r="AA24" s="363"/>
      <c r="AB24" s="363"/>
      <c r="AC24" s="363"/>
      <c r="AD24" s="363">
        <v>16.63</v>
      </c>
      <c r="AE24" s="363">
        <v>38.18</v>
      </c>
      <c r="AF24" s="363">
        <v>3403.4879999999998</v>
      </c>
      <c r="AG24" s="363"/>
      <c r="AH24" s="363">
        <v>1022.43</v>
      </c>
      <c r="AI24" s="363">
        <v>1022.43</v>
      </c>
      <c r="AJ24" s="363"/>
      <c r="AK24" s="363"/>
      <c r="AL24" s="363">
        <v>233.06129999999999</v>
      </c>
      <c r="AM24" s="363">
        <v>231.56129999999999</v>
      </c>
      <c r="AN24" s="363">
        <v>1.5</v>
      </c>
      <c r="AO24" s="474" t="s">
        <v>113</v>
      </c>
      <c r="AP24" s="363">
        <v>7258.25</v>
      </c>
      <c r="AQ24" s="363">
        <v>595.84</v>
      </c>
      <c r="AR24" s="363"/>
      <c r="AS24" s="363">
        <v>595.84</v>
      </c>
      <c r="AT24" s="363"/>
      <c r="AU24" s="363"/>
      <c r="AV24" s="363">
        <v>6290.7</v>
      </c>
      <c r="AW24" s="363">
        <v>6247.9</v>
      </c>
      <c r="AX24" s="363">
        <v>42.8</v>
      </c>
      <c r="AY24" s="363"/>
      <c r="AZ24" s="363"/>
      <c r="BA24" s="363"/>
      <c r="BB24" s="363">
        <v>371.71</v>
      </c>
      <c r="BC24" s="363">
        <v>98.11</v>
      </c>
      <c r="BD24" s="363">
        <v>273.60000000000002</v>
      </c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474" t="s">
        <v>113</v>
      </c>
      <c r="BP24" s="363"/>
      <c r="BQ24" s="363"/>
      <c r="BR24" s="363"/>
      <c r="BS24" s="363"/>
      <c r="BT24" s="363"/>
      <c r="BU24" s="363">
        <v>258747.11</v>
      </c>
      <c r="BV24" s="363">
        <v>33302</v>
      </c>
      <c r="BW24" s="363"/>
      <c r="BX24" s="363"/>
      <c r="BY24" s="363">
        <v>33302</v>
      </c>
      <c r="BZ24" s="363"/>
      <c r="CA24" s="363">
        <v>100801.9</v>
      </c>
      <c r="CB24" s="363">
        <v>243.21</v>
      </c>
      <c r="CC24" s="363"/>
      <c r="CD24" s="363"/>
      <c r="CE24" s="363">
        <v>124400</v>
      </c>
      <c r="CF24" s="363"/>
      <c r="CG24" s="363"/>
      <c r="CH24" s="363"/>
    </row>
    <row r="25" spans="1:86" s="121" customFormat="1" ht="23.25" customHeight="1">
      <c r="A25" s="476">
        <v>14</v>
      </c>
      <c r="B25" s="474" t="s">
        <v>114</v>
      </c>
      <c r="C25" s="480">
        <v>219538.26809999999</v>
      </c>
      <c r="D25" s="477">
        <v>18126.5</v>
      </c>
      <c r="E25" s="364"/>
      <c r="F25" s="363"/>
      <c r="G25" s="363">
        <v>18000</v>
      </c>
      <c r="H25" s="363">
        <v>18000</v>
      </c>
      <c r="I25" s="363"/>
      <c r="J25" s="363"/>
      <c r="K25" s="363"/>
      <c r="L25" s="363"/>
      <c r="M25" s="363"/>
      <c r="N25" s="363"/>
      <c r="O25" s="363">
        <v>126.5</v>
      </c>
      <c r="P25" s="363">
        <v>126.5</v>
      </c>
      <c r="Q25" s="363">
        <v>126.5</v>
      </c>
      <c r="R25" s="363"/>
      <c r="S25" s="363"/>
      <c r="T25" s="363"/>
      <c r="U25" s="474" t="s">
        <v>114</v>
      </c>
      <c r="V25" s="363">
        <v>2301.819</v>
      </c>
      <c r="W25" s="363">
        <v>38.92</v>
      </c>
      <c r="X25" s="363">
        <v>38.92</v>
      </c>
      <c r="Y25" s="363"/>
      <c r="Z25" s="363">
        <v>2221.9886000000001</v>
      </c>
      <c r="AA25" s="363"/>
      <c r="AB25" s="363"/>
      <c r="AC25" s="363"/>
      <c r="AD25" s="363"/>
      <c r="AE25" s="363"/>
      <c r="AF25" s="363">
        <v>2221.9886000000001</v>
      </c>
      <c r="AG25" s="363"/>
      <c r="AH25" s="363"/>
      <c r="AI25" s="363"/>
      <c r="AJ25" s="363"/>
      <c r="AK25" s="363"/>
      <c r="AL25" s="363">
        <v>40.909999999999997</v>
      </c>
      <c r="AM25" s="363">
        <v>40.909999999999997</v>
      </c>
      <c r="AN25" s="363"/>
      <c r="AO25" s="474" t="s">
        <v>114</v>
      </c>
      <c r="AP25" s="363">
        <v>873.9</v>
      </c>
      <c r="AQ25" s="363"/>
      <c r="AR25" s="363"/>
      <c r="AS25" s="363"/>
      <c r="AT25" s="363"/>
      <c r="AU25" s="363"/>
      <c r="AV25" s="363">
        <v>733.8</v>
      </c>
      <c r="AW25" s="363">
        <v>733.6</v>
      </c>
      <c r="AX25" s="363">
        <v>0.2</v>
      </c>
      <c r="AY25" s="363"/>
      <c r="AZ25" s="363"/>
      <c r="BA25" s="363"/>
      <c r="BB25" s="363">
        <v>140.1</v>
      </c>
      <c r="BC25" s="363">
        <v>126.9</v>
      </c>
      <c r="BD25" s="363">
        <v>13.2</v>
      </c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474" t="s">
        <v>114</v>
      </c>
      <c r="BP25" s="363"/>
      <c r="BQ25" s="363"/>
      <c r="BR25" s="363"/>
      <c r="BS25" s="363"/>
      <c r="BT25" s="363"/>
      <c r="BU25" s="365">
        <v>198236.04949999999</v>
      </c>
      <c r="BV25" s="363">
        <v>97236</v>
      </c>
      <c r="BW25" s="363">
        <v>97236</v>
      </c>
      <c r="BX25" s="363"/>
      <c r="BY25" s="363"/>
      <c r="BZ25" s="363"/>
      <c r="CA25" s="363">
        <v>100897.32</v>
      </c>
      <c r="CB25" s="363">
        <v>102.68</v>
      </c>
      <c r="CC25" s="363"/>
      <c r="CD25" s="363">
        <v>4.9500000000000002E-2</v>
      </c>
      <c r="CE25" s="363"/>
      <c r="CF25" s="363"/>
      <c r="CG25" s="363"/>
      <c r="CH25" s="363"/>
    </row>
    <row r="26" spans="1:86" ht="23.25" customHeight="1">
      <c r="A26" s="147">
        <v>15</v>
      </c>
      <c r="B26" s="133" t="s">
        <v>361</v>
      </c>
      <c r="C26" s="1229">
        <v>3465468.8303999999</v>
      </c>
      <c r="D26" s="1229">
        <v>178520.677</v>
      </c>
      <c r="E26" s="473"/>
      <c r="F26" s="1231">
        <v>6000</v>
      </c>
      <c r="G26" s="1229">
        <v>115462.4463</v>
      </c>
      <c r="H26" s="1228">
        <v>103900.64</v>
      </c>
      <c r="I26" s="1229">
        <v>482.40629999999999</v>
      </c>
      <c r="J26" s="1231">
        <v>10279</v>
      </c>
      <c r="K26" s="473">
        <v>800.4</v>
      </c>
      <c r="L26" s="473"/>
      <c r="M26" s="473"/>
      <c r="N26" s="1228">
        <v>2590.66</v>
      </c>
      <c r="O26" s="1229">
        <v>54467.570699999997</v>
      </c>
      <c r="P26" s="1229">
        <v>4127.5898999999999</v>
      </c>
      <c r="Q26" s="1229">
        <v>4127.5898999999999</v>
      </c>
      <c r="R26" s="1228">
        <v>30.66</v>
      </c>
      <c r="S26" s="1229">
        <v>50309.320800000001</v>
      </c>
      <c r="T26" s="473"/>
      <c r="U26" s="473"/>
      <c r="V26" s="1229">
        <v>52129.457699999999</v>
      </c>
      <c r="W26" s="1233">
        <v>2908.3251100000002</v>
      </c>
      <c r="X26" s="1229">
        <v>2584.8251</v>
      </c>
      <c r="Y26" s="473">
        <v>323.5</v>
      </c>
      <c r="Z26" s="1229">
        <v>29617.1155</v>
      </c>
      <c r="AA26" s="1229">
        <v>41.6952</v>
      </c>
      <c r="AB26" s="1228">
        <v>61.26</v>
      </c>
      <c r="AC26" s="1231">
        <v>21</v>
      </c>
      <c r="AD26" s="1228">
        <v>129.43</v>
      </c>
      <c r="AE26" s="1228">
        <v>186.48</v>
      </c>
      <c r="AF26" s="1229">
        <v>29177.2503</v>
      </c>
      <c r="AG26" s="1228">
        <v>369.95</v>
      </c>
      <c r="AH26" s="1229">
        <v>15169.2111</v>
      </c>
      <c r="AI26" s="1232">
        <v>13104.972</v>
      </c>
      <c r="AJ26" s="1229">
        <v>1867.6891000000001</v>
      </c>
      <c r="AK26" s="1228">
        <v>196.55</v>
      </c>
      <c r="AL26" s="1229">
        <v>4064.8560000000002</v>
      </c>
      <c r="AM26" s="1229">
        <v>4043.2159999999999</v>
      </c>
      <c r="AN26" s="1228">
        <v>21.64</v>
      </c>
      <c r="AO26" s="473"/>
      <c r="AP26" s="1229">
        <v>29659.739300000001</v>
      </c>
      <c r="AQ26" s="1232">
        <v>18308.315999999999</v>
      </c>
      <c r="AR26" s="473">
        <v>3189</v>
      </c>
      <c r="AS26" s="1232">
        <v>15094.396000000001</v>
      </c>
      <c r="AT26" s="1228">
        <v>13.92</v>
      </c>
      <c r="AU26" s="1231">
        <v>11</v>
      </c>
      <c r="AV26" s="1228">
        <v>7408.78</v>
      </c>
      <c r="AW26" s="1228">
        <v>7357.78</v>
      </c>
      <c r="AX26" s="1231">
        <v>51</v>
      </c>
      <c r="AY26" s="473">
        <v>55.6</v>
      </c>
      <c r="AZ26" s="473">
        <v>30.6</v>
      </c>
      <c r="BA26" s="1231">
        <v>25</v>
      </c>
      <c r="BB26" s="1229">
        <v>3887.0432999999998</v>
      </c>
      <c r="BC26" s="473">
        <v>1264.0229999999999</v>
      </c>
      <c r="BD26" s="1228">
        <v>2592.02</v>
      </c>
      <c r="BE26" s="1231">
        <v>20</v>
      </c>
      <c r="BF26" s="1231">
        <v>5</v>
      </c>
      <c r="BG26" s="1231">
        <v>6</v>
      </c>
      <c r="BH26" s="473"/>
      <c r="BI26" s="473">
        <v>163952.6</v>
      </c>
      <c r="BJ26" s="473">
        <v>93566.5</v>
      </c>
      <c r="BK26" s="473">
        <v>41217.199999999997</v>
      </c>
      <c r="BL26" s="1231">
        <v>1621</v>
      </c>
      <c r="BM26" s="473">
        <v>27547.9</v>
      </c>
      <c r="BN26" s="473"/>
      <c r="BO26" s="473"/>
      <c r="BP26" s="1228">
        <v>55255.65</v>
      </c>
      <c r="BQ26" s="473">
        <v>1940.3</v>
      </c>
      <c r="BR26" s="1228">
        <v>51556.25</v>
      </c>
      <c r="BS26" s="473">
        <v>1759.1</v>
      </c>
      <c r="BT26" s="473"/>
      <c r="BU26" s="1233">
        <v>2985950.7064200002</v>
      </c>
      <c r="BV26" s="1228">
        <v>1556202.01</v>
      </c>
      <c r="BW26" s="1228">
        <v>860573.71</v>
      </c>
      <c r="BX26" s="1231">
        <v>20579</v>
      </c>
      <c r="BY26" s="473">
        <v>675049.3</v>
      </c>
      <c r="BZ26" s="473"/>
      <c r="CA26" s="1228">
        <v>727754.82</v>
      </c>
      <c r="CB26" s="473">
        <v>6523.4</v>
      </c>
      <c r="CC26" s="1231">
        <v>2</v>
      </c>
      <c r="CD26" s="1233">
        <v>6026.0155699999996</v>
      </c>
      <c r="CE26" s="1231">
        <v>124400</v>
      </c>
      <c r="CF26" s="473"/>
      <c r="CG26" s="1233">
        <v>65042.460850000003</v>
      </c>
      <c r="CH26" s="1231">
        <v>500000</v>
      </c>
    </row>
    <row r="27" spans="1:86">
      <c r="W27" s="469"/>
      <c r="X27" s="469"/>
      <c r="Z27" s="469"/>
      <c r="AA27" s="469"/>
      <c r="AF27" s="469"/>
      <c r="AI27" s="469"/>
      <c r="AJ27" s="469"/>
      <c r="AL27" s="469"/>
      <c r="AM27" s="469"/>
      <c r="CA27" s="470"/>
    </row>
    <row r="28" spans="1:86">
      <c r="U28" s="1691"/>
      <c r="V28" s="1691"/>
      <c r="W28" s="1691"/>
      <c r="X28" s="1691"/>
      <c r="Y28" s="1691"/>
      <c r="Z28" s="1691"/>
      <c r="AA28" s="1691"/>
      <c r="AB28" s="1691"/>
      <c r="AC28" s="1691"/>
      <c r="AD28" s="1691"/>
      <c r="AE28" s="1691"/>
      <c r="AF28" s="1691"/>
      <c r="AG28" s="1691"/>
      <c r="AH28" s="1691"/>
      <c r="AI28" s="1691"/>
      <c r="AJ28" s="1691"/>
      <c r="AK28" s="1691"/>
      <c r="AL28" s="1691"/>
      <c r="AM28" s="1691"/>
      <c r="AN28" s="1691"/>
      <c r="AO28" s="2468"/>
      <c r="AP28" s="2468"/>
      <c r="AQ28" s="2468"/>
      <c r="AR28" s="2468"/>
      <c r="AS28" s="2468"/>
      <c r="AT28" s="2468"/>
      <c r="AU28" s="2468"/>
      <c r="AV28" s="2468"/>
      <c r="AW28" s="2468"/>
      <c r="AX28" s="2468"/>
      <c r="AY28" s="2468"/>
      <c r="AZ28" s="2468"/>
      <c r="BA28" s="2468"/>
      <c r="BB28" s="2468"/>
      <c r="BC28" s="2468"/>
      <c r="BD28" s="2468"/>
      <c r="BE28" s="2468"/>
      <c r="BF28" s="2468"/>
      <c r="BG28" s="2468"/>
      <c r="BH28" s="2468"/>
      <c r="BI28" s="2468"/>
      <c r="BJ28" s="2468"/>
      <c r="BK28" s="2468"/>
      <c r="BL28" s="2468"/>
      <c r="BM28" s="2468"/>
      <c r="BN28" s="2468"/>
      <c r="BO28" s="2468"/>
      <c r="BP28" s="2468"/>
      <c r="BQ28" s="2468"/>
      <c r="BR28" s="2468"/>
      <c r="BS28" s="2468"/>
      <c r="BT28" s="2468"/>
      <c r="BU28" s="2468"/>
      <c r="BV28" s="2468"/>
      <c r="BW28" s="2468"/>
      <c r="BX28" s="2468"/>
      <c r="BY28" s="2468"/>
      <c r="BZ28" s="2468"/>
      <c r="CA28" s="2468"/>
      <c r="CB28" s="2468"/>
      <c r="CC28" s="2468"/>
      <c r="CD28" s="2468"/>
      <c r="CE28" s="2468"/>
      <c r="CF28" s="2468"/>
      <c r="CG28" s="2468"/>
      <c r="CH28" s="2468"/>
    </row>
    <row r="30" spans="1:86">
      <c r="A30" s="1691"/>
      <c r="B30" s="1691"/>
      <c r="C30" s="1691"/>
      <c r="D30" s="1691"/>
      <c r="E30" s="1691"/>
      <c r="F30" s="1691"/>
      <c r="G30" s="1691"/>
      <c r="H30" s="1691"/>
      <c r="I30" s="1691"/>
      <c r="J30" s="1691"/>
      <c r="K30" s="1691"/>
      <c r="L30" s="1691"/>
      <c r="M30" s="1691"/>
      <c r="N30" s="1691"/>
      <c r="O30" s="1691"/>
      <c r="P30" s="1691"/>
      <c r="Q30" s="1691"/>
      <c r="R30" s="1691"/>
      <c r="S30" s="1691"/>
      <c r="T30" s="1691"/>
      <c r="BO30" s="1691"/>
      <c r="BP30" s="1691"/>
      <c r="BQ30" s="1691"/>
      <c r="BR30" s="1691"/>
      <c r="BS30" s="1691"/>
      <c r="BT30" s="1691"/>
      <c r="BU30" s="1691"/>
      <c r="BV30" s="1691"/>
      <c r="BW30" s="1691"/>
      <c r="BX30" s="1691"/>
      <c r="BY30" s="1691"/>
      <c r="BZ30" s="1691"/>
      <c r="CA30" s="1691"/>
      <c r="CB30" s="1691"/>
      <c r="CC30" s="1691"/>
      <c r="CD30" s="1691"/>
      <c r="CE30" s="1691"/>
      <c r="CF30" s="1691"/>
      <c r="CG30" s="1691"/>
      <c r="CH30" s="1691"/>
    </row>
    <row r="32" spans="1:86">
      <c r="C32" s="1691">
        <v>94</v>
      </c>
      <c r="D32" s="1691"/>
      <c r="E32" s="1691"/>
      <c r="F32" s="1691"/>
      <c r="G32" s="1691"/>
      <c r="H32" s="1691"/>
      <c r="I32" s="1691"/>
      <c r="J32" s="1691"/>
      <c r="K32" s="1691"/>
      <c r="L32" s="1691"/>
      <c r="M32" s="1691"/>
      <c r="N32" s="1691"/>
      <c r="O32" s="1691"/>
      <c r="P32" s="1691"/>
      <c r="Q32" s="1691"/>
      <c r="R32" s="1691"/>
      <c r="S32" s="1691"/>
      <c r="T32" s="1691"/>
      <c r="U32" s="1691">
        <v>95</v>
      </c>
      <c r="V32" s="1691"/>
      <c r="W32" s="1691"/>
      <c r="X32" s="1691"/>
      <c r="Y32" s="1691"/>
      <c r="Z32" s="1691"/>
      <c r="AA32" s="1691"/>
      <c r="AB32" s="1691"/>
      <c r="AC32" s="1691"/>
      <c r="AD32" s="1691"/>
      <c r="AE32" s="1691"/>
      <c r="AF32" s="1691"/>
      <c r="AG32" s="1691"/>
      <c r="AH32" s="1691"/>
      <c r="AI32" s="1691"/>
      <c r="AJ32" s="1691"/>
      <c r="AK32" s="1691"/>
      <c r="AL32" s="1691"/>
      <c r="AM32" s="1691"/>
      <c r="AN32" s="1691"/>
      <c r="AO32" s="1691">
        <v>96</v>
      </c>
      <c r="AP32" s="1691"/>
      <c r="AQ32" s="1691"/>
      <c r="AR32" s="1691"/>
      <c r="AS32" s="1691"/>
      <c r="AT32" s="1691"/>
      <c r="AU32" s="1691"/>
      <c r="AV32" s="1691"/>
      <c r="AW32" s="1691"/>
      <c r="AX32" s="1691"/>
      <c r="AY32" s="1691"/>
      <c r="AZ32" s="1691"/>
      <c r="BA32" s="1691"/>
      <c r="BB32" s="1691"/>
      <c r="BC32" s="1691"/>
      <c r="BD32" s="1691"/>
      <c r="BE32" s="1691"/>
      <c r="BF32" s="1691"/>
      <c r="BG32" s="1691"/>
      <c r="BH32" s="1691"/>
      <c r="BI32" s="1691"/>
      <c r="BJ32" s="1691"/>
      <c r="BK32" s="1691"/>
      <c r="BL32" s="1691"/>
      <c r="BM32" s="1691"/>
      <c r="BN32" s="1691"/>
      <c r="BO32" s="1691">
        <v>97</v>
      </c>
      <c r="BP32" s="1691"/>
      <c r="BQ32" s="1691"/>
      <c r="BR32" s="1691"/>
      <c r="BS32" s="1691"/>
      <c r="BT32" s="1691"/>
      <c r="BU32" s="1691"/>
      <c r="BV32" s="1691"/>
      <c r="BW32" s="1691"/>
      <c r="BX32" s="1691"/>
      <c r="BY32" s="1691"/>
      <c r="BZ32" s="1691"/>
      <c r="CA32" s="1691"/>
      <c r="CB32" s="1691"/>
      <c r="CC32" s="1691"/>
      <c r="CD32" s="1691"/>
      <c r="CE32" s="1691"/>
      <c r="CF32" s="1691"/>
      <c r="CG32" s="1691"/>
      <c r="CH32" s="1691"/>
    </row>
    <row r="42" spans="10:12">
      <c r="J42" s="471"/>
    </row>
    <row r="45" spans="10:12">
      <c r="L45" s="471"/>
    </row>
    <row r="48" spans="10:12">
      <c r="J48" s="471"/>
    </row>
    <row r="52" spans="10:10">
      <c r="J52" s="471"/>
    </row>
  </sheetData>
  <mergeCells count="117">
    <mergeCell ref="A30:T30"/>
    <mergeCell ref="AO28:BN28"/>
    <mergeCell ref="AN10:AN11"/>
    <mergeCell ref="AR10:AR11"/>
    <mergeCell ref="AS10:AS11"/>
    <mergeCell ref="AT10:AT11"/>
    <mergeCell ref="AU10:AU11"/>
    <mergeCell ref="AW10:AW11"/>
    <mergeCell ref="CG9:CG11"/>
    <mergeCell ref="P10:P11"/>
    <mergeCell ref="R10:R11"/>
    <mergeCell ref="S10:S11"/>
    <mergeCell ref="BM9:BM11"/>
    <mergeCell ref="BN9:BN11"/>
    <mergeCell ref="AV9:AV11"/>
    <mergeCell ref="AW9:AX9"/>
    <mergeCell ref="AY9:AY11"/>
    <mergeCell ref="AZ9:BA9"/>
    <mergeCell ref="AF10:AF11"/>
    <mergeCell ref="BB9:BB11"/>
    <mergeCell ref="BC9:BG9"/>
    <mergeCell ref="AX10:AX11"/>
    <mergeCell ref="AZ10:AZ11"/>
    <mergeCell ref="CC9:CC11"/>
    <mergeCell ref="BM3:BN3"/>
    <mergeCell ref="U32:AN32"/>
    <mergeCell ref="AO32:BN32"/>
    <mergeCell ref="BO32:CH32"/>
    <mergeCell ref="CG3:CH3"/>
    <mergeCell ref="BO28:CH28"/>
    <mergeCell ref="U28:AN28"/>
    <mergeCell ref="BO30:CH30"/>
    <mergeCell ref="BD10:BD11"/>
    <mergeCell ref="BE10:BE11"/>
    <mergeCell ref="BF10:BF11"/>
    <mergeCell ref="BG10:BG11"/>
    <mergeCell ref="CH9:CH11"/>
    <mergeCell ref="X10:X11"/>
    <mergeCell ref="Y10:Y11"/>
    <mergeCell ref="AA10:AA11"/>
    <mergeCell ref="AB10:AB11"/>
    <mergeCell ref="AC10:AC11"/>
    <mergeCell ref="CA9:CA11"/>
    <mergeCell ref="CB9:CB11"/>
    <mergeCell ref="BH9:BH11"/>
    <mergeCell ref="BJ9:BJ11"/>
    <mergeCell ref="BK9:BK11"/>
    <mergeCell ref="BL9:BL11"/>
    <mergeCell ref="CD9:CD11"/>
    <mergeCell ref="CE9:CE11"/>
    <mergeCell ref="CF9:CF11"/>
    <mergeCell ref="BQ9:BQ11"/>
    <mergeCell ref="BR9:BR11"/>
    <mergeCell ref="BS9:BS11"/>
    <mergeCell ref="BT9:BT11"/>
    <mergeCell ref="BV9:BV11"/>
    <mergeCell ref="BW9:BZ10"/>
    <mergeCell ref="BA10:BA11"/>
    <mergeCell ref="BC10:BC11"/>
    <mergeCell ref="AH9:AH11"/>
    <mergeCell ref="AI9:AK9"/>
    <mergeCell ref="AL9:AL11"/>
    <mergeCell ref="AM9:AN9"/>
    <mergeCell ref="AQ9:AQ11"/>
    <mergeCell ref="AR9:AU9"/>
    <mergeCell ref="AI10:AI11"/>
    <mergeCell ref="AJ10:AJ11"/>
    <mergeCell ref="AK10:AK11"/>
    <mergeCell ref="AM10:AM11"/>
    <mergeCell ref="BI7:BN7"/>
    <mergeCell ref="BJ8:BN8"/>
    <mergeCell ref="O9:O11"/>
    <mergeCell ref="P9:S9"/>
    <mergeCell ref="BP8:BP11"/>
    <mergeCell ref="BQ8:BT8"/>
    <mergeCell ref="BU8:BU11"/>
    <mergeCell ref="BV8:CH8"/>
    <mergeCell ref="E9:E11"/>
    <mergeCell ref="F9:F11"/>
    <mergeCell ref="G9:G11"/>
    <mergeCell ref="H9:M10"/>
    <mergeCell ref="N9:N11"/>
    <mergeCell ref="BO7:BO11"/>
    <mergeCell ref="BP7:BT7"/>
    <mergeCell ref="BU7:CH7"/>
    <mergeCell ref="T9:T11"/>
    <mergeCell ref="W9:W11"/>
    <mergeCell ref="X9:Y9"/>
    <mergeCell ref="Z9:Z11"/>
    <mergeCell ref="AA9:AF9"/>
    <mergeCell ref="AG9:AG11"/>
    <mergeCell ref="AD10:AD11"/>
    <mergeCell ref="AE10:AE11"/>
    <mergeCell ref="C32:T32"/>
    <mergeCell ref="A1:T2"/>
    <mergeCell ref="U1:AN2"/>
    <mergeCell ref="AO1:BN2"/>
    <mergeCell ref="BO1:CH2"/>
    <mergeCell ref="A6:A11"/>
    <mergeCell ref="B6:B11"/>
    <mergeCell ref="C6:C11"/>
    <mergeCell ref="D6:T6"/>
    <mergeCell ref="U6:U11"/>
    <mergeCell ref="V6:AN6"/>
    <mergeCell ref="D8:D11"/>
    <mergeCell ref="E8:T8"/>
    <mergeCell ref="V8:V11"/>
    <mergeCell ref="W8:AN8"/>
    <mergeCell ref="AP8:AP11"/>
    <mergeCell ref="AQ8:BH8"/>
    <mergeCell ref="BI8:BI11"/>
    <mergeCell ref="AO6:AO11"/>
    <mergeCell ref="AP6:BH6"/>
    <mergeCell ref="BI6:BN6"/>
    <mergeCell ref="D7:T7"/>
    <mergeCell ref="V7:AN7"/>
    <mergeCell ref="AP7:BH7"/>
  </mergeCells>
  <pageMargins left="0.37" right="0.26" top="0.81" bottom="0.6" header="0.3" footer="0.3"/>
  <pageSetup scale="75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00B050"/>
  </sheetPr>
  <dimension ref="A1:Q38"/>
  <sheetViews>
    <sheetView topLeftCell="A13" workbookViewId="0">
      <selection activeCell="G40" sqref="G40"/>
    </sheetView>
  </sheetViews>
  <sheetFormatPr defaultColWidth="9.140625" defaultRowHeight="12.75"/>
  <cols>
    <col min="1" max="1" width="15.28515625" style="580" customWidth="1"/>
    <col min="2" max="2" width="10" style="580" customWidth="1"/>
    <col min="3" max="3" width="6.28515625" style="580" customWidth="1"/>
    <col min="4" max="4" width="5.28515625" style="580" customWidth="1"/>
    <col min="5" max="5" width="4.5703125" style="580" customWidth="1"/>
    <col min="6" max="6" width="4.7109375" style="580" customWidth="1"/>
    <col min="7" max="7" width="4.42578125" style="580" customWidth="1"/>
    <col min="8" max="8" width="4.85546875" style="580" customWidth="1"/>
    <col min="9" max="9" width="4.28515625" style="580" customWidth="1"/>
    <col min="10" max="10" width="4.42578125" style="580" customWidth="1"/>
    <col min="11" max="11" width="4.28515625" style="580" customWidth="1"/>
    <col min="12" max="12" width="4.42578125" style="580" customWidth="1"/>
    <col min="13" max="13" width="4.28515625" style="580" customWidth="1"/>
    <col min="14" max="14" width="5.85546875" style="580" customWidth="1"/>
    <col min="15" max="15" width="4.42578125" style="580" customWidth="1"/>
    <col min="16" max="16" width="4.5703125" style="580" customWidth="1"/>
    <col min="17" max="17" width="4.28515625" style="580" customWidth="1"/>
    <col min="18" max="18" width="4.5703125" style="580" customWidth="1"/>
    <col min="19" max="16384" width="9.140625" style="580"/>
  </cols>
  <sheetData>
    <row r="1" spans="1:17">
      <c r="A1" s="2473" t="s">
        <v>1382</v>
      </c>
      <c r="B1" s="2473"/>
      <c r="C1" s="2473"/>
      <c r="D1" s="2473"/>
      <c r="E1" s="2473"/>
      <c r="F1" s="2473"/>
      <c r="G1" s="2473"/>
      <c r="H1" s="2473"/>
      <c r="I1" s="2473"/>
      <c r="J1" s="2473"/>
      <c r="K1" s="2473"/>
      <c r="L1" s="2473"/>
      <c r="M1" s="2473"/>
      <c r="N1" s="2473"/>
      <c r="O1" s="2473"/>
      <c r="P1" s="2473"/>
      <c r="Q1" s="2473"/>
    </row>
    <row r="2" spans="1:17" ht="81.75" customHeight="1">
      <c r="A2" s="2474" t="s">
        <v>1354</v>
      </c>
      <c r="B2" s="2474"/>
      <c r="C2" s="549" t="s">
        <v>1355</v>
      </c>
      <c r="D2" s="550" t="s">
        <v>146</v>
      </c>
      <c r="E2" s="549" t="s">
        <v>105</v>
      </c>
      <c r="F2" s="550" t="s">
        <v>145</v>
      </c>
      <c r="G2" s="550" t="s">
        <v>106</v>
      </c>
      <c r="H2" s="549" t="s">
        <v>107</v>
      </c>
      <c r="I2" s="549" t="s">
        <v>108</v>
      </c>
      <c r="J2" s="550" t="s">
        <v>109</v>
      </c>
      <c r="K2" s="550" t="s">
        <v>110</v>
      </c>
      <c r="L2" s="550" t="s">
        <v>111</v>
      </c>
      <c r="M2" s="549" t="s">
        <v>112</v>
      </c>
      <c r="N2" s="550" t="s">
        <v>115</v>
      </c>
      <c r="O2" s="549" t="s">
        <v>1356</v>
      </c>
      <c r="P2" s="549" t="s">
        <v>113</v>
      </c>
      <c r="Q2" s="549" t="s">
        <v>261</v>
      </c>
    </row>
    <row r="3" spans="1:17" ht="14.25" customHeight="1">
      <c r="A3" s="581" t="s">
        <v>1357</v>
      </c>
      <c r="B3" s="581" t="s">
        <v>1358</v>
      </c>
      <c r="C3" s="587">
        <f>D3+E3+F3+G3+H3+I3+J3+K3+L3+M3+N3+O3+P3+Q3</f>
        <v>9032</v>
      </c>
      <c r="D3" s="589">
        <v>262</v>
      </c>
      <c r="E3" s="584">
        <v>203</v>
      </c>
      <c r="F3" s="584">
        <v>386</v>
      </c>
      <c r="G3" s="584">
        <v>134</v>
      </c>
      <c r="H3" s="584">
        <v>118</v>
      </c>
      <c r="I3" s="584">
        <v>317</v>
      </c>
      <c r="J3" s="584">
        <v>178</v>
      </c>
      <c r="K3" s="584">
        <v>147</v>
      </c>
      <c r="L3" s="584">
        <v>279</v>
      </c>
      <c r="M3" s="584">
        <v>137</v>
      </c>
      <c r="N3" s="584">
        <v>6215</v>
      </c>
      <c r="O3" s="584">
        <v>233</v>
      </c>
      <c r="P3" s="584">
        <v>230</v>
      </c>
      <c r="Q3" s="584">
        <v>193</v>
      </c>
    </row>
    <row r="4" spans="1:17" ht="14.25" customHeight="1">
      <c r="A4" s="581" t="s">
        <v>1357</v>
      </c>
      <c r="B4" s="581" t="s">
        <v>1359</v>
      </c>
      <c r="C4" s="587">
        <f t="shared" ref="C4:C37" si="0">D4+E4+F4+G4+H4+I4+J4+K4+L4+M4+N4+O4+P4+Q4</f>
        <v>4267</v>
      </c>
      <c r="D4" s="589">
        <v>210</v>
      </c>
      <c r="E4" s="584">
        <v>115</v>
      </c>
      <c r="F4" s="584">
        <v>367</v>
      </c>
      <c r="G4" s="584">
        <v>125</v>
      </c>
      <c r="H4" s="584">
        <v>111</v>
      </c>
      <c r="I4" s="584">
        <v>256</v>
      </c>
      <c r="J4" s="584">
        <v>204</v>
      </c>
      <c r="K4" s="584">
        <v>138</v>
      </c>
      <c r="L4" s="584">
        <v>186</v>
      </c>
      <c r="M4" s="584">
        <v>97</v>
      </c>
      <c r="N4" s="584">
        <v>1968</v>
      </c>
      <c r="O4" s="584">
        <v>212</v>
      </c>
      <c r="P4" s="584">
        <v>177</v>
      </c>
      <c r="Q4" s="584">
        <v>101</v>
      </c>
    </row>
    <row r="5" spans="1:17" ht="14.25" customHeight="1">
      <c r="A5" s="581" t="s">
        <v>1357</v>
      </c>
      <c r="B5" s="581" t="s">
        <v>1360</v>
      </c>
      <c r="C5" s="587">
        <f t="shared" si="0"/>
        <v>89</v>
      </c>
      <c r="D5" s="589">
        <v>1</v>
      </c>
      <c r="E5" s="584"/>
      <c r="F5" s="584">
        <v>4</v>
      </c>
      <c r="G5" s="584">
        <v>2</v>
      </c>
      <c r="H5" s="584"/>
      <c r="I5" s="584">
        <v>4</v>
      </c>
      <c r="J5" s="584"/>
      <c r="K5" s="584">
        <v>2</v>
      </c>
      <c r="L5" s="584"/>
      <c r="M5" s="584"/>
      <c r="N5" s="584">
        <v>71</v>
      </c>
      <c r="O5" s="584">
        <v>1</v>
      </c>
      <c r="P5" s="584">
        <v>3</v>
      </c>
      <c r="Q5" s="584">
        <v>1</v>
      </c>
    </row>
    <row r="6" spans="1:17" ht="14.25" customHeight="1">
      <c r="A6" s="581" t="s">
        <v>1357</v>
      </c>
      <c r="B6" s="581" t="s">
        <v>1361</v>
      </c>
      <c r="C6" s="587">
        <f t="shared" si="0"/>
        <v>229</v>
      </c>
      <c r="D6" s="589">
        <v>8</v>
      </c>
      <c r="E6" s="584">
        <v>4</v>
      </c>
      <c r="F6" s="584">
        <v>9</v>
      </c>
      <c r="G6" s="584">
        <v>4</v>
      </c>
      <c r="H6" s="584">
        <v>8</v>
      </c>
      <c r="I6" s="584">
        <v>9</v>
      </c>
      <c r="J6" s="584">
        <v>5</v>
      </c>
      <c r="K6" s="584">
        <v>2</v>
      </c>
      <c r="L6" s="584">
        <v>5</v>
      </c>
      <c r="M6" s="584">
        <v>2</v>
      </c>
      <c r="N6" s="584">
        <v>161</v>
      </c>
      <c r="O6" s="584">
        <v>2</v>
      </c>
      <c r="P6" s="584">
        <v>7</v>
      </c>
      <c r="Q6" s="584">
        <v>3</v>
      </c>
    </row>
    <row r="7" spans="1:17" ht="14.25" customHeight="1">
      <c r="A7" s="581" t="s">
        <v>1357</v>
      </c>
      <c r="B7" s="581" t="s">
        <v>1362</v>
      </c>
      <c r="C7" s="587">
        <f t="shared" si="0"/>
        <v>197</v>
      </c>
      <c r="D7" s="589">
        <v>11</v>
      </c>
      <c r="E7" s="584">
        <v>1</v>
      </c>
      <c r="F7" s="584">
        <v>10</v>
      </c>
      <c r="G7" s="584">
        <v>4</v>
      </c>
      <c r="H7" s="584">
        <v>1</v>
      </c>
      <c r="I7" s="584">
        <v>5</v>
      </c>
      <c r="J7" s="584">
        <v>6</v>
      </c>
      <c r="K7" s="584">
        <v>2</v>
      </c>
      <c r="L7" s="584">
        <v>6</v>
      </c>
      <c r="M7" s="584">
        <v>4</v>
      </c>
      <c r="N7" s="584">
        <v>130</v>
      </c>
      <c r="O7" s="584">
        <v>6</v>
      </c>
      <c r="P7" s="584">
        <v>10</v>
      </c>
      <c r="Q7" s="584">
        <v>1</v>
      </c>
    </row>
    <row r="8" spans="1:17" ht="14.25" customHeight="1">
      <c r="A8" s="581" t="s">
        <v>1357</v>
      </c>
      <c r="B8" s="581" t="s">
        <v>1363</v>
      </c>
      <c r="C8" s="587">
        <f t="shared" si="0"/>
        <v>114</v>
      </c>
      <c r="D8" s="589">
        <v>1</v>
      </c>
      <c r="E8" s="584"/>
      <c r="F8" s="584">
        <v>2</v>
      </c>
      <c r="G8" s="584"/>
      <c r="H8" s="584">
        <v>1</v>
      </c>
      <c r="I8" s="584">
        <v>2</v>
      </c>
      <c r="J8" s="584">
        <v>6</v>
      </c>
      <c r="K8" s="584">
        <v>1</v>
      </c>
      <c r="L8" s="584">
        <v>1</v>
      </c>
      <c r="M8" s="584"/>
      <c r="N8" s="584">
        <v>98</v>
      </c>
      <c r="O8" s="584"/>
      <c r="P8" s="584">
        <v>2</v>
      </c>
      <c r="Q8" s="584"/>
    </row>
    <row r="9" spans="1:17" ht="14.25" customHeight="1">
      <c r="A9" s="2475" t="s">
        <v>1364</v>
      </c>
      <c r="B9" s="2476"/>
      <c r="C9" s="588">
        <f t="shared" si="0"/>
        <v>13928</v>
      </c>
      <c r="D9" s="590">
        <v>493</v>
      </c>
      <c r="E9" s="585">
        <v>323</v>
      </c>
      <c r="F9" s="585">
        <v>778</v>
      </c>
      <c r="G9" s="585">
        <v>269</v>
      </c>
      <c r="H9" s="585">
        <v>239</v>
      </c>
      <c r="I9" s="585">
        <v>593</v>
      </c>
      <c r="J9" s="585">
        <v>399</v>
      </c>
      <c r="K9" s="585">
        <v>292</v>
      </c>
      <c r="L9" s="585">
        <v>477</v>
      </c>
      <c r="M9" s="585">
        <v>240</v>
      </c>
      <c r="N9" s="585">
        <v>8643</v>
      </c>
      <c r="O9" s="585">
        <v>454</v>
      </c>
      <c r="P9" s="585">
        <v>429</v>
      </c>
      <c r="Q9" s="585">
        <v>299</v>
      </c>
    </row>
    <row r="10" spans="1:17" ht="30.75" customHeight="1">
      <c r="A10" s="595" t="s">
        <v>1767</v>
      </c>
      <c r="B10" s="581" t="s">
        <v>1365</v>
      </c>
      <c r="C10" s="588">
        <f t="shared" si="0"/>
        <v>157</v>
      </c>
      <c r="D10" s="589">
        <v>16</v>
      </c>
      <c r="E10" s="584">
        <v>3</v>
      </c>
      <c r="F10" s="584">
        <v>1</v>
      </c>
      <c r="G10" s="584"/>
      <c r="H10" s="584"/>
      <c r="I10" s="584"/>
      <c r="J10" s="584"/>
      <c r="K10" s="584">
        <v>1</v>
      </c>
      <c r="L10" s="584">
        <v>16</v>
      </c>
      <c r="M10" s="584">
        <v>1</v>
      </c>
      <c r="N10" s="584">
        <v>115</v>
      </c>
      <c r="O10" s="584"/>
      <c r="P10" s="584">
        <v>3</v>
      </c>
      <c r="Q10" s="584">
        <v>1</v>
      </c>
    </row>
    <row r="11" spans="1:17" ht="30.75" customHeight="1">
      <c r="A11" s="595" t="s">
        <v>1767</v>
      </c>
      <c r="B11" s="581" t="s">
        <v>1366</v>
      </c>
      <c r="C11" s="588">
        <f t="shared" si="0"/>
        <v>237</v>
      </c>
      <c r="D11" s="589">
        <v>11</v>
      </c>
      <c r="E11" s="584">
        <v>3</v>
      </c>
      <c r="F11" s="584">
        <v>6</v>
      </c>
      <c r="G11" s="584">
        <v>1</v>
      </c>
      <c r="H11" s="584">
        <v>3</v>
      </c>
      <c r="I11" s="584">
        <v>4</v>
      </c>
      <c r="J11" s="584">
        <v>2</v>
      </c>
      <c r="K11" s="584"/>
      <c r="L11" s="584">
        <v>6</v>
      </c>
      <c r="M11" s="584">
        <v>1</v>
      </c>
      <c r="N11" s="584">
        <v>190</v>
      </c>
      <c r="O11" s="584">
        <v>1</v>
      </c>
      <c r="P11" s="584">
        <v>6</v>
      </c>
      <c r="Q11" s="584">
        <v>3</v>
      </c>
    </row>
    <row r="12" spans="1:17" ht="30.75" customHeight="1">
      <c r="A12" s="595" t="s">
        <v>1767</v>
      </c>
      <c r="B12" s="581" t="s">
        <v>351</v>
      </c>
      <c r="C12" s="588">
        <f t="shared" si="0"/>
        <v>3105</v>
      </c>
      <c r="D12" s="589">
        <v>131</v>
      </c>
      <c r="E12" s="584">
        <v>197</v>
      </c>
      <c r="F12" s="584">
        <v>206</v>
      </c>
      <c r="G12" s="584">
        <v>168</v>
      </c>
      <c r="H12" s="584">
        <v>98</v>
      </c>
      <c r="I12" s="584">
        <v>164</v>
      </c>
      <c r="J12" s="584">
        <v>196</v>
      </c>
      <c r="K12" s="584">
        <v>138</v>
      </c>
      <c r="L12" s="584">
        <v>227</v>
      </c>
      <c r="M12" s="584">
        <v>118</v>
      </c>
      <c r="N12" s="584">
        <v>1111</v>
      </c>
      <c r="O12" s="584">
        <v>158</v>
      </c>
      <c r="P12" s="584">
        <v>135</v>
      </c>
      <c r="Q12" s="584">
        <v>58</v>
      </c>
    </row>
    <row r="13" spans="1:17" ht="14.25" customHeight="1">
      <c r="A13" s="2475" t="s">
        <v>1367</v>
      </c>
      <c r="B13" s="2476"/>
      <c r="C13" s="588">
        <f t="shared" si="0"/>
        <v>3499</v>
      </c>
      <c r="D13" s="591">
        <v>158</v>
      </c>
      <c r="E13" s="586">
        <v>203</v>
      </c>
      <c r="F13" s="586">
        <v>213</v>
      </c>
      <c r="G13" s="586">
        <v>169</v>
      </c>
      <c r="H13" s="586">
        <v>101</v>
      </c>
      <c r="I13" s="586">
        <v>168</v>
      </c>
      <c r="J13" s="586">
        <v>198</v>
      </c>
      <c r="K13" s="586">
        <v>139</v>
      </c>
      <c r="L13" s="586">
        <v>249</v>
      </c>
      <c r="M13" s="586">
        <v>120</v>
      </c>
      <c r="N13" s="586">
        <v>1416</v>
      </c>
      <c r="O13" s="586">
        <v>159</v>
      </c>
      <c r="P13" s="586">
        <v>144</v>
      </c>
      <c r="Q13" s="586">
        <v>62</v>
      </c>
    </row>
    <row r="14" spans="1:17" ht="14.25" customHeight="1">
      <c r="A14" s="2475" t="s">
        <v>1760</v>
      </c>
      <c r="B14" s="2476"/>
      <c r="C14" s="588">
        <f t="shared" si="0"/>
        <v>17427</v>
      </c>
      <c r="D14" s="592">
        <v>651</v>
      </c>
      <c r="E14" s="593">
        <v>526</v>
      </c>
      <c r="F14" s="593">
        <v>991</v>
      </c>
      <c r="G14" s="593">
        <v>438</v>
      </c>
      <c r="H14" s="593">
        <v>340</v>
      </c>
      <c r="I14" s="593">
        <v>761</v>
      </c>
      <c r="J14" s="593">
        <v>597</v>
      </c>
      <c r="K14" s="593">
        <v>431</v>
      </c>
      <c r="L14" s="593">
        <v>726</v>
      </c>
      <c r="M14" s="593">
        <v>360</v>
      </c>
      <c r="N14" s="593">
        <v>10059</v>
      </c>
      <c r="O14" s="593">
        <v>613</v>
      </c>
      <c r="P14" s="593">
        <v>573</v>
      </c>
      <c r="Q14" s="593">
        <v>361</v>
      </c>
    </row>
    <row r="15" spans="1:17" ht="14.25" customHeight="1">
      <c r="A15" s="579" t="s">
        <v>1761</v>
      </c>
      <c r="B15" s="551" t="s">
        <v>2265</v>
      </c>
      <c r="C15" s="588">
        <f t="shared" si="0"/>
        <v>6294</v>
      </c>
      <c r="D15" s="589">
        <v>177</v>
      </c>
      <c r="E15" s="584">
        <v>128</v>
      </c>
      <c r="F15" s="584">
        <v>265</v>
      </c>
      <c r="G15" s="584">
        <v>101</v>
      </c>
      <c r="H15" s="584">
        <v>86</v>
      </c>
      <c r="I15" s="584">
        <v>261</v>
      </c>
      <c r="J15" s="584">
        <v>126</v>
      </c>
      <c r="K15" s="584">
        <v>105</v>
      </c>
      <c r="L15" s="584">
        <v>181</v>
      </c>
      <c r="M15" s="584">
        <v>110</v>
      </c>
      <c r="N15" s="584">
        <v>4282</v>
      </c>
      <c r="O15" s="584">
        <v>168</v>
      </c>
      <c r="P15" s="584">
        <v>148</v>
      </c>
      <c r="Q15" s="584">
        <v>156</v>
      </c>
    </row>
    <row r="16" spans="1:17" ht="14.25" customHeight="1">
      <c r="A16" s="579" t="s">
        <v>1761</v>
      </c>
      <c r="B16" s="551" t="s">
        <v>2266</v>
      </c>
      <c r="C16" s="588">
        <f t="shared" si="0"/>
        <v>7634</v>
      </c>
      <c r="D16" s="589">
        <v>316</v>
      </c>
      <c r="E16" s="584">
        <v>195</v>
      </c>
      <c r="F16" s="584">
        <v>513</v>
      </c>
      <c r="G16" s="584">
        <v>168</v>
      </c>
      <c r="H16" s="584">
        <v>153</v>
      </c>
      <c r="I16" s="584">
        <v>332</v>
      </c>
      <c r="J16" s="584">
        <v>273</v>
      </c>
      <c r="K16" s="584">
        <v>187</v>
      </c>
      <c r="L16" s="584">
        <v>296</v>
      </c>
      <c r="M16" s="584">
        <v>130</v>
      </c>
      <c r="N16" s="584">
        <v>4361</v>
      </c>
      <c r="O16" s="584">
        <v>286</v>
      </c>
      <c r="P16" s="584">
        <v>281</v>
      </c>
      <c r="Q16" s="584">
        <v>143</v>
      </c>
    </row>
    <row r="17" spans="1:17" ht="14.25" customHeight="1">
      <c r="A17" s="2475" t="s">
        <v>1762</v>
      </c>
      <c r="B17" s="2476"/>
      <c r="C17" s="588">
        <f t="shared" si="0"/>
        <v>13928</v>
      </c>
      <c r="D17" s="590">
        <v>493</v>
      </c>
      <c r="E17" s="585">
        <v>323</v>
      </c>
      <c r="F17" s="585">
        <v>778</v>
      </c>
      <c r="G17" s="585">
        <v>269</v>
      </c>
      <c r="H17" s="585">
        <v>239</v>
      </c>
      <c r="I17" s="585">
        <v>593</v>
      </c>
      <c r="J17" s="585">
        <v>399</v>
      </c>
      <c r="K17" s="585">
        <v>292</v>
      </c>
      <c r="L17" s="585">
        <v>477</v>
      </c>
      <c r="M17" s="585">
        <v>240</v>
      </c>
      <c r="N17" s="585">
        <v>8643</v>
      </c>
      <c r="O17" s="585">
        <v>454</v>
      </c>
      <c r="P17" s="585">
        <v>429</v>
      </c>
      <c r="Q17" s="585">
        <v>299</v>
      </c>
    </row>
    <row r="18" spans="1:17" ht="30" customHeight="1">
      <c r="A18" s="595" t="s">
        <v>1766</v>
      </c>
      <c r="B18" s="581" t="s">
        <v>1368</v>
      </c>
      <c r="C18" s="588">
        <f t="shared" si="0"/>
        <v>73</v>
      </c>
      <c r="D18" s="578">
        <v>15</v>
      </c>
      <c r="E18" s="362">
        <v>1</v>
      </c>
      <c r="F18" s="362">
        <v>1</v>
      </c>
      <c r="G18" s="362"/>
      <c r="H18" s="362">
        <v>1</v>
      </c>
      <c r="I18" s="362"/>
      <c r="J18" s="362">
        <v>1</v>
      </c>
      <c r="K18" s="362">
        <v>1</v>
      </c>
      <c r="L18" s="362">
        <v>3</v>
      </c>
      <c r="M18" s="362">
        <v>1</v>
      </c>
      <c r="N18" s="362">
        <v>46</v>
      </c>
      <c r="O18" s="362">
        <v>1</v>
      </c>
      <c r="P18" s="362">
        <v>2</v>
      </c>
      <c r="Q18" s="362"/>
    </row>
    <row r="19" spans="1:17" ht="30" customHeight="1">
      <c r="A19" s="595" t="s">
        <v>1766</v>
      </c>
      <c r="B19" s="582" t="s">
        <v>1369</v>
      </c>
      <c r="C19" s="588">
        <f t="shared" si="0"/>
        <v>181</v>
      </c>
      <c r="D19" s="578">
        <v>13</v>
      </c>
      <c r="E19" s="362">
        <v>3</v>
      </c>
      <c r="F19" s="362">
        <v>3</v>
      </c>
      <c r="G19" s="362">
        <v>2</v>
      </c>
      <c r="H19" s="362">
        <v>3</v>
      </c>
      <c r="I19" s="362">
        <v>3</v>
      </c>
      <c r="J19" s="362">
        <v>8</v>
      </c>
      <c r="K19" s="362">
        <v>3</v>
      </c>
      <c r="L19" s="362">
        <v>3</v>
      </c>
      <c r="M19" s="362">
        <v>2</v>
      </c>
      <c r="N19" s="362">
        <v>131</v>
      </c>
      <c r="O19" s="362">
        <v>3</v>
      </c>
      <c r="P19" s="362"/>
      <c r="Q19" s="362">
        <v>4</v>
      </c>
    </row>
    <row r="20" spans="1:17" ht="30" customHeight="1">
      <c r="A20" s="595" t="s">
        <v>1766</v>
      </c>
      <c r="B20" s="582" t="s">
        <v>1370</v>
      </c>
      <c r="C20" s="588">
        <f t="shared" si="0"/>
        <v>491</v>
      </c>
      <c r="D20" s="578">
        <v>8</v>
      </c>
      <c r="E20" s="362">
        <v>7</v>
      </c>
      <c r="F20" s="362">
        <v>10</v>
      </c>
      <c r="G20" s="362">
        <v>8</v>
      </c>
      <c r="H20" s="362">
        <v>10</v>
      </c>
      <c r="I20" s="362">
        <v>12</v>
      </c>
      <c r="J20" s="362">
        <v>8</v>
      </c>
      <c r="K20" s="362">
        <v>7</v>
      </c>
      <c r="L20" s="362">
        <v>7</v>
      </c>
      <c r="M20" s="362">
        <v>5</v>
      </c>
      <c r="N20" s="362">
        <v>381</v>
      </c>
      <c r="O20" s="362">
        <v>8</v>
      </c>
      <c r="P20" s="362">
        <v>12</v>
      </c>
      <c r="Q20" s="362">
        <v>8</v>
      </c>
    </row>
    <row r="21" spans="1:17" ht="30" customHeight="1">
      <c r="A21" s="595" t="s">
        <v>1766</v>
      </c>
      <c r="B21" s="594" t="s">
        <v>1764</v>
      </c>
      <c r="C21" s="588">
        <f t="shared" si="0"/>
        <v>13183</v>
      </c>
      <c r="D21" s="578">
        <v>457</v>
      </c>
      <c r="E21" s="362">
        <v>312</v>
      </c>
      <c r="F21" s="362">
        <v>764</v>
      </c>
      <c r="G21" s="362">
        <v>259</v>
      </c>
      <c r="H21" s="362">
        <v>225</v>
      </c>
      <c r="I21" s="362">
        <v>579</v>
      </c>
      <c r="J21" s="362">
        <v>382</v>
      </c>
      <c r="K21" s="362">
        <v>281</v>
      </c>
      <c r="L21" s="362">
        <v>457</v>
      </c>
      <c r="M21" s="362">
        <v>232</v>
      </c>
      <c r="N21" s="362">
        <v>8091</v>
      </c>
      <c r="O21" s="362">
        <v>442</v>
      </c>
      <c r="P21" s="362">
        <v>415</v>
      </c>
      <c r="Q21" s="362">
        <v>287</v>
      </c>
    </row>
    <row r="22" spans="1:17" ht="14.25" customHeight="1">
      <c r="A22" s="2475" t="s">
        <v>1371</v>
      </c>
      <c r="B22" s="2476"/>
      <c r="C22" s="588">
        <f t="shared" si="0"/>
        <v>13928</v>
      </c>
      <c r="D22" s="590">
        <v>493</v>
      </c>
      <c r="E22" s="585">
        <v>323</v>
      </c>
      <c r="F22" s="585">
        <v>778</v>
      </c>
      <c r="G22" s="585">
        <v>269</v>
      </c>
      <c r="H22" s="585">
        <v>239</v>
      </c>
      <c r="I22" s="585">
        <v>594</v>
      </c>
      <c r="J22" s="585">
        <v>399</v>
      </c>
      <c r="K22" s="585">
        <v>292</v>
      </c>
      <c r="L22" s="585">
        <v>470</v>
      </c>
      <c r="M22" s="585">
        <v>240</v>
      </c>
      <c r="N22" s="585">
        <v>8649</v>
      </c>
      <c r="O22" s="585">
        <v>454</v>
      </c>
      <c r="P22" s="585">
        <v>429</v>
      </c>
      <c r="Q22" s="585">
        <v>299</v>
      </c>
    </row>
    <row r="23" spans="1:17" ht="14.25" customHeight="1">
      <c r="A23" s="581" t="s">
        <v>1372</v>
      </c>
      <c r="B23" s="581" t="s">
        <v>1373</v>
      </c>
      <c r="C23" s="588">
        <f t="shared" si="0"/>
        <v>1219</v>
      </c>
      <c r="D23" s="589">
        <v>38</v>
      </c>
      <c r="E23" s="584">
        <v>22</v>
      </c>
      <c r="F23" s="584">
        <v>71</v>
      </c>
      <c r="G23" s="584">
        <v>8</v>
      </c>
      <c r="H23" s="584">
        <v>19</v>
      </c>
      <c r="I23" s="584">
        <v>59</v>
      </c>
      <c r="J23" s="584">
        <v>18</v>
      </c>
      <c r="K23" s="584">
        <v>17</v>
      </c>
      <c r="L23" s="584">
        <v>35</v>
      </c>
      <c r="M23" s="584">
        <v>23</v>
      </c>
      <c r="N23" s="584">
        <v>821</v>
      </c>
      <c r="O23" s="584">
        <v>26</v>
      </c>
      <c r="P23" s="584">
        <v>29</v>
      </c>
      <c r="Q23" s="584">
        <v>33</v>
      </c>
    </row>
    <row r="24" spans="1:17" ht="14.25" customHeight="1">
      <c r="A24" s="581" t="s">
        <v>1372</v>
      </c>
      <c r="B24" s="581" t="s">
        <v>1374</v>
      </c>
      <c r="C24" s="588">
        <f t="shared" si="0"/>
        <v>4128</v>
      </c>
      <c r="D24" s="589">
        <v>115</v>
      </c>
      <c r="E24" s="584">
        <v>112</v>
      </c>
      <c r="F24" s="584">
        <v>181</v>
      </c>
      <c r="G24" s="584">
        <v>67</v>
      </c>
      <c r="H24" s="584">
        <v>64</v>
      </c>
      <c r="I24" s="584">
        <v>147</v>
      </c>
      <c r="J24" s="584">
        <v>53</v>
      </c>
      <c r="K24" s="584">
        <v>76</v>
      </c>
      <c r="L24" s="584">
        <v>105</v>
      </c>
      <c r="M24" s="584">
        <v>57</v>
      </c>
      <c r="N24" s="584">
        <v>2824</v>
      </c>
      <c r="O24" s="584">
        <v>104</v>
      </c>
      <c r="P24" s="584">
        <v>128</v>
      </c>
      <c r="Q24" s="584">
        <v>95</v>
      </c>
    </row>
    <row r="25" spans="1:17" ht="14.25" customHeight="1">
      <c r="A25" s="581" t="s">
        <v>1372</v>
      </c>
      <c r="B25" s="581" t="s">
        <v>1375</v>
      </c>
      <c r="C25" s="588">
        <f t="shared" si="0"/>
        <v>614</v>
      </c>
      <c r="D25" s="589">
        <v>19</v>
      </c>
      <c r="E25" s="584">
        <v>11</v>
      </c>
      <c r="F25" s="584">
        <v>49</v>
      </c>
      <c r="G25" s="584">
        <v>5</v>
      </c>
      <c r="H25" s="584">
        <v>9</v>
      </c>
      <c r="I25" s="584">
        <v>16</v>
      </c>
      <c r="J25" s="584">
        <v>10</v>
      </c>
      <c r="K25" s="584">
        <v>13</v>
      </c>
      <c r="L25" s="584">
        <v>26</v>
      </c>
      <c r="M25" s="584">
        <v>5</v>
      </c>
      <c r="N25" s="584">
        <v>410</v>
      </c>
      <c r="O25" s="584">
        <v>14</v>
      </c>
      <c r="P25" s="584">
        <v>19</v>
      </c>
      <c r="Q25" s="584">
        <v>8</v>
      </c>
    </row>
    <row r="26" spans="1:17" ht="14.25" customHeight="1">
      <c r="A26" s="581" t="s">
        <v>1372</v>
      </c>
      <c r="B26" s="581" t="s">
        <v>1376</v>
      </c>
      <c r="C26" s="588">
        <f t="shared" si="0"/>
        <v>1598</v>
      </c>
      <c r="D26" s="589">
        <v>63</v>
      </c>
      <c r="E26" s="584">
        <v>32</v>
      </c>
      <c r="F26" s="584">
        <v>82</v>
      </c>
      <c r="G26" s="584">
        <v>22</v>
      </c>
      <c r="H26" s="584">
        <v>25</v>
      </c>
      <c r="I26" s="584">
        <v>53</v>
      </c>
      <c r="J26" s="584">
        <v>42</v>
      </c>
      <c r="K26" s="584">
        <v>23</v>
      </c>
      <c r="L26" s="584">
        <v>62</v>
      </c>
      <c r="M26" s="584">
        <v>26</v>
      </c>
      <c r="N26" s="584">
        <v>1040</v>
      </c>
      <c r="O26" s="584">
        <v>40</v>
      </c>
      <c r="P26" s="584">
        <v>61</v>
      </c>
      <c r="Q26" s="584">
        <v>27</v>
      </c>
    </row>
    <row r="27" spans="1:17" ht="14.25" customHeight="1">
      <c r="A27" s="581" t="s">
        <v>1372</v>
      </c>
      <c r="B27" s="581" t="s">
        <v>1377</v>
      </c>
      <c r="C27" s="588">
        <f t="shared" si="0"/>
        <v>4631</v>
      </c>
      <c r="D27" s="589">
        <v>239</v>
      </c>
      <c r="E27" s="584">
        <v>116</v>
      </c>
      <c r="F27" s="584">
        <v>368</v>
      </c>
      <c r="G27" s="584">
        <v>131</v>
      </c>
      <c r="H27" s="584">
        <v>111</v>
      </c>
      <c r="I27" s="584">
        <v>284</v>
      </c>
      <c r="J27" s="584">
        <v>244</v>
      </c>
      <c r="K27" s="584">
        <v>141</v>
      </c>
      <c r="L27" s="584">
        <v>194</v>
      </c>
      <c r="M27" s="584">
        <v>101</v>
      </c>
      <c r="N27" s="584">
        <v>2199</v>
      </c>
      <c r="O27" s="584">
        <v>231</v>
      </c>
      <c r="P27" s="584">
        <v>164</v>
      </c>
      <c r="Q27" s="584">
        <v>108</v>
      </c>
    </row>
    <row r="28" spans="1:17" ht="14.25" customHeight="1">
      <c r="A28" s="581" t="s">
        <v>1372</v>
      </c>
      <c r="B28" s="581" t="s">
        <v>1378</v>
      </c>
      <c r="C28" s="588">
        <f t="shared" si="0"/>
        <v>142</v>
      </c>
      <c r="D28" s="589">
        <v>2</v>
      </c>
      <c r="E28" s="584">
        <v>1</v>
      </c>
      <c r="F28" s="584">
        <v>5</v>
      </c>
      <c r="G28" s="584">
        <v>4</v>
      </c>
      <c r="H28" s="584"/>
      <c r="I28" s="584">
        <v>3</v>
      </c>
      <c r="J28" s="584">
        <v>6</v>
      </c>
      <c r="K28" s="584">
        <v>3</v>
      </c>
      <c r="L28" s="584"/>
      <c r="M28" s="584">
        <v>3</v>
      </c>
      <c r="N28" s="584">
        <v>104</v>
      </c>
      <c r="O28" s="584">
        <v>6</v>
      </c>
      <c r="P28" s="584">
        <v>3</v>
      </c>
      <c r="Q28" s="584">
        <v>2</v>
      </c>
    </row>
    <row r="29" spans="1:17" ht="14.25" customHeight="1">
      <c r="A29" s="581" t="s">
        <v>1372</v>
      </c>
      <c r="B29" s="581" t="s">
        <v>1379</v>
      </c>
      <c r="C29" s="588">
        <f t="shared" si="0"/>
        <v>1596</v>
      </c>
      <c r="D29" s="589">
        <v>17</v>
      </c>
      <c r="E29" s="584">
        <v>29</v>
      </c>
      <c r="F29" s="584">
        <v>22</v>
      </c>
      <c r="G29" s="584">
        <v>32</v>
      </c>
      <c r="H29" s="584">
        <v>11</v>
      </c>
      <c r="I29" s="584">
        <v>32</v>
      </c>
      <c r="J29" s="584">
        <v>26</v>
      </c>
      <c r="K29" s="584">
        <v>19</v>
      </c>
      <c r="L29" s="584">
        <v>48</v>
      </c>
      <c r="M29" s="584">
        <v>25</v>
      </c>
      <c r="N29" s="584">
        <v>1251</v>
      </c>
      <c r="O29" s="584">
        <v>33</v>
      </c>
      <c r="P29" s="584">
        <v>25</v>
      </c>
      <c r="Q29" s="584">
        <v>26</v>
      </c>
    </row>
    <row r="30" spans="1:17" ht="14.25" customHeight="1">
      <c r="A30" s="581" t="s">
        <v>1372</v>
      </c>
      <c r="B30" s="581" t="s">
        <v>1380</v>
      </c>
      <c r="C30" s="588">
        <f t="shared" si="0"/>
        <v>0</v>
      </c>
      <c r="D30" s="589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</row>
    <row r="31" spans="1:17" ht="14.25" customHeight="1">
      <c r="A31" s="2472" t="s">
        <v>1381</v>
      </c>
      <c r="B31" s="2472"/>
      <c r="C31" s="588">
        <f t="shared" si="0"/>
        <v>13928</v>
      </c>
      <c r="D31" s="590">
        <v>493</v>
      </c>
      <c r="E31" s="585">
        <v>323</v>
      </c>
      <c r="F31" s="585">
        <v>778</v>
      </c>
      <c r="G31" s="585">
        <v>269</v>
      </c>
      <c r="H31" s="585">
        <v>239</v>
      </c>
      <c r="I31" s="585">
        <v>594</v>
      </c>
      <c r="J31" s="585">
        <v>399</v>
      </c>
      <c r="K31" s="585">
        <v>292</v>
      </c>
      <c r="L31" s="585">
        <v>470</v>
      </c>
      <c r="M31" s="585">
        <v>240</v>
      </c>
      <c r="N31" s="585">
        <v>8649</v>
      </c>
      <c r="O31" s="585">
        <v>454</v>
      </c>
      <c r="P31" s="585">
        <v>429</v>
      </c>
      <c r="Q31" s="585">
        <v>299</v>
      </c>
    </row>
    <row r="32" spans="1:17" ht="28.5" customHeight="1">
      <c r="A32" s="595" t="s">
        <v>1765</v>
      </c>
      <c r="B32" s="581"/>
      <c r="C32" s="588">
        <f t="shared" si="0"/>
        <v>4736</v>
      </c>
      <c r="D32" s="589">
        <v>99</v>
      </c>
      <c r="E32" s="584">
        <v>134</v>
      </c>
      <c r="F32" s="584">
        <v>163</v>
      </c>
      <c r="G32" s="584">
        <v>83</v>
      </c>
      <c r="H32" s="584">
        <v>54</v>
      </c>
      <c r="I32" s="584">
        <v>153</v>
      </c>
      <c r="J32" s="584">
        <v>61</v>
      </c>
      <c r="K32" s="584">
        <v>88</v>
      </c>
      <c r="L32" s="584">
        <v>114</v>
      </c>
      <c r="M32" s="584">
        <v>78</v>
      </c>
      <c r="N32" s="584">
        <v>3402</v>
      </c>
      <c r="O32" s="584">
        <v>105</v>
      </c>
      <c r="P32" s="584">
        <v>110</v>
      </c>
      <c r="Q32" s="584">
        <v>92</v>
      </c>
    </row>
    <row r="33" spans="1:17" ht="28.5" customHeight="1">
      <c r="A33" s="595" t="s">
        <v>1765</v>
      </c>
      <c r="B33" s="581"/>
      <c r="C33" s="588">
        <f t="shared" si="0"/>
        <v>5209</v>
      </c>
      <c r="D33" s="589">
        <v>188</v>
      </c>
      <c r="E33" s="584">
        <v>141</v>
      </c>
      <c r="F33" s="584">
        <v>366</v>
      </c>
      <c r="G33" s="584">
        <v>126</v>
      </c>
      <c r="H33" s="584">
        <v>108</v>
      </c>
      <c r="I33" s="584">
        <v>271</v>
      </c>
      <c r="J33" s="584">
        <v>192</v>
      </c>
      <c r="K33" s="584">
        <v>138</v>
      </c>
      <c r="L33" s="584">
        <v>198</v>
      </c>
      <c r="M33" s="584">
        <v>96</v>
      </c>
      <c r="N33" s="584">
        <v>2832</v>
      </c>
      <c r="O33" s="584">
        <v>217</v>
      </c>
      <c r="P33" s="584">
        <v>191</v>
      </c>
      <c r="Q33" s="584">
        <v>145</v>
      </c>
    </row>
    <row r="34" spans="1:17" ht="28.5" customHeight="1">
      <c r="A34" s="595" t="s">
        <v>1765</v>
      </c>
      <c r="B34" s="581"/>
      <c r="C34" s="588">
        <f t="shared" si="0"/>
        <v>2235</v>
      </c>
      <c r="D34" s="589">
        <v>135</v>
      </c>
      <c r="E34" s="584">
        <v>36</v>
      </c>
      <c r="F34" s="584">
        <v>172</v>
      </c>
      <c r="G34" s="584">
        <v>42</v>
      </c>
      <c r="H34" s="584">
        <v>52</v>
      </c>
      <c r="I34" s="584">
        <v>119</v>
      </c>
      <c r="J34" s="584">
        <v>91</v>
      </c>
      <c r="K34" s="584">
        <v>38</v>
      </c>
      <c r="L34" s="584">
        <v>111</v>
      </c>
      <c r="M34" s="584">
        <v>52</v>
      </c>
      <c r="N34" s="584">
        <v>1174</v>
      </c>
      <c r="O34" s="584">
        <v>97</v>
      </c>
      <c r="P34" s="584">
        <v>69</v>
      </c>
      <c r="Q34" s="584">
        <v>47</v>
      </c>
    </row>
    <row r="35" spans="1:17" ht="28.5" customHeight="1">
      <c r="A35" s="595" t="s">
        <v>1765</v>
      </c>
      <c r="B35" s="583"/>
      <c r="C35" s="588">
        <f t="shared" si="0"/>
        <v>539</v>
      </c>
      <c r="D35" s="589">
        <v>22</v>
      </c>
      <c r="E35" s="584">
        <v>3</v>
      </c>
      <c r="F35" s="584">
        <v>18</v>
      </c>
      <c r="G35" s="584">
        <v>4</v>
      </c>
      <c r="H35" s="584">
        <v>11</v>
      </c>
      <c r="I35" s="584">
        <v>27</v>
      </c>
      <c r="J35" s="584">
        <v>28</v>
      </c>
      <c r="K35" s="584">
        <v>13</v>
      </c>
      <c r="L35" s="584">
        <v>20</v>
      </c>
      <c r="M35" s="584">
        <v>12</v>
      </c>
      <c r="N35" s="584">
        <v>333</v>
      </c>
      <c r="O35" s="584">
        <v>20</v>
      </c>
      <c r="P35" s="584">
        <v>22</v>
      </c>
      <c r="Q35" s="584">
        <v>6</v>
      </c>
    </row>
    <row r="36" spans="1:17" ht="28.5" customHeight="1">
      <c r="A36" s="595" t="s">
        <v>1765</v>
      </c>
      <c r="B36" s="583"/>
      <c r="C36" s="588">
        <f t="shared" si="0"/>
        <v>1209</v>
      </c>
      <c r="D36" s="589">
        <v>49</v>
      </c>
      <c r="E36" s="584">
        <v>9</v>
      </c>
      <c r="F36" s="584">
        <v>59</v>
      </c>
      <c r="G36" s="584">
        <v>14</v>
      </c>
      <c r="H36" s="584">
        <v>14</v>
      </c>
      <c r="I36" s="584">
        <v>24</v>
      </c>
      <c r="J36" s="584">
        <v>27</v>
      </c>
      <c r="K36" s="584">
        <v>15</v>
      </c>
      <c r="L36" s="584">
        <v>27</v>
      </c>
      <c r="M36" s="584">
        <v>2</v>
      </c>
      <c r="N36" s="584">
        <v>908</v>
      </c>
      <c r="O36" s="584">
        <v>15</v>
      </c>
      <c r="P36" s="584">
        <v>37</v>
      </c>
      <c r="Q36" s="584">
        <v>9</v>
      </c>
    </row>
    <row r="37" spans="1:17" ht="14.25" customHeight="1">
      <c r="A37" s="2472" t="s">
        <v>1763</v>
      </c>
      <c r="B37" s="2472"/>
      <c r="C37" s="1421">
        <f t="shared" si="0"/>
        <v>13928</v>
      </c>
      <c r="D37" s="1431">
        <v>493</v>
      </c>
      <c r="E37" s="1431">
        <v>323</v>
      </c>
      <c r="F37" s="1431">
        <v>778</v>
      </c>
      <c r="G37" s="1431">
        <v>269</v>
      </c>
      <c r="H37" s="1431">
        <v>239</v>
      </c>
      <c r="I37" s="1431">
        <v>594</v>
      </c>
      <c r="J37" s="1431">
        <v>399</v>
      </c>
      <c r="K37" s="1431">
        <v>292</v>
      </c>
      <c r="L37" s="1431">
        <v>470</v>
      </c>
      <c r="M37" s="1431">
        <v>240</v>
      </c>
      <c r="N37" s="1431">
        <v>8649</v>
      </c>
      <c r="O37" s="1431">
        <v>454</v>
      </c>
      <c r="P37" s="1431">
        <v>429</v>
      </c>
      <c r="Q37" s="1431">
        <v>299</v>
      </c>
    </row>
    <row r="38" spans="1:17">
      <c r="A38" s="2471">
        <v>98</v>
      </c>
      <c r="B38" s="2471"/>
      <c r="C38" s="2471"/>
      <c r="D38" s="2471"/>
      <c r="E38" s="2471"/>
      <c r="F38" s="2471"/>
      <c r="G38" s="2471"/>
      <c r="H38" s="2471"/>
      <c r="I38" s="2471"/>
      <c r="J38" s="2471"/>
      <c r="K38" s="2471"/>
      <c r="L38" s="2471"/>
      <c r="M38" s="2471"/>
      <c r="N38" s="2471"/>
      <c r="O38" s="2471"/>
      <c r="P38" s="2471"/>
      <c r="Q38" s="2471"/>
    </row>
  </sheetData>
  <mergeCells count="10">
    <mergeCell ref="A38:Q38"/>
    <mergeCell ref="A37:B37"/>
    <mergeCell ref="A1:Q1"/>
    <mergeCell ref="A2:B2"/>
    <mergeCell ref="A9:B9"/>
    <mergeCell ref="A13:B13"/>
    <mergeCell ref="A22:B22"/>
    <mergeCell ref="A31:B31"/>
    <mergeCell ref="A14:B14"/>
    <mergeCell ref="A17:B17"/>
  </mergeCells>
  <pageMargins left="0.7" right="0.16" top="0.45" bottom="0.48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00B050"/>
  </sheetPr>
  <dimension ref="A2:K19"/>
  <sheetViews>
    <sheetView workbookViewId="0">
      <selection activeCell="A20" sqref="A20"/>
    </sheetView>
  </sheetViews>
  <sheetFormatPr defaultColWidth="9.140625" defaultRowHeight="12.75"/>
  <cols>
    <col min="1" max="1" width="8.28515625" style="552" customWidth="1"/>
    <col min="2" max="11" width="11.28515625" style="552" customWidth="1"/>
    <col min="12" max="16384" width="9.140625" style="552"/>
  </cols>
  <sheetData>
    <row r="2" spans="1:11">
      <c r="B2" s="2477" t="s">
        <v>1610</v>
      </c>
      <c r="C2" s="2477"/>
      <c r="D2" s="2477"/>
      <c r="E2" s="2477"/>
      <c r="F2" s="2477"/>
      <c r="G2" s="2477"/>
      <c r="H2" s="2477"/>
      <c r="I2" s="2477"/>
      <c r="J2" s="2477"/>
      <c r="K2" s="2477"/>
    </row>
    <row r="3" spans="1:11">
      <c r="A3" s="2478" t="s">
        <v>2064</v>
      </c>
      <c r="B3" s="2478"/>
    </row>
    <row r="4" spans="1:11" ht="48.75" customHeight="1">
      <c r="A4" s="1248" t="s">
        <v>1611</v>
      </c>
      <c r="B4" s="2479" t="s">
        <v>1612</v>
      </c>
      <c r="C4" s="2479"/>
      <c r="D4" s="2479" t="s">
        <v>1613</v>
      </c>
      <c r="E4" s="2479"/>
      <c r="F4" s="2479" t="s">
        <v>1614</v>
      </c>
      <c r="G4" s="2479"/>
      <c r="H4" s="2479" t="s">
        <v>1615</v>
      </c>
      <c r="I4" s="2479"/>
      <c r="J4" s="2479" t="s">
        <v>1616</v>
      </c>
      <c r="K4" s="2479"/>
    </row>
    <row r="5" spans="1:11" ht="27" customHeight="1">
      <c r="A5" s="553"/>
      <c r="B5" s="554">
        <v>2016</v>
      </c>
      <c r="C5" s="554">
        <v>2017</v>
      </c>
      <c r="D5" s="554">
        <v>2016</v>
      </c>
      <c r="E5" s="554">
        <v>2017</v>
      </c>
      <c r="F5" s="554">
        <v>2016</v>
      </c>
      <c r="G5" s="554">
        <v>2017</v>
      </c>
      <c r="H5" s="554">
        <v>2016</v>
      </c>
      <c r="I5" s="554">
        <v>2017</v>
      </c>
      <c r="J5" s="554">
        <v>2016</v>
      </c>
      <c r="K5" s="554">
        <v>2017</v>
      </c>
    </row>
    <row r="6" spans="1:11" ht="27" customHeight="1">
      <c r="A6" s="555" t="s">
        <v>2207</v>
      </c>
      <c r="B6" s="556">
        <v>2482.5700000000002</v>
      </c>
      <c r="C6" s="1347">
        <v>2433.4899999999998</v>
      </c>
      <c r="D6" s="556">
        <v>2619.89</v>
      </c>
      <c r="E6" s="1348">
        <v>2879.43</v>
      </c>
      <c r="F6" s="557">
        <v>21.4</v>
      </c>
      <c r="G6" s="1349">
        <v>21.54</v>
      </c>
      <c r="H6" s="557">
        <v>40</v>
      </c>
      <c r="I6" s="1349">
        <v>41.52</v>
      </c>
      <c r="J6" s="556">
        <v>358.73</v>
      </c>
      <c r="K6" s="1348">
        <v>369</v>
      </c>
    </row>
    <row r="7" spans="1:11" ht="27" customHeight="1">
      <c r="A7" s="555" t="s">
        <v>2208</v>
      </c>
      <c r="B7" s="556">
        <v>2434.3200000000002</v>
      </c>
      <c r="C7" s="1347">
        <v>2448.86</v>
      </c>
      <c r="D7" s="556">
        <v>2633.58</v>
      </c>
      <c r="E7" s="1350">
        <v>2873.75</v>
      </c>
      <c r="F7" s="556">
        <v>22.56</v>
      </c>
      <c r="G7" s="1349">
        <v>21.7</v>
      </c>
      <c r="H7" s="556">
        <v>37.82</v>
      </c>
      <c r="I7" s="1349">
        <v>41.55</v>
      </c>
      <c r="J7" s="556">
        <v>356.01</v>
      </c>
      <c r="K7" s="1348">
        <v>369.78</v>
      </c>
    </row>
    <row r="8" spans="1:11" ht="27" customHeight="1">
      <c r="A8" s="555" t="s">
        <v>2209</v>
      </c>
      <c r="B8" s="557">
        <v>2307.8000000000002</v>
      </c>
      <c r="C8" s="1347">
        <v>2458.69</v>
      </c>
      <c r="D8" s="556">
        <v>2546.23</v>
      </c>
      <c r="E8" s="1350">
        <v>2890.74</v>
      </c>
      <c r="F8" s="556">
        <v>22.25</v>
      </c>
      <c r="G8" s="1349">
        <v>21.77</v>
      </c>
      <c r="H8" s="556">
        <v>36.869999999999997</v>
      </c>
      <c r="I8" s="1349">
        <v>42.61</v>
      </c>
      <c r="J8" s="556">
        <v>343.12</v>
      </c>
      <c r="K8" s="1348">
        <v>371.05</v>
      </c>
    </row>
    <row r="9" spans="1:11" ht="27" customHeight="1">
      <c r="A9" s="555" t="s">
        <v>2210</v>
      </c>
      <c r="B9" s="556">
        <v>2243.98</v>
      </c>
      <c r="C9" s="1347">
        <v>2454.29</v>
      </c>
      <c r="D9" s="556">
        <v>2515.86</v>
      </c>
      <c r="E9" s="1350">
        <v>2924.58</v>
      </c>
      <c r="F9" s="556">
        <v>22.02</v>
      </c>
      <c r="G9" s="1349">
        <v>22.18</v>
      </c>
      <c r="H9" s="556">
        <v>34.81</v>
      </c>
      <c r="I9" s="1349">
        <v>42.54</v>
      </c>
      <c r="J9" s="556">
        <v>336.29</v>
      </c>
      <c r="K9" s="1348">
        <v>373.78</v>
      </c>
    </row>
    <row r="10" spans="1:11" ht="27" customHeight="1">
      <c r="A10" s="555" t="s">
        <v>2211</v>
      </c>
      <c r="B10" s="556">
        <v>2189.0500000000002</v>
      </c>
      <c r="C10" s="1347">
        <v>2443.5300000000002</v>
      </c>
      <c r="D10" s="556">
        <v>2453.4299999999998</v>
      </c>
      <c r="E10" s="1350">
        <v>2886.08</v>
      </c>
      <c r="F10" s="556">
        <v>21.61</v>
      </c>
      <c r="G10" s="1349">
        <v>22.24</v>
      </c>
      <c r="H10" s="556">
        <v>33.68</v>
      </c>
      <c r="I10" s="1349">
        <v>41.03</v>
      </c>
      <c r="J10" s="556">
        <v>329.2</v>
      </c>
      <c r="K10" s="1348">
        <v>366.29</v>
      </c>
    </row>
    <row r="11" spans="1:11" ht="27" customHeight="1">
      <c r="A11" s="555" t="s">
        <v>2212</v>
      </c>
      <c r="B11" s="557">
        <v>2031.9</v>
      </c>
      <c r="C11" s="1347">
        <v>2409.41</v>
      </c>
      <c r="D11" s="556">
        <v>2246.62</v>
      </c>
      <c r="E11" s="1350">
        <v>2780.79</v>
      </c>
      <c r="F11" s="556">
        <v>19.54</v>
      </c>
      <c r="G11" s="1349">
        <v>21.5</v>
      </c>
      <c r="H11" s="556">
        <v>31.51</v>
      </c>
      <c r="I11" s="1349">
        <v>40.520000000000003</v>
      </c>
      <c r="J11" s="556">
        <v>304.41000000000003</v>
      </c>
      <c r="K11" s="1348">
        <v>356.13</v>
      </c>
    </row>
    <row r="12" spans="1:11" ht="27" customHeight="1">
      <c r="A12" s="555" t="s">
        <v>2213</v>
      </c>
      <c r="B12" s="556">
        <v>1964.93</v>
      </c>
      <c r="C12" s="1347">
        <v>2367.9299999999998</v>
      </c>
      <c r="D12" s="556">
        <v>2210.0300000000002</v>
      </c>
      <c r="E12" s="1350">
        <v>2660.08</v>
      </c>
      <c r="F12" s="556">
        <v>18.66</v>
      </c>
      <c r="G12" s="1349">
        <v>21.36</v>
      </c>
      <c r="H12" s="556">
        <v>30.16</v>
      </c>
      <c r="I12" s="1349">
        <v>40.840000000000003</v>
      </c>
      <c r="J12" s="556">
        <v>298.18</v>
      </c>
      <c r="K12" s="1348">
        <v>347.87</v>
      </c>
    </row>
    <row r="13" spans="1:11" ht="27" customHeight="1">
      <c r="A13" s="555" t="s">
        <v>2214</v>
      </c>
      <c r="B13" s="556">
        <v>2005.96</v>
      </c>
      <c r="C13" s="1347">
        <v>2413.06</v>
      </c>
      <c r="D13" s="556">
        <v>2269.8200000000002</v>
      </c>
      <c r="E13" s="1350">
        <v>2665.12</v>
      </c>
      <c r="F13" s="556">
        <v>18.43</v>
      </c>
      <c r="G13" s="1349">
        <v>21.5</v>
      </c>
      <c r="H13" s="556">
        <v>30.53</v>
      </c>
      <c r="I13" s="1349">
        <v>42.3</v>
      </c>
      <c r="J13" s="556">
        <v>307.27999999999997</v>
      </c>
      <c r="K13" s="1348">
        <v>350.38</v>
      </c>
    </row>
    <row r="14" spans="1:11" ht="27" customHeight="1">
      <c r="A14" s="555" t="s">
        <v>2215</v>
      </c>
      <c r="B14" s="556">
        <v>2011.99</v>
      </c>
      <c r="C14" s="1347">
        <v>2421.85</v>
      </c>
      <c r="D14" s="556">
        <v>2281.38</v>
      </c>
      <c r="E14" s="1350">
        <v>2594.75</v>
      </c>
      <c r="F14" s="556">
        <v>18.37</v>
      </c>
      <c r="G14" s="1349">
        <v>22</v>
      </c>
      <c r="H14" s="556">
        <v>30.18</v>
      </c>
      <c r="I14" s="1349">
        <v>42.89</v>
      </c>
      <c r="J14" s="556">
        <v>310.58999999999997</v>
      </c>
      <c r="K14" s="1348">
        <v>351.44</v>
      </c>
    </row>
    <row r="15" spans="1:11" ht="27" customHeight="1">
      <c r="A15" s="555" t="s">
        <v>2216</v>
      </c>
      <c r="B15" s="556">
        <v>2046.35</v>
      </c>
      <c r="C15" s="1347">
        <v>2459.5500000000002</v>
      </c>
      <c r="D15" s="556">
        <v>2273.91</v>
      </c>
      <c r="E15" s="1350">
        <v>2631.77</v>
      </c>
      <c r="F15" s="556">
        <v>18.11</v>
      </c>
      <c r="G15" s="1349">
        <v>21.78</v>
      </c>
      <c r="H15" s="556">
        <v>29.18</v>
      </c>
      <c r="I15" s="1349">
        <v>42.51</v>
      </c>
      <c r="J15" s="556">
        <v>314.47000000000003</v>
      </c>
      <c r="K15" s="1348">
        <v>356.57</v>
      </c>
    </row>
    <row r="16" spans="1:11" ht="27" customHeight="1">
      <c r="A16" s="555" t="s">
        <v>2217</v>
      </c>
      <c r="B16" s="556">
        <v>2024.25</v>
      </c>
      <c r="C16" s="1347">
        <v>2478.29</v>
      </c>
      <c r="D16" s="557">
        <v>2241.4</v>
      </c>
      <c r="E16" s="1350">
        <v>2639.1</v>
      </c>
      <c r="F16" s="556">
        <v>17.62</v>
      </c>
      <c r="G16" s="1349">
        <v>21.89</v>
      </c>
      <c r="H16" s="556">
        <v>26.37</v>
      </c>
      <c r="I16" s="1349">
        <v>42.43</v>
      </c>
      <c r="J16" s="556">
        <v>309.32</v>
      </c>
      <c r="K16" s="1348">
        <v>360.52</v>
      </c>
    </row>
    <row r="17" spans="1:11" ht="27" customHeight="1">
      <c r="A17" s="558" t="s">
        <v>2218</v>
      </c>
      <c r="B17" s="559">
        <v>2003.22</v>
      </c>
      <c r="C17" s="1351">
        <v>2488.38</v>
      </c>
      <c r="D17" s="559">
        <v>2175.7199999999998</v>
      </c>
      <c r="E17" s="1352">
        <v>2642.58</v>
      </c>
      <c r="F17" s="559">
        <v>16.96</v>
      </c>
      <c r="G17" s="1353">
        <v>21.61</v>
      </c>
      <c r="H17" s="559">
        <v>25.97</v>
      </c>
      <c r="I17" s="1353">
        <v>41.58</v>
      </c>
      <c r="J17" s="559">
        <v>304.75</v>
      </c>
      <c r="K17" s="1354">
        <v>360.78</v>
      </c>
    </row>
    <row r="19" spans="1:11" ht="12" customHeight="1">
      <c r="A19" s="2477">
        <v>99</v>
      </c>
      <c r="B19" s="2477"/>
      <c r="C19" s="2477"/>
      <c r="D19" s="2477"/>
      <c r="E19" s="2477"/>
      <c r="F19" s="2477"/>
      <c r="G19" s="2477"/>
      <c r="H19" s="2477"/>
      <c r="I19" s="2477"/>
      <c r="J19" s="2477"/>
      <c r="K19" s="2477"/>
    </row>
  </sheetData>
  <mergeCells count="8">
    <mergeCell ref="A19:K19"/>
    <mergeCell ref="B2:K2"/>
    <mergeCell ref="A3:B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FF0000"/>
  </sheetPr>
  <dimension ref="A1:I47"/>
  <sheetViews>
    <sheetView workbookViewId="0">
      <selection activeCell="D3" sqref="D3"/>
    </sheetView>
  </sheetViews>
  <sheetFormatPr defaultRowHeight="12.75"/>
  <cols>
    <col min="1" max="1" width="3.5703125" style="2" customWidth="1"/>
    <col min="2" max="2" width="71" style="2" customWidth="1"/>
    <col min="3" max="3" width="16" style="2" customWidth="1"/>
    <col min="4" max="16384" width="9.140625" style="2"/>
  </cols>
  <sheetData>
    <row r="1" spans="2:3" ht="50.25" customHeight="1">
      <c r="B1" s="1708" t="s">
        <v>1798</v>
      </c>
      <c r="C1" s="1693"/>
    </row>
    <row r="2" spans="2:3" ht="18" customHeight="1">
      <c r="B2" s="2483" t="s">
        <v>1794</v>
      </c>
      <c r="C2" s="2481" t="s">
        <v>1796</v>
      </c>
    </row>
    <row r="3" spans="2:3" ht="32.25" customHeight="1">
      <c r="B3" s="2483"/>
      <c r="C3" s="2482"/>
    </row>
    <row r="4" spans="2:3" ht="14.25" customHeight="1">
      <c r="B4" s="600" t="s">
        <v>1778</v>
      </c>
      <c r="C4" s="601">
        <v>140</v>
      </c>
    </row>
    <row r="5" spans="2:3" ht="14.25" customHeight="1">
      <c r="B5" s="600" t="s">
        <v>1779</v>
      </c>
      <c r="C5" s="601">
        <v>10</v>
      </c>
    </row>
    <row r="6" spans="2:3" ht="14.25" customHeight="1">
      <c r="B6" s="600" t="s">
        <v>250</v>
      </c>
      <c r="C6" s="601">
        <v>106</v>
      </c>
    </row>
    <row r="7" spans="2:3" ht="14.25" customHeight="1">
      <c r="B7" s="600" t="s">
        <v>1780</v>
      </c>
      <c r="C7" s="601">
        <v>3</v>
      </c>
    </row>
    <row r="8" spans="2:3" ht="14.25" customHeight="1">
      <c r="B8" s="600" t="s">
        <v>251</v>
      </c>
      <c r="C8" s="601">
        <v>66</v>
      </c>
    </row>
    <row r="9" spans="2:3" ht="14.25" customHeight="1">
      <c r="B9" s="600" t="s">
        <v>1781</v>
      </c>
      <c r="C9" s="601">
        <v>478</v>
      </c>
    </row>
    <row r="10" spans="2:3" ht="14.25" customHeight="1">
      <c r="B10" s="600" t="s">
        <v>1782</v>
      </c>
      <c r="C10" s="601">
        <v>38</v>
      </c>
    </row>
    <row r="11" spans="2:3" ht="14.25" customHeight="1">
      <c r="B11" s="600" t="s">
        <v>1783</v>
      </c>
      <c r="C11" s="601">
        <v>19</v>
      </c>
    </row>
    <row r="12" spans="2:3" ht="14.25" customHeight="1">
      <c r="B12" s="600" t="s">
        <v>1784</v>
      </c>
      <c r="C12" s="601">
        <v>27</v>
      </c>
    </row>
    <row r="13" spans="2:3" ht="14.25" customHeight="1">
      <c r="B13" s="600" t="s">
        <v>1785</v>
      </c>
      <c r="C13" s="601">
        <v>52</v>
      </c>
    </row>
    <row r="14" spans="2:3" ht="14.25" customHeight="1">
      <c r="B14" s="600" t="s">
        <v>1786</v>
      </c>
      <c r="C14" s="601">
        <v>46</v>
      </c>
    </row>
    <row r="15" spans="2:3" ht="14.25" customHeight="1">
      <c r="B15" s="600" t="s">
        <v>1787</v>
      </c>
      <c r="C15" s="601">
        <v>82</v>
      </c>
    </row>
    <row r="16" spans="2:3" ht="14.25" customHeight="1">
      <c r="B16" s="600" t="s">
        <v>1788</v>
      </c>
      <c r="C16" s="601">
        <v>80</v>
      </c>
    </row>
    <row r="17" spans="1:9" ht="14.25" customHeight="1">
      <c r="B17" s="600" t="s">
        <v>1789</v>
      </c>
      <c r="C17" s="601">
        <v>218</v>
      </c>
    </row>
    <row r="18" spans="1:9" ht="14.25" customHeight="1" thickBot="1">
      <c r="B18" s="602"/>
      <c r="C18" s="603">
        <v>1365</v>
      </c>
      <c r="I18" s="599" t="s">
        <v>1793</v>
      </c>
    </row>
    <row r="19" spans="1:9" ht="9.75" customHeight="1">
      <c r="B19" s="599"/>
      <c r="C19" s="599"/>
    </row>
    <row r="20" spans="1:9">
      <c r="B20" s="599"/>
      <c r="C20" s="599"/>
    </row>
    <row r="21" spans="1:9" ht="54" customHeight="1">
      <c r="B21" s="610" t="s">
        <v>1795</v>
      </c>
      <c r="C21" s="604" t="s">
        <v>1790</v>
      </c>
    </row>
    <row r="22" spans="1:9">
      <c r="A22" s="2480"/>
      <c r="B22" s="605" t="s">
        <v>1276</v>
      </c>
      <c r="C22" s="606">
        <v>132</v>
      </c>
    </row>
    <row r="23" spans="1:9">
      <c r="A23" s="2480"/>
      <c r="B23" s="605" t="s">
        <v>687</v>
      </c>
      <c r="C23" s="606">
        <v>1187</v>
      </c>
    </row>
    <row r="24" spans="1:9">
      <c r="A24" s="2480"/>
      <c r="B24" s="605" t="s">
        <v>1791</v>
      </c>
      <c r="C24" s="606">
        <v>7</v>
      </c>
    </row>
    <row r="25" spans="1:9">
      <c r="A25" s="2480"/>
      <c r="B25" s="605" t="s">
        <v>686</v>
      </c>
      <c r="C25" s="606">
        <v>5</v>
      </c>
    </row>
    <row r="26" spans="1:9">
      <c r="A26" s="2480"/>
      <c r="B26" s="605" t="s">
        <v>1277</v>
      </c>
      <c r="C26" s="606">
        <v>32</v>
      </c>
    </row>
    <row r="27" spans="1:9">
      <c r="A27" s="2480"/>
      <c r="B27" s="605" t="s">
        <v>1792</v>
      </c>
      <c r="C27" s="606">
        <v>2</v>
      </c>
    </row>
    <row r="28" spans="1:9" ht="13.5" thickBot="1">
      <c r="A28" s="2480"/>
      <c r="B28" s="607"/>
      <c r="C28" s="608">
        <v>1365</v>
      </c>
    </row>
    <row r="31" spans="1:9">
      <c r="A31" s="1691"/>
      <c r="B31" s="1691"/>
      <c r="C31" s="1691"/>
    </row>
    <row r="32" spans="1:9">
      <c r="B32" s="500"/>
    </row>
    <row r="47" spans="1:3">
      <c r="A47" s="1691">
        <v>94</v>
      </c>
      <c r="B47" s="1691"/>
      <c r="C47" s="1691"/>
    </row>
  </sheetData>
  <mergeCells count="6">
    <mergeCell ref="A31:C31"/>
    <mergeCell ref="A47:C47"/>
    <mergeCell ref="B1:C1"/>
    <mergeCell ref="A22:A28"/>
    <mergeCell ref="C2:C3"/>
    <mergeCell ref="B2:B3"/>
  </mergeCells>
  <pageMargins left="0.7" right="0.7" top="0.75" bottom="0.38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FF0000"/>
  </sheetPr>
  <dimension ref="A3:P63"/>
  <sheetViews>
    <sheetView topLeftCell="A7" workbookViewId="0">
      <selection activeCell="P25" sqref="P25"/>
    </sheetView>
  </sheetViews>
  <sheetFormatPr defaultRowHeight="12.75"/>
  <cols>
    <col min="1" max="1" width="28.7109375" style="2" customWidth="1"/>
    <col min="2" max="2" width="16.28515625" style="2" customWidth="1"/>
    <col min="3" max="16" width="6.85546875" style="2" customWidth="1"/>
    <col min="17" max="16384" width="9.140625" style="2"/>
  </cols>
  <sheetData>
    <row r="3" spans="1:16" ht="24" customHeight="1">
      <c r="B3" s="1693" t="s">
        <v>1797</v>
      </c>
      <c r="C3" s="1693"/>
      <c r="D3" s="1693"/>
      <c r="E3" s="1693"/>
      <c r="F3" s="1693"/>
      <c r="G3" s="1693"/>
      <c r="H3" s="1693"/>
      <c r="I3" s="1693"/>
      <c r="J3" s="1693"/>
    </row>
    <row r="4" spans="1:16">
      <c r="B4" s="548"/>
    </row>
    <row r="5" spans="1:16" ht="12.75" customHeight="1">
      <c r="A5" s="2483" t="s">
        <v>1794</v>
      </c>
      <c r="B5" s="2481" t="s">
        <v>1777</v>
      </c>
      <c r="C5" s="611"/>
      <c r="D5" s="609"/>
      <c r="E5" s="609"/>
      <c r="F5" s="609"/>
      <c r="G5" s="609"/>
      <c r="H5" s="609"/>
      <c r="I5" s="609"/>
      <c r="J5" s="609"/>
      <c r="K5" s="609"/>
      <c r="L5" s="609"/>
      <c r="M5" s="609"/>
      <c r="N5" s="609"/>
      <c r="O5" s="609"/>
      <c r="P5" s="609"/>
    </row>
    <row r="6" spans="1:16" ht="84.75" customHeight="1">
      <c r="A6" s="2483"/>
      <c r="B6" s="2482"/>
      <c r="C6" s="612" t="s">
        <v>115</v>
      </c>
      <c r="D6" s="613" t="s">
        <v>145</v>
      </c>
      <c r="E6" s="613" t="s">
        <v>106</v>
      </c>
      <c r="F6" s="613" t="s">
        <v>107</v>
      </c>
      <c r="G6" s="613" t="s">
        <v>108</v>
      </c>
      <c r="H6" s="613" t="s">
        <v>109</v>
      </c>
      <c r="I6" s="613" t="s">
        <v>110</v>
      </c>
      <c r="J6" s="613" t="s">
        <v>111</v>
      </c>
      <c r="K6" s="613" t="s">
        <v>112</v>
      </c>
      <c r="L6" s="613" t="s">
        <v>147</v>
      </c>
      <c r="M6" s="613" t="s">
        <v>113</v>
      </c>
      <c r="N6" s="613" t="s">
        <v>146</v>
      </c>
      <c r="O6" s="613" t="s">
        <v>114</v>
      </c>
      <c r="P6" s="613" t="s">
        <v>105</v>
      </c>
    </row>
    <row r="7" spans="1:16" ht="25.5">
      <c r="A7" s="600" t="s">
        <v>1778</v>
      </c>
      <c r="B7" s="601">
        <v>140</v>
      </c>
      <c r="C7" s="614">
        <v>74</v>
      </c>
      <c r="D7" s="614">
        <v>9</v>
      </c>
      <c r="E7" s="614">
        <v>5</v>
      </c>
      <c r="F7" s="614">
        <v>3</v>
      </c>
      <c r="G7" s="614">
        <v>6</v>
      </c>
      <c r="H7" s="614">
        <v>2</v>
      </c>
      <c r="I7" s="614">
        <v>5</v>
      </c>
      <c r="J7" s="614">
        <v>10</v>
      </c>
      <c r="K7" s="614">
        <v>0</v>
      </c>
      <c r="L7" s="614">
        <v>4</v>
      </c>
      <c r="M7" s="614">
        <v>7</v>
      </c>
      <c r="N7" s="614">
        <v>3</v>
      </c>
      <c r="O7" s="614">
        <v>5</v>
      </c>
      <c r="P7" s="614">
        <v>7</v>
      </c>
    </row>
    <row r="8" spans="1:16" ht="24" customHeight="1">
      <c r="A8" s="600" t="s">
        <v>1779</v>
      </c>
      <c r="B8" s="601">
        <v>10</v>
      </c>
      <c r="C8" s="614">
        <v>7</v>
      </c>
      <c r="D8" s="614"/>
      <c r="E8" s="614"/>
      <c r="F8" s="614"/>
      <c r="G8" s="614">
        <v>1</v>
      </c>
      <c r="H8" s="614"/>
      <c r="I8" s="614"/>
      <c r="J8" s="614">
        <v>1</v>
      </c>
      <c r="K8" s="614"/>
      <c r="L8" s="614"/>
      <c r="M8" s="614"/>
      <c r="N8" s="614">
        <v>1</v>
      </c>
      <c r="O8" s="614"/>
      <c r="P8" s="614"/>
    </row>
    <row r="9" spans="1:16" ht="24.75" customHeight="1">
      <c r="A9" s="600" t="s">
        <v>250</v>
      </c>
      <c r="B9" s="601">
        <v>106</v>
      </c>
      <c r="C9" s="614">
        <v>81</v>
      </c>
      <c r="D9" s="614">
        <v>8</v>
      </c>
      <c r="E9" s="614">
        <v>1</v>
      </c>
      <c r="F9" s="614">
        <v>1</v>
      </c>
      <c r="G9" s="614">
        <v>2</v>
      </c>
      <c r="H9" s="614"/>
      <c r="I9" s="614">
        <v>1</v>
      </c>
      <c r="J9" s="614"/>
      <c r="K9" s="614">
        <v>1</v>
      </c>
      <c r="L9" s="614">
        <v>1</v>
      </c>
      <c r="M9" s="614">
        <v>1</v>
      </c>
      <c r="N9" s="614">
        <v>2</v>
      </c>
      <c r="O9" s="614">
        <v>2</v>
      </c>
      <c r="P9" s="614">
        <v>5</v>
      </c>
    </row>
    <row r="10" spans="1:16" ht="25.5">
      <c r="A10" s="600" t="s">
        <v>1780</v>
      </c>
      <c r="B10" s="601">
        <v>3</v>
      </c>
      <c r="C10" s="614">
        <v>3</v>
      </c>
      <c r="D10" s="614"/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</row>
    <row r="11" spans="1:16" ht="27" customHeight="1">
      <c r="A11" s="600" t="s">
        <v>251</v>
      </c>
      <c r="B11" s="601">
        <v>66</v>
      </c>
      <c r="C11" s="614">
        <v>64</v>
      </c>
      <c r="D11" s="614"/>
      <c r="E11" s="614"/>
      <c r="F11" s="614"/>
      <c r="G11" s="614">
        <v>1</v>
      </c>
      <c r="H11" s="614"/>
      <c r="I11" s="614"/>
      <c r="J11" s="614"/>
      <c r="K11" s="614"/>
      <c r="L11" s="614"/>
      <c r="M11" s="614"/>
      <c r="N11" s="614"/>
      <c r="O11" s="614">
        <v>1</v>
      </c>
      <c r="P11" s="614"/>
    </row>
    <row r="12" spans="1:16" ht="25.5">
      <c r="A12" s="600" t="s">
        <v>1781</v>
      </c>
      <c r="B12" s="601">
        <v>478</v>
      </c>
      <c r="C12" s="614">
        <v>350</v>
      </c>
      <c r="D12" s="614">
        <v>16</v>
      </c>
      <c r="E12" s="614">
        <v>2</v>
      </c>
      <c r="F12" s="614">
        <v>4</v>
      </c>
      <c r="G12" s="614">
        <v>19</v>
      </c>
      <c r="H12" s="614">
        <v>9</v>
      </c>
      <c r="I12" s="614">
        <v>9</v>
      </c>
      <c r="J12" s="614">
        <v>17</v>
      </c>
      <c r="K12" s="614">
        <v>6</v>
      </c>
      <c r="L12" s="614">
        <v>12</v>
      </c>
      <c r="M12" s="614">
        <v>6</v>
      </c>
      <c r="N12" s="614">
        <v>16</v>
      </c>
      <c r="O12" s="614">
        <v>8</v>
      </c>
      <c r="P12" s="614">
        <v>4</v>
      </c>
    </row>
    <row r="13" spans="1:16" ht="28.5" customHeight="1">
      <c r="A13" s="600" t="s">
        <v>1782</v>
      </c>
      <c r="B13" s="601">
        <v>38</v>
      </c>
      <c r="C13" s="614">
        <v>31</v>
      </c>
      <c r="D13" s="614">
        <v>1</v>
      </c>
      <c r="E13" s="614"/>
      <c r="F13" s="614"/>
      <c r="G13" s="614">
        <v>1</v>
      </c>
      <c r="H13" s="614">
        <v>1</v>
      </c>
      <c r="I13" s="614"/>
      <c r="J13" s="614">
        <v>2</v>
      </c>
      <c r="K13" s="614">
        <v>1</v>
      </c>
      <c r="L13" s="614"/>
      <c r="M13" s="614"/>
      <c r="N13" s="614"/>
      <c r="O13" s="614">
        <v>1</v>
      </c>
      <c r="P13" s="614"/>
    </row>
    <row r="14" spans="1:16" ht="25.5">
      <c r="A14" s="600" t="s">
        <v>1783</v>
      </c>
      <c r="B14" s="601">
        <v>19</v>
      </c>
      <c r="C14" s="614">
        <v>13</v>
      </c>
      <c r="D14" s="614">
        <v>1</v>
      </c>
      <c r="E14" s="614"/>
      <c r="F14" s="614"/>
      <c r="G14" s="614">
        <v>1</v>
      </c>
      <c r="H14" s="614">
        <v>1</v>
      </c>
      <c r="I14" s="614"/>
      <c r="J14" s="614">
        <v>2</v>
      </c>
      <c r="K14" s="614"/>
      <c r="L14" s="614"/>
      <c r="M14" s="614">
        <v>1</v>
      </c>
      <c r="N14" s="614"/>
      <c r="O14" s="614"/>
      <c r="P14" s="614"/>
    </row>
    <row r="15" spans="1:16" ht="25.5">
      <c r="A15" s="600" t="s">
        <v>1784</v>
      </c>
      <c r="B15" s="601">
        <v>27</v>
      </c>
      <c r="C15" s="614">
        <v>21</v>
      </c>
      <c r="D15" s="614">
        <v>2</v>
      </c>
      <c r="E15" s="614"/>
      <c r="F15" s="614"/>
      <c r="G15" s="614">
        <v>1</v>
      </c>
      <c r="H15" s="614"/>
      <c r="I15" s="614"/>
      <c r="J15" s="614"/>
      <c r="K15" s="614"/>
      <c r="L15" s="614">
        <v>1</v>
      </c>
      <c r="M15" s="614"/>
      <c r="N15" s="614">
        <v>1</v>
      </c>
      <c r="O15" s="614"/>
      <c r="P15" s="614">
        <v>1</v>
      </c>
    </row>
    <row r="16" spans="1:16" ht="25.5">
      <c r="A16" s="600" t="s">
        <v>1785</v>
      </c>
      <c r="B16" s="601">
        <v>52</v>
      </c>
      <c r="C16" s="614">
        <v>44</v>
      </c>
      <c r="D16" s="614"/>
      <c r="E16" s="614"/>
      <c r="F16" s="614">
        <v>1</v>
      </c>
      <c r="G16" s="614">
        <v>2</v>
      </c>
      <c r="H16" s="614">
        <v>1</v>
      </c>
      <c r="I16" s="614">
        <v>1</v>
      </c>
      <c r="J16" s="614">
        <v>1</v>
      </c>
      <c r="K16" s="614"/>
      <c r="L16" s="614"/>
      <c r="M16" s="614"/>
      <c r="N16" s="614">
        <v>1</v>
      </c>
      <c r="O16" s="614">
        <v>1</v>
      </c>
      <c r="P16" s="614"/>
    </row>
    <row r="17" spans="1:16" ht="25.5">
      <c r="A17" s="600" t="s">
        <v>1786</v>
      </c>
      <c r="B17" s="601">
        <v>46</v>
      </c>
      <c r="C17" s="614">
        <v>27</v>
      </c>
      <c r="D17" s="614">
        <v>2</v>
      </c>
      <c r="E17" s="614">
        <v>1</v>
      </c>
      <c r="F17" s="614">
        <v>1</v>
      </c>
      <c r="G17" s="614">
        <v>1</v>
      </c>
      <c r="H17" s="614">
        <v>2</v>
      </c>
      <c r="I17" s="614">
        <v>1</v>
      </c>
      <c r="J17" s="614">
        <v>4</v>
      </c>
      <c r="K17" s="614">
        <v>1</v>
      </c>
      <c r="L17" s="614">
        <v>1</v>
      </c>
      <c r="M17" s="614">
        <v>1</v>
      </c>
      <c r="N17" s="614">
        <v>2</v>
      </c>
      <c r="O17" s="614">
        <v>1</v>
      </c>
      <c r="P17" s="614">
        <v>1</v>
      </c>
    </row>
    <row r="18" spans="1:16" ht="25.5">
      <c r="A18" s="600" t="s">
        <v>1787</v>
      </c>
      <c r="B18" s="601">
        <v>82</v>
      </c>
      <c r="C18" s="614">
        <v>53</v>
      </c>
      <c r="D18" s="614">
        <v>3</v>
      </c>
      <c r="E18" s="614">
        <v>2</v>
      </c>
      <c r="F18" s="614">
        <v>2</v>
      </c>
      <c r="G18" s="614">
        <v>2</v>
      </c>
      <c r="H18" s="614">
        <v>2</v>
      </c>
      <c r="I18" s="614">
        <v>2</v>
      </c>
      <c r="J18" s="614">
        <v>4</v>
      </c>
      <c r="K18" s="614">
        <v>2</v>
      </c>
      <c r="L18" s="614">
        <v>2</v>
      </c>
      <c r="M18" s="614">
        <v>2</v>
      </c>
      <c r="N18" s="614">
        <v>2</v>
      </c>
      <c r="O18" s="614">
        <v>2</v>
      </c>
      <c r="P18" s="614">
        <v>2</v>
      </c>
    </row>
    <row r="19" spans="1:16" ht="25.5">
      <c r="A19" s="600" t="s">
        <v>1788</v>
      </c>
      <c r="B19" s="601">
        <v>80</v>
      </c>
      <c r="C19" s="614">
        <v>32</v>
      </c>
      <c r="D19" s="614">
        <v>3</v>
      </c>
      <c r="E19" s="614">
        <v>4</v>
      </c>
      <c r="F19" s="614">
        <v>3</v>
      </c>
      <c r="G19" s="614">
        <v>5</v>
      </c>
      <c r="H19" s="614">
        <v>4</v>
      </c>
      <c r="I19" s="614">
        <v>6</v>
      </c>
      <c r="J19" s="614">
        <v>3</v>
      </c>
      <c r="K19" s="614">
        <v>2</v>
      </c>
      <c r="L19" s="614">
        <v>4</v>
      </c>
      <c r="M19" s="614">
        <v>4</v>
      </c>
      <c r="N19" s="614">
        <v>4</v>
      </c>
      <c r="O19" s="614">
        <v>2</v>
      </c>
      <c r="P19" s="614">
        <v>4</v>
      </c>
    </row>
    <row r="20" spans="1:16" ht="25.5">
      <c r="A20" s="600" t="s">
        <v>1789</v>
      </c>
      <c r="B20" s="601">
        <v>218</v>
      </c>
      <c r="C20" s="614">
        <v>160</v>
      </c>
      <c r="D20" s="614">
        <v>6</v>
      </c>
      <c r="E20" s="614">
        <v>3</v>
      </c>
      <c r="F20" s="614">
        <v>5</v>
      </c>
      <c r="G20" s="614">
        <v>5</v>
      </c>
      <c r="H20" s="614">
        <v>2</v>
      </c>
      <c r="I20" s="614">
        <v>2</v>
      </c>
      <c r="J20" s="614">
        <v>7</v>
      </c>
      <c r="K20" s="614">
        <v>4</v>
      </c>
      <c r="L20" s="614">
        <v>5</v>
      </c>
      <c r="M20" s="614">
        <v>4</v>
      </c>
      <c r="N20" s="614">
        <v>7</v>
      </c>
      <c r="O20" s="614">
        <v>3</v>
      </c>
      <c r="P20" s="614">
        <v>5</v>
      </c>
    </row>
    <row r="21" spans="1:16" ht="13.5" thickBot="1">
      <c r="A21" s="602"/>
      <c r="B21" s="603">
        <v>1365</v>
      </c>
      <c r="C21" s="615">
        <v>960</v>
      </c>
      <c r="D21" s="615">
        <v>51</v>
      </c>
      <c r="E21" s="615">
        <v>18</v>
      </c>
      <c r="F21" s="615">
        <v>20</v>
      </c>
      <c r="G21" s="615">
        <v>47</v>
      </c>
      <c r="H21" s="615">
        <v>24</v>
      </c>
      <c r="I21" s="615">
        <v>27</v>
      </c>
      <c r="J21" s="615">
        <v>51</v>
      </c>
      <c r="K21" s="615">
        <v>17</v>
      </c>
      <c r="L21" s="615">
        <v>30</v>
      </c>
      <c r="M21" s="615">
        <v>26</v>
      </c>
      <c r="N21" s="615">
        <v>39</v>
      </c>
      <c r="O21" s="615">
        <v>26</v>
      </c>
      <c r="P21" s="615">
        <v>29</v>
      </c>
    </row>
    <row r="22" spans="1:16">
      <c r="B22" s="48"/>
      <c r="C22" s="48"/>
      <c r="D22" s="48"/>
      <c r="E22" s="48"/>
      <c r="F22" s="48"/>
      <c r="G22" s="48"/>
      <c r="H22" s="48"/>
      <c r="I22" s="48"/>
      <c r="J22" s="48"/>
    </row>
    <row r="23" spans="1:16">
      <c r="B23" s="1691">
        <v>95</v>
      </c>
      <c r="C23" s="1691"/>
      <c r="D23" s="1691"/>
      <c r="E23" s="1691"/>
      <c r="F23" s="1691"/>
      <c r="G23" s="1691"/>
      <c r="H23" s="1691"/>
      <c r="I23" s="1691"/>
      <c r="J23" s="1691"/>
    </row>
    <row r="24" spans="1:16">
      <c r="B24" s="1691"/>
      <c r="C24" s="1691"/>
      <c r="D24" s="1691"/>
      <c r="E24" s="1691"/>
      <c r="F24" s="1691"/>
      <c r="G24" s="1691"/>
      <c r="H24" s="1691"/>
      <c r="I24" s="1691"/>
      <c r="J24" s="1691"/>
    </row>
    <row r="28" spans="1:16">
      <c r="B28" s="2" t="s">
        <v>1682</v>
      </c>
    </row>
    <row r="29" spans="1:16">
      <c r="B29" s="2" t="s">
        <v>1679</v>
      </c>
    </row>
    <row r="30" spans="1:16">
      <c r="B30" s="2" t="s">
        <v>1278</v>
      </c>
      <c r="C30" s="2">
        <v>2013</v>
      </c>
      <c r="D30" s="2">
        <v>2014</v>
      </c>
      <c r="E30" s="2">
        <v>2015</v>
      </c>
      <c r="F30" s="2">
        <v>2016</v>
      </c>
      <c r="G30" s="2" t="s">
        <v>1</v>
      </c>
    </row>
    <row r="31" spans="1:16">
      <c r="G31" s="2" t="s">
        <v>1279</v>
      </c>
      <c r="H31" s="2" t="s">
        <v>1280</v>
      </c>
      <c r="I31" s="2" t="s">
        <v>1281</v>
      </c>
      <c r="J31" s="2" t="s">
        <v>1282</v>
      </c>
    </row>
    <row r="32" spans="1:16">
      <c r="B32" s="2" t="s">
        <v>15</v>
      </c>
      <c r="C32" s="2">
        <v>54922</v>
      </c>
      <c r="D32" s="2">
        <v>59843</v>
      </c>
      <c r="E32" s="2">
        <v>65711</v>
      </c>
    </row>
    <row r="33" spans="2:5">
      <c r="B33" s="2" t="s">
        <v>1283</v>
      </c>
    </row>
    <row r="34" spans="2:5">
      <c r="B34" s="2" t="s">
        <v>98</v>
      </c>
      <c r="C34" s="2">
        <v>5260</v>
      </c>
      <c r="D34" s="2">
        <v>5770</v>
      </c>
      <c r="E34" s="2">
        <v>6170</v>
      </c>
    </row>
    <row r="35" spans="2:5">
      <c r="B35" s="2" t="s">
        <v>1284</v>
      </c>
      <c r="C35" s="2">
        <v>1074</v>
      </c>
      <c r="D35" s="2">
        <v>1236</v>
      </c>
      <c r="E35" s="2">
        <v>1324</v>
      </c>
    </row>
    <row r="36" spans="2:5">
      <c r="B36" s="2" t="s">
        <v>1285</v>
      </c>
      <c r="C36" s="2">
        <v>666</v>
      </c>
      <c r="D36" s="2">
        <v>687</v>
      </c>
      <c r="E36" s="2">
        <v>727</v>
      </c>
    </row>
    <row r="37" spans="2:5">
      <c r="B37" s="2" t="s">
        <v>1286</v>
      </c>
      <c r="C37" s="2">
        <v>976</v>
      </c>
      <c r="D37" s="2">
        <v>970</v>
      </c>
      <c r="E37" s="2">
        <v>1072</v>
      </c>
    </row>
    <row r="38" spans="2:5">
      <c r="B38" s="2" t="s">
        <v>1287</v>
      </c>
      <c r="C38" s="2">
        <v>1082</v>
      </c>
      <c r="D38" s="2">
        <v>1324</v>
      </c>
      <c r="E38" s="2">
        <v>1362</v>
      </c>
    </row>
    <row r="39" spans="2:5">
      <c r="B39" s="2" t="s">
        <v>1288</v>
      </c>
      <c r="C39" s="2">
        <v>1462</v>
      </c>
      <c r="D39" s="2">
        <v>1553</v>
      </c>
      <c r="E39" s="2">
        <v>1685</v>
      </c>
    </row>
    <row r="40" spans="2:5">
      <c r="B40" s="2" t="s">
        <v>1289</v>
      </c>
    </row>
    <row r="41" spans="2:5">
      <c r="B41" s="2" t="s">
        <v>98</v>
      </c>
      <c r="C41" s="2">
        <v>5844</v>
      </c>
      <c r="D41" s="2">
        <v>6787</v>
      </c>
      <c r="E41" s="2">
        <v>7414</v>
      </c>
    </row>
    <row r="42" spans="2:5">
      <c r="B42" s="2" t="s">
        <v>1290</v>
      </c>
      <c r="C42" s="2">
        <v>753</v>
      </c>
      <c r="D42" s="2">
        <v>922</v>
      </c>
      <c r="E42" s="2">
        <v>985</v>
      </c>
    </row>
    <row r="43" spans="2:5">
      <c r="B43" s="2" t="s">
        <v>1291</v>
      </c>
      <c r="C43" s="2">
        <v>685</v>
      </c>
      <c r="D43" s="2">
        <v>827</v>
      </c>
      <c r="E43" s="2">
        <v>910</v>
      </c>
    </row>
    <row r="44" spans="2:5">
      <c r="B44" s="2" t="s">
        <v>1292</v>
      </c>
      <c r="C44" s="2">
        <v>762</v>
      </c>
      <c r="D44" s="2">
        <v>961</v>
      </c>
      <c r="E44" s="2">
        <v>1022</v>
      </c>
    </row>
    <row r="45" spans="2:5">
      <c r="B45" s="2" t="s">
        <v>1293</v>
      </c>
      <c r="C45" s="2">
        <v>1743</v>
      </c>
      <c r="D45" s="2">
        <v>1810</v>
      </c>
      <c r="E45" s="2">
        <v>1958</v>
      </c>
    </row>
    <row r="46" spans="2:5">
      <c r="B46" s="2" t="s">
        <v>1294</v>
      </c>
      <c r="C46" s="2">
        <v>685</v>
      </c>
      <c r="D46" s="2">
        <v>1065</v>
      </c>
      <c r="E46" s="2">
        <v>1120</v>
      </c>
    </row>
    <row r="47" spans="2:5">
      <c r="B47" s="2" t="s">
        <v>1295</v>
      </c>
      <c r="C47" s="2">
        <v>1016</v>
      </c>
      <c r="D47" s="2">
        <v>1202</v>
      </c>
      <c r="E47" s="2">
        <v>1419</v>
      </c>
    </row>
    <row r="48" spans="2:5">
      <c r="B48" s="2" t="s">
        <v>1296</v>
      </c>
    </row>
    <row r="49" spans="2:5">
      <c r="B49" s="2" t="s">
        <v>98</v>
      </c>
      <c r="C49" s="2">
        <v>6847</v>
      </c>
      <c r="D49" s="2">
        <v>7496</v>
      </c>
      <c r="E49" s="2">
        <v>8013</v>
      </c>
    </row>
    <row r="50" spans="2:5">
      <c r="B50" s="2" t="s">
        <v>1297</v>
      </c>
      <c r="C50" s="2">
        <v>179</v>
      </c>
      <c r="D50" s="2">
        <v>242</v>
      </c>
      <c r="E50" s="2">
        <v>289</v>
      </c>
    </row>
    <row r="51" spans="2:5">
      <c r="B51" s="2" t="s">
        <v>1298</v>
      </c>
      <c r="C51" s="2">
        <v>1669</v>
      </c>
      <c r="D51" s="2">
        <v>1757</v>
      </c>
      <c r="E51" s="2">
        <v>1860</v>
      </c>
    </row>
    <row r="52" spans="2:5">
      <c r="B52" s="2" t="s">
        <v>1299</v>
      </c>
      <c r="C52" s="2">
        <v>648</v>
      </c>
      <c r="D52" s="2">
        <v>846</v>
      </c>
      <c r="E52" s="2">
        <v>905</v>
      </c>
    </row>
    <row r="53" spans="2:5">
      <c r="B53" s="2" t="s">
        <v>1300</v>
      </c>
      <c r="C53" s="2">
        <v>513</v>
      </c>
      <c r="D53" s="2">
        <v>533</v>
      </c>
      <c r="E53" s="2">
        <v>571</v>
      </c>
    </row>
    <row r="54" spans="2:5">
      <c r="B54" s="2" t="s">
        <v>1301</v>
      </c>
      <c r="C54" s="2">
        <v>950</v>
      </c>
      <c r="D54" s="2">
        <v>1048</v>
      </c>
      <c r="E54" s="2">
        <v>1151</v>
      </c>
    </row>
    <row r="55" spans="2:5">
      <c r="B55" s="2" t="s">
        <v>1302</v>
      </c>
      <c r="C55" s="2">
        <v>1813</v>
      </c>
      <c r="D55" s="2">
        <v>1985</v>
      </c>
      <c r="E55" s="2">
        <v>2080</v>
      </c>
    </row>
    <row r="56" spans="2:5">
      <c r="B56" s="2" t="s">
        <v>1303</v>
      </c>
      <c r="C56" s="2">
        <v>1075</v>
      </c>
      <c r="D56" s="2">
        <v>1085</v>
      </c>
      <c r="E56" s="2">
        <v>1157</v>
      </c>
    </row>
    <row r="57" spans="2:5">
      <c r="B57" s="2" t="s">
        <v>465</v>
      </c>
    </row>
    <row r="58" spans="2:5">
      <c r="B58" s="2" t="s">
        <v>98</v>
      </c>
      <c r="C58" s="2">
        <v>2195</v>
      </c>
      <c r="D58" s="2">
        <v>2666</v>
      </c>
      <c r="E58" s="2">
        <v>2921</v>
      </c>
    </row>
    <row r="59" spans="2:5">
      <c r="B59" s="2" t="s">
        <v>1304</v>
      </c>
      <c r="C59" s="2">
        <v>912</v>
      </c>
      <c r="D59" s="2">
        <v>1111</v>
      </c>
      <c r="E59" s="2">
        <v>1259</v>
      </c>
    </row>
    <row r="60" spans="2:5">
      <c r="B60" s="2" t="s">
        <v>1305</v>
      </c>
      <c r="C60" s="2">
        <v>559</v>
      </c>
      <c r="D60" s="2">
        <v>607</v>
      </c>
      <c r="E60" s="2">
        <v>702</v>
      </c>
    </row>
    <row r="61" spans="2:5">
      <c r="B61" s="2" t="s">
        <v>1306</v>
      </c>
      <c r="C61" s="2">
        <v>724</v>
      </c>
      <c r="D61" s="2">
        <v>948</v>
      </c>
      <c r="E61" s="2">
        <v>960</v>
      </c>
    </row>
    <row r="62" spans="2:5">
      <c r="B62" s="2" t="s">
        <v>1183</v>
      </c>
    </row>
    <row r="63" spans="2:5">
      <c r="B63" s="2" t="s">
        <v>1307</v>
      </c>
      <c r="C63" s="2">
        <v>34776</v>
      </c>
      <c r="D63" s="2">
        <v>37124</v>
      </c>
      <c r="E63" s="2">
        <v>41193</v>
      </c>
    </row>
  </sheetData>
  <mergeCells count="4">
    <mergeCell ref="A5:A6"/>
    <mergeCell ref="B3:J3"/>
    <mergeCell ref="B23:J24"/>
    <mergeCell ref="B5:B6"/>
  </mergeCells>
  <pageMargins left="0.2" right="0.2" top="0.25" bottom="0.25" header="0.3" footer="0.3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67">
    <tabColor theme="0"/>
  </sheetPr>
  <dimension ref="A1"/>
  <sheetViews>
    <sheetView topLeftCell="A16" workbookViewId="0">
      <selection activeCell="Q43" sqref="Q43"/>
    </sheetView>
  </sheetViews>
  <sheetFormatPr defaultRowHeight="12.75"/>
  <sheetData/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3">
    <tabColor rgb="FF00B050"/>
  </sheetPr>
  <dimension ref="A1:L94"/>
  <sheetViews>
    <sheetView topLeftCell="A57" workbookViewId="0">
      <selection activeCell="A93" sqref="A93:L94"/>
    </sheetView>
  </sheetViews>
  <sheetFormatPr defaultColWidth="9.140625" defaultRowHeight="14.25"/>
  <cols>
    <col min="1" max="1" width="13.28515625" style="569" customWidth="1"/>
    <col min="2" max="12" width="8.42578125" style="569" customWidth="1"/>
    <col min="13" max="14" width="9.140625" style="569"/>
    <col min="15" max="15" width="13.42578125" style="569" customWidth="1"/>
    <col min="16" max="16" width="6.7109375" style="569" customWidth="1"/>
    <col min="17" max="17" width="7.140625" style="569" customWidth="1"/>
    <col min="18" max="18" width="6.5703125" style="569" customWidth="1"/>
    <col min="19" max="19" width="7" style="569" customWidth="1"/>
    <col min="20" max="20" width="7.28515625" style="569" customWidth="1"/>
    <col min="21" max="21" width="6.85546875" style="569" customWidth="1"/>
    <col min="22" max="22" width="6.42578125" style="569" customWidth="1"/>
    <col min="23" max="23" width="6.85546875" style="569" customWidth="1"/>
    <col min="24" max="25" width="6.7109375" style="569" customWidth="1"/>
    <col min="26" max="26" width="7.42578125" style="569" customWidth="1"/>
    <col min="27" max="16384" width="9.140625" style="569"/>
  </cols>
  <sheetData>
    <row r="1" spans="1:12">
      <c r="A1" s="1660" t="s">
        <v>1825</v>
      </c>
      <c r="B1" s="1660"/>
      <c r="C1" s="1660"/>
      <c r="D1" s="1660"/>
      <c r="E1" s="1660"/>
      <c r="F1" s="1660"/>
      <c r="G1" s="1660"/>
      <c r="H1" s="1660"/>
      <c r="I1" s="1660"/>
      <c r="J1" s="1660"/>
      <c r="K1" s="1660"/>
      <c r="L1" s="1660"/>
    </row>
    <row r="2" spans="1:12">
      <c r="A2" s="568" t="s">
        <v>493</v>
      </c>
      <c r="B2" s="568"/>
      <c r="C2" s="568"/>
      <c r="D2" s="568"/>
      <c r="E2" s="568"/>
      <c r="F2" s="568"/>
      <c r="G2" s="568"/>
      <c r="H2" s="568"/>
      <c r="I2" s="568"/>
      <c r="J2" s="568"/>
      <c r="K2" s="1661"/>
      <c r="L2" s="1661"/>
    </row>
    <row r="3" spans="1:12" ht="15.75" customHeight="1">
      <c r="A3" s="1665" t="s">
        <v>501</v>
      </c>
      <c r="B3" s="1663" t="s">
        <v>0</v>
      </c>
      <c r="C3" s="1665" t="s">
        <v>502</v>
      </c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28.5">
      <c r="A4" s="1665"/>
      <c r="B4" s="1664"/>
      <c r="C4" s="694" t="s">
        <v>503</v>
      </c>
      <c r="D4" s="694" t="s">
        <v>504</v>
      </c>
      <c r="E4" s="694" t="s">
        <v>505</v>
      </c>
      <c r="F4" s="694" t="s">
        <v>506</v>
      </c>
      <c r="G4" s="694" t="s">
        <v>507</v>
      </c>
      <c r="H4" s="694" t="s">
        <v>508</v>
      </c>
      <c r="I4" s="694" t="s">
        <v>509</v>
      </c>
      <c r="J4" s="694" t="s">
        <v>510</v>
      </c>
      <c r="K4" s="694" t="s">
        <v>511</v>
      </c>
      <c r="L4" s="694" t="s">
        <v>512</v>
      </c>
    </row>
    <row r="5" spans="1:12">
      <c r="A5" s="695" t="s">
        <v>3</v>
      </c>
      <c r="B5" s="695">
        <v>1</v>
      </c>
      <c r="C5" s="695">
        <v>2</v>
      </c>
      <c r="D5" s="695">
        <v>3</v>
      </c>
      <c r="E5" s="695">
        <v>4</v>
      </c>
      <c r="F5" s="695">
        <v>5</v>
      </c>
      <c r="G5" s="695">
        <v>6</v>
      </c>
      <c r="H5" s="695">
        <v>7</v>
      </c>
      <c r="I5" s="695">
        <v>8</v>
      </c>
      <c r="J5" s="695">
        <v>9</v>
      </c>
      <c r="K5" s="695">
        <v>10</v>
      </c>
      <c r="L5" s="695">
        <v>11</v>
      </c>
    </row>
    <row r="6" spans="1:12" ht="19.5" customHeight="1">
      <c r="A6" s="696" t="s">
        <v>115</v>
      </c>
      <c r="B6" s="697">
        <v>8608</v>
      </c>
      <c r="C6" s="697">
        <v>1583</v>
      </c>
      <c r="D6" s="697">
        <v>1012</v>
      </c>
      <c r="E6" s="697">
        <v>1265</v>
      </c>
      <c r="F6" s="697">
        <v>2008</v>
      </c>
      <c r="G6" s="697">
        <v>1445</v>
      </c>
      <c r="H6" s="697">
        <v>716</v>
      </c>
      <c r="I6" s="697">
        <v>298</v>
      </c>
      <c r="J6" s="697">
        <v>131</v>
      </c>
      <c r="K6" s="697">
        <v>79</v>
      </c>
      <c r="L6" s="697">
        <v>71</v>
      </c>
    </row>
    <row r="7" spans="1:12" ht="19.5" customHeight="1">
      <c r="A7" s="696" t="s">
        <v>82</v>
      </c>
      <c r="B7" s="697">
        <v>688</v>
      </c>
      <c r="C7" s="697">
        <v>107</v>
      </c>
      <c r="D7" s="697">
        <v>74</v>
      </c>
      <c r="E7" s="697">
        <v>119</v>
      </c>
      <c r="F7" s="697">
        <v>159</v>
      </c>
      <c r="G7" s="697">
        <v>115</v>
      </c>
      <c r="H7" s="697">
        <v>66</v>
      </c>
      <c r="I7" s="697">
        <v>28</v>
      </c>
      <c r="J7" s="697">
        <v>10</v>
      </c>
      <c r="K7" s="697">
        <v>6</v>
      </c>
      <c r="L7" s="697">
        <v>4</v>
      </c>
    </row>
    <row r="8" spans="1:12" ht="19.5" customHeight="1">
      <c r="A8" s="696" t="s">
        <v>83</v>
      </c>
      <c r="B8" s="697">
        <v>690</v>
      </c>
      <c r="C8" s="697">
        <v>221</v>
      </c>
      <c r="D8" s="697">
        <v>113</v>
      </c>
      <c r="E8" s="697">
        <v>103</v>
      </c>
      <c r="F8" s="697">
        <v>102</v>
      </c>
      <c r="G8" s="697">
        <v>90</v>
      </c>
      <c r="H8" s="697">
        <v>40</v>
      </c>
      <c r="I8" s="697">
        <v>14</v>
      </c>
      <c r="J8" s="697">
        <v>4</v>
      </c>
      <c r="K8" s="697">
        <v>1</v>
      </c>
      <c r="L8" s="697">
        <v>2</v>
      </c>
    </row>
    <row r="9" spans="1:12" ht="19.5" customHeight="1">
      <c r="A9" s="696" t="s">
        <v>92</v>
      </c>
      <c r="B9" s="697">
        <v>1123</v>
      </c>
      <c r="C9" s="697">
        <v>294</v>
      </c>
      <c r="D9" s="697">
        <v>137</v>
      </c>
      <c r="E9" s="697">
        <v>152</v>
      </c>
      <c r="F9" s="697">
        <v>217</v>
      </c>
      <c r="G9" s="697">
        <v>174</v>
      </c>
      <c r="H9" s="697">
        <v>94</v>
      </c>
      <c r="I9" s="697">
        <v>33</v>
      </c>
      <c r="J9" s="697">
        <v>12</v>
      </c>
      <c r="K9" s="697">
        <v>7</v>
      </c>
      <c r="L9" s="697">
        <v>3</v>
      </c>
    </row>
    <row r="10" spans="1:12" ht="19.5" customHeight="1">
      <c r="A10" s="696" t="s">
        <v>84</v>
      </c>
      <c r="B10" s="697">
        <v>486</v>
      </c>
      <c r="C10" s="697">
        <v>125</v>
      </c>
      <c r="D10" s="697">
        <v>67</v>
      </c>
      <c r="E10" s="697">
        <v>89</v>
      </c>
      <c r="F10" s="697">
        <v>98</v>
      </c>
      <c r="G10" s="697">
        <v>59</v>
      </c>
      <c r="H10" s="697">
        <v>30</v>
      </c>
      <c r="I10" s="697">
        <v>12</v>
      </c>
      <c r="J10" s="697">
        <v>4</v>
      </c>
      <c r="K10" s="697">
        <v>1</v>
      </c>
      <c r="L10" s="697">
        <v>1</v>
      </c>
    </row>
    <row r="11" spans="1:12" ht="19.5" customHeight="1">
      <c r="A11" s="696" t="s">
        <v>85</v>
      </c>
      <c r="B11" s="697">
        <v>384</v>
      </c>
      <c r="C11" s="697">
        <v>108</v>
      </c>
      <c r="D11" s="697">
        <v>49</v>
      </c>
      <c r="E11" s="697">
        <v>60</v>
      </c>
      <c r="F11" s="697">
        <v>79</v>
      </c>
      <c r="G11" s="697">
        <v>54</v>
      </c>
      <c r="H11" s="697">
        <v>23</v>
      </c>
      <c r="I11" s="697">
        <v>7</v>
      </c>
      <c r="J11" s="697">
        <v>4</v>
      </c>
      <c r="K11" s="697">
        <v>0</v>
      </c>
      <c r="L11" s="697">
        <v>0</v>
      </c>
    </row>
    <row r="12" spans="1:12" ht="19.5" customHeight="1">
      <c r="A12" s="696" t="s">
        <v>86</v>
      </c>
      <c r="B12" s="697">
        <v>718</v>
      </c>
      <c r="C12" s="697">
        <v>95</v>
      </c>
      <c r="D12" s="697">
        <v>85</v>
      </c>
      <c r="E12" s="697">
        <v>129</v>
      </c>
      <c r="F12" s="697">
        <v>173</v>
      </c>
      <c r="G12" s="697">
        <v>135</v>
      </c>
      <c r="H12" s="697">
        <v>67</v>
      </c>
      <c r="I12" s="697">
        <v>23</v>
      </c>
      <c r="J12" s="697">
        <v>7</v>
      </c>
      <c r="K12" s="697">
        <v>3</v>
      </c>
      <c r="L12" s="697">
        <v>1</v>
      </c>
    </row>
    <row r="13" spans="1:12" ht="19.5" customHeight="1">
      <c r="A13" s="696" t="s">
        <v>87</v>
      </c>
      <c r="B13" s="697">
        <v>756</v>
      </c>
      <c r="C13" s="697">
        <v>220</v>
      </c>
      <c r="D13" s="697">
        <v>102</v>
      </c>
      <c r="E13" s="697">
        <v>106</v>
      </c>
      <c r="F13" s="697">
        <v>174</v>
      </c>
      <c r="G13" s="697">
        <v>97</v>
      </c>
      <c r="H13" s="697">
        <v>44</v>
      </c>
      <c r="I13" s="697">
        <v>9</v>
      </c>
      <c r="J13" s="697">
        <v>4</v>
      </c>
      <c r="K13" s="697">
        <v>0</v>
      </c>
      <c r="L13" s="697">
        <v>0</v>
      </c>
    </row>
    <row r="14" spans="1:12" ht="19.5" customHeight="1">
      <c r="A14" s="696" t="s">
        <v>90</v>
      </c>
      <c r="B14" s="697">
        <v>511</v>
      </c>
      <c r="C14" s="697">
        <v>129</v>
      </c>
      <c r="D14" s="697">
        <v>63</v>
      </c>
      <c r="E14" s="697">
        <v>66</v>
      </c>
      <c r="F14" s="697">
        <v>106</v>
      </c>
      <c r="G14" s="697">
        <v>86</v>
      </c>
      <c r="H14" s="697">
        <v>38</v>
      </c>
      <c r="I14" s="697">
        <v>16</v>
      </c>
      <c r="J14" s="697">
        <v>4</v>
      </c>
      <c r="K14" s="697">
        <v>3</v>
      </c>
      <c r="L14" s="697">
        <v>0</v>
      </c>
    </row>
    <row r="15" spans="1:12" ht="19.5" customHeight="1">
      <c r="A15" s="696" t="s">
        <v>88</v>
      </c>
      <c r="B15" s="697">
        <v>712</v>
      </c>
      <c r="C15" s="697">
        <v>128</v>
      </c>
      <c r="D15" s="697">
        <v>85</v>
      </c>
      <c r="E15" s="697">
        <v>113</v>
      </c>
      <c r="F15" s="697">
        <v>161</v>
      </c>
      <c r="G15" s="697">
        <v>123</v>
      </c>
      <c r="H15" s="697">
        <v>58</v>
      </c>
      <c r="I15" s="697">
        <v>33</v>
      </c>
      <c r="J15" s="697">
        <v>6</v>
      </c>
      <c r="K15" s="697">
        <v>5</v>
      </c>
      <c r="L15" s="697">
        <v>0</v>
      </c>
    </row>
    <row r="16" spans="1:12" ht="19.5" customHeight="1">
      <c r="A16" s="696" t="s">
        <v>89</v>
      </c>
      <c r="B16" s="697">
        <v>504</v>
      </c>
      <c r="C16" s="697">
        <v>127</v>
      </c>
      <c r="D16" s="697">
        <v>69</v>
      </c>
      <c r="E16" s="697">
        <v>85</v>
      </c>
      <c r="F16" s="697">
        <v>110</v>
      </c>
      <c r="G16" s="697">
        <v>74</v>
      </c>
      <c r="H16" s="697">
        <v>31</v>
      </c>
      <c r="I16" s="697">
        <v>5</v>
      </c>
      <c r="J16" s="697">
        <v>3</v>
      </c>
      <c r="K16" s="697">
        <v>0</v>
      </c>
      <c r="L16" s="697">
        <v>0</v>
      </c>
    </row>
    <row r="17" spans="1:12" ht="19.5" customHeight="1">
      <c r="A17" s="696" t="s">
        <v>91</v>
      </c>
      <c r="B17" s="697">
        <v>843</v>
      </c>
      <c r="C17" s="697">
        <v>170</v>
      </c>
      <c r="D17" s="697">
        <v>115</v>
      </c>
      <c r="E17" s="697">
        <v>136</v>
      </c>
      <c r="F17" s="697">
        <v>158</v>
      </c>
      <c r="G17" s="697">
        <v>121</v>
      </c>
      <c r="H17" s="697">
        <v>85</v>
      </c>
      <c r="I17" s="697">
        <v>40</v>
      </c>
      <c r="J17" s="697">
        <v>14</v>
      </c>
      <c r="K17" s="697">
        <v>3</v>
      </c>
      <c r="L17" s="697">
        <v>1</v>
      </c>
    </row>
    <row r="18" spans="1:12" ht="19.5" customHeight="1">
      <c r="A18" s="696" t="s">
        <v>93</v>
      </c>
      <c r="B18" s="697">
        <v>669</v>
      </c>
      <c r="C18" s="697">
        <v>131</v>
      </c>
      <c r="D18" s="697">
        <v>87</v>
      </c>
      <c r="E18" s="697">
        <v>104</v>
      </c>
      <c r="F18" s="697">
        <v>160</v>
      </c>
      <c r="G18" s="697">
        <v>109</v>
      </c>
      <c r="H18" s="697">
        <v>55</v>
      </c>
      <c r="I18" s="697">
        <v>19</v>
      </c>
      <c r="J18" s="697">
        <v>1</v>
      </c>
      <c r="K18" s="697">
        <v>1</v>
      </c>
      <c r="L18" s="697">
        <v>2</v>
      </c>
    </row>
    <row r="19" spans="1:12" ht="19.5" customHeight="1">
      <c r="A19" s="696" t="s">
        <v>94</v>
      </c>
      <c r="B19" s="697">
        <v>463</v>
      </c>
      <c r="C19" s="697">
        <v>159</v>
      </c>
      <c r="D19" s="697">
        <v>51</v>
      </c>
      <c r="E19" s="697">
        <v>56</v>
      </c>
      <c r="F19" s="697">
        <v>91</v>
      </c>
      <c r="G19" s="697">
        <v>60</v>
      </c>
      <c r="H19" s="697">
        <v>37</v>
      </c>
      <c r="I19" s="697">
        <v>6</v>
      </c>
      <c r="J19" s="697">
        <v>1</v>
      </c>
      <c r="K19" s="697">
        <v>1</v>
      </c>
      <c r="L19" s="697">
        <v>1</v>
      </c>
    </row>
    <row r="20" spans="1:12" ht="19.5" customHeight="1">
      <c r="A20" s="696" t="s">
        <v>1827</v>
      </c>
      <c r="B20" s="697">
        <v>17155</v>
      </c>
      <c r="C20" s="697">
        <v>3597</v>
      </c>
      <c r="D20" s="697">
        <v>2109</v>
      </c>
      <c r="E20" s="697">
        <v>2583</v>
      </c>
      <c r="F20" s="697">
        <v>3796</v>
      </c>
      <c r="G20" s="697">
        <v>2742</v>
      </c>
      <c r="H20" s="697">
        <v>1384</v>
      </c>
      <c r="I20" s="697">
        <v>543</v>
      </c>
      <c r="J20" s="697">
        <v>205</v>
      </c>
      <c r="K20" s="697">
        <v>110</v>
      </c>
      <c r="L20" s="697">
        <v>86</v>
      </c>
    </row>
    <row r="21" spans="1:12">
      <c r="A21" s="698"/>
      <c r="B21" s="658"/>
      <c r="C21" s="658"/>
      <c r="D21" s="658"/>
      <c r="E21" s="658"/>
      <c r="F21" s="658"/>
      <c r="G21" s="658"/>
      <c r="H21" s="658"/>
      <c r="I21" s="658"/>
      <c r="J21" s="658"/>
      <c r="K21" s="658"/>
      <c r="L21" s="658"/>
    </row>
    <row r="24" spans="1:12">
      <c r="A24" s="1660" t="s">
        <v>1825</v>
      </c>
      <c r="B24" s="1660"/>
      <c r="C24" s="1660"/>
      <c r="D24" s="1660"/>
      <c r="E24" s="1660"/>
      <c r="F24" s="1660"/>
      <c r="G24" s="1660"/>
      <c r="H24" s="1660"/>
      <c r="I24" s="1660"/>
      <c r="J24" s="1660"/>
      <c r="K24" s="1660"/>
      <c r="L24" s="1660"/>
    </row>
    <row r="25" spans="1:12">
      <c r="A25" s="568" t="s">
        <v>303</v>
      </c>
      <c r="B25" s="568"/>
      <c r="C25" s="568"/>
      <c r="D25" s="568"/>
      <c r="E25" s="568"/>
      <c r="F25" s="568"/>
      <c r="G25" s="568"/>
      <c r="H25" s="568"/>
      <c r="I25" s="568"/>
      <c r="J25" s="568"/>
      <c r="K25" s="1661"/>
      <c r="L25" s="1661"/>
    </row>
    <row r="26" spans="1:12" ht="21" customHeight="1">
      <c r="A26" s="1665" t="s">
        <v>501</v>
      </c>
      <c r="B26" s="1663" t="s">
        <v>0</v>
      </c>
      <c r="C26" s="1665" t="s">
        <v>502</v>
      </c>
      <c r="D26" s="1665"/>
      <c r="E26" s="1665"/>
      <c r="F26" s="1665"/>
      <c r="G26" s="1665"/>
      <c r="H26" s="1665"/>
      <c r="I26" s="1665"/>
      <c r="J26" s="1665"/>
      <c r="K26" s="1665"/>
      <c r="L26" s="1665"/>
    </row>
    <row r="27" spans="1:12" ht="28.5">
      <c r="A27" s="1665"/>
      <c r="B27" s="1664"/>
      <c r="C27" s="694" t="s">
        <v>503</v>
      </c>
      <c r="D27" s="694" t="s">
        <v>504</v>
      </c>
      <c r="E27" s="694" t="s">
        <v>505</v>
      </c>
      <c r="F27" s="694" t="s">
        <v>506</v>
      </c>
      <c r="G27" s="694" t="s">
        <v>507</v>
      </c>
      <c r="H27" s="694" t="s">
        <v>508</v>
      </c>
      <c r="I27" s="694" t="s">
        <v>509</v>
      </c>
      <c r="J27" s="694" t="s">
        <v>510</v>
      </c>
      <c r="K27" s="694" t="s">
        <v>511</v>
      </c>
      <c r="L27" s="694" t="s">
        <v>512</v>
      </c>
    </row>
    <row r="28" spans="1:12">
      <c r="A28" s="695" t="s">
        <v>3</v>
      </c>
      <c r="B28" s="695">
        <v>1</v>
      </c>
      <c r="C28" s="695">
        <v>2</v>
      </c>
      <c r="D28" s="695">
        <v>3</v>
      </c>
      <c r="E28" s="695">
        <v>4</v>
      </c>
      <c r="F28" s="695">
        <v>5</v>
      </c>
      <c r="G28" s="695">
        <v>6</v>
      </c>
      <c r="H28" s="695">
        <v>7</v>
      </c>
      <c r="I28" s="695">
        <v>8</v>
      </c>
      <c r="J28" s="695">
        <v>9</v>
      </c>
      <c r="K28" s="695">
        <v>10</v>
      </c>
      <c r="L28" s="695">
        <v>11</v>
      </c>
    </row>
    <row r="29" spans="1:12" ht="18" customHeight="1">
      <c r="A29" s="696" t="s">
        <v>352</v>
      </c>
      <c r="B29" s="699">
        <v>4688</v>
      </c>
      <c r="C29" s="699">
        <v>994</v>
      </c>
      <c r="D29" s="699">
        <v>1199</v>
      </c>
      <c r="E29" s="699">
        <v>1041</v>
      </c>
      <c r="F29" s="699">
        <v>689</v>
      </c>
      <c r="G29" s="699">
        <v>370</v>
      </c>
      <c r="H29" s="699">
        <v>197</v>
      </c>
      <c r="I29" s="699">
        <v>95</v>
      </c>
      <c r="J29" s="699">
        <v>46</v>
      </c>
      <c r="K29" s="699">
        <v>30</v>
      </c>
      <c r="L29" s="699">
        <v>27</v>
      </c>
    </row>
    <row r="30" spans="1:12" ht="18" customHeight="1">
      <c r="A30" s="696" t="s">
        <v>82</v>
      </c>
      <c r="B30" s="699">
        <v>175</v>
      </c>
      <c r="C30" s="699">
        <v>38</v>
      </c>
      <c r="D30" s="699">
        <v>47</v>
      </c>
      <c r="E30" s="699">
        <v>38</v>
      </c>
      <c r="F30" s="699">
        <v>29</v>
      </c>
      <c r="G30" s="699">
        <v>15</v>
      </c>
      <c r="H30" s="699">
        <v>6</v>
      </c>
      <c r="I30" s="699">
        <v>1</v>
      </c>
      <c r="J30" s="699">
        <v>1</v>
      </c>
      <c r="K30" s="699">
        <v>0</v>
      </c>
      <c r="L30" s="699">
        <v>0</v>
      </c>
    </row>
    <row r="31" spans="1:12" ht="18" customHeight="1">
      <c r="A31" s="696" t="s">
        <v>83</v>
      </c>
      <c r="B31" s="699">
        <v>158</v>
      </c>
      <c r="C31" s="699">
        <v>52</v>
      </c>
      <c r="D31" s="699">
        <v>37</v>
      </c>
      <c r="E31" s="699">
        <v>34</v>
      </c>
      <c r="F31" s="699">
        <v>30</v>
      </c>
      <c r="G31" s="699">
        <v>2</v>
      </c>
      <c r="H31" s="699">
        <v>1</v>
      </c>
      <c r="I31" s="699">
        <v>1</v>
      </c>
      <c r="J31" s="699">
        <v>0</v>
      </c>
      <c r="K31" s="699">
        <v>0</v>
      </c>
      <c r="L31" s="699">
        <v>1</v>
      </c>
    </row>
    <row r="32" spans="1:12" ht="18" customHeight="1">
      <c r="A32" s="696" t="s">
        <v>92</v>
      </c>
      <c r="B32" s="699">
        <v>375</v>
      </c>
      <c r="C32" s="699">
        <v>129</v>
      </c>
      <c r="D32" s="699">
        <v>96</v>
      </c>
      <c r="E32" s="699">
        <v>77</v>
      </c>
      <c r="F32" s="699">
        <v>37</v>
      </c>
      <c r="G32" s="699">
        <v>19</v>
      </c>
      <c r="H32" s="699">
        <v>10</v>
      </c>
      <c r="I32" s="699">
        <v>5</v>
      </c>
      <c r="J32" s="699">
        <v>2</v>
      </c>
      <c r="K32" s="699">
        <v>0</v>
      </c>
      <c r="L32" s="699">
        <v>0</v>
      </c>
    </row>
    <row r="33" spans="1:12" ht="18" customHeight="1">
      <c r="A33" s="696" t="s">
        <v>84</v>
      </c>
      <c r="B33" s="699">
        <v>124</v>
      </c>
      <c r="C33" s="699">
        <v>36</v>
      </c>
      <c r="D33" s="699">
        <v>35</v>
      </c>
      <c r="E33" s="699">
        <v>23</v>
      </c>
      <c r="F33" s="699">
        <v>13</v>
      </c>
      <c r="G33" s="699">
        <v>8</v>
      </c>
      <c r="H33" s="699">
        <v>4</v>
      </c>
      <c r="I33" s="699">
        <v>2</v>
      </c>
      <c r="J33" s="699">
        <v>2</v>
      </c>
      <c r="K33" s="699">
        <v>0</v>
      </c>
      <c r="L33" s="699">
        <v>1</v>
      </c>
    </row>
    <row r="34" spans="1:12" ht="18" customHeight="1">
      <c r="A34" s="696" t="s">
        <v>85</v>
      </c>
      <c r="B34" s="699">
        <v>93</v>
      </c>
      <c r="C34" s="699">
        <v>28</v>
      </c>
      <c r="D34" s="699">
        <v>32</v>
      </c>
      <c r="E34" s="699">
        <v>16</v>
      </c>
      <c r="F34" s="699">
        <v>9</v>
      </c>
      <c r="G34" s="699">
        <v>3</v>
      </c>
      <c r="H34" s="699">
        <v>3</v>
      </c>
      <c r="I34" s="699">
        <v>2</v>
      </c>
      <c r="J34" s="699">
        <v>0</v>
      </c>
      <c r="K34" s="699">
        <v>0</v>
      </c>
      <c r="L34" s="699">
        <v>0</v>
      </c>
    </row>
    <row r="35" spans="1:12" ht="18" customHeight="1">
      <c r="A35" s="696" t="s">
        <v>86</v>
      </c>
      <c r="B35" s="699">
        <v>201</v>
      </c>
      <c r="C35" s="699">
        <v>36</v>
      </c>
      <c r="D35" s="699">
        <v>61</v>
      </c>
      <c r="E35" s="699">
        <v>50</v>
      </c>
      <c r="F35" s="699">
        <v>34</v>
      </c>
      <c r="G35" s="699">
        <v>10</v>
      </c>
      <c r="H35" s="699">
        <v>6</v>
      </c>
      <c r="I35" s="699">
        <v>3</v>
      </c>
      <c r="J35" s="699">
        <v>1</v>
      </c>
      <c r="K35" s="699">
        <v>0</v>
      </c>
      <c r="L35" s="699">
        <v>0</v>
      </c>
    </row>
    <row r="36" spans="1:12" ht="18" customHeight="1">
      <c r="A36" s="696" t="s">
        <v>87</v>
      </c>
      <c r="B36" s="699">
        <v>142</v>
      </c>
      <c r="C36" s="699">
        <v>47</v>
      </c>
      <c r="D36" s="699">
        <v>38</v>
      </c>
      <c r="E36" s="699">
        <v>26</v>
      </c>
      <c r="F36" s="699">
        <v>16</v>
      </c>
      <c r="G36" s="699">
        <v>13</v>
      </c>
      <c r="H36" s="699">
        <v>1</v>
      </c>
      <c r="I36" s="699">
        <v>1</v>
      </c>
      <c r="J36" s="699">
        <v>0</v>
      </c>
      <c r="K36" s="699">
        <v>0</v>
      </c>
      <c r="L36" s="699">
        <v>0</v>
      </c>
    </row>
    <row r="37" spans="1:12" ht="18" customHeight="1">
      <c r="A37" s="696" t="s">
        <v>90</v>
      </c>
      <c r="B37" s="699">
        <v>104</v>
      </c>
      <c r="C37" s="699">
        <v>36</v>
      </c>
      <c r="D37" s="699">
        <v>25</v>
      </c>
      <c r="E37" s="699">
        <v>25</v>
      </c>
      <c r="F37" s="699">
        <v>5</v>
      </c>
      <c r="G37" s="699">
        <v>7</v>
      </c>
      <c r="H37" s="699">
        <v>1</v>
      </c>
      <c r="I37" s="699">
        <v>2</v>
      </c>
      <c r="J37" s="699">
        <v>2</v>
      </c>
      <c r="K37" s="699">
        <v>0</v>
      </c>
      <c r="L37" s="699">
        <v>1</v>
      </c>
    </row>
    <row r="38" spans="1:12" ht="18" customHeight="1">
      <c r="A38" s="696" t="s">
        <v>88</v>
      </c>
      <c r="B38" s="699">
        <v>178</v>
      </c>
      <c r="C38" s="699">
        <v>49</v>
      </c>
      <c r="D38" s="699">
        <v>37</v>
      </c>
      <c r="E38" s="699">
        <v>45</v>
      </c>
      <c r="F38" s="699">
        <v>26</v>
      </c>
      <c r="G38" s="699">
        <v>14</v>
      </c>
      <c r="H38" s="699">
        <v>5</v>
      </c>
      <c r="I38" s="699">
        <v>1</v>
      </c>
      <c r="J38" s="699">
        <v>0</v>
      </c>
      <c r="K38" s="699">
        <v>0</v>
      </c>
      <c r="L38" s="699">
        <v>1</v>
      </c>
    </row>
    <row r="39" spans="1:12" ht="18" customHeight="1">
      <c r="A39" s="696" t="s">
        <v>89</v>
      </c>
      <c r="B39" s="699">
        <v>102</v>
      </c>
      <c r="C39" s="699">
        <v>31</v>
      </c>
      <c r="D39" s="699">
        <v>29</v>
      </c>
      <c r="E39" s="699">
        <v>22</v>
      </c>
      <c r="F39" s="699">
        <v>13</v>
      </c>
      <c r="G39" s="699">
        <v>4</v>
      </c>
      <c r="H39" s="699">
        <v>1</v>
      </c>
      <c r="I39" s="699">
        <v>1</v>
      </c>
      <c r="J39" s="699">
        <v>1</v>
      </c>
      <c r="K39" s="699">
        <v>0</v>
      </c>
      <c r="L39" s="699">
        <v>0</v>
      </c>
    </row>
    <row r="40" spans="1:12" ht="18" customHeight="1">
      <c r="A40" s="696" t="s">
        <v>91</v>
      </c>
      <c r="B40" s="699">
        <v>200</v>
      </c>
      <c r="C40" s="699">
        <v>42</v>
      </c>
      <c r="D40" s="699">
        <v>50</v>
      </c>
      <c r="E40" s="699">
        <v>49</v>
      </c>
      <c r="F40" s="699">
        <v>31</v>
      </c>
      <c r="G40" s="699">
        <v>15</v>
      </c>
      <c r="H40" s="699">
        <v>5</v>
      </c>
      <c r="I40" s="699">
        <v>5</v>
      </c>
      <c r="J40" s="699">
        <v>3</v>
      </c>
      <c r="K40" s="699">
        <v>0</v>
      </c>
      <c r="L40" s="699">
        <v>0</v>
      </c>
    </row>
    <row r="41" spans="1:12" ht="18" customHeight="1">
      <c r="A41" s="696" t="s">
        <v>93</v>
      </c>
      <c r="B41" s="699">
        <v>179</v>
      </c>
      <c r="C41" s="699">
        <v>69</v>
      </c>
      <c r="D41" s="699">
        <v>42</v>
      </c>
      <c r="E41" s="699">
        <v>36</v>
      </c>
      <c r="F41" s="699">
        <v>12</v>
      </c>
      <c r="G41" s="699">
        <v>14</v>
      </c>
      <c r="H41" s="699">
        <v>5</v>
      </c>
      <c r="I41" s="699">
        <v>0</v>
      </c>
      <c r="J41" s="699">
        <v>0</v>
      </c>
      <c r="K41" s="699">
        <v>0</v>
      </c>
      <c r="L41" s="699">
        <v>1</v>
      </c>
    </row>
    <row r="42" spans="1:12" ht="18" customHeight="1">
      <c r="A42" s="696" t="s">
        <v>94</v>
      </c>
      <c r="B42" s="699">
        <v>184</v>
      </c>
      <c r="C42" s="699">
        <v>71</v>
      </c>
      <c r="D42" s="699">
        <v>48</v>
      </c>
      <c r="E42" s="699">
        <v>37</v>
      </c>
      <c r="F42" s="699">
        <v>13</v>
      </c>
      <c r="G42" s="699">
        <v>15</v>
      </c>
      <c r="H42" s="699">
        <v>0</v>
      </c>
      <c r="I42" s="699">
        <v>0</v>
      </c>
      <c r="J42" s="699">
        <v>0</v>
      </c>
      <c r="K42" s="699">
        <v>0</v>
      </c>
      <c r="L42" s="699">
        <v>0</v>
      </c>
    </row>
    <row r="43" spans="1:12" ht="18" customHeight="1">
      <c r="A43" s="696" t="s">
        <v>513</v>
      </c>
      <c r="B43" s="699">
        <v>6903</v>
      </c>
      <c r="C43" s="699">
        <v>1658</v>
      </c>
      <c r="D43" s="699">
        <v>1776</v>
      </c>
      <c r="E43" s="699">
        <v>1519</v>
      </c>
      <c r="F43" s="699">
        <v>957</v>
      </c>
      <c r="G43" s="699">
        <v>509</v>
      </c>
      <c r="H43" s="699">
        <v>245</v>
      </c>
      <c r="I43" s="699">
        <v>119</v>
      </c>
      <c r="J43" s="699">
        <v>58</v>
      </c>
      <c r="K43" s="699">
        <v>30</v>
      </c>
      <c r="L43" s="699">
        <v>32</v>
      </c>
    </row>
    <row r="44" spans="1:12">
      <c r="B44" s="672"/>
      <c r="C44" s="672"/>
      <c r="D44" s="672"/>
      <c r="E44" s="672"/>
      <c r="F44" s="672"/>
      <c r="G44" s="672"/>
      <c r="H44" s="672"/>
      <c r="I44" s="672"/>
      <c r="J44" s="672"/>
      <c r="K44" s="672"/>
      <c r="L44" s="672"/>
    </row>
    <row r="45" spans="1:12" ht="20.25" customHeight="1"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</row>
    <row r="46" spans="1:12">
      <c r="A46" s="1662">
        <v>21</v>
      </c>
      <c r="B46" s="1662"/>
      <c r="C46" s="1662"/>
      <c r="D46" s="1662"/>
      <c r="E46" s="1662"/>
      <c r="F46" s="1662"/>
      <c r="G46" s="1662"/>
      <c r="H46" s="1662"/>
      <c r="I46" s="1662"/>
      <c r="J46" s="1662"/>
      <c r="K46" s="1662"/>
      <c r="L46" s="1662"/>
    </row>
    <row r="47" spans="1:12" ht="39.75" customHeight="1">
      <c r="B47" s="672"/>
      <c r="C47" s="672"/>
      <c r="D47" s="672"/>
      <c r="E47" s="672"/>
      <c r="F47" s="672"/>
      <c r="G47" s="672"/>
      <c r="H47" s="672"/>
      <c r="I47" s="672"/>
      <c r="J47" s="672"/>
      <c r="K47" s="672"/>
      <c r="L47" s="672"/>
    </row>
    <row r="48" spans="1:12">
      <c r="A48" s="1660" t="s">
        <v>1826</v>
      </c>
      <c r="B48" s="1660"/>
      <c r="C48" s="1660"/>
      <c r="D48" s="1660"/>
      <c r="E48" s="1660"/>
      <c r="F48" s="1660"/>
      <c r="G48" s="1660"/>
      <c r="H48" s="1660"/>
      <c r="I48" s="1660"/>
      <c r="J48" s="1660"/>
      <c r="K48" s="1660"/>
      <c r="L48" s="1660"/>
    </row>
    <row r="49" spans="1:12">
      <c r="A49" s="568" t="s">
        <v>15</v>
      </c>
      <c r="B49" s="568"/>
      <c r="C49" s="568"/>
      <c r="D49" s="568"/>
      <c r="E49" s="568"/>
      <c r="F49" s="568"/>
      <c r="G49" s="568"/>
      <c r="H49" s="568"/>
      <c r="I49" s="568"/>
      <c r="J49" s="568"/>
      <c r="K49" s="1661"/>
      <c r="L49" s="1661"/>
    </row>
    <row r="50" spans="1:12" ht="18" customHeight="1">
      <c r="A50" s="1665" t="s">
        <v>501</v>
      </c>
      <c r="B50" s="1663" t="s">
        <v>0</v>
      </c>
      <c r="C50" s="1665" t="s">
        <v>502</v>
      </c>
      <c r="D50" s="1665"/>
      <c r="E50" s="1665"/>
      <c r="F50" s="1665"/>
      <c r="G50" s="1665"/>
      <c r="H50" s="1665"/>
      <c r="I50" s="1665"/>
      <c r="J50" s="1665"/>
      <c r="K50" s="1665"/>
      <c r="L50" s="1665"/>
    </row>
    <row r="51" spans="1:12" ht="28.5">
      <c r="A51" s="1665"/>
      <c r="B51" s="1664"/>
      <c r="C51" s="694" t="s">
        <v>503</v>
      </c>
      <c r="D51" s="694" t="s">
        <v>504</v>
      </c>
      <c r="E51" s="694" t="s">
        <v>505</v>
      </c>
      <c r="F51" s="694" t="s">
        <v>506</v>
      </c>
      <c r="G51" s="694" t="s">
        <v>507</v>
      </c>
      <c r="H51" s="694" t="s">
        <v>508</v>
      </c>
      <c r="I51" s="694" t="s">
        <v>509</v>
      </c>
      <c r="J51" s="694" t="s">
        <v>510</v>
      </c>
      <c r="K51" s="694" t="s">
        <v>511</v>
      </c>
      <c r="L51" s="694" t="s">
        <v>512</v>
      </c>
    </row>
    <row r="52" spans="1:12" ht="19.5" customHeight="1">
      <c r="A52" s="695" t="s">
        <v>3</v>
      </c>
      <c r="B52" s="695">
        <v>1</v>
      </c>
      <c r="C52" s="695">
        <v>2</v>
      </c>
      <c r="D52" s="695">
        <v>3</v>
      </c>
      <c r="E52" s="695">
        <v>4</v>
      </c>
      <c r="F52" s="695">
        <v>5</v>
      </c>
      <c r="G52" s="695">
        <v>6</v>
      </c>
      <c r="H52" s="695">
        <v>7</v>
      </c>
      <c r="I52" s="695">
        <v>8</v>
      </c>
      <c r="J52" s="695">
        <v>9</v>
      </c>
      <c r="K52" s="695">
        <v>10</v>
      </c>
      <c r="L52" s="695">
        <v>11</v>
      </c>
    </row>
    <row r="53" spans="1:12" ht="19.5" customHeight="1">
      <c r="A53" s="672" t="s">
        <v>115</v>
      </c>
      <c r="B53" s="697">
        <v>13296</v>
      </c>
      <c r="C53" s="697">
        <v>2577</v>
      </c>
      <c r="D53" s="697">
        <v>2211</v>
      </c>
      <c r="E53" s="697">
        <v>2306</v>
      </c>
      <c r="F53" s="697">
        <v>2697</v>
      </c>
      <c r="G53" s="697">
        <v>1815</v>
      </c>
      <c r="H53" s="697">
        <v>913</v>
      </c>
      <c r="I53" s="697">
        <v>393</v>
      </c>
      <c r="J53" s="697">
        <v>177</v>
      </c>
      <c r="K53" s="697">
        <v>109</v>
      </c>
      <c r="L53" s="697">
        <v>98</v>
      </c>
    </row>
    <row r="54" spans="1:12" ht="19.5" customHeight="1">
      <c r="A54" s="672" t="s">
        <v>82</v>
      </c>
      <c r="B54" s="697">
        <v>863</v>
      </c>
      <c r="C54" s="697">
        <v>145</v>
      </c>
      <c r="D54" s="697">
        <v>121</v>
      </c>
      <c r="E54" s="697">
        <v>157</v>
      </c>
      <c r="F54" s="697">
        <v>188</v>
      </c>
      <c r="G54" s="697">
        <v>130</v>
      </c>
      <c r="H54" s="697">
        <v>72</v>
      </c>
      <c r="I54" s="697">
        <v>29</v>
      </c>
      <c r="J54" s="697">
        <v>11</v>
      </c>
      <c r="K54" s="697">
        <v>6</v>
      </c>
      <c r="L54" s="697">
        <v>4</v>
      </c>
    </row>
    <row r="55" spans="1:12" ht="19.5" customHeight="1">
      <c r="A55" s="672" t="s">
        <v>83</v>
      </c>
      <c r="B55" s="697">
        <v>848</v>
      </c>
      <c r="C55" s="697">
        <v>273</v>
      </c>
      <c r="D55" s="697">
        <v>150</v>
      </c>
      <c r="E55" s="697">
        <v>137</v>
      </c>
      <c r="F55" s="697">
        <v>132</v>
      </c>
      <c r="G55" s="697">
        <v>92</v>
      </c>
      <c r="H55" s="697">
        <v>41</v>
      </c>
      <c r="I55" s="697">
        <v>15</v>
      </c>
      <c r="J55" s="697">
        <v>4</v>
      </c>
      <c r="K55" s="697">
        <v>1</v>
      </c>
      <c r="L55" s="697">
        <v>3</v>
      </c>
    </row>
    <row r="56" spans="1:12" ht="19.5" customHeight="1">
      <c r="A56" s="672" t="s">
        <v>92</v>
      </c>
      <c r="B56" s="697">
        <v>1498</v>
      </c>
      <c r="C56" s="697">
        <v>423</v>
      </c>
      <c r="D56" s="697">
        <v>233</v>
      </c>
      <c r="E56" s="697">
        <v>229</v>
      </c>
      <c r="F56" s="697">
        <v>254</v>
      </c>
      <c r="G56" s="697">
        <v>193</v>
      </c>
      <c r="H56" s="697">
        <v>104</v>
      </c>
      <c r="I56" s="697">
        <v>38</v>
      </c>
      <c r="J56" s="697">
        <v>14</v>
      </c>
      <c r="K56" s="697">
        <v>7</v>
      </c>
      <c r="L56" s="697">
        <v>3</v>
      </c>
    </row>
    <row r="57" spans="1:12" ht="19.5" customHeight="1">
      <c r="A57" s="672" t="s">
        <v>84</v>
      </c>
      <c r="B57" s="697">
        <v>610</v>
      </c>
      <c r="C57" s="697">
        <v>161</v>
      </c>
      <c r="D57" s="697">
        <v>102</v>
      </c>
      <c r="E57" s="697">
        <v>112</v>
      </c>
      <c r="F57" s="697">
        <v>111</v>
      </c>
      <c r="G57" s="697">
        <v>67</v>
      </c>
      <c r="H57" s="697">
        <v>34</v>
      </c>
      <c r="I57" s="697">
        <v>14</v>
      </c>
      <c r="J57" s="697">
        <v>6</v>
      </c>
      <c r="K57" s="697">
        <v>1</v>
      </c>
      <c r="L57" s="697">
        <v>2</v>
      </c>
    </row>
    <row r="58" spans="1:12" ht="19.5" customHeight="1">
      <c r="A58" s="672" t="s">
        <v>85</v>
      </c>
      <c r="B58" s="697">
        <v>477</v>
      </c>
      <c r="C58" s="697">
        <v>136</v>
      </c>
      <c r="D58" s="697">
        <v>81</v>
      </c>
      <c r="E58" s="697">
        <v>76</v>
      </c>
      <c r="F58" s="697">
        <v>88</v>
      </c>
      <c r="G58" s="697">
        <v>57</v>
      </c>
      <c r="H58" s="697">
        <v>26</v>
      </c>
      <c r="I58" s="697">
        <v>9</v>
      </c>
      <c r="J58" s="697">
        <v>4</v>
      </c>
      <c r="K58" s="697">
        <v>0</v>
      </c>
      <c r="L58" s="697">
        <v>0</v>
      </c>
    </row>
    <row r="59" spans="1:12" ht="19.5" customHeight="1">
      <c r="A59" s="672" t="s">
        <v>86</v>
      </c>
      <c r="B59" s="697">
        <v>919</v>
      </c>
      <c r="C59" s="697">
        <v>131</v>
      </c>
      <c r="D59" s="697">
        <v>146</v>
      </c>
      <c r="E59" s="697">
        <v>179</v>
      </c>
      <c r="F59" s="697">
        <v>207</v>
      </c>
      <c r="G59" s="697">
        <v>145</v>
      </c>
      <c r="H59" s="697">
        <v>73</v>
      </c>
      <c r="I59" s="697">
        <v>26</v>
      </c>
      <c r="J59" s="697">
        <v>8</v>
      </c>
      <c r="K59" s="697">
        <v>3</v>
      </c>
      <c r="L59" s="697">
        <v>1</v>
      </c>
    </row>
    <row r="60" spans="1:12" ht="19.5" customHeight="1">
      <c r="A60" s="672" t="s">
        <v>87</v>
      </c>
      <c r="B60" s="697">
        <v>898</v>
      </c>
      <c r="C60" s="697">
        <v>267</v>
      </c>
      <c r="D60" s="697">
        <v>140</v>
      </c>
      <c r="E60" s="697">
        <v>132</v>
      </c>
      <c r="F60" s="697">
        <v>190</v>
      </c>
      <c r="G60" s="697">
        <v>110</v>
      </c>
      <c r="H60" s="697">
        <v>45</v>
      </c>
      <c r="I60" s="697">
        <v>10</v>
      </c>
      <c r="J60" s="697">
        <v>4</v>
      </c>
      <c r="K60" s="697">
        <v>0</v>
      </c>
      <c r="L60" s="697">
        <v>0</v>
      </c>
    </row>
    <row r="61" spans="1:12" ht="19.5" customHeight="1">
      <c r="A61" s="672" t="s">
        <v>90</v>
      </c>
      <c r="B61" s="697">
        <v>615</v>
      </c>
      <c r="C61" s="697">
        <v>165</v>
      </c>
      <c r="D61" s="697">
        <v>88</v>
      </c>
      <c r="E61" s="697">
        <v>91</v>
      </c>
      <c r="F61" s="697">
        <v>111</v>
      </c>
      <c r="G61" s="697">
        <v>93</v>
      </c>
      <c r="H61" s="697">
        <v>39</v>
      </c>
      <c r="I61" s="697">
        <v>18</v>
      </c>
      <c r="J61" s="697">
        <v>6</v>
      </c>
      <c r="K61" s="697">
        <v>3</v>
      </c>
      <c r="L61" s="697">
        <v>1</v>
      </c>
    </row>
    <row r="62" spans="1:12" ht="19.5" customHeight="1">
      <c r="A62" s="672" t="s">
        <v>88</v>
      </c>
      <c r="B62" s="697">
        <v>890</v>
      </c>
      <c r="C62" s="697">
        <v>177</v>
      </c>
      <c r="D62" s="697">
        <v>122</v>
      </c>
      <c r="E62" s="697">
        <v>158</v>
      </c>
      <c r="F62" s="697">
        <v>187</v>
      </c>
      <c r="G62" s="697">
        <v>137</v>
      </c>
      <c r="H62" s="697">
        <v>63</v>
      </c>
      <c r="I62" s="697">
        <v>34</v>
      </c>
      <c r="J62" s="697">
        <v>6</v>
      </c>
      <c r="K62" s="697">
        <v>5</v>
      </c>
      <c r="L62" s="697">
        <v>1</v>
      </c>
    </row>
    <row r="63" spans="1:12" ht="19.5" customHeight="1">
      <c r="A63" s="672" t="s">
        <v>89</v>
      </c>
      <c r="B63" s="697">
        <v>606</v>
      </c>
      <c r="C63" s="697">
        <v>158</v>
      </c>
      <c r="D63" s="697">
        <v>98</v>
      </c>
      <c r="E63" s="697">
        <v>107</v>
      </c>
      <c r="F63" s="697">
        <v>123</v>
      </c>
      <c r="G63" s="697">
        <v>78</v>
      </c>
      <c r="H63" s="697">
        <v>32</v>
      </c>
      <c r="I63" s="697">
        <v>6</v>
      </c>
      <c r="J63" s="697">
        <v>4</v>
      </c>
      <c r="K63" s="697">
        <v>0</v>
      </c>
      <c r="L63" s="697">
        <v>0</v>
      </c>
    </row>
    <row r="64" spans="1:12" ht="19.5" customHeight="1">
      <c r="A64" s="672" t="s">
        <v>91</v>
      </c>
      <c r="B64" s="697">
        <v>1043</v>
      </c>
      <c r="C64" s="697">
        <v>212</v>
      </c>
      <c r="D64" s="697">
        <v>165</v>
      </c>
      <c r="E64" s="697">
        <v>185</v>
      </c>
      <c r="F64" s="697">
        <v>189</v>
      </c>
      <c r="G64" s="697">
        <v>136</v>
      </c>
      <c r="H64" s="697">
        <v>90</v>
      </c>
      <c r="I64" s="697">
        <v>45</v>
      </c>
      <c r="J64" s="697">
        <v>17</v>
      </c>
      <c r="K64" s="697">
        <v>3</v>
      </c>
      <c r="L64" s="697">
        <v>1</v>
      </c>
    </row>
    <row r="65" spans="1:12" ht="19.5" customHeight="1">
      <c r="A65" s="672" t="s">
        <v>93</v>
      </c>
      <c r="B65" s="697">
        <v>848</v>
      </c>
      <c r="C65" s="697">
        <v>200</v>
      </c>
      <c r="D65" s="697">
        <v>129</v>
      </c>
      <c r="E65" s="697">
        <v>140</v>
      </c>
      <c r="F65" s="697">
        <v>172</v>
      </c>
      <c r="G65" s="697">
        <v>123</v>
      </c>
      <c r="H65" s="697">
        <v>60</v>
      </c>
      <c r="I65" s="697">
        <v>19</v>
      </c>
      <c r="J65" s="697">
        <v>1</v>
      </c>
      <c r="K65" s="697">
        <v>1</v>
      </c>
      <c r="L65" s="697">
        <v>3</v>
      </c>
    </row>
    <row r="66" spans="1:12" ht="19.5" customHeight="1">
      <c r="A66" s="672" t="s">
        <v>94</v>
      </c>
      <c r="B66" s="697">
        <v>647</v>
      </c>
      <c r="C66" s="697">
        <v>230</v>
      </c>
      <c r="D66" s="697">
        <v>99</v>
      </c>
      <c r="E66" s="697">
        <v>93</v>
      </c>
      <c r="F66" s="697">
        <v>104</v>
      </c>
      <c r="G66" s="697">
        <v>75</v>
      </c>
      <c r="H66" s="697">
        <v>37</v>
      </c>
      <c r="I66" s="697">
        <v>6</v>
      </c>
      <c r="J66" s="697">
        <v>1</v>
      </c>
      <c r="K66" s="697">
        <v>1</v>
      </c>
      <c r="L66" s="697">
        <v>1</v>
      </c>
    </row>
    <row r="67" spans="1:12" ht="19.5" customHeight="1">
      <c r="A67" s="700" t="s">
        <v>513</v>
      </c>
      <c r="B67" s="697">
        <v>24058</v>
      </c>
      <c r="C67" s="697">
        <v>5255</v>
      </c>
      <c r="D67" s="697">
        <v>3885</v>
      </c>
      <c r="E67" s="697">
        <v>4102</v>
      </c>
      <c r="F67" s="697">
        <v>4753</v>
      </c>
      <c r="G67" s="697">
        <v>3251</v>
      </c>
      <c r="H67" s="697">
        <v>1629</v>
      </c>
      <c r="I67" s="697">
        <v>662</v>
      </c>
      <c r="J67" s="697">
        <v>263</v>
      </c>
      <c r="K67" s="697">
        <v>140</v>
      </c>
      <c r="L67" s="697">
        <v>118</v>
      </c>
    </row>
    <row r="69" spans="1:12" ht="20.25" customHeight="1">
      <c r="A69" s="1662"/>
      <c r="B69" s="1662"/>
      <c r="C69" s="1662"/>
      <c r="D69" s="1662"/>
      <c r="E69" s="1662"/>
      <c r="F69" s="1662"/>
      <c r="G69" s="1662"/>
      <c r="H69" s="1662"/>
      <c r="I69" s="1662"/>
      <c r="J69" s="1662"/>
      <c r="K69" s="1662"/>
      <c r="L69" s="1662"/>
    </row>
    <row r="93" spans="1:12">
      <c r="A93" s="1662">
        <v>22</v>
      </c>
      <c r="B93" s="1662"/>
      <c r="C93" s="1662"/>
      <c r="D93" s="1662"/>
      <c r="E93" s="1662"/>
      <c r="F93" s="1662"/>
      <c r="G93" s="1662"/>
      <c r="H93" s="1662"/>
      <c r="I93" s="1662"/>
      <c r="J93" s="1662"/>
      <c r="K93" s="1662"/>
      <c r="L93" s="1662"/>
    </row>
    <row r="94" spans="1:12">
      <c r="A94" s="1662"/>
      <c r="B94" s="1662"/>
      <c r="C94" s="1662"/>
      <c r="D94" s="1662"/>
      <c r="E94" s="1662"/>
      <c r="F94" s="1662"/>
      <c r="G94" s="1662"/>
      <c r="H94" s="1662"/>
      <c r="I94" s="1662"/>
      <c r="J94" s="1662"/>
      <c r="K94" s="1662"/>
      <c r="L94" s="1662"/>
    </row>
  </sheetData>
  <mergeCells count="18">
    <mergeCell ref="A1:L1"/>
    <mergeCell ref="K2:L2"/>
    <mergeCell ref="A3:A4"/>
    <mergeCell ref="C3:L3"/>
    <mergeCell ref="A26:A27"/>
    <mergeCell ref="B3:B4"/>
    <mergeCell ref="A24:L24"/>
    <mergeCell ref="K25:L25"/>
    <mergeCell ref="A48:L48"/>
    <mergeCell ref="K49:L49"/>
    <mergeCell ref="A69:L69"/>
    <mergeCell ref="A93:L94"/>
    <mergeCell ref="B26:B27"/>
    <mergeCell ref="C26:L26"/>
    <mergeCell ref="A50:A51"/>
    <mergeCell ref="B50:B51"/>
    <mergeCell ref="C50:L50"/>
    <mergeCell ref="A46:L46"/>
  </mergeCells>
  <pageMargins left="0.7" right="0.23" top="0.75" bottom="0.75" header="0.3" footer="0.3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>
    <tabColor rgb="FF00B050"/>
  </sheetPr>
  <dimension ref="A1:Y28"/>
  <sheetViews>
    <sheetView workbookViewId="0">
      <selection activeCell="A3" sqref="A3"/>
    </sheetView>
  </sheetViews>
  <sheetFormatPr defaultColWidth="9.140625" defaultRowHeight="12.75"/>
  <cols>
    <col min="1" max="1" width="13.42578125" style="627" customWidth="1"/>
    <col min="2" max="3" width="7.140625" style="627" customWidth="1"/>
    <col min="4" max="5" width="7.5703125" style="627" customWidth="1"/>
    <col min="6" max="7" width="7.42578125" style="627" customWidth="1"/>
    <col min="8" max="9" width="7.7109375" style="627" customWidth="1"/>
    <col min="10" max="11" width="7.42578125" style="627" customWidth="1"/>
    <col min="12" max="13" width="7.5703125" style="627" customWidth="1"/>
    <col min="14" max="15" width="8.140625" style="627" customWidth="1"/>
    <col min="16" max="16" width="8.85546875" style="627" customWidth="1"/>
    <col min="17" max="16384" width="9.140625" style="627"/>
  </cols>
  <sheetData>
    <row r="1" spans="1:25" ht="18.75" customHeight="1">
      <c r="A1" s="1687" t="s">
        <v>1053</v>
      </c>
      <c r="B1" s="1687"/>
      <c r="C1" s="1687"/>
      <c r="D1" s="1687"/>
      <c r="E1" s="1687"/>
      <c r="F1" s="1687"/>
      <c r="G1" s="1687"/>
      <c r="H1" s="1687"/>
      <c r="I1" s="1687"/>
      <c r="J1" s="1687"/>
      <c r="K1" s="1687"/>
      <c r="L1" s="1687"/>
      <c r="M1" s="1687"/>
      <c r="N1" s="1687"/>
      <c r="O1" s="1687"/>
      <c r="P1" s="1687"/>
      <c r="Q1" s="1687"/>
    </row>
    <row r="2" spans="1:25" ht="18.75" customHeight="1">
      <c r="A2" s="1687" t="s">
        <v>985</v>
      </c>
      <c r="B2" s="1687"/>
      <c r="C2" s="1687"/>
      <c r="D2" s="1687"/>
      <c r="E2" s="1687"/>
      <c r="F2" s="1687"/>
      <c r="G2" s="1687"/>
      <c r="H2" s="1687"/>
      <c r="I2" s="1687"/>
      <c r="J2" s="1687"/>
      <c r="K2" s="1687"/>
      <c r="L2" s="1687"/>
      <c r="M2" s="1687"/>
      <c r="N2" s="1687"/>
      <c r="O2" s="1687"/>
      <c r="P2" s="1687"/>
      <c r="Q2" s="1687"/>
    </row>
    <row r="3" spans="1:25" ht="15.75" customHeight="1">
      <c r="A3" s="494" t="s">
        <v>2053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1686"/>
      <c r="Q3" s="1686"/>
    </row>
    <row r="4" spans="1:25" ht="18.75" customHeight="1">
      <c r="A4" s="1667" t="s">
        <v>1055</v>
      </c>
      <c r="B4" s="1670" t="s">
        <v>80</v>
      </c>
      <c r="C4" s="1671"/>
      <c r="D4" s="1676" t="s">
        <v>1056</v>
      </c>
      <c r="E4" s="1677"/>
      <c r="F4" s="1682" t="s">
        <v>494</v>
      </c>
      <c r="G4" s="1682"/>
      <c r="H4" s="1682"/>
      <c r="I4" s="1682"/>
      <c r="J4" s="1682"/>
      <c r="K4" s="1682"/>
      <c r="L4" s="1682"/>
      <c r="M4" s="1682"/>
      <c r="N4" s="1682"/>
      <c r="O4" s="1682"/>
      <c r="P4" s="1682"/>
      <c r="Q4" s="1682"/>
    </row>
    <row r="5" spans="1:25" ht="18.75" customHeight="1">
      <c r="A5" s="1668"/>
      <c r="B5" s="1672"/>
      <c r="C5" s="1673"/>
      <c r="D5" s="1678"/>
      <c r="E5" s="1679"/>
      <c r="F5" s="1683" t="s">
        <v>1054</v>
      </c>
      <c r="G5" s="1683"/>
      <c r="H5" s="1682" t="s">
        <v>495</v>
      </c>
      <c r="I5" s="1682"/>
      <c r="J5" s="1682"/>
      <c r="K5" s="1682"/>
      <c r="L5" s="1682"/>
      <c r="M5" s="1682"/>
      <c r="N5" s="1682"/>
      <c r="O5" s="1682"/>
      <c r="P5" s="1682"/>
      <c r="Q5" s="1682"/>
    </row>
    <row r="6" spans="1:25" ht="18.75" customHeight="1">
      <c r="A6" s="1668"/>
      <c r="B6" s="1672"/>
      <c r="C6" s="1673"/>
      <c r="D6" s="1678"/>
      <c r="E6" s="1679"/>
      <c r="F6" s="1683"/>
      <c r="G6" s="1683"/>
      <c r="H6" s="1682" t="s">
        <v>195</v>
      </c>
      <c r="I6" s="1682"/>
      <c r="J6" s="1682"/>
      <c r="K6" s="1682"/>
      <c r="L6" s="1682" t="s">
        <v>496</v>
      </c>
      <c r="M6" s="1682"/>
      <c r="N6" s="1682"/>
      <c r="O6" s="1682"/>
      <c r="P6" s="1682"/>
      <c r="Q6" s="1682"/>
    </row>
    <row r="7" spans="1:25" ht="29.25" customHeight="1">
      <c r="A7" s="1668"/>
      <c r="B7" s="1674"/>
      <c r="C7" s="1675"/>
      <c r="D7" s="1680"/>
      <c r="E7" s="1681"/>
      <c r="F7" s="1683"/>
      <c r="G7" s="1683"/>
      <c r="H7" s="1683" t="s">
        <v>497</v>
      </c>
      <c r="I7" s="1683"/>
      <c r="J7" s="1688" t="s">
        <v>498</v>
      </c>
      <c r="K7" s="1688"/>
      <c r="L7" s="1689" t="s">
        <v>1052</v>
      </c>
      <c r="M7" s="1689"/>
      <c r="N7" s="1689" t="s">
        <v>1051</v>
      </c>
      <c r="O7" s="1689"/>
      <c r="P7" s="1683" t="s">
        <v>499</v>
      </c>
      <c r="Q7" s="1683"/>
    </row>
    <row r="8" spans="1:25" ht="26.25" customHeight="1">
      <c r="A8" s="1669"/>
      <c r="B8" s="1422">
        <v>2016</v>
      </c>
      <c r="C8" s="1422">
        <v>2017</v>
      </c>
      <c r="D8" s="414">
        <v>2016</v>
      </c>
      <c r="E8" s="1427">
        <v>2017</v>
      </c>
      <c r="F8" s="1424">
        <v>2016</v>
      </c>
      <c r="G8" s="1424">
        <v>2017</v>
      </c>
      <c r="H8" s="1424">
        <v>2016</v>
      </c>
      <c r="I8" s="1424">
        <v>2017</v>
      </c>
      <c r="J8" s="1425">
        <v>2016</v>
      </c>
      <c r="K8" s="1425">
        <v>2017</v>
      </c>
      <c r="L8" s="1426">
        <v>2016</v>
      </c>
      <c r="M8" s="1426">
        <v>2017</v>
      </c>
      <c r="N8" s="1426">
        <v>2016</v>
      </c>
      <c r="O8" s="1426">
        <v>2017</v>
      </c>
      <c r="P8" s="1424">
        <v>2016</v>
      </c>
      <c r="Q8" s="415">
        <v>2017</v>
      </c>
    </row>
    <row r="9" spans="1:25" ht="18.75" customHeight="1">
      <c r="A9" s="1422" t="s">
        <v>81</v>
      </c>
      <c r="B9" s="1684">
        <v>1</v>
      </c>
      <c r="C9" s="1685"/>
      <c r="D9" s="1684">
        <v>2</v>
      </c>
      <c r="E9" s="1685"/>
      <c r="F9" s="1682">
        <v>3</v>
      </c>
      <c r="G9" s="1682"/>
      <c r="H9" s="1682">
        <v>4</v>
      </c>
      <c r="I9" s="1682"/>
      <c r="J9" s="1682">
        <v>5</v>
      </c>
      <c r="K9" s="1682"/>
      <c r="L9" s="1682">
        <v>6</v>
      </c>
      <c r="M9" s="1682"/>
      <c r="N9" s="1682">
        <v>7</v>
      </c>
      <c r="O9" s="1682"/>
      <c r="P9" s="1682">
        <v>8</v>
      </c>
      <c r="Q9" s="1682"/>
    </row>
    <row r="10" spans="1:25" ht="20.25" customHeight="1">
      <c r="A10" s="1432" t="s">
        <v>500</v>
      </c>
      <c r="B10" s="1433">
        <v>4137</v>
      </c>
      <c r="C10" s="1433">
        <v>4934</v>
      </c>
      <c r="D10" s="1433">
        <v>1765</v>
      </c>
      <c r="E10" s="1433">
        <v>1848</v>
      </c>
      <c r="F10" s="1433">
        <v>1788</v>
      </c>
      <c r="G10" s="1434">
        <v>1775</v>
      </c>
      <c r="H10" s="1433">
        <v>1768</v>
      </c>
      <c r="I10" s="1433">
        <v>1981</v>
      </c>
      <c r="J10" s="1433">
        <v>35</v>
      </c>
      <c r="K10" s="1433">
        <v>54</v>
      </c>
      <c r="L10" s="1433">
        <v>77</v>
      </c>
      <c r="M10" s="1433">
        <v>76</v>
      </c>
      <c r="N10" s="1433">
        <v>33</v>
      </c>
      <c r="O10" s="1433">
        <v>39</v>
      </c>
      <c r="P10" s="1433">
        <v>436</v>
      </c>
      <c r="Q10" s="1433">
        <v>469</v>
      </c>
    </row>
    <row r="11" spans="1:25" ht="20.25" customHeight="1">
      <c r="A11" s="1435" t="s">
        <v>115</v>
      </c>
      <c r="B11" s="1436">
        <v>2313</v>
      </c>
      <c r="C11" s="1436">
        <v>2511</v>
      </c>
      <c r="D11" s="1437">
        <v>1010</v>
      </c>
      <c r="E11" s="1437">
        <v>1077</v>
      </c>
      <c r="F11" s="1436">
        <v>878</v>
      </c>
      <c r="G11" s="1438">
        <v>851</v>
      </c>
      <c r="H11" s="1439">
        <v>1122</v>
      </c>
      <c r="I11" s="1438">
        <v>1366</v>
      </c>
      <c r="J11" s="1439">
        <v>19</v>
      </c>
      <c r="K11" s="1438">
        <v>16</v>
      </c>
      <c r="L11" s="1439">
        <v>24</v>
      </c>
      <c r="M11" s="1438">
        <v>37</v>
      </c>
      <c r="N11" s="1439">
        <v>24</v>
      </c>
      <c r="O11" s="1438">
        <v>26</v>
      </c>
      <c r="P11" s="1439">
        <v>246</v>
      </c>
      <c r="Q11" s="1438">
        <v>215</v>
      </c>
    </row>
    <row r="12" spans="1:25" ht="20.25" customHeight="1">
      <c r="A12" s="1435" t="s">
        <v>82</v>
      </c>
      <c r="B12" s="1436">
        <v>207</v>
      </c>
      <c r="C12" s="1436">
        <v>200</v>
      </c>
      <c r="D12" s="1437">
        <v>76</v>
      </c>
      <c r="E12" s="1437">
        <v>71</v>
      </c>
      <c r="F12" s="1436">
        <v>127</v>
      </c>
      <c r="G12" s="1438">
        <v>125</v>
      </c>
      <c r="H12" s="1439">
        <v>40</v>
      </c>
      <c r="I12" s="1438">
        <v>31</v>
      </c>
      <c r="J12" s="1439" t="s">
        <v>1392</v>
      </c>
      <c r="K12" s="1438">
        <v>9</v>
      </c>
      <c r="L12" s="1439">
        <v>20</v>
      </c>
      <c r="M12" s="1438">
        <v>4</v>
      </c>
      <c r="N12" s="1439" t="s">
        <v>1392</v>
      </c>
      <c r="O12" s="1438">
        <v>7</v>
      </c>
      <c r="P12" s="1439">
        <v>20</v>
      </c>
      <c r="Q12" s="1438">
        <v>24</v>
      </c>
    </row>
    <row r="13" spans="1:25" ht="20.25" customHeight="1">
      <c r="A13" s="1435" t="s">
        <v>83</v>
      </c>
      <c r="B13" s="1436">
        <v>147</v>
      </c>
      <c r="C13" s="1436">
        <v>143</v>
      </c>
      <c r="D13" s="1437">
        <v>67</v>
      </c>
      <c r="E13" s="1437">
        <v>59</v>
      </c>
      <c r="F13" s="1436">
        <v>74</v>
      </c>
      <c r="G13" s="1438">
        <v>72</v>
      </c>
      <c r="H13" s="1439">
        <v>73</v>
      </c>
      <c r="I13" s="1438">
        <v>65</v>
      </c>
      <c r="J13" s="1439" t="s">
        <v>1392</v>
      </c>
      <c r="K13" s="1439" t="s">
        <v>1392</v>
      </c>
      <c r="L13" s="1439" t="s">
        <v>1392</v>
      </c>
      <c r="M13" s="1439" t="s">
        <v>1392</v>
      </c>
      <c r="N13" s="1439" t="s">
        <v>1392</v>
      </c>
      <c r="O13" s="1439" t="s">
        <v>1392</v>
      </c>
      <c r="P13" s="1439" t="s">
        <v>1392</v>
      </c>
      <c r="Q13" s="1438">
        <v>6</v>
      </c>
    </row>
    <row r="14" spans="1:25" ht="20.25" customHeight="1">
      <c r="A14" s="1435" t="s">
        <v>92</v>
      </c>
      <c r="B14" s="1436">
        <v>178</v>
      </c>
      <c r="C14" s="1436">
        <v>209</v>
      </c>
      <c r="D14" s="1437">
        <v>69</v>
      </c>
      <c r="E14" s="1437">
        <v>90</v>
      </c>
      <c r="F14" s="1436">
        <v>66</v>
      </c>
      <c r="G14" s="1438">
        <v>82</v>
      </c>
      <c r="H14" s="1439">
        <v>91</v>
      </c>
      <c r="I14" s="1438">
        <v>98</v>
      </c>
      <c r="J14" s="1439">
        <v>3</v>
      </c>
      <c r="K14" s="1438" t="s">
        <v>1392</v>
      </c>
      <c r="L14" s="1439">
        <v>7</v>
      </c>
      <c r="M14" s="1438">
        <v>8</v>
      </c>
      <c r="N14" s="1439">
        <v>2</v>
      </c>
      <c r="O14" s="1438">
        <v>1</v>
      </c>
      <c r="P14" s="1439">
        <v>9</v>
      </c>
      <c r="Q14" s="1438">
        <v>20</v>
      </c>
      <c r="Y14" s="627" t="s">
        <v>1157</v>
      </c>
    </row>
    <row r="15" spans="1:25" ht="20.25" customHeight="1">
      <c r="A15" s="1435" t="s">
        <v>84</v>
      </c>
      <c r="B15" s="1436">
        <v>115</v>
      </c>
      <c r="C15" s="1436">
        <v>113</v>
      </c>
      <c r="D15" s="1437">
        <v>49</v>
      </c>
      <c r="E15" s="1437">
        <v>50</v>
      </c>
      <c r="F15" s="1436">
        <v>55</v>
      </c>
      <c r="G15" s="1438">
        <v>44</v>
      </c>
      <c r="H15" s="1439">
        <v>43</v>
      </c>
      <c r="I15" s="1438">
        <v>63</v>
      </c>
      <c r="J15" s="1439">
        <v>2</v>
      </c>
      <c r="K15" s="1438" t="s">
        <v>1392</v>
      </c>
      <c r="L15" s="1439">
        <v>2</v>
      </c>
      <c r="M15" s="1438" t="s">
        <v>1392</v>
      </c>
      <c r="N15" s="1439" t="s">
        <v>1392</v>
      </c>
      <c r="O15" s="1439" t="s">
        <v>1392</v>
      </c>
      <c r="P15" s="1439">
        <v>13</v>
      </c>
      <c r="Q15" s="1438">
        <v>6</v>
      </c>
    </row>
    <row r="16" spans="1:25" ht="20.25" customHeight="1">
      <c r="A16" s="1435" t="s">
        <v>85</v>
      </c>
      <c r="B16" s="1436">
        <v>30</v>
      </c>
      <c r="C16" s="1436">
        <v>75</v>
      </c>
      <c r="D16" s="1437">
        <v>13</v>
      </c>
      <c r="E16" s="1437">
        <v>26</v>
      </c>
      <c r="F16" s="1436">
        <v>6</v>
      </c>
      <c r="G16" s="1438">
        <v>31</v>
      </c>
      <c r="H16" s="1439">
        <v>21</v>
      </c>
      <c r="I16" s="1438">
        <v>43</v>
      </c>
      <c r="J16" s="1439" t="s">
        <v>1392</v>
      </c>
      <c r="K16" s="1439" t="s">
        <v>1392</v>
      </c>
      <c r="L16" s="1439" t="s">
        <v>1392</v>
      </c>
      <c r="M16" s="1439" t="s">
        <v>1392</v>
      </c>
      <c r="N16" s="1439" t="s">
        <v>1392</v>
      </c>
      <c r="O16" s="1439" t="s">
        <v>1392</v>
      </c>
      <c r="P16" s="1439">
        <v>3</v>
      </c>
      <c r="Q16" s="1438">
        <v>1</v>
      </c>
    </row>
    <row r="17" spans="1:17" ht="20.25" customHeight="1">
      <c r="A17" s="1435" t="s">
        <v>86</v>
      </c>
      <c r="B17" s="1436">
        <v>182</v>
      </c>
      <c r="C17" s="1436">
        <v>179</v>
      </c>
      <c r="D17" s="1437">
        <v>89</v>
      </c>
      <c r="E17" s="1437">
        <v>87</v>
      </c>
      <c r="F17" s="1436">
        <v>103</v>
      </c>
      <c r="G17" s="1438">
        <v>101</v>
      </c>
      <c r="H17" s="1439">
        <v>51</v>
      </c>
      <c r="I17" s="1438">
        <v>38</v>
      </c>
      <c r="J17" s="1439" t="s">
        <v>1392</v>
      </c>
      <c r="K17" s="1438">
        <v>11</v>
      </c>
      <c r="L17" s="1439">
        <v>8</v>
      </c>
      <c r="M17" s="1438">
        <v>3</v>
      </c>
      <c r="N17" s="1439">
        <v>2</v>
      </c>
      <c r="O17" s="1438">
        <v>5</v>
      </c>
      <c r="P17" s="1439">
        <v>18</v>
      </c>
      <c r="Q17" s="1438">
        <v>21</v>
      </c>
    </row>
    <row r="18" spans="1:17" ht="20.25" customHeight="1">
      <c r="A18" s="1435" t="s">
        <v>87</v>
      </c>
      <c r="B18" s="1436">
        <v>123</v>
      </c>
      <c r="C18" s="1436">
        <v>129</v>
      </c>
      <c r="D18" s="1437">
        <v>59</v>
      </c>
      <c r="E18" s="1437">
        <v>61</v>
      </c>
      <c r="F18" s="1436">
        <v>76</v>
      </c>
      <c r="G18" s="1438">
        <v>74</v>
      </c>
      <c r="H18" s="1439">
        <v>38</v>
      </c>
      <c r="I18" s="1438">
        <v>27</v>
      </c>
      <c r="J18" s="1439">
        <v>5</v>
      </c>
      <c r="K18" s="1438">
        <v>13</v>
      </c>
      <c r="L18" s="1439">
        <v>2</v>
      </c>
      <c r="M18" s="1438">
        <v>7</v>
      </c>
      <c r="N18" s="1439" t="s">
        <v>1392</v>
      </c>
      <c r="O18" s="1439" t="s">
        <v>1392</v>
      </c>
      <c r="P18" s="1439">
        <v>2</v>
      </c>
      <c r="Q18" s="1438">
        <v>8</v>
      </c>
    </row>
    <row r="19" spans="1:17" ht="20.25" customHeight="1">
      <c r="A19" s="1435" t="s">
        <v>90</v>
      </c>
      <c r="B19" s="1436">
        <v>101</v>
      </c>
      <c r="C19" s="1436">
        <v>99</v>
      </c>
      <c r="D19" s="1437">
        <v>37</v>
      </c>
      <c r="E19" s="1437">
        <v>35</v>
      </c>
      <c r="F19" s="1436">
        <v>51</v>
      </c>
      <c r="G19" s="1438">
        <v>53</v>
      </c>
      <c r="H19" s="1439">
        <v>36</v>
      </c>
      <c r="I19" s="1438">
        <v>34</v>
      </c>
      <c r="J19" s="1439" t="s">
        <v>1392</v>
      </c>
      <c r="K19" s="1439" t="s">
        <v>1392</v>
      </c>
      <c r="L19" s="1439">
        <v>2</v>
      </c>
      <c r="M19" s="1438">
        <v>3</v>
      </c>
      <c r="N19" s="1439" t="s">
        <v>1392</v>
      </c>
      <c r="O19" s="1439" t="s">
        <v>1392</v>
      </c>
      <c r="P19" s="1439">
        <v>12</v>
      </c>
      <c r="Q19" s="1438">
        <v>9</v>
      </c>
    </row>
    <row r="20" spans="1:17" ht="20.25" customHeight="1">
      <c r="A20" s="1435" t="s">
        <v>88</v>
      </c>
      <c r="B20" s="1436">
        <v>89</v>
      </c>
      <c r="C20" s="1436">
        <v>87</v>
      </c>
      <c r="D20" s="1437">
        <v>31</v>
      </c>
      <c r="E20" s="1437">
        <v>31</v>
      </c>
      <c r="F20" s="1436">
        <v>29</v>
      </c>
      <c r="G20" s="1438">
        <v>27</v>
      </c>
      <c r="H20" s="1439">
        <v>57</v>
      </c>
      <c r="I20" s="1438">
        <v>44</v>
      </c>
      <c r="J20" s="1439">
        <v>1</v>
      </c>
      <c r="K20" s="1439" t="s">
        <v>1392</v>
      </c>
      <c r="L20" s="1439" t="s">
        <v>1392</v>
      </c>
      <c r="M20" s="1439">
        <v>5</v>
      </c>
      <c r="N20" s="1439" t="s">
        <v>1392</v>
      </c>
      <c r="O20" s="1439" t="s">
        <v>1392</v>
      </c>
      <c r="P20" s="1439">
        <v>2</v>
      </c>
      <c r="Q20" s="1438">
        <v>11</v>
      </c>
    </row>
    <row r="21" spans="1:17" ht="20.25" customHeight="1">
      <c r="A21" s="1435" t="s">
        <v>89</v>
      </c>
      <c r="B21" s="1436">
        <v>149</v>
      </c>
      <c r="C21" s="1436">
        <v>147</v>
      </c>
      <c r="D21" s="1437">
        <v>54</v>
      </c>
      <c r="E21" s="1437">
        <v>57</v>
      </c>
      <c r="F21" s="1436">
        <v>74</v>
      </c>
      <c r="G21" s="1438">
        <v>77</v>
      </c>
      <c r="H21" s="1439">
        <v>12</v>
      </c>
      <c r="I21" s="1438">
        <v>70</v>
      </c>
      <c r="J21" s="1439" t="s">
        <v>1392</v>
      </c>
      <c r="K21" s="1439" t="s">
        <v>1392</v>
      </c>
      <c r="L21" s="1439" t="s">
        <v>1392</v>
      </c>
      <c r="M21" s="1439" t="s">
        <v>1392</v>
      </c>
      <c r="N21" s="1439" t="s">
        <v>1392</v>
      </c>
      <c r="O21" s="1439" t="s">
        <v>1392</v>
      </c>
      <c r="P21" s="1439">
        <v>63</v>
      </c>
      <c r="Q21" s="1438" t="s">
        <v>1392</v>
      </c>
    </row>
    <row r="22" spans="1:17" ht="20.25" customHeight="1">
      <c r="A22" s="1435" t="s">
        <v>91</v>
      </c>
      <c r="B22" s="1436">
        <v>254</v>
      </c>
      <c r="C22" s="1436">
        <v>244</v>
      </c>
      <c r="D22" s="1437">
        <v>116</v>
      </c>
      <c r="E22" s="1437">
        <v>105</v>
      </c>
      <c r="F22" s="1436">
        <v>137</v>
      </c>
      <c r="G22" s="1438">
        <v>133</v>
      </c>
      <c r="H22" s="1439">
        <v>91</v>
      </c>
      <c r="I22" s="1438">
        <v>70</v>
      </c>
      <c r="J22" s="1439" t="s">
        <v>1392</v>
      </c>
      <c r="K22" s="1438">
        <v>5</v>
      </c>
      <c r="L22" s="1439">
        <v>7</v>
      </c>
      <c r="M22" s="1438">
        <v>9</v>
      </c>
      <c r="N22" s="1439">
        <v>1</v>
      </c>
      <c r="O22" s="1439" t="s">
        <v>1392</v>
      </c>
      <c r="P22" s="1439">
        <v>18</v>
      </c>
      <c r="Q22" s="1438">
        <v>27</v>
      </c>
    </row>
    <row r="23" spans="1:17" ht="20.25" customHeight="1">
      <c r="A23" s="1435" t="s">
        <v>93</v>
      </c>
      <c r="B23" s="1436">
        <v>152</v>
      </c>
      <c r="C23" s="1436">
        <v>162</v>
      </c>
      <c r="D23" s="1437">
        <v>55</v>
      </c>
      <c r="E23" s="1437">
        <v>60</v>
      </c>
      <c r="F23" s="1436">
        <v>55</v>
      </c>
      <c r="G23" s="1438">
        <v>48</v>
      </c>
      <c r="H23" s="1439">
        <v>62</v>
      </c>
      <c r="I23" s="1438">
        <v>32</v>
      </c>
      <c r="J23" s="1439">
        <v>5</v>
      </c>
      <c r="K23" s="1438" t="s">
        <v>1392</v>
      </c>
      <c r="L23" s="1439">
        <v>1</v>
      </c>
      <c r="M23" s="1438" t="s">
        <v>1392</v>
      </c>
      <c r="N23" s="1439">
        <v>4</v>
      </c>
      <c r="O23" s="1438" t="s">
        <v>1392</v>
      </c>
      <c r="P23" s="1439">
        <v>25</v>
      </c>
      <c r="Q23" s="1438">
        <v>82</v>
      </c>
    </row>
    <row r="24" spans="1:17" ht="20.25" customHeight="1">
      <c r="A24" s="1440" t="s">
        <v>94</v>
      </c>
      <c r="B24" s="1423">
        <v>97</v>
      </c>
      <c r="C24" s="1423">
        <v>96</v>
      </c>
      <c r="D24" s="1423">
        <v>40</v>
      </c>
      <c r="E24" s="1423">
        <v>39</v>
      </c>
      <c r="F24" s="1436">
        <v>57</v>
      </c>
      <c r="G24" s="1423">
        <v>57</v>
      </c>
      <c r="H24" s="1439">
        <v>31</v>
      </c>
      <c r="I24" s="1423" t="s">
        <v>1392</v>
      </c>
      <c r="J24" s="1439" t="s">
        <v>1392</v>
      </c>
      <c r="K24" s="1423" t="s">
        <v>1392</v>
      </c>
      <c r="L24" s="1439">
        <v>4</v>
      </c>
      <c r="M24" s="1423" t="s">
        <v>1392</v>
      </c>
      <c r="N24" s="1439" t="s">
        <v>1392</v>
      </c>
      <c r="O24" s="1423" t="s">
        <v>1392</v>
      </c>
      <c r="P24" s="1439">
        <v>5</v>
      </c>
      <c r="Q24" s="1423">
        <v>39</v>
      </c>
    </row>
    <row r="25" spans="1:17" ht="20.25" customHeight="1">
      <c r="A25" s="1441" t="s">
        <v>323</v>
      </c>
      <c r="B25" s="1442">
        <v>4137</v>
      </c>
      <c r="C25" s="1442">
        <f>SUM(C11:C24)</f>
        <v>4394</v>
      </c>
      <c r="D25" s="1442">
        <v>1765</v>
      </c>
      <c r="E25" s="1442">
        <f>SUM(E11:E24)</f>
        <v>1848</v>
      </c>
      <c r="F25" s="1442">
        <v>1788</v>
      </c>
      <c r="G25" s="1442">
        <f>SUM(G11:G24)</f>
        <v>1775</v>
      </c>
      <c r="H25" s="1442">
        <v>1768</v>
      </c>
      <c r="I25" s="1442">
        <f>SUM(I11:I24)</f>
        <v>1981</v>
      </c>
      <c r="J25" s="1442">
        <v>35</v>
      </c>
      <c r="K25" s="1442">
        <f>SUM(K11:K24)</f>
        <v>54</v>
      </c>
      <c r="L25" s="1442">
        <v>77</v>
      </c>
      <c r="M25" s="1442">
        <f>SUM(M11:M24)</f>
        <v>76</v>
      </c>
      <c r="N25" s="1442">
        <v>33</v>
      </c>
      <c r="O25" s="1442">
        <f>SUM(O11:O24)</f>
        <v>39</v>
      </c>
      <c r="P25" s="1442">
        <v>436</v>
      </c>
      <c r="Q25" s="1443">
        <f>SUM(Q11:Q24)</f>
        <v>469</v>
      </c>
    </row>
    <row r="27" spans="1:17">
      <c r="A27" s="1666">
        <v>23</v>
      </c>
      <c r="B27" s="1666"/>
      <c r="C27" s="1666"/>
      <c r="D27" s="1666"/>
      <c r="E27" s="1666"/>
      <c r="F27" s="1666"/>
      <c r="G27" s="1666"/>
      <c r="H27" s="1666"/>
      <c r="I27" s="1666"/>
      <c r="J27" s="1666"/>
      <c r="K27" s="1666"/>
      <c r="L27" s="1666"/>
      <c r="M27" s="1666"/>
      <c r="N27" s="1666"/>
      <c r="O27" s="1666"/>
      <c r="P27" s="1666"/>
      <c r="Q27" s="1666"/>
    </row>
    <row r="28" spans="1:17">
      <c r="A28" s="1428"/>
      <c r="B28" s="1428"/>
      <c r="C28" s="1428"/>
      <c r="D28" s="1428"/>
      <c r="E28" s="1428"/>
      <c r="F28" s="1428"/>
      <c r="G28" s="1428"/>
      <c r="H28" s="1428"/>
      <c r="I28" s="1428"/>
      <c r="J28" s="1428"/>
      <c r="K28" s="1428"/>
      <c r="L28" s="1428"/>
      <c r="M28" s="1428"/>
      <c r="N28" s="1428"/>
      <c r="O28" s="1428"/>
      <c r="P28" s="1428"/>
      <c r="Q28" s="1428"/>
    </row>
  </sheetData>
  <mergeCells count="25">
    <mergeCell ref="J9:K9"/>
    <mergeCell ref="P3:Q3"/>
    <mergeCell ref="A1:Q1"/>
    <mergeCell ref="A2:Q2"/>
    <mergeCell ref="H7:I7"/>
    <mergeCell ref="J7:K7"/>
    <mergeCell ref="L7:M7"/>
    <mergeCell ref="N7:O7"/>
    <mergeCell ref="P7:Q7"/>
    <mergeCell ref="A27:Q27"/>
    <mergeCell ref="A4:A8"/>
    <mergeCell ref="B4:C7"/>
    <mergeCell ref="D4:E7"/>
    <mergeCell ref="F4:Q4"/>
    <mergeCell ref="F5:G7"/>
    <mergeCell ref="H5:Q5"/>
    <mergeCell ref="H6:K6"/>
    <mergeCell ref="L6:Q6"/>
    <mergeCell ref="L9:M9"/>
    <mergeCell ref="N9:O9"/>
    <mergeCell ref="P9:Q9"/>
    <mergeCell ref="B9:C9"/>
    <mergeCell ref="D9:E9"/>
    <mergeCell ref="F9:G9"/>
    <mergeCell ref="H9:I9"/>
  </mergeCells>
  <pageMargins left="0.7" right="0.43" top="0.49" bottom="0.3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2</vt:i4>
      </vt:variant>
    </vt:vector>
  </HeadingPairs>
  <TitlesOfParts>
    <vt:vector size="81" baseType="lpstr">
      <vt:lpstr>nuur </vt:lpstr>
      <vt:lpstr>Toviyog 1-2</vt:lpstr>
      <vt:lpstr>ED ZAS-9-11</vt:lpstr>
      <vt:lpstr>XA-12-17</vt:lpstr>
      <vt:lpstr>urh hun 18</vt:lpstr>
      <vt:lpstr>hun bairshlaar 19</vt:lpstr>
      <vt:lpstr>XA-20</vt:lpstr>
      <vt:lpstr>urh 21-22</vt:lpstr>
      <vt:lpstr>XA-23</vt:lpstr>
      <vt:lpstr>TARIALALT</vt:lpstr>
      <vt:lpstr>Xa-24</vt:lpstr>
      <vt:lpstr>Eruul mend-25</vt:lpstr>
      <vt:lpstr>Eruul mend-26</vt:lpstr>
      <vt:lpstr>haldvart ovchin-27</vt:lpstr>
      <vt:lpstr>Haldvart uvchin-28-29</vt:lpstr>
      <vt:lpstr>Tusuv orlogo-30</vt:lpstr>
      <vt:lpstr>Or_sum-31</vt:lpstr>
      <vt:lpstr>Zarlaga-32</vt:lpstr>
      <vt:lpstr>Uglug, avlaga-33</vt:lpstr>
      <vt:lpstr>EBS-udruur suraltsagch-34</vt:lpstr>
      <vt:lpstr>EBS-dotuur bair-35</vt:lpstr>
      <vt:lpstr>EBS-huiseer-36</vt:lpstr>
      <vt:lpstr>SOB-37</vt:lpstr>
      <vt:lpstr>SOB too-38</vt:lpstr>
      <vt:lpstr>MSUT-39</vt:lpstr>
      <vt:lpstr>Politexnik-40</vt:lpstr>
      <vt:lpstr>Politexnik-41</vt:lpstr>
      <vt:lpstr>DD-42</vt:lpstr>
      <vt:lpstr>db1echnee-43</vt:lpstr>
      <vt:lpstr>bmal-44-46</vt:lpstr>
      <vt:lpstr>heeltegch</vt:lpstr>
      <vt:lpstr>tul</vt:lpstr>
      <vt:lpstr>Horogdol-49</vt:lpstr>
      <vt:lpstr>tejeeber-50</vt:lpstr>
      <vt:lpstr>but_bor-51</vt:lpstr>
      <vt:lpstr>maltai urh-52</vt:lpstr>
      <vt:lpstr>malchin-53</vt:lpstr>
      <vt:lpstr>buleglelt-54</vt:lpstr>
      <vt:lpstr>buleg 1-55</vt:lpstr>
      <vt:lpstr>ergelt-56</vt:lpstr>
      <vt:lpstr>zardal_zb</vt:lpstr>
      <vt:lpstr>tejeel-58</vt:lpstr>
      <vt:lpstr>malj-59</vt:lpstr>
      <vt:lpstr>erliiz-60</vt:lpstr>
      <vt:lpstr>hudag-6a-61</vt:lpstr>
      <vt:lpstr>mashin tt-62</vt:lpstr>
      <vt:lpstr>soel-63</vt:lpstr>
      <vt:lpstr>haa-n bh-64</vt:lpstr>
      <vt:lpstr>tarialalt-65</vt:lpstr>
      <vt:lpstr>urgats-66</vt:lpstr>
      <vt:lpstr>ga-n urgats-67</vt:lpstr>
      <vt:lpstr>XXAAG-68</vt:lpstr>
      <vt:lpstr>horshoo-69</vt:lpstr>
      <vt:lpstr>une-70</vt:lpstr>
      <vt:lpstr>une index -71</vt:lpstr>
      <vt:lpstr>ib1-72</vt:lpstr>
      <vt:lpstr>Aj uildver-73</vt:lpstr>
      <vt:lpstr>Niit buteegdehuun 74</vt:lpstr>
      <vt:lpstr>NXYX-75</vt:lpstr>
      <vt:lpstr>Halamj-76</vt:lpstr>
      <vt:lpstr>Bank-77</vt:lpstr>
      <vt:lpstr>YHISan-78</vt:lpstr>
      <vt:lpstr>NDX-79</vt:lpstr>
      <vt:lpstr>Teever, holboo,NAA -80</vt:lpstr>
      <vt:lpstr>Tumur zam -81</vt:lpstr>
      <vt:lpstr>ShA-in bair-82</vt:lpstr>
      <vt:lpstr>burtgeltei-83</vt:lpstr>
      <vt:lpstr>Ajil haij bui-84</vt:lpstr>
      <vt:lpstr>Ajil erhlet-85</vt:lpstr>
      <vt:lpstr>Ajil salbaraar-86</vt:lpstr>
      <vt:lpstr>hutulburiin heregjilt 87-90</vt:lpstr>
      <vt:lpstr>Gemt hereg-91</vt:lpstr>
      <vt:lpstr>gaali-92-93</vt:lpstr>
      <vt:lpstr>GNsan-96-99</vt:lpstr>
      <vt:lpstr>teever-100</vt:lpstr>
      <vt:lpstr>val_hansh-101</vt:lpstr>
      <vt:lpstr>BR san -94</vt:lpstr>
      <vt:lpstr>BR san -95</vt:lpstr>
      <vt:lpstr>habtas</vt:lpstr>
      <vt:lpstr>TARIALALT!Print_Area</vt:lpstr>
      <vt:lpstr>'hun bairshlaar 19'!Print_Titles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486</dc:creator>
  <cp:lastModifiedBy>Tsetsgee</cp:lastModifiedBy>
  <cp:lastPrinted>2018-02-01T03:03:52Z</cp:lastPrinted>
  <dcterms:created xsi:type="dcterms:W3CDTF">1999-05-03T16:59:49Z</dcterms:created>
  <dcterms:modified xsi:type="dcterms:W3CDTF">2018-02-01T03:03:55Z</dcterms:modified>
</cp:coreProperties>
</file>