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udldaanii medee bolon sudalgaa\hudaldaanii sudalgaanii medee_sukhbaatar\"/>
    </mc:Choice>
  </mc:AlternateContent>
  <bookViews>
    <workbookView xWindow="240" yWindow="330" windowWidth="15480" windowHeight="11520" tabRatio="954" activeTab="5"/>
  </bookViews>
  <sheets>
    <sheet name="Сүхболор-Оюут" sheetId="1" r:id="rId1"/>
    <sheet name="Наранбулгийн дэрс" sheetId="2" r:id="rId2"/>
    <sheet name="Өөдлөх боломж" sheetId="3" r:id="rId3"/>
    <sheet name="Марс ундрал" sheetId="13" r:id="rId4"/>
    <sheet name="Хавиргын - Ундрах" sheetId="5" r:id="rId5"/>
    <sheet name="Бадмаараг-Өсөх" sheetId="6" r:id="rId6"/>
    <sheet name="Түвшин-Арвин" sheetId="7" r:id="rId7"/>
    <sheet name="Миний эрдэнэ" sheetId="8" r:id="rId8"/>
    <sheet name="Өсөх дэлгэр ундрах" sheetId="9" r:id="rId9"/>
    <sheet name="Нэмэр их" sheetId="10" r:id="rId10"/>
    <sheet name="эм хангамж" sheetId="11" r:id="rId11"/>
    <sheet name="ДЦТЭ" sheetId="12" r:id="rId12"/>
  </sheets>
  <externalReferences>
    <externalReference r:id="rId13"/>
  </externalReferences>
  <definedNames>
    <definedName name="_xlnm._FilterDatabase" localSheetId="10" hidden="1">'эм хангамж'!$A$25:$L$25</definedName>
  </definedNames>
  <calcPr calcId="152511"/>
</workbook>
</file>

<file path=xl/calcChain.xml><?xml version="1.0" encoding="utf-8"?>
<calcChain xmlns="http://schemas.openxmlformats.org/spreadsheetml/2006/main">
  <c r="I118" i="11" l="1"/>
  <c r="I117" i="11"/>
  <c r="F21" i="9"/>
  <c r="G21" i="9" s="1"/>
  <c r="I127" i="7" l="1"/>
  <c r="E127" i="7"/>
  <c r="I126" i="7"/>
  <c r="E126" i="7"/>
  <c r="I125" i="7"/>
  <c r="E125" i="7"/>
  <c r="I124" i="7"/>
  <c r="E124" i="7"/>
  <c r="I123" i="7"/>
  <c r="E123" i="7"/>
  <c r="I122" i="7"/>
  <c r="E122" i="7"/>
  <c r="I121" i="7"/>
  <c r="E121" i="7"/>
  <c r="I120" i="7"/>
  <c r="E120" i="7"/>
  <c r="I119" i="7"/>
  <c r="E119" i="7"/>
  <c r="I118" i="7"/>
  <c r="E118" i="7"/>
  <c r="I117" i="7"/>
  <c r="E117" i="7"/>
  <c r="I116" i="7"/>
  <c r="E116" i="7"/>
  <c r="I115" i="7"/>
  <c r="E115" i="7"/>
  <c r="I114" i="7"/>
  <c r="E114" i="7"/>
  <c r="I113" i="7"/>
  <c r="E113" i="7"/>
  <c r="I112" i="7"/>
  <c r="E112" i="7"/>
  <c r="I111" i="7"/>
  <c r="E111" i="7"/>
  <c r="I110" i="7"/>
  <c r="E110" i="7"/>
  <c r="I109" i="7"/>
  <c r="E109" i="7"/>
  <c r="I108" i="7"/>
  <c r="E108" i="7"/>
  <c r="I107" i="7"/>
  <c r="E107" i="7"/>
  <c r="I106" i="7"/>
  <c r="E106" i="7"/>
  <c r="I105" i="7"/>
  <c r="E105" i="7"/>
  <c r="I104" i="7"/>
  <c r="E104" i="7"/>
  <c r="I103" i="7"/>
  <c r="E103" i="7"/>
  <c r="I102" i="7"/>
  <c r="E102" i="7"/>
  <c r="I101" i="7"/>
  <c r="E101" i="7"/>
  <c r="I100" i="7"/>
  <c r="E100" i="7"/>
  <c r="I99" i="7"/>
  <c r="E99" i="7"/>
  <c r="I98" i="7"/>
  <c r="E98" i="7"/>
  <c r="I97" i="7"/>
  <c r="E97" i="7"/>
  <c r="I96" i="7"/>
  <c r="E96" i="7"/>
  <c r="I95" i="7"/>
  <c r="E95" i="7"/>
  <c r="I94" i="7"/>
  <c r="E94" i="7"/>
  <c r="I93" i="7"/>
  <c r="E93" i="7"/>
  <c r="I92" i="7"/>
  <c r="E92" i="7"/>
  <c r="I91" i="7"/>
  <c r="E91" i="7"/>
  <c r="I90" i="7"/>
  <c r="E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I55" i="7"/>
  <c r="E55" i="7"/>
  <c r="I54" i="7"/>
  <c r="E54" i="7"/>
  <c r="I53" i="7"/>
  <c r="E53" i="7"/>
  <c r="I52" i="7"/>
  <c r="E52" i="7"/>
  <c r="I51" i="7"/>
  <c r="E51" i="7"/>
  <c r="I50" i="7"/>
  <c r="E50" i="7"/>
  <c r="I49" i="7"/>
  <c r="E49" i="7"/>
  <c r="I48" i="7"/>
  <c r="E48" i="7"/>
  <c r="I47" i="7"/>
  <c r="E47" i="7"/>
  <c r="I46" i="7"/>
  <c r="E46" i="7"/>
  <c r="I45" i="7"/>
  <c r="E45" i="7"/>
  <c r="I44" i="7"/>
  <c r="E44" i="7"/>
  <c r="I43" i="7"/>
  <c r="E43" i="7"/>
  <c r="I42" i="7"/>
  <c r="E42" i="7"/>
  <c r="I41" i="7"/>
  <c r="E41" i="7"/>
  <c r="I40" i="7"/>
  <c r="E40" i="7"/>
  <c r="I39" i="7"/>
  <c r="E39" i="7"/>
  <c r="I38" i="7"/>
  <c r="E38" i="7"/>
  <c r="I37" i="7"/>
  <c r="E37" i="7"/>
  <c r="I36" i="7"/>
  <c r="E36" i="7"/>
  <c r="I35" i="7"/>
  <c r="E35" i="7"/>
  <c r="I34" i="7"/>
  <c r="E34" i="7"/>
  <c r="I33" i="7"/>
  <c r="E33" i="7"/>
  <c r="I32" i="7"/>
  <c r="E32" i="7"/>
  <c r="I31" i="7"/>
  <c r="E31" i="7"/>
  <c r="I30" i="7"/>
  <c r="E30" i="7"/>
  <c r="I29" i="7"/>
  <c r="E29" i="7"/>
  <c r="I28" i="7"/>
  <c r="E28" i="7"/>
  <c r="I27" i="7"/>
  <c r="E27" i="7"/>
  <c r="I26" i="7"/>
  <c r="E26" i="7"/>
  <c r="E21" i="5"/>
  <c r="G21" i="5" s="1"/>
  <c r="M35" i="13"/>
  <c r="M34" i="13"/>
  <c r="M33" i="13"/>
  <c r="M32" i="13"/>
  <c r="M31" i="13"/>
  <c r="M30" i="13"/>
  <c r="M29" i="13"/>
  <c r="M28" i="13"/>
  <c r="M27" i="13"/>
  <c r="M26" i="13"/>
  <c r="E20" i="13"/>
</calcChain>
</file>

<file path=xl/sharedStrings.xml><?xml version="1.0" encoding="utf-8"?>
<sst xmlns="http://schemas.openxmlformats.org/spreadsheetml/2006/main" count="2622" uniqueCount="811">
  <si>
    <t>Мэдээллийн нууцыг хуулийн дагуу чандлан хадгална.</t>
  </si>
  <si>
    <t>ХУДАЛДААНЫ САЛБАРЫН ҮНИЙН ИНДЕКСИЙН ТООЦООНД АШИГЛАХ СУУРЬ ҮНЭ ЦУГЛУУЛАХ СУДАЛГАА</t>
  </si>
  <si>
    <t>А. Хаягийн хэсэг</t>
  </si>
  <si>
    <t xml:space="preserve">Регистрийн дугаар        </t>
  </si>
  <si>
    <t>нэр</t>
  </si>
  <si>
    <t>код</t>
  </si>
  <si>
    <t>Аймаг, нийслэл</t>
  </si>
  <si>
    <t>Сум, дүүрэг</t>
  </si>
  <si>
    <t>Аж ахуйн нэгж</t>
  </si>
  <si>
    <t>байгууллагын нэр</t>
  </si>
  <si>
    <t xml:space="preserve">Үйл ажиллагааны </t>
  </si>
  <si>
    <t xml:space="preserve"> салбарын чиглэл </t>
  </si>
  <si>
    <t>Б. Шаардлагатай нэмэлт мэдээлэл</t>
  </si>
  <si>
    <t>НӨАТ төлөгч мөн эсэх (тохирох хариултыг дугуйлна уу)</t>
  </si>
  <si>
    <t>1.....Тийм</t>
  </si>
  <si>
    <t>2......Үгүй</t>
  </si>
  <si>
    <t>Улирлын нийт борлуулалтын орлого (мян.төгрөг)</t>
  </si>
  <si>
    <t>1-р улирал</t>
  </si>
  <si>
    <t>2-р улирал</t>
  </si>
  <si>
    <t>В. Үнийн мэдээлэл</t>
  </si>
  <si>
    <t>Худалдаалагдаж байгаа барааны нэр</t>
  </si>
  <si>
    <t>Барааны тодорохойлолт</t>
  </si>
  <si>
    <t>Барааны код</t>
  </si>
  <si>
    <t>Хэмжих нэгж</t>
  </si>
  <si>
    <t>1-р улирлын борлуулалтын орлого, төг</t>
  </si>
  <si>
    <t>Барааны нэгжийн үнэ, төг</t>
  </si>
  <si>
    <t>2-р улирлын борлуулалтын орлого, төг</t>
  </si>
  <si>
    <t>1 сард</t>
  </si>
  <si>
    <t>2 сард</t>
  </si>
  <si>
    <t>3 сард</t>
  </si>
  <si>
    <t>4 сард</t>
  </si>
  <si>
    <t>5 сард</t>
  </si>
  <si>
    <t>6 сард</t>
  </si>
  <si>
    <t>A</t>
  </si>
  <si>
    <t>Б</t>
  </si>
  <si>
    <t>В</t>
  </si>
  <si>
    <t>Г</t>
  </si>
  <si>
    <t>Г.Барааны нэр төрлийг өөрчлөх эсэх</t>
  </si>
  <si>
    <t>1. Тийм</t>
  </si>
  <si>
    <t>2. Үгүй</t>
  </si>
  <si>
    <t>( Хэрэв  тийм  бол  дараах  хэсгийг  бөглөнө)</t>
  </si>
  <si>
    <t>Шинэ барааны нэр</t>
  </si>
  <si>
    <t>Шинэ барааны тодорохойлолт</t>
  </si>
  <si>
    <t>1-р улирлын борлуулалт, төг</t>
  </si>
  <si>
    <t>2-р улирлын борлуулалт, төг</t>
  </si>
  <si>
    <t>Äàðãà /çàõèðàë, ýçýí/………………………………./                               /</t>
  </si>
  <si>
    <t>Òàìãà</t>
  </si>
  <si>
    <t>Åðºíõèé (àõëàõ) íÿãòëàí áîäîã÷…………………./                               /</t>
  </si>
  <si>
    <t>Ýäèéí çàñàã÷…………………………………………/                               /</t>
  </si>
  <si>
    <t>201…îíû….ñàðûí ….ºäºð</t>
  </si>
  <si>
    <t xml:space="preserve"> Сүхболор-Оюут ХХК</t>
  </si>
  <si>
    <t>Cүхбаатар</t>
  </si>
  <si>
    <t>Баруун-Урт</t>
  </si>
  <si>
    <t>Моторт тээврийн хэрэгслийн сэлбэг эд ангийн худалдаа</t>
  </si>
  <si>
    <t>Сүпер 1 гол</t>
  </si>
  <si>
    <t>Акумлятор 90</t>
  </si>
  <si>
    <t>Акумлятор 60,40</t>
  </si>
  <si>
    <t>Дугуй шинэ 12</t>
  </si>
  <si>
    <t>Дугуй 15</t>
  </si>
  <si>
    <t>энгийн гол I</t>
  </si>
  <si>
    <t>Сүпер 2 гол</t>
  </si>
  <si>
    <t>энгийн гол II</t>
  </si>
  <si>
    <t>Акумлятор 80</t>
  </si>
  <si>
    <t>3-араа</t>
  </si>
  <si>
    <t>Акумлятор 45</t>
  </si>
  <si>
    <t>Данхрад 5тн</t>
  </si>
  <si>
    <t>орос</t>
  </si>
  <si>
    <t>Солонгос</t>
  </si>
  <si>
    <t>хятад</t>
  </si>
  <si>
    <t>ш</t>
  </si>
  <si>
    <t>Наранбулгийн дэрс ХХК</t>
  </si>
  <si>
    <t>Төлбөр эсвэл гэрээний үндсэн дээр хийгдэх бөөний худалдаа</t>
  </si>
  <si>
    <t>Төмөр</t>
  </si>
  <si>
    <t>Элс</t>
  </si>
  <si>
    <t>уут</t>
  </si>
  <si>
    <r>
      <t xml:space="preserve">м </t>
    </r>
    <r>
      <rPr>
        <vertAlign val="superscript"/>
        <sz val="11"/>
        <rFont val="Arial Mon"/>
        <family val="2"/>
      </rPr>
      <t>2</t>
    </r>
  </si>
  <si>
    <t>30x30</t>
  </si>
  <si>
    <t>60х40</t>
  </si>
  <si>
    <t>30х80</t>
  </si>
  <si>
    <t>Өөдлөх боломж ХХК</t>
  </si>
  <si>
    <t>хөдөө аж ахуйн түхий эд болон мал, амьтдын бөөний худалдаа</t>
  </si>
  <si>
    <t>Ямааны арьс</t>
  </si>
  <si>
    <t>Үхрийн шир</t>
  </si>
  <si>
    <t>Хонины арьс</t>
  </si>
  <si>
    <t>0295400</t>
  </si>
  <si>
    <t>0295100</t>
  </si>
  <si>
    <t>0295300</t>
  </si>
  <si>
    <t>Марс Ундрал ХХК</t>
  </si>
  <si>
    <t>хүнс, ундаа, тамхины бөөний худалдаа</t>
  </si>
  <si>
    <t>Экс 0.5</t>
  </si>
  <si>
    <t>Улаанбаатар 0.5</t>
  </si>
  <si>
    <t>Алтантүрүү 0.5</t>
  </si>
  <si>
    <t>Болор</t>
  </si>
  <si>
    <t>Соёмбо</t>
  </si>
  <si>
    <t>Экс 0.75</t>
  </si>
  <si>
    <t>Алтантүрүү 0.75</t>
  </si>
  <si>
    <t>Хар сувд</t>
  </si>
  <si>
    <t>Улаанбаатар 0.75</t>
  </si>
  <si>
    <t>Хавиргын - Ундрах ХХК</t>
  </si>
  <si>
    <t>компьютер, түүний дагалдах тоног төхөөрөмж ба программ хангамж бөөний худалдаа</t>
  </si>
  <si>
    <t>Ddish</t>
  </si>
  <si>
    <t>Нарны гэрэл</t>
  </si>
  <si>
    <t>Мотоцикл</t>
  </si>
  <si>
    <t>Бадмаараг-Өсөх ХХК</t>
  </si>
  <si>
    <t>Хүнс ундаа тамхи голлосон төрөлжсөн бус барааны дэлгүүр</t>
  </si>
  <si>
    <t>Ундаа</t>
  </si>
  <si>
    <t>будаа</t>
  </si>
  <si>
    <t>Талх</t>
  </si>
  <si>
    <t>Сүү Милк</t>
  </si>
  <si>
    <t>Сахар</t>
  </si>
  <si>
    <t>Төмс</t>
  </si>
  <si>
    <t>Цай</t>
  </si>
  <si>
    <t>Гурилан боов</t>
  </si>
  <si>
    <t>Гоймон</t>
  </si>
  <si>
    <t>Б/Гоймон</t>
  </si>
  <si>
    <t>Кофений сүү</t>
  </si>
  <si>
    <t xml:space="preserve">Чихэр </t>
  </si>
  <si>
    <t>Алим</t>
  </si>
  <si>
    <t>Ууттай чихэр</t>
  </si>
  <si>
    <t>Кофе</t>
  </si>
  <si>
    <t>Сонгино</t>
  </si>
  <si>
    <t>Компод</t>
  </si>
  <si>
    <t>Набор</t>
  </si>
  <si>
    <t>Ус</t>
  </si>
  <si>
    <t>Лууван</t>
  </si>
  <si>
    <t>Байцаа</t>
  </si>
  <si>
    <t>Сармис</t>
  </si>
  <si>
    <t>кг</t>
  </si>
  <si>
    <t>хайрцаг</t>
  </si>
  <si>
    <t>л</t>
  </si>
  <si>
    <t>орон нутаг 0.7 г</t>
  </si>
  <si>
    <t>монгол 1 л</t>
  </si>
  <si>
    <t>монгол</t>
  </si>
  <si>
    <t>монгол 1.7г 8-н гишүүн төгөлдөр</t>
  </si>
  <si>
    <t xml:space="preserve">алтан тариа 1 кг </t>
  </si>
  <si>
    <t>алека</t>
  </si>
  <si>
    <t>0.5 монгол</t>
  </si>
  <si>
    <t>орос чихэр зөөлөн</t>
  </si>
  <si>
    <t>дамла 250 г малайз</t>
  </si>
  <si>
    <t>ye уе</t>
  </si>
  <si>
    <t xml:space="preserve">кавор 920г </t>
  </si>
  <si>
    <t>252 гр орос espero</t>
  </si>
  <si>
    <t>1.5 апу</t>
  </si>
  <si>
    <t>алтан түрүү</t>
  </si>
  <si>
    <t>Пиво ниислэл</t>
  </si>
  <si>
    <t>улаанбаатар Гурил</t>
  </si>
  <si>
    <t>АПУ 750мл</t>
  </si>
  <si>
    <t>2.5л</t>
  </si>
  <si>
    <t>Түвшин-Арвин ХХК</t>
  </si>
  <si>
    <t>Чук гек чихэр</t>
  </si>
  <si>
    <t>Улаанбаатар архи</t>
  </si>
  <si>
    <t>Му-му чихэр</t>
  </si>
  <si>
    <t>Гурил</t>
  </si>
  <si>
    <t xml:space="preserve">Гурил </t>
  </si>
  <si>
    <t>Сархад архи</t>
  </si>
  <si>
    <t>Барбарис чихэр</t>
  </si>
  <si>
    <t>Салями хиам</t>
  </si>
  <si>
    <t>Мечта чихэр</t>
  </si>
  <si>
    <t>Болор архи</t>
  </si>
  <si>
    <t>Нарийн хиам</t>
  </si>
  <si>
    <t>Ерөөл архи</t>
  </si>
  <si>
    <t>Хар сувд архи</t>
  </si>
  <si>
    <t>Давхар утлагат хиам</t>
  </si>
  <si>
    <t>Соёмбо архи</t>
  </si>
  <si>
    <t>Хуурай сүү /швейцарь/</t>
  </si>
  <si>
    <t>голд чингис</t>
  </si>
  <si>
    <t>Хар чавга</t>
  </si>
  <si>
    <t>Голд чингис</t>
  </si>
  <si>
    <t>Хар чингис архи</t>
  </si>
  <si>
    <t>Боргио пиво</t>
  </si>
  <si>
    <t>Овьёос</t>
  </si>
  <si>
    <t>"Голден милк" хуурай сүү</t>
  </si>
  <si>
    <t>Үзэм</t>
  </si>
  <si>
    <t>Санин голд ургамлын тос</t>
  </si>
  <si>
    <t>Өгөөж еэвэн</t>
  </si>
  <si>
    <t>Гурван баавгайт пиво</t>
  </si>
  <si>
    <t>Элэгний нухаш</t>
  </si>
  <si>
    <t>Далайн байцаа</t>
  </si>
  <si>
    <t>Янта ургамлын тос</t>
  </si>
  <si>
    <t xml:space="preserve">Өнгөт мөөхий </t>
  </si>
  <si>
    <t>Хивэг</t>
  </si>
  <si>
    <t>Мөнгөн аягат цай</t>
  </si>
  <si>
    <t>Танзуур</t>
  </si>
  <si>
    <t>Сүүт боов</t>
  </si>
  <si>
    <t>8-н гишүүнт цай</t>
  </si>
  <si>
    <t>Мөхөөлдөс орос</t>
  </si>
  <si>
    <t>Дугуй булант</t>
  </si>
  <si>
    <t>Тахианы мах</t>
  </si>
  <si>
    <t xml:space="preserve">Мөхөөлдөс бамбар </t>
  </si>
  <si>
    <t>"Сайра" загасны мах</t>
  </si>
  <si>
    <t>"Милк" сүү</t>
  </si>
  <si>
    <t>Масло</t>
  </si>
  <si>
    <t>"Өглөө" сүү</t>
  </si>
  <si>
    <t>Компот</t>
  </si>
  <si>
    <t>Өндөг</t>
  </si>
  <si>
    <t>"Шпрот" загасны мах</t>
  </si>
  <si>
    <t>Монгол цай</t>
  </si>
  <si>
    <t>Мандарин</t>
  </si>
  <si>
    <t>Их тайга</t>
  </si>
  <si>
    <t>"Кильки" загасны мах</t>
  </si>
  <si>
    <t>Огурцы</t>
  </si>
  <si>
    <t>Салад</t>
  </si>
  <si>
    <t>Жигнэсэн мах</t>
  </si>
  <si>
    <t>Липтон цай</t>
  </si>
  <si>
    <t>Герман үрлэн чихэр</t>
  </si>
  <si>
    <t>Шар будаа</t>
  </si>
  <si>
    <t>Элсэн чихэр</t>
  </si>
  <si>
    <t>Аквар цай</t>
  </si>
  <si>
    <t>Цагаан будаа</t>
  </si>
  <si>
    <t>Кимчи</t>
  </si>
  <si>
    <t>Тахианы мөч</t>
  </si>
  <si>
    <t>Сэнгүүр пиво</t>
  </si>
  <si>
    <t>Тушанк</t>
  </si>
  <si>
    <t>Давс</t>
  </si>
  <si>
    <t>Зөгийн бал</t>
  </si>
  <si>
    <t>Алли баба</t>
  </si>
  <si>
    <t>Перец</t>
  </si>
  <si>
    <t xml:space="preserve">Давс </t>
  </si>
  <si>
    <t>шир</t>
  </si>
  <si>
    <t>боодол</t>
  </si>
  <si>
    <t>2349010</t>
  </si>
  <si>
    <t>2141100</t>
  </si>
  <si>
    <t>2154300</t>
  </si>
  <si>
    <t>2343010</t>
  </si>
  <si>
    <t>0151000</t>
  </si>
  <si>
    <t>0493000</t>
  </si>
  <si>
    <t>0125200</t>
  </si>
  <si>
    <t>0125310</t>
  </si>
  <si>
    <t>2343011</t>
  </si>
  <si>
    <t>0121200</t>
  </si>
  <si>
    <t>0161000</t>
  </si>
  <si>
    <t>0135100</t>
  </si>
  <si>
    <t>0125100</t>
  </si>
  <si>
    <t>2222910</t>
  </si>
  <si>
    <t>0231000</t>
  </si>
  <si>
    <t>0132300</t>
  </si>
  <si>
    <t>0123210</t>
  </si>
  <si>
    <t>2399150</t>
  </si>
  <si>
    <t>0118200</t>
  </si>
  <si>
    <t>2316100</t>
  </si>
  <si>
    <t>2399910</t>
  </si>
  <si>
    <t>0291000</t>
  </si>
  <si>
    <t>0.75 л</t>
  </si>
  <si>
    <t>Улаанбаатар /50 кг/</t>
  </si>
  <si>
    <t>0.5 л</t>
  </si>
  <si>
    <t>Улаанбаатар /25 кг/</t>
  </si>
  <si>
    <t>"Очир дагинас" ХХК</t>
  </si>
  <si>
    <t>атар /25 кг/</t>
  </si>
  <si>
    <t>өег /25 кг/</t>
  </si>
  <si>
    <t>швейцарь</t>
  </si>
  <si>
    <t>2.5 л</t>
  </si>
  <si>
    <t>1 л</t>
  </si>
  <si>
    <t>Өөрийн талхны цехэд хийсэн</t>
  </si>
  <si>
    <t>"Өгөөж" ХХК</t>
  </si>
  <si>
    <t>Хурх 2-р гурил /25 кг/</t>
  </si>
  <si>
    <t>Гурван тоорой</t>
  </si>
  <si>
    <t>шөлтэй хоолны</t>
  </si>
  <si>
    <t>2 л</t>
  </si>
  <si>
    <t>алтан тариа</t>
  </si>
  <si>
    <t xml:space="preserve">хятад </t>
  </si>
  <si>
    <t>"Таван богд" ХХК</t>
  </si>
  <si>
    <t>"Стимо" ХХК</t>
  </si>
  <si>
    <t>"Таванбогд" ХХК</t>
  </si>
  <si>
    <t>будааны</t>
  </si>
  <si>
    <t>0.33 л</t>
  </si>
  <si>
    <t>америк</t>
  </si>
  <si>
    <t>сингапур</t>
  </si>
  <si>
    <t>КГ-ын гоймон</t>
  </si>
  <si>
    <t>коворын чавганы</t>
  </si>
  <si>
    <t>таворт</t>
  </si>
  <si>
    <t>черри</t>
  </si>
  <si>
    <t>коворын интоорын</t>
  </si>
  <si>
    <t>алимны</t>
  </si>
  <si>
    <t>камли</t>
  </si>
  <si>
    <t xml:space="preserve">урванек </t>
  </si>
  <si>
    <t>Алтан тариа  300 г</t>
  </si>
  <si>
    <t>солонгос</t>
  </si>
  <si>
    <t xml:space="preserve">газар шим </t>
  </si>
  <si>
    <t>10 г</t>
  </si>
  <si>
    <t>финланд</t>
  </si>
  <si>
    <t>орос, том</t>
  </si>
  <si>
    <t>Лавшаа 300 г</t>
  </si>
  <si>
    <t>лаазтай, 0.5 л.</t>
  </si>
  <si>
    <t>лаазтай, 0.5 л</t>
  </si>
  <si>
    <t xml:space="preserve"> орос</t>
  </si>
  <si>
    <t>герман</t>
  </si>
  <si>
    <t>орос, жижиг</t>
  </si>
  <si>
    <t>орос 100 г</t>
  </si>
  <si>
    <t>мон давс 1 кг</t>
  </si>
  <si>
    <t>мон давс 0.5 кг</t>
  </si>
  <si>
    <t>бор давс  0.5 кг</t>
  </si>
  <si>
    <t>Миний эрдэнэ ХХК</t>
  </si>
  <si>
    <t>төрөлжсөн бус барааны дэлгүүр</t>
  </si>
  <si>
    <t>Унадаг дугуй</t>
  </si>
  <si>
    <t>Моцикал</t>
  </si>
  <si>
    <t>Эм куртик</t>
  </si>
  <si>
    <t>Халаад 2 хос</t>
  </si>
  <si>
    <t>Цэнхэр цамц</t>
  </si>
  <si>
    <t>Халаад</t>
  </si>
  <si>
    <t>Орны даавуу</t>
  </si>
  <si>
    <t>Эр куртик</t>
  </si>
  <si>
    <t>Орны бүтээлэг</t>
  </si>
  <si>
    <t>Хятад</t>
  </si>
  <si>
    <t>Өсөх дэлгэр ундрах ХХК</t>
  </si>
  <si>
    <t>Хүнс ундаа тамхины төрөлжсөн дэлгүүрийн жижиглэн худалдаа</t>
  </si>
  <si>
    <t>Будаа</t>
  </si>
  <si>
    <t>улааншонхор</t>
  </si>
  <si>
    <t>УБ архи  0.5</t>
  </si>
  <si>
    <t>Сархад</t>
  </si>
  <si>
    <t>Madlene</t>
  </si>
  <si>
    <t>голден милк</t>
  </si>
  <si>
    <t>esse</t>
  </si>
  <si>
    <t xml:space="preserve">Болор </t>
  </si>
  <si>
    <t>parliament</t>
  </si>
  <si>
    <t>mild seven</t>
  </si>
  <si>
    <t xml:space="preserve">ld </t>
  </si>
  <si>
    <t>алтан навч</t>
  </si>
  <si>
    <t>Sangria</t>
  </si>
  <si>
    <t>500 гр чихэр</t>
  </si>
  <si>
    <t>west</t>
  </si>
  <si>
    <t>Porto</t>
  </si>
  <si>
    <t>алим</t>
  </si>
  <si>
    <t>punch 1.5</t>
  </si>
  <si>
    <t>Алтантариа дээд</t>
  </si>
  <si>
    <t>Молоко</t>
  </si>
  <si>
    <t>Шокладны крем</t>
  </si>
  <si>
    <t>kent</t>
  </si>
  <si>
    <t>Гурил УБ 1</t>
  </si>
  <si>
    <t>Боргио</t>
  </si>
  <si>
    <t>Нийслэл 0.5</t>
  </si>
  <si>
    <t>төмс</t>
  </si>
  <si>
    <t>гүрж ногоон цай</t>
  </si>
  <si>
    <t>элэгний нухаш</t>
  </si>
  <si>
    <t>бидний ундаа</t>
  </si>
  <si>
    <t>Гурил А\тариа 1</t>
  </si>
  <si>
    <t>Түмний ундаа</t>
  </si>
  <si>
    <t>punch  05</t>
  </si>
  <si>
    <t>витсамо 1л</t>
  </si>
  <si>
    <t>аарцны ундаа</t>
  </si>
  <si>
    <t>2509040</t>
  </si>
  <si>
    <t>2509041</t>
  </si>
  <si>
    <t>2509042</t>
  </si>
  <si>
    <t>2509044</t>
  </si>
  <si>
    <t>2509043</t>
  </si>
  <si>
    <t>2509048</t>
  </si>
  <si>
    <t>2449009</t>
  </si>
  <si>
    <t>2509046</t>
  </si>
  <si>
    <t>2449010</t>
  </si>
  <si>
    <t>2449011</t>
  </si>
  <si>
    <t>2449008</t>
  </si>
  <si>
    <t xml:space="preserve">эрчис хунан </t>
  </si>
  <si>
    <t>апу</t>
  </si>
  <si>
    <t>спирт бал бурам</t>
  </si>
  <si>
    <t>оргил</t>
  </si>
  <si>
    <t>тэсо</t>
  </si>
  <si>
    <t xml:space="preserve"> апу</t>
  </si>
  <si>
    <t>од групп</t>
  </si>
  <si>
    <t>монмасло</t>
  </si>
  <si>
    <t>200 гр чихэр</t>
  </si>
  <si>
    <t>мсs</t>
  </si>
  <si>
    <t>Улаанбаатар</t>
  </si>
  <si>
    <t>мах маркет</t>
  </si>
  <si>
    <t>нарийн хиам</t>
  </si>
  <si>
    <t>витафит</t>
  </si>
  <si>
    <t>очирдагинас</t>
  </si>
  <si>
    <t xml:space="preserve">2017989
</t>
  </si>
  <si>
    <t>Нэмэр их ХХК</t>
  </si>
  <si>
    <t>гэр ахуйн хэрэгсэл, эдлэл, төхөөрөмжийн жижиглэн худалдаа</t>
  </si>
  <si>
    <t>Хөлдөөгч</t>
  </si>
  <si>
    <t>Хөргөгч</t>
  </si>
  <si>
    <t>Угаалгын машин</t>
  </si>
  <si>
    <t>Нормодипин/Амлодипин/№30</t>
  </si>
  <si>
    <t>Амлоденк 10 мг №10</t>
  </si>
  <si>
    <t xml:space="preserve">Эссенциаль </t>
  </si>
  <si>
    <t>Амлотоп 10 №30</t>
  </si>
  <si>
    <t>Бупивакайг 20мг 4 мл</t>
  </si>
  <si>
    <t>Альбумин 20%-50,0</t>
  </si>
  <si>
    <t xml:space="preserve">Урсосан </t>
  </si>
  <si>
    <t>Альбумин 20%-100мл</t>
  </si>
  <si>
    <t xml:space="preserve">Новамин </t>
  </si>
  <si>
    <t xml:space="preserve">Дуовит Эр </t>
  </si>
  <si>
    <t>Кумданг 2 мл №8</t>
  </si>
  <si>
    <t>Марля</t>
  </si>
  <si>
    <t>Колме 60мг-15мл/Цианамид/№4</t>
  </si>
  <si>
    <t>Начу уру баланс 15мл</t>
  </si>
  <si>
    <t>Проспан сироп 100мл</t>
  </si>
  <si>
    <t>Амоксиклав</t>
  </si>
  <si>
    <t>АЦЦ 100мг*20</t>
  </si>
  <si>
    <t>Кларитромицин 500мг №7</t>
  </si>
  <si>
    <t>Эритромицин сироп60 мл</t>
  </si>
  <si>
    <t>Диротон</t>
  </si>
  <si>
    <t>Хиконцил</t>
  </si>
  <si>
    <t>Жавельон 3,5 №300</t>
  </si>
  <si>
    <t xml:space="preserve">Мезимфорте </t>
  </si>
  <si>
    <t xml:space="preserve">Тималин </t>
  </si>
  <si>
    <t>Витамин С 50мг №50</t>
  </si>
  <si>
    <t>Тайлол хот №12</t>
  </si>
  <si>
    <t>Магни В-6</t>
  </si>
  <si>
    <t xml:space="preserve">Карбомазепин </t>
  </si>
  <si>
    <t>Ибупрофен Денк 400мг №10</t>
  </si>
  <si>
    <t xml:space="preserve">Ибупрофен </t>
  </si>
  <si>
    <t>Нормодипин /Амлодипин/</t>
  </si>
  <si>
    <t>Цефазолин натрийн давс 1.0   с</t>
  </si>
  <si>
    <t>Урсофальк 200мг №100</t>
  </si>
  <si>
    <t xml:space="preserve">Аскорутин </t>
  </si>
  <si>
    <t>Bakus/ тэжээлийн / 100мл</t>
  </si>
  <si>
    <t>Феррум Лек</t>
  </si>
  <si>
    <t>Фентанил 2мл</t>
  </si>
  <si>
    <t>Нурофен сироп 100мг-5мл</t>
  </si>
  <si>
    <t xml:space="preserve">Дроперидол 0,25%-5мл </t>
  </si>
  <si>
    <t>Пиковит сироп IQ 130мл</t>
  </si>
  <si>
    <t>Фторотан 250мл</t>
  </si>
  <si>
    <t>Эритромицин 500мг №10</t>
  </si>
  <si>
    <t>Диклоденк Лаа 100мг №10</t>
  </si>
  <si>
    <t>Энап</t>
  </si>
  <si>
    <t>Фенистил Дусал 20мл</t>
  </si>
  <si>
    <t>Ампициллин</t>
  </si>
  <si>
    <t>Верошпирон 25мг N20   с-13833А</t>
  </si>
  <si>
    <t>Линекс</t>
  </si>
  <si>
    <t xml:space="preserve">Омепразол </t>
  </si>
  <si>
    <t>Альбумин-33 №220</t>
  </si>
  <si>
    <t>Гроприносин 500 мг №50</t>
  </si>
  <si>
    <t>Диклоденк 100мг №10</t>
  </si>
  <si>
    <t>Фезам</t>
  </si>
  <si>
    <t>Натрийн хлорид 0.9%-400мл</t>
  </si>
  <si>
    <t>Морфин Г/х</t>
  </si>
  <si>
    <t>Глицерон 20 мл</t>
  </si>
  <si>
    <t>Тракриум 25мг-2.5 мл</t>
  </si>
  <si>
    <t>Сана-Сол</t>
  </si>
  <si>
    <t>Аминокапроны хүчил  5%-100мл</t>
  </si>
  <si>
    <t>Фенобарбитал 100мг  №10</t>
  </si>
  <si>
    <t>Актовегин</t>
  </si>
  <si>
    <t>Терафлю №10</t>
  </si>
  <si>
    <t xml:space="preserve">Реамберин </t>
  </si>
  <si>
    <t>Интералипид 20%-250.0</t>
  </si>
  <si>
    <t xml:space="preserve">Церебролизин </t>
  </si>
  <si>
    <t>Bakus /улаан хүн орхойдой/100м</t>
  </si>
  <si>
    <t>Натри хлорид 0,9%-100мл</t>
  </si>
  <si>
    <t>Гроприносин 500 мг №20</t>
  </si>
  <si>
    <t>Дуслын систем</t>
  </si>
  <si>
    <t>Пентакоцин 30мг-1 мл</t>
  </si>
  <si>
    <t>Амоксиклав денк 500/62,5мг №16</t>
  </si>
  <si>
    <t>Ципрофлоксацин</t>
  </si>
  <si>
    <t>Энап Н 10мг №20</t>
  </si>
  <si>
    <t>Отривин 0,1%-10мл</t>
  </si>
  <si>
    <t>Цисплатин 10мг-10 мл</t>
  </si>
  <si>
    <t>Элевит пронаталь №100</t>
  </si>
  <si>
    <t>Кокорбаксилаза</t>
  </si>
  <si>
    <t xml:space="preserve">Метронидазол 500мг-100мл </t>
  </si>
  <si>
    <t>Иммунал</t>
  </si>
  <si>
    <t>Анисны шүүс</t>
  </si>
  <si>
    <t>Bakus /улаан чавга/</t>
  </si>
  <si>
    <t>Амоксациллин 500мг N10  с-0131</t>
  </si>
  <si>
    <t>Тималин 10мг</t>
  </si>
  <si>
    <t>Bakus /анар жимстэй/100мл</t>
  </si>
  <si>
    <t>Нейрорубин 3мл №5</t>
  </si>
  <si>
    <t>Гепарин 5000 МЕ/мл</t>
  </si>
  <si>
    <t>Рингерийн уусмал.</t>
  </si>
  <si>
    <t xml:space="preserve">Шприц </t>
  </si>
  <si>
    <t>Линкас сироп без сахара</t>
  </si>
  <si>
    <t>Орницител /Хепанов/ 10мл</t>
  </si>
  <si>
    <t>Ярина</t>
  </si>
  <si>
    <t>Доксарубицин г/х</t>
  </si>
  <si>
    <t xml:space="preserve">Контрикал 10000ЕД-2мл </t>
  </si>
  <si>
    <t>Диане-35 №21</t>
  </si>
  <si>
    <t>Вольтарен /эмульгель/1%-50.0</t>
  </si>
  <si>
    <t xml:space="preserve">Комбидерм </t>
  </si>
  <si>
    <t>Алоэ</t>
  </si>
  <si>
    <t>Дуовит /женщин/ №30</t>
  </si>
  <si>
    <t>АЦЦ лонг 600мг №10</t>
  </si>
  <si>
    <t>Альбумин 10%-100мл с-220304</t>
  </si>
  <si>
    <t>Herbion сироп 150мл</t>
  </si>
  <si>
    <t>Фромилид 125мг 5мл</t>
  </si>
  <si>
    <t>Омепразол /Промез/</t>
  </si>
  <si>
    <t>Цитромон П</t>
  </si>
  <si>
    <t>Тебантин 300мг №10</t>
  </si>
  <si>
    <t>Пиковит сироп</t>
  </si>
  <si>
    <t>Ципрофлоксацин 500 мг №10</t>
  </si>
  <si>
    <t>Глицерон №100</t>
  </si>
  <si>
    <t>Панзинорм форте-Н</t>
  </si>
  <si>
    <t>Диклоденк 50мг №10</t>
  </si>
  <si>
    <t xml:space="preserve">Амлоденк 5 мг №10 </t>
  </si>
  <si>
    <t>Виагра 50мг №4</t>
  </si>
  <si>
    <t>Фунгинов 150мг №1</t>
  </si>
  <si>
    <t>Септилин  №100</t>
  </si>
  <si>
    <t>Прокайн г/х</t>
  </si>
  <si>
    <t>Диклоденк лаа 100мг №10</t>
  </si>
  <si>
    <t>Контрактубекс гель 20 гр</t>
  </si>
  <si>
    <t>Паматон №50</t>
  </si>
  <si>
    <t>Нейрорубин 3мл</t>
  </si>
  <si>
    <t>Конкор 10мг</t>
  </si>
  <si>
    <t>Кодейн фосфат 30мн №100</t>
  </si>
  <si>
    <t>Синафлана мазь 0.025%-10гр   с</t>
  </si>
  <si>
    <t>АЦЦ 200 мг №20</t>
  </si>
  <si>
    <t>Шприц  3гр</t>
  </si>
  <si>
    <t>Эссенциаль №5</t>
  </si>
  <si>
    <t>Тессирон 75мг №28</t>
  </si>
  <si>
    <t>Энап HL</t>
  </si>
  <si>
    <t>Карсил №80</t>
  </si>
  <si>
    <t>Демакот крем 15гр</t>
  </si>
  <si>
    <t>Кларитромицин протеч</t>
  </si>
  <si>
    <t>Фромилид/Кларитромицин/ №14</t>
  </si>
  <si>
    <t>Линкас сироп  сахаргүй  90мл</t>
  </si>
  <si>
    <t>Хелипак №7</t>
  </si>
  <si>
    <t>Эфисол №20</t>
  </si>
  <si>
    <t>Дикло-денк 50мг №100</t>
  </si>
  <si>
    <t>АЦЦ 600 мг №10 шипучий</t>
  </si>
  <si>
    <t>Синекод сироп 200 мл</t>
  </si>
  <si>
    <t>Куркума ДНА 120мл</t>
  </si>
  <si>
    <t>Либексин  100мг №20</t>
  </si>
  <si>
    <t>Экватор 5/10мг №30</t>
  </si>
  <si>
    <t>Рингер 500мл</t>
  </si>
  <si>
    <t>Цитромон П 500мг №10</t>
  </si>
  <si>
    <t>Паматон</t>
  </si>
  <si>
    <t>Предизин 35 мг №60</t>
  </si>
  <si>
    <t>Кальци Д денк  №20</t>
  </si>
  <si>
    <t>Куркума 200мл</t>
  </si>
  <si>
    <t>Аньсны шүүс 200 мл</t>
  </si>
  <si>
    <t>Фромилид /Кларитромицин/ 125мг 5 мл</t>
  </si>
  <si>
    <t>Мидокалм/Толперизон/150мг №30</t>
  </si>
  <si>
    <t>Витамин РР  1%-1мл</t>
  </si>
  <si>
    <t>Вольтарен /Эмульгель/1%-20гр</t>
  </si>
  <si>
    <t>Марина-Ай-Алж 15мл</t>
  </si>
  <si>
    <t>Гексикон лаа  №10</t>
  </si>
  <si>
    <t>Ярина №21</t>
  </si>
  <si>
    <t xml:space="preserve">Натри хлорид </t>
  </si>
  <si>
    <t>Геритамин нео вит А+Е</t>
  </si>
  <si>
    <t>Актовегин 5мл</t>
  </si>
  <si>
    <t xml:space="preserve">Ундевит </t>
  </si>
  <si>
    <t>Амоксиклав /амоксациллин/</t>
  </si>
  <si>
    <t>Нормодипин /Амлодипин/ 5мг №30</t>
  </si>
  <si>
    <t>Панзинорм форте-Н №30</t>
  </si>
  <si>
    <t>Пиковит пребио 150мл</t>
  </si>
  <si>
    <t>Неуробекс</t>
  </si>
  <si>
    <t>Бинт  7x14</t>
  </si>
  <si>
    <t>Пирацетам</t>
  </si>
  <si>
    <t>Цистон №100</t>
  </si>
  <si>
    <t>Апротинин /Гордокс/ 100000Е-10</t>
  </si>
  <si>
    <t>Колдакмин  №10</t>
  </si>
  <si>
    <t>Допегит/Метилдопа/ 250мг №50</t>
  </si>
  <si>
    <t>Бинт</t>
  </si>
  <si>
    <t>Омега-3 форте №30</t>
  </si>
  <si>
    <t>Орницител/Гепа Мерц/ 10мл</t>
  </si>
  <si>
    <t>Альбумин 33 №220</t>
  </si>
  <si>
    <t>Хөвөн</t>
  </si>
  <si>
    <t>Цераксон 1000мг 4 мл</t>
  </si>
  <si>
    <t>Виферон №100</t>
  </si>
  <si>
    <t>Депакин хроно 500мг №30</t>
  </si>
  <si>
    <t>Флемоксин  250мг №20 /Амоксациллин/</t>
  </si>
  <si>
    <t>Карсил  35мг №80</t>
  </si>
  <si>
    <t xml:space="preserve">Эритромицин </t>
  </si>
  <si>
    <t>Амоксиклав 625 мг №15</t>
  </si>
  <si>
    <t>Дицинон 250мг №100</t>
  </si>
  <si>
    <t>Бромгексин 8мг №20</t>
  </si>
  <si>
    <t>Биомекс 100мг+200мг+300мкг №10</t>
  </si>
  <si>
    <t>Конкор 5мг</t>
  </si>
  <si>
    <t>Амлоденк 5мг №50</t>
  </si>
  <si>
    <t>Декстран 40 400мл</t>
  </si>
  <si>
    <t>Клион Д  №10</t>
  </si>
  <si>
    <t>Экватор №10</t>
  </si>
  <si>
    <t>Азатрил Суспенз 100мг-5мл</t>
  </si>
  <si>
    <t>Метронидазол 500мг-100мл</t>
  </si>
  <si>
    <t>Амоксиклав 375 мг №15</t>
  </si>
  <si>
    <t>Биоплацентон гель 15гр</t>
  </si>
  <si>
    <t>Нейрорубин-Форте №20</t>
  </si>
  <si>
    <t>Но-шпо 400мг №100</t>
  </si>
  <si>
    <t>Цефазолин натрийн давс  1гр</t>
  </si>
  <si>
    <t>Дексаметазон Na-ийн фосфат 4мг</t>
  </si>
  <si>
    <t>Трахисан</t>
  </si>
  <si>
    <t>Кавинтон 10мг/2мл</t>
  </si>
  <si>
    <t>Беневрон 4мл №5</t>
  </si>
  <si>
    <t>Халууны шил /Электрон/</t>
  </si>
  <si>
    <t>Пиковит №30</t>
  </si>
  <si>
    <t>Салимон 50 мл</t>
  </si>
  <si>
    <t xml:space="preserve">Панангин </t>
  </si>
  <si>
    <t>Тенокс 10мг №30-Шахмал</t>
  </si>
  <si>
    <t>Денол 120мг №112</t>
  </si>
  <si>
    <t>Шприц</t>
  </si>
  <si>
    <t>Амоксациллин  250мг №10</t>
  </si>
  <si>
    <t>Дицинон 250 мг №100</t>
  </si>
  <si>
    <t>Цераксон 500мг 4мл</t>
  </si>
  <si>
    <t>Энап 5 мг №20</t>
  </si>
  <si>
    <t>Диротон 20мг №14</t>
  </si>
  <si>
    <t>Бээлий /үзлэгийн/</t>
  </si>
  <si>
    <t>Биомекс 100мг+200мг+300мкг</t>
  </si>
  <si>
    <t>3526014</t>
  </si>
  <si>
    <t>уп</t>
  </si>
  <si>
    <t>3526009</t>
  </si>
  <si>
    <t>фл</t>
  </si>
  <si>
    <t>3526013</t>
  </si>
  <si>
    <t>3526011</t>
  </si>
  <si>
    <t>кор</t>
  </si>
  <si>
    <t>м</t>
  </si>
  <si>
    <t>3526012</t>
  </si>
  <si>
    <t>3526010</t>
  </si>
  <si>
    <t>ам</t>
  </si>
  <si>
    <t>флакон</t>
  </si>
  <si>
    <t>Ампуль</t>
  </si>
  <si>
    <t>2343090</t>
  </si>
  <si>
    <t>тюб</t>
  </si>
  <si>
    <t>Упаковка</t>
  </si>
  <si>
    <t>Тюбик</t>
  </si>
  <si>
    <t>банк</t>
  </si>
  <si>
    <t>Ширхэг</t>
  </si>
  <si>
    <t>пач</t>
  </si>
  <si>
    <t>Кор</t>
  </si>
  <si>
    <t>хос</t>
  </si>
  <si>
    <t>10мг №30</t>
  </si>
  <si>
    <t>10мг №10</t>
  </si>
  <si>
    <t>№30</t>
  </si>
  <si>
    <t>20%-50,0</t>
  </si>
  <si>
    <t>250мг №50</t>
  </si>
  <si>
    <t>20%-100мл</t>
  </si>
  <si>
    <t>8.5%-250.0</t>
  </si>
  <si>
    <t>2мл №8</t>
  </si>
  <si>
    <t>15мл №4</t>
  </si>
  <si>
    <t>15мл</t>
  </si>
  <si>
    <t>100мл</t>
  </si>
  <si>
    <t>156.25/5м</t>
  </si>
  <si>
    <t>500мг №7</t>
  </si>
  <si>
    <t>60 мл</t>
  </si>
  <si>
    <t>10мг №14</t>
  </si>
  <si>
    <t>125мг/5мл6</t>
  </si>
  <si>
    <t>№20</t>
  </si>
  <si>
    <t>10мг</t>
  </si>
  <si>
    <t>№12</t>
  </si>
  <si>
    <t>№50</t>
  </si>
  <si>
    <t>200мг №50</t>
  </si>
  <si>
    <t>400мг №10</t>
  </si>
  <si>
    <t>5мг №30</t>
  </si>
  <si>
    <t>200мг №100</t>
  </si>
  <si>
    <t>0,3мг №10</t>
  </si>
  <si>
    <t>100мг/2мл</t>
  </si>
  <si>
    <t>100мг-5мл</t>
  </si>
  <si>
    <t>130 мл</t>
  </si>
  <si>
    <t>№10</t>
  </si>
  <si>
    <t>100мг №10</t>
  </si>
  <si>
    <t>5 мг №20</t>
  </si>
  <si>
    <t>20 мл</t>
  </si>
  <si>
    <t>500мг №10</t>
  </si>
  <si>
    <t>280мг №16</t>
  </si>
  <si>
    <t>20мг №30</t>
  </si>
  <si>
    <t>№220</t>
  </si>
  <si>
    <t>500мг №50</t>
  </si>
  <si>
    <t>400/25мг№6</t>
  </si>
  <si>
    <t>0.9%-400мл</t>
  </si>
  <si>
    <t>20мл</t>
  </si>
  <si>
    <t>250мл</t>
  </si>
  <si>
    <t>1.5%-400.0</t>
  </si>
  <si>
    <t>20%-250.0</t>
  </si>
  <si>
    <t>1мл</t>
  </si>
  <si>
    <t>0.9%-100мл</t>
  </si>
  <si>
    <t>625мг №15</t>
  </si>
  <si>
    <t>500мг №20</t>
  </si>
  <si>
    <t>EV101X</t>
  </si>
  <si>
    <t>500/62,5мг</t>
  </si>
  <si>
    <t>10мг №20</t>
  </si>
  <si>
    <t>0,1%-10мл</t>
  </si>
  <si>
    <t>№100</t>
  </si>
  <si>
    <t>50 мг</t>
  </si>
  <si>
    <t>80мг №20</t>
  </si>
  <si>
    <t>200мл</t>
  </si>
  <si>
    <t>№5</t>
  </si>
  <si>
    <t>5000ЕД/мл</t>
  </si>
  <si>
    <t>500 мл</t>
  </si>
  <si>
    <t>3гр</t>
  </si>
  <si>
    <t>90мл</t>
  </si>
  <si>
    <t>10мл</t>
  </si>
  <si>
    <t>№21</t>
  </si>
  <si>
    <t>10мг-5мл</t>
  </si>
  <si>
    <t>1%-50.0</t>
  </si>
  <si>
    <t>15гр</t>
  </si>
  <si>
    <t>600мг №10</t>
  </si>
  <si>
    <t>150мл</t>
  </si>
  <si>
    <t>125мг 5мл</t>
  </si>
  <si>
    <t>0,5мг №10</t>
  </si>
  <si>
    <t>300мг №10</t>
  </si>
  <si>
    <t>0.75 №100</t>
  </si>
  <si>
    <t>50мг №10</t>
  </si>
  <si>
    <t>5мг №10</t>
  </si>
  <si>
    <t>50мг №4</t>
  </si>
  <si>
    <t>150мг №1</t>
  </si>
  <si>
    <t>0,25%-2мл</t>
  </si>
  <si>
    <t>5гр</t>
  </si>
  <si>
    <t>10мг/12.5м</t>
  </si>
  <si>
    <t>35 мг №80</t>
  </si>
  <si>
    <t>250мг №10</t>
  </si>
  <si>
    <t>500мг №14</t>
  </si>
  <si>
    <t>№7</t>
  </si>
  <si>
    <t>35мг №60</t>
  </si>
  <si>
    <t>150мг №30</t>
  </si>
  <si>
    <t>1%-20гр</t>
  </si>
  <si>
    <t>0,9%-500мл</t>
  </si>
  <si>
    <t>5 мл</t>
  </si>
  <si>
    <t>375мг №15</t>
  </si>
  <si>
    <t>№60</t>
  </si>
  <si>
    <t>400мг №60</t>
  </si>
  <si>
    <t>7*14</t>
  </si>
  <si>
    <t>50гр</t>
  </si>
  <si>
    <t>500мг №30</t>
  </si>
  <si>
    <t>400мл</t>
  </si>
  <si>
    <t>400мг №100</t>
  </si>
  <si>
    <t>№112</t>
  </si>
  <si>
    <t>10гр</t>
  </si>
  <si>
    <t>20мг №14</t>
  </si>
  <si>
    <t>И-L.S.M</t>
  </si>
  <si>
    <t>Баруун-Урт эм хангамж ХХК</t>
  </si>
  <si>
    <t xml:space="preserve"> Эм гоо сайхны барааны жижиглэн худалдаа</t>
  </si>
  <si>
    <t xml:space="preserve">диклоденк лаа 100 мг </t>
  </si>
  <si>
    <t xml:space="preserve">эритромецин сироп </t>
  </si>
  <si>
    <t xml:space="preserve">амлодипин 10 мг </t>
  </si>
  <si>
    <t xml:space="preserve">ацц том хүн </t>
  </si>
  <si>
    <t xml:space="preserve">амоксициллин сироп </t>
  </si>
  <si>
    <t xml:space="preserve">спектиномицен </t>
  </si>
  <si>
    <t xml:space="preserve">диклоденк 100 </t>
  </si>
  <si>
    <t xml:space="preserve">ибуденк </t>
  </si>
  <si>
    <t xml:space="preserve">диротон 10 мг </t>
  </si>
  <si>
    <t xml:space="preserve">ацц хүүхэд </t>
  </si>
  <si>
    <t>калий смесь 250 мг</t>
  </si>
  <si>
    <t xml:space="preserve">пезам </t>
  </si>
  <si>
    <t xml:space="preserve">комбидерм </t>
  </si>
  <si>
    <t xml:space="preserve">ферровит </t>
  </si>
  <si>
    <t xml:space="preserve">терафлю </t>
  </si>
  <si>
    <t>левомицен</t>
  </si>
  <si>
    <t xml:space="preserve">мезинфорт </t>
  </si>
  <si>
    <t xml:space="preserve">витамин А Е </t>
  </si>
  <si>
    <t xml:space="preserve">тамедин шарх </t>
  </si>
  <si>
    <t xml:space="preserve">амоксициллин 0,5 </t>
  </si>
  <si>
    <t xml:space="preserve">линкас сироп </t>
  </si>
  <si>
    <t>натри хлорид 250мг</t>
  </si>
  <si>
    <t xml:space="preserve">хөвөн </t>
  </si>
  <si>
    <t xml:space="preserve">омепразол </t>
  </si>
  <si>
    <t xml:space="preserve">ибупропен </t>
  </si>
  <si>
    <t xml:space="preserve">бинт </t>
  </si>
  <si>
    <t xml:space="preserve">лидакан </t>
  </si>
  <si>
    <t xml:space="preserve">вит комплекс </t>
  </si>
  <si>
    <t xml:space="preserve">цистон </t>
  </si>
  <si>
    <t xml:space="preserve">натри салицилат </t>
  </si>
  <si>
    <t xml:space="preserve">синафлана мазь </t>
  </si>
  <si>
    <t>ципрофлогсацин 0,5</t>
  </si>
  <si>
    <t>натри хлорид 400мг</t>
  </si>
  <si>
    <t xml:space="preserve">пара лаа 125 мг </t>
  </si>
  <si>
    <t>диклоденк 50</t>
  </si>
  <si>
    <t>калий смесь 100 мг</t>
  </si>
  <si>
    <t xml:space="preserve">гроприносин </t>
  </si>
  <si>
    <t xml:space="preserve">налгезин </t>
  </si>
  <si>
    <t xml:space="preserve">цайрын исэл </t>
  </si>
  <si>
    <t xml:space="preserve">тамедин амных </t>
  </si>
  <si>
    <t xml:space="preserve">цэвэрлэх цай </t>
  </si>
  <si>
    <t xml:space="preserve">гипс </t>
  </si>
  <si>
    <t>амоксициллин 0,25</t>
  </si>
  <si>
    <t xml:space="preserve">вифферон </t>
  </si>
  <si>
    <t>натри хлорид 100 мг</t>
  </si>
  <si>
    <t xml:space="preserve">нифитипен </t>
  </si>
  <si>
    <t xml:space="preserve">имопек </t>
  </si>
  <si>
    <t xml:space="preserve">линекс </t>
  </si>
  <si>
    <t xml:space="preserve">цетризин </t>
  </si>
  <si>
    <t xml:space="preserve">нетроксиллин уух </t>
  </si>
  <si>
    <t>1*10</t>
  </si>
  <si>
    <t>таб 1*10</t>
  </si>
  <si>
    <t>таб 1*20</t>
  </si>
  <si>
    <t xml:space="preserve">1 ам </t>
  </si>
  <si>
    <t>ам 1*10</t>
  </si>
  <si>
    <t>таб 1*100</t>
  </si>
  <si>
    <t xml:space="preserve">таб 1ш </t>
  </si>
  <si>
    <t>Герман</t>
  </si>
  <si>
    <t>Болгар</t>
  </si>
  <si>
    <t>Монгол</t>
  </si>
  <si>
    <t>Энэтхэг</t>
  </si>
  <si>
    <t>ДЦТЭ ХХК</t>
  </si>
  <si>
    <t>Ноолууртай</t>
  </si>
  <si>
    <t>2.3 м дээш</t>
  </si>
  <si>
    <t>Ноостой</t>
  </si>
  <si>
    <t>Ноолуургүй</t>
  </si>
  <si>
    <t>хараа mcs 1.12л</t>
  </si>
  <si>
    <t>1 кг</t>
  </si>
  <si>
    <t>хятад кг</t>
  </si>
  <si>
    <t>улаанбаатар стимо 0.450 сүүт</t>
  </si>
  <si>
    <t>Äàðãà /çàõèðàë, ýçýí/………………………………./  Ууганболор  /</t>
  </si>
  <si>
    <t>Åðºíõèé (àõëàõ) íÿãòëàí áîäîã÷…………………./ Тамир /</t>
  </si>
  <si>
    <t>Äàðãà /çàõèðàë, ýçýí/………………………………./Лхагвасүрэн /</t>
  </si>
  <si>
    <t>Äàðãà /çàõèðàë, ýçýí/………………………………./ Батгэрэл /</t>
  </si>
  <si>
    <t>Äàðãà /çàõèðàë, ýçýí/………………………………./Эрдэнэцогт/</t>
  </si>
  <si>
    <t>Äàðãà /çàõèðàë, ýçýí/………………………………./Төмөрхуяг/</t>
  </si>
  <si>
    <t>Åðºíõèé (àõëàõ) íÿãòëàí áîäîã÷…………………./Борхүүхэн/</t>
  </si>
  <si>
    <t>Äàðãà /çàõèðàë, ýçýí/………………………………./ М.Зээяа /</t>
  </si>
  <si>
    <t>Äàðãà /çàõèðàë, ýçýí/………………………………./ С.Оюунчимэг /</t>
  </si>
  <si>
    <t>Дугуй 13</t>
  </si>
  <si>
    <t>3-р улирлын борлуулалтын орлого, төг</t>
  </si>
  <si>
    <t>3-р улирал</t>
  </si>
  <si>
    <t>7 сард</t>
  </si>
  <si>
    <t>8 сард</t>
  </si>
  <si>
    <t>9 сард</t>
  </si>
  <si>
    <t>3-р улирлын борлуулалт, төг</t>
  </si>
  <si>
    <t>-</t>
  </si>
  <si>
    <t xml:space="preserve"> </t>
  </si>
  <si>
    <t>АПУ цэвэр сүү</t>
  </si>
  <si>
    <t>4-р улирал</t>
  </si>
  <si>
    <t>4-р улирлын борлуулалтын орлого, төг</t>
  </si>
  <si>
    <t>10 сард</t>
  </si>
  <si>
    <t>11 сард</t>
  </si>
  <si>
    <t>12 сард</t>
  </si>
  <si>
    <t>4-р улирлын борлуулалт, төг</t>
  </si>
  <si>
    <t>тосол</t>
  </si>
  <si>
    <t>масло</t>
  </si>
  <si>
    <t>астотер</t>
  </si>
  <si>
    <t>сэнсний ремен</t>
  </si>
  <si>
    <t>л130</t>
  </si>
  <si>
    <t>л48</t>
  </si>
  <si>
    <t>ш15</t>
  </si>
  <si>
    <t>перда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</si>
</sst>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######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Mon"/>
      <family val="2"/>
    </font>
    <font>
      <b/>
      <sz val="11"/>
      <name val="Arial Mon"/>
      <family val="2"/>
    </font>
    <font>
      <sz val="11"/>
      <name val="Arial Mon"/>
      <family val="2"/>
    </font>
    <font>
      <b/>
      <sz val="10"/>
      <name val="Arial"/>
      <family val="2"/>
    </font>
    <font>
      <sz val="10"/>
      <color rgb="FF000000"/>
      <name val="Arial Mon"/>
      <family val="2"/>
    </font>
    <font>
      <sz val="10"/>
      <name val="Arial"/>
      <family val="2"/>
    </font>
    <font>
      <sz val="11"/>
      <color theme="1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Arial Mon"/>
      <family val="2"/>
    </font>
    <font>
      <b/>
      <sz val="10"/>
      <name val="Arial Mon"/>
      <family val="2"/>
    </font>
    <font>
      <sz val="12"/>
      <color theme="1"/>
      <name val="Calibri"/>
      <family val="2"/>
      <scheme val="minor"/>
    </font>
    <font>
      <sz val="10"/>
      <name val="IA arial"/>
    </font>
    <font>
      <sz val="7"/>
      <color rgb="FF000000"/>
      <name val="Arial Mon"/>
      <family val="2"/>
      <charset val="204"/>
    </font>
    <font>
      <sz val="10"/>
      <color theme="1"/>
      <name val="Arial Mon"/>
      <family val="2"/>
    </font>
    <font>
      <sz val="10"/>
      <color indexed="8"/>
      <name val="Arial Mon"/>
      <family val="2"/>
    </font>
    <font>
      <sz val="11"/>
      <color theme="1"/>
      <name val="Arial Mon"/>
      <family val="2"/>
    </font>
    <font>
      <vertAlign val="superscript"/>
      <sz val="11"/>
      <name val="Arial Mon"/>
      <family val="2"/>
    </font>
    <font>
      <sz val="8"/>
      <color indexed="8"/>
      <name val="Arial Mon"/>
      <family val="2"/>
    </font>
    <font>
      <sz val="8"/>
      <name val="Arial Mon"/>
      <family val="2"/>
    </font>
    <font>
      <sz val="7"/>
      <name val="Arial Mon"/>
      <family val="2"/>
    </font>
    <font>
      <sz val="9"/>
      <name val="Arial Mon"/>
      <family val="2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  <charset val="204"/>
    </font>
    <font>
      <sz val="11"/>
      <color theme="1"/>
      <name val="Arial"/>
      <family val="2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2"/>
      <name val="Arial"/>
      <family val="2"/>
      <charset val="204"/>
    </font>
    <font>
      <b/>
      <sz val="12"/>
      <name val="Arial Mon"/>
      <family val="2"/>
    </font>
    <font>
      <sz val="12"/>
      <name val="Arial Mon"/>
      <family val="2"/>
    </font>
    <font>
      <b/>
      <sz val="12"/>
      <name val="Arial"/>
      <family val="2"/>
    </font>
    <font>
      <sz val="12"/>
      <color theme="1"/>
      <name val="Arial Mon"/>
      <family val="2"/>
    </font>
    <font>
      <sz val="12"/>
      <color rgb="FF000000"/>
      <name val="Arial Mon"/>
      <family val="2"/>
    </font>
    <font>
      <sz val="12"/>
      <name val="Arial"/>
      <family val="2"/>
    </font>
    <font>
      <sz val="12"/>
      <color indexed="8"/>
      <name val="Arial Mon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2" fillId="0" borderId="0"/>
    <xf numFmtId="0" fontId="10" fillId="0" borderId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14" fillId="0" borderId="0"/>
    <xf numFmtId="0" fontId="2" fillId="0" borderId="0"/>
    <xf numFmtId="0" fontId="8" fillId="0" borderId="0"/>
    <xf numFmtId="0" fontId="15" fillId="0" borderId="0">
      <alignment horizontal="left" vertical="top"/>
    </xf>
    <xf numFmtId="0" fontId="15" fillId="0" borderId="0">
      <alignment horizontal="right" vertical="top"/>
    </xf>
    <xf numFmtId="0" fontId="8" fillId="0" borderId="0"/>
    <xf numFmtId="0" fontId="1" fillId="0" borderId="0"/>
    <xf numFmtId="0" fontId="24" fillId="0" borderId="0"/>
    <xf numFmtId="43" fontId="1" fillId="0" borderId="0" applyFont="0" applyFill="0" applyBorder="0" applyAlignment="0" applyProtection="0"/>
  </cellStyleXfs>
  <cellXfs count="384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0" applyFont="1" applyAlignment="1"/>
    <xf numFmtId="0" fontId="3" fillId="0" borderId="1" xfId="1" applyFont="1" applyBorder="1"/>
    <xf numFmtId="0" fontId="0" fillId="0" borderId="1" xfId="0" applyBorder="1"/>
    <xf numFmtId="0" fontId="2" fillId="0" borderId="0" xfId="1" applyBorder="1"/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0" fontId="3" fillId="0" borderId="2" xfId="2" applyFont="1" applyBorder="1" applyAlignment="1">
      <alignment vertical="center"/>
    </xf>
    <xf numFmtId="0" fontId="2" fillId="0" borderId="3" xfId="1" applyBorder="1" applyAlignment="1">
      <alignment wrapText="1"/>
    </xf>
    <xf numFmtId="0" fontId="2" fillId="0" borderId="4" xfId="1" applyBorder="1"/>
    <xf numFmtId="0" fontId="2" fillId="0" borderId="5" xfId="1" applyBorder="1"/>
    <xf numFmtId="0" fontId="3" fillId="0" borderId="3" xfId="2" applyFont="1" applyBorder="1" applyAlignment="1">
      <alignment vertical="center"/>
    </xf>
    <xf numFmtId="0" fontId="3" fillId="0" borderId="3" xfId="1" applyFont="1" applyBorder="1" applyAlignment="1">
      <alignment wrapText="1"/>
    </xf>
    <xf numFmtId="0" fontId="2" fillId="0" borderId="6" xfId="1" applyBorder="1"/>
    <xf numFmtId="0" fontId="2" fillId="0" borderId="7" xfId="1" applyBorder="1"/>
    <xf numFmtId="0" fontId="2" fillId="0" borderId="8" xfId="1" applyBorder="1"/>
    <xf numFmtId="0" fontId="3" fillId="0" borderId="9" xfId="1" applyFont="1" applyBorder="1" applyAlignment="1">
      <alignment wrapText="1"/>
    </xf>
    <xf numFmtId="0" fontId="2" fillId="0" borderId="10" xfId="1" applyBorder="1"/>
    <xf numFmtId="0" fontId="2" fillId="0" borderId="11" xfId="1" applyBorder="1"/>
    <xf numFmtId="0" fontId="7" fillId="0" borderId="12" xfId="2" applyFont="1" applyBorder="1" applyAlignment="1"/>
    <xf numFmtId="0" fontId="0" fillId="0" borderId="0" xfId="0" applyBorder="1"/>
    <xf numFmtId="0" fontId="3" fillId="0" borderId="13" xfId="1" applyFont="1" applyBorder="1"/>
    <xf numFmtId="0" fontId="2" fillId="0" borderId="0" xfId="1" applyBorder="1" applyAlignment="1">
      <alignment horizontal="center"/>
    </xf>
    <xf numFmtId="0" fontId="3" fillId="0" borderId="15" xfId="1" applyFont="1" applyBorder="1"/>
    <xf numFmtId="0" fontId="3" fillId="0" borderId="9" xfId="1" applyFont="1" applyBorder="1"/>
    <xf numFmtId="0" fontId="2" fillId="0" borderId="11" xfId="1" applyBorder="1" applyAlignment="1">
      <alignment horizontal="center"/>
    </xf>
    <xf numFmtId="0" fontId="2" fillId="0" borderId="1" xfId="1" applyBorder="1" applyAlignment="1">
      <alignment horizontal="center"/>
    </xf>
    <xf numFmtId="0" fontId="3" fillId="0" borderId="0" xfId="1" applyFont="1" applyBorder="1"/>
    <xf numFmtId="0" fontId="6" fillId="0" borderId="0" xfId="0" applyFont="1" applyBorder="1"/>
    <xf numFmtId="0" fontId="2" fillId="0" borderId="2" xfId="0" applyFont="1" applyBorder="1"/>
    <xf numFmtId="0" fontId="3" fillId="0" borderId="4" xfId="1" applyFont="1" applyBorder="1"/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3" xfId="0" applyFont="1" applyBorder="1"/>
    <xf numFmtId="0" fontId="3" fillId="0" borderId="7" xfId="1" applyFont="1" applyBorder="1"/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3" fillId="0" borderId="10" xfId="1" applyFont="1" applyBorder="1"/>
    <xf numFmtId="0" fontId="2" fillId="0" borderId="10" xfId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vertical="top"/>
    </xf>
    <xf numFmtId="0" fontId="2" fillId="0" borderId="1" xfId="1" applyFont="1" applyBorder="1" applyAlignment="1"/>
    <xf numFmtId="0" fontId="2" fillId="0" borderId="1" xfId="1" applyFont="1" applyBorder="1" applyAlignment="1">
      <alignment wrapText="1"/>
    </xf>
    <xf numFmtId="0" fontId="9" fillId="0" borderId="1" xfId="0" applyFont="1" applyBorder="1"/>
    <xf numFmtId="0" fontId="11" fillId="0" borderId="0" xfId="3" applyFont="1" applyFill="1" applyBorder="1" applyAlignment="1"/>
    <xf numFmtId="0" fontId="12" fillId="0" borderId="0" xfId="0" applyFont="1"/>
    <xf numFmtId="0" fontId="3" fillId="0" borderId="0" xfId="1" applyFont="1" applyBorder="1" applyAlignment="1">
      <alignment horizontal="center" wrapText="1"/>
    </xf>
    <xf numFmtId="0" fontId="3" fillId="0" borderId="0" xfId="0" applyFont="1"/>
    <xf numFmtId="0" fontId="8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wrapText="1"/>
    </xf>
    <xf numFmtId="0" fontId="3" fillId="0" borderId="0" xfId="1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1" applyFont="1"/>
    <xf numFmtId="0" fontId="0" fillId="0" borderId="1" xfId="0" applyBorder="1" applyAlignment="1"/>
    <xf numFmtId="0" fontId="16" fillId="0" borderId="3" xfId="0" applyFont="1" applyBorder="1" applyAlignment="1">
      <alignment horizontal="left" vertical="center"/>
    </xf>
    <xf numFmtId="0" fontId="17" fillId="0" borderId="1" xfId="3" applyFont="1" applyFill="1" applyBorder="1" applyAlignment="1"/>
    <xf numFmtId="0" fontId="3" fillId="0" borderId="1" xfId="1" applyFont="1" applyBorder="1" applyAlignment="1">
      <alignment horizontal="center"/>
    </xf>
    <xf numFmtId="1" fontId="3" fillId="0" borderId="1" xfId="8" applyNumberFormat="1" applyFont="1" applyBorder="1" applyAlignment="1">
      <alignment vertical="top"/>
    </xf>
    <xf numFmtId="0" fontId="3" fillId="0" borderId="1" xfId="1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21" fillId="0" borderId="1" xfId="3" applyFont="1" applyFill="1" applyBorder="1" applyAlignment="1">
      <alignment horizontal="left"/>
    </xf>
    <xf numFmtId="0" fontId="20" fillId="0" borderId="1" xfId="3" applyFont="1" applyFill="1" applyBorder="1" applyAlignment="1">
      <alignment horizontal="left"/>
    </xf>
    <xf numFmtId="0" fontId="22" fillId="0" borderId="1" xfId="1" applyFont="1" applyBorder="1" applyAlignment="1">
      <alignment horizontal="left"/>
    </xf>
    <xf numFmtId="0" fontId="23" fillId="0" borderId="1" xfId="1" applyFont="1" applyBorder="1" applyAlignment="1">
      <alignment horizontal="left"/>
    </xf>
    <xf numFmtId="0" fontId="16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top"/>
    </xf>
    <xf numFmtId="0" fontId="25" fillId="0" borderId="1" xfId="0" applyFont="1" applyFill="1" applyBorder="1" applyAlignment="1"/>
    <xf numFmtId="0" fontId="21" fillId="0" borderId="1" xfId="0" applyFont="1" applyBorder="1" applyAlignment="1">
      <alignment horizontal="left" vertical="top"/>
    </xf>
    <xf numFmtId="0" fontId="2" fillId="0" borderId="0" xfId="1"/>
    <xf numFmtId="0" fontId="3" fillId="0" borderId="0" xfId="1" applyFont="1"/>
    <xf numFmtId="0" fontId="3" fillId="0" borderId="1" xfId="1" applyFont="1" applyBorder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2" fillId="0" borderId="4" xfId="1" applyBorder="1"/>
    <xf numFmtId="0" fontId="2" fillId="0" borderId="5" xfId="1" applyBorder="1"/>
    <xf numFmtId="0" fontId="7" fillId="0" borderId="12" xfId="2" applyFont="1" applyBorder="1" applyAlignment="1"/>
    <xf numFmtId="0" fontId="3" fillId="0" borderId="2" xfId="2" applyFont="1" applyBorder="1" applyAlignment="1">
      <alignment vertical="center"/>
    </xf>
    <xf numFmtId="0" fontId="3" fillId="0" borderId="15" xfId="1" applyFont="1" applyBorder="1"/>
    <xf numFmtId="0" fontId="2" fillId="0" borderId="10" xfId="1" applyBorder="1"/>
    <xf numFmtId="0" fontId="0" fillId="0" borderId="1" xfId="0" applyBorder="1"/>
    <xf numFmtId="0" fontId="3" fillId="0" borderId="0" xfId="2" applyFont="1" applyAlignment="1">
      <alignment horizontal="center"/>
    </xf>
    <xf numFmtId="0" fontId="0" fillId="0" borderId="0" xfId="0" applyBorder="1"/>
    <xf numFmtId="0" fontId="2" fillId="0" borderId="0" xfId="1" applyBorder="1"/>
    <xf numFmtId="0" fontId="2" fillId="0" borderId="6" xfId="1" applyBorder="1"/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0" fontId="3" fillId="0" borderId="3" xfId="1" applyFont="1" applyBorder="1" applyAlignment="1">
      <alignment wrapText="1"/>
    </xf>
    <xf numFmtId="0" fontId="2" fillId="0" borderId="7" xfId="1" applyBorder="1"/>
    <xf numFmtId="0" fontId="2" fillId="0" borderId="8" xfId="1" applyBorder="1"/>
    <xf numFmtId="0" fontId="3" fillId="0" borderId="9" xfId="1" applyFont="1" applyBorder="1" applyAlignment="1">
      <alignment wrapText="1"/>
    </xf>
    <xf numFmtId="0" fontId="2" fillId="0" borderId="11" xfId="1" applyBorder="1"/>
    <xf numFmtId="0" fontId="2" fillId="0" borderId="0" xfId="1" applyBorder="1" applyAlignment="1">
      <alignment horizontal="center"/>
    </xf>
    <xf numFmtId="0" fontId="3" fillId="0" borderId="9" xfId="1" applyFont="1" applyBorder="1"/>
    <xf numFmtId="0" fontId="2" fillId="0" borderId="1" xfId="1" applyBorder="1" applyAlignment="1">
      <alignment horizontal="center"/>
    </xf>
    <xf numFmtId="0" fontId="3" fillId="0" borderId="13" xfId="1" applyFont="1" applyBorder="1"/>
    <xf numFmtId="0" fontId="25" fillId="0" borderId="1" xfId="0" applyFont="1" applyBorder="1" applyAlignment="1"/>
    <xf numFmtId="0" fontId="21" fillId="0" borderId="1" xfId="0" applyFont="1" applyBorder="1" applyAlignment="1">
      <alignment horizontal="left"/>
    </xf>
    <xf numFmtId="0" fontId="25" fillId="0" borderId="1" xfId="0" applyFont="1" applyFill="1" applyBorder="1" applyAlignment="1">
      <alignment vertical="top"/>
    </xf>
    <xf numFmtId="0" fontId="0" fillId="0" borderId="0" xfId="0"/>
    <xf numFmtId="0" fontId="11" fillId="0" borderId="0" xfId="3" applyFont="1" applyFill="1" applyBorder="1" applyAlignment="1"/>
    <xf numFmtId="0" fontId="3" fillId="0" borderId="0" xfId="1" applyFont="1" applyBorder="1" applyAlignment="1">
      <alignment horizontal="center" wrapText="1"/>
    </xf>
    <xf numFmtId="0" fontId="3" fillId="0" borderId="0" xfId="1" applyFont="1" applyBorder="1"/>
    <xf numFmtId="0" fontId="0" fillId="0" borderId="0" xfId="0"/>
    <xf numFmtId="0" fontId="16" fillId="0" borderId="0" xfId="0" applyFont="1" applyBorder="1" applyAlignment="1">
      <alignment horizontal="left" vertical="center"/>
    </xf>
    <xf numFmtId="0" fontId="11" fillId="0" borderId="0" xfId="3" applyFont="1" applyFill="1" applyBorder="1" applyAlignment="1"/>
    <xf numFmtId="0" fontId="3" fillId="0" borderId="0" xfId="1" applyFont="1" applyBorder="1" applyAlignment="1">
      <alignment horizontal="center" wrapText="1"/>
    </xf>
    <xf numFmtId="0" fontId="3" fillId="0" borderId="0" xfId="1" applyFont="1" applyBorder="1"/>
    <xf numFmtId="0" fontId="16" fillId="0" borderId="0" xfId="0" applyFont="1" applyBorder="1" applyAlignment="1">
      <alignment horizontal="left" vertical="center"/>
    </xf>
    <xf numFmtId="0" fontId="3" fillId="0" borderId="1" xfId="1" applyFont="1" applyBorder="1" applyAlignment="1">
      <alignment horizontal="center"/>
    </xf>
    <xf numFmtId="0" fontId="26" fillId="0" borderId="0" xfId="0" applyFont="1"/>
    <xf numFmtId="164" fontId="2" fillId="0" borderId="7" xfId="1" applyNumberFormat="1" applyBorder="1" applyAlignment="1">
      <alignment horizontal="right"/>
    </xf>
    <xf numFmtId="164" fontId="2" fillId="0" borderId="10" xfId="1" applyNumberFormat="1" applyBorder="1" applyAlignment="1">
      <alignment horizontal="right"/>
    </xf>
    <xf numFmtId="1" fontId="2" fillId="0" borderId="1" xfId="1" applyNumberFormat="1" applyFont="1" applyBorder="1" applyAlignment="1">
      <alignment wrapText="1"/>
    </xf>
    <xf numFmtId="0" fontId="2" fillId="0" borderId="13" xfId="1" applyFont="1" applyFill="1" applyBorder="1" applyAlignment="1"/>
    <xf numFmtId="43" fontId="27" fillId="0" borderId="1" xfId="19" applyFont="1" applyBorder="1" applyAlignment="1"/>
    <xf numFmtId="43" fontId="28" fillId="0" borderId="1" xfId="19" applyFont="1" applyBorder="1" applyAlignment="1">
      <alignment wrapText="1"/>
    </xf>
    <xf numFmtId="0" fontId="29" fillId="4" borderId="1" xfId="1" applyFont="1" applyFill="1" applyBorder="1" applyAlignment="1"/>
    <xf numFmtId="0" fontId="28" fillId="4" borderId="1" xfId="1" applyFont="1" applyFill="1" applyBorder="1" applyAlignment="1"/>
    <xf numFmtId="0" fontId="25" fillId="5" borderId="1" xfId="0" applyFont="1" applyFill="1" applyBorder="1" applyAlignment="1">
      <alignment vertical="top"/>
    </xf>
    <xf numFmtId="1" fontId="3" fillId="5" borderId="1" xfId="0" applyNumberFormat="1" applyFont="1" applyFill="1" applyBorder="1" applyAlignment="1">
      <alignment vertical="top"/>
    </xf>
    <xf numFmtId="0" fontId="21" fillId="5" borderId="1" xfId="0" applyFont="1" applyFill="1" applyBorder="1" applyAlignment="1">
      <alignment horizontal="left" vertical="top"/>
    </xf>
    <xf numFmtId="0" fontId="2" fillId="5" borderId="1" xfId="1" applyFont="1" applyFill="1" applyBorder="1" applyAlignment="1"/>
    <xf numFmtId="0" fontId="2" fillId="5" borderId="1" xfId="1" applyFont="1" applyFill="1" applyBorder="1" applyAlignment="1">
      <alignment wrapText="1"/>
    </xf>
    <xf numFmtId="0" fontId="9" fillId="5" borderId="1" xfId="0" applyFont="1" applyFill="1" applyBorder="1"/>
    <xf numFmtId="0" fontId="25" fillId="5" borderId="1" xfId="0" applyFont="1" applyFill="1" applyBorder="1" applyAlignment="1"/>
    <xf numFmtId="0" fontId="21" fillId="5" borderId="1" xfId="0" applyFont="1" applyFill="1" applyBorder="1" applyAlignment="1">
      <alignment horizontal="left"/>
    </xf>
    <xf numFmtId="43" fontId="27" fillId="5" borderId="1" xfId="19" applyFont="1" applyFill="1" applyBorder="1" applyAlignment="1"/>
    <xf numFmtId="0" fontId="28" fillId="5" borderId="1" xfId="1" applyFont="1" applyFill="1" applyBorder="1" applyAlignment="1"/>
    <xf numFmtId="43" fontId="28" fillId="5" borderId="1" xfId="19" applyFont="1" applyFill="1" applyBorder="1" applyAlignment="1">
      <alignment wrapText="1"/>
    </xf>
    <xf numFmtId="0" fontId="0" fillId="5" borderId="1" xfId="0" applyFill="1" applyBorder="1"/>
    <xf numFmtId="0" fontId="2" fillId="0" borderId="7" xfId="1" applyBorder="1" applyAlignment="1">
      <alignment horizontal="right"/>
    </xf>
    <xf numFmtId="0" fontId="2" fillId="0" borderId="10" xfId="1" applyBorder="1" applyAlignment="1">
      <alignment horizontal="right"/>
    </xf>
    <xf numFmtId="0" fontId="30" fillId="0" borderId="1" xfId="0" applyFont="1" applyBorder="1"/>
    <xf numFmtId="1" fontId="8" fillId="0" borderId="1" xfId="0" applyNumberFormat="1" applyFont="1" applyBorder="1" applyAlignment="1">
      <alignment vertical="top"/>
    </xf>
    <xf numFmtId="0" fontId="8" fillId="0" borderId="1" xfId="1" applyFont="1" applyBorder="1" applyAlignment="1">
      <alignment horizontal="left"/>
    </xf>
    <xf numFmtId="1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2" fillId="3" borderId="4" xfId="1" applyFill="1" applyBorder="1" applyAlignment="1">
      <alignment horizontal="center"/>
    </xf>
    <xf numFmtId="0" fontId="3" fillId="3" borderId="0" xfId="0" applyFont="1" applyFill="1"/>
    <xf numFmtId="43" fontId="31" fillId="0" borderId="1" xfId="19" applyFont="1" applyBorder="1" applyAlignment="1"/>
    <xf numFmtId="43" fontId="8" fillId="0" borderId="1" xfId="19" applyFont="1" applyBorder="1" applyAlignment="1">
      <alignment wrapText="1"/>
    </xf>
    <xf numFmtId="0" fontId="8" fillId="4" borderId="1" xfId="1" applyFont="1" applyFill="1" applyBorder="1" applyAlignment="1"/>
    <xf numFmtId="0" fontId="8" fillId="3" borderId="1" xfId="1" applyFont="1" applyFill="1" applyBorder="1" applyAlignment="1"/>
    <xf numFmtId="0" fontId="3" fillId="0" borderId="1" xfId="1" applyFont="1" applyBorder="1" applyAlignment="1">
      <alignment horizontal="left" wrapText="1"/>
    </xf>
    <xf numFmtId="1" fontId="3" fillId="0" borderId="1" xfId="0" applyNumberFormat="1" applyFont="1" applyFill="1" applyBorder="1" applyAlignment="1">
      <alignment vertical="top"/>
    </xf>
    <xf numFmtId="0" fontId="21" fillId="0" borderId="1" xfId="0" applyFont="1" applyFill="1" applyBorder="1" applyAlignment="1">
      <alignment horizontal="left" vertical="top"/>
    </xf>
    <xf numFmtId="0" fontId="21" fillId="6" borderId="1" xfId="0" applyFont="1" applyFill="1" applyBorder="1" applyAlignment="1">
      <alignment horizontal="left" vertical="top"/>
    </xf>
    <xf numFmtId="43" fontId="31" fillId="5" borderId="1" xfId="19" applyFont="1" applyFill="1" applyBorder="1" applyAlignment="1"/>
    <xf numFmtId="0" fontId="8" fillId="5" borderId="1" xfId="1" applyFont="1" applyFill="1" applyBorder="1" applyAlignment="1"/>
    <xf numFmtId="43" fontId="8" fillId="5" borderId="1" xfId="19" applyFont="1" applyFill="1" applyBorder="1" applyAlignment="1">
      <alignment wrapText="1"/>
    </xf>
    <xf numFmtId="43" fontId="8" fillId="0" borderId="1" xfId="19" applyFont="1" applyBorder="1" applyAlignment="1"/>
    <xf numFmtId="0" fontId="3" fillId="2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/>
    <xf numFmtId="0" fontId="2" fillId="0" borderId="6" xfId="0" applyFont="1" applyBorder="1"/>
    <xf numFmtId="0" fontId="2" fillId="0" borderId="0" xfId="1" applyBorder="1" applyAlignment="1">
      <alignment horizontal="right"/>
    </xf>
    <xf numFmtId="0" fontId="2" fillId="0" borderId="14" xfId="1" applyBorder="1" applyAlignment="1">
      <alignment horizontal="center"/>
    </xf>
    <xf numFmtId="164" fontId="2" fillId="0" borderId="0" xfId="1" applyNumberFormat="1" applyBorder="1" applyAlignment="1">
      <alignment horizontal="right"/>
    </xf>
    <xf numFmtId="0" fontId="8" fillId="2" borderId="1" xfId="1" applyFont="1" applyFill="1" applyBorder="1" applyAlignment="1">
      <alignment horizontal="center" wrapText="1"/>
    </xf>
    <xf numFmtId="0" fontId="8" fillId="5" borderId="1" xfId="1" applyFont="1" applyFill="1" applyBorder="1" applyAlignment="1">
      <alignment wrapText="1"/>
    </xf>
    <xf numFmtId="0" fontId="26" fillId="5" borderId="1" xfId="0" applyFont="1" applyFill="1" applyBorder="1"/>
    <xf numFmtId="0" fontId="34" fillId="5" borderId="1" xfId="0" applyFont="1" applyFill="1" applyBorder="1" applyAlignment="1">
      <alignment vertical="top"/>
    </xf>
    <xf numFmtId="165" fontId="26" fillId="0" borderId="0" xfId="0" applyNumberFormat="1" applyFont="1"/>
    <xf numFmtId="165" fontId="8" fillId="2" borderId="1" xfId="1" applyNumberFormat="1" applyFont="1" applyFill="1" applyBorder="1" applyAlignment="1">
      <alignment horizontal="center" wrapText="1"/>
    </xf>
    <xf numFmtId="165" fontId="32" fillId="0" borderId="1" xfId="19" applyNumberFormat="1" applyFont="1" applyBorder="1"/>
    <xf numFmtId="165" fontId="8" fillId="5" borderId="1" xfId="19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wrapText="1"/>
    </xf>
    <xf numFmtId="165" fontId="26" fillId="5" borderId="1" xfId="0" applyNumberFormat="1" applyFont="1" applyFill="1" applyBorder="1"/>
    <xf numFmtId="165" fontId="34" fillId="5" borderId="1" xfId="0" applyNumberFormat="1" applyFont="1" applyFill="1" applyBorder="1" applyAlignment="1">
      <alignment vertical="top"/>
    </xf>
    <xf numFmtId="165" fontId="32" fillId="0" borderId="1" xfId="19" applyNumberFormat="1" applyFont="1" applyBorder="1" applyAlignment="1">
      <alignment horizontal="right"/>
    </xf>
    <xf numFmtId="0" fontId="33" fillId="4" borderId="1" xfId="1" applyFont="1" applyFill="1" applyBorder="1" applyAlignment="1"/>
    <xf numFmtId="164" fontId="8" fillId="0" borderId="0" xfId="1" applyNumberFormat="1" applyFont="1" applyBorder="1" applyAlignment="1">
      <alignment horizontal="right"/>
    </xf>
    <xf numFmtId="0" fontId="8" fillId="0" borderId="7" xfId="1" applyFont="1" applyBorder="1" applyAlignment="1">
      <alignment horizontal="right"/>
    </xf>
    <xf numFmtId="164" fontId="8" fillId="0" borderId="10" xfId="1" applyNumberFormat="1" applyFont="1" applyBorder="1" applyAlignment="1">
      <alignment horizontal="right"/>
    </xf>
    <xf numFmtId="0" fontId="8" fillId="0" borderId="1" xfId="1" applyFont="1" applyFill="1" applyBorder="1" applyAlignment="1"/>
    <xf numFmtId="0" fontId="8" fillId="0" borderId="1" xfId="1" applyFont="1" applyBorder="1" applyAlignment="1"/>
    <xf numFmtId="0" fontId="8" fillId="0" borderId="1" xfId="1" applyFont="1" applyBorder="1" applyAlignment="1">
      <alignment wrapText="1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1" xfId="1" applyFont="1" applyBorder="1"/>
    <xf numFmtId="0" fontId="32" fillId="0" borderId="1" xfId="0" applyFont="1" applyBorder="1" applyAlignment="1">
      <alignment horizontal="left" vertical="center"/>
    </xf>
    <xf numFmtId="0" fontId="8" fillId="0" borderId="0" xfId="1" applyFont="1" applyBorder="1"/>
    <xf numFmtId="0" fontId="8" fillId="0" borderId="0" xfId="2" applyFont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 wrapText="1"/>
    </xf>
    <xf numFmtId="0" fontId="8" fillId="0" borderId="2" xfId="2" applyFont="1" applyBorder="1" applyAlignment="1">
      <alignment vertical="center"/>
    </xf>
    <xf numFmtId="0" fontId="8" fillId="0" borderId="3" xfId="1" applyFont="1" applyBorder="1" applyAlignment="1">
      <alignment wrapText="1"/>
    </xf>
    <xf numFmtId="0" fontId="8" fillId="0" borderId="4" xfId="1" applyFont="1" applyBorder="1"/>
    <xf numFmtId="0" fontId="8" fillId="0" borderId="5" xfId="1" applyFont="1" applyBorder="1"/>
    <xf numFmtId="0" fontId="8" fillId="0" borderId="3" xfId="2" applyFont="1" applyBorder="1" applyAlignment="1">
      <alignment vertical="center"/>
    </xf>
    <xf numFmtId="0" fontId="26" fillId="0" borderId="1" xfId="0" applyFont="1" applyBorder="1" applyAlignment="1"/>
    <xf numFmtId="0" fontId="32" fillId="0" borderId="0" xfId="0" applyFont="1" applyBorder="1" applyAlignment="1">
      <alignment horizontal="left" vertical="center"/>
    </xf>
    <xf numFmtId="0" fontId="8" fillId="0" borderId="7" xfId="1" applyFont="1" applyBorder="1"/>
    <xf numFmtId="0" fontId="8" fillId="0" borderId="8" xfId="1" applyFont="1" applyBorder="1"/>
    <xf numFmtId="0" fontId="8" fillId="0" borderId="9" xfId="1" applyFont="1" applyBorder="1" applyAlignment="1">
      <alignment wrapText="1"/>
    </xf>
    <xf numFmtId="0" fontId="8" fillId="0" borderId="6" xfId="1" applyFont="1" applyBorder="1"/>
    <xf numFmtId="0" fontId="8" fillId="0" borderId="10" xfId="1" applyFont="1" applyBorder="1"/>
    <xf numFmtId="0" fontId="8" fillId="0" borderId="11" xfId="1" applyFont="1" applyBorder="1"/>
    <xf numFmtId="0" fontId="34" fillId="0" borderId="12" xfId="2" applyFont="1" applyBorder="1" applyAlignment="1"/>
    <xf numFmtId="0" fontId="26" fillId="0" borderId="0" xfId="0" applyFont="1" applyBorder="1"/>
    <xf numFmtId="0" fontId="8" fillId="0" borderId="13" xfId="1" applyFont="1" applyBorder="1"/>
    <xf numFmtId="0" fontId="8" fillId="0" borderId="0" xfId="1" applyFont="1" applyBorder="1" applyAlignment="1">
      <alignment horizontal="center"/>
    </xf>
    <xf numFmtId="0" fontId="8" fillId="0" borderId="15" xfId="1" applyFont="1" applyBorder="1"/>
    <xf numFmtId="0" fontId="8" fillId="0" borderId="9" xfId="1" applyFont="1" applyBorder="1"/>
    <xf numFmtId="0" fontId="8" fillId="0" borderId="1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0" applyFont="1" applyBorder="1"/>
    <xf numFmtId="0" fontId="8" fillId="0" borderId="4" xfId="1" applyFont="1" applyBorder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3" xfId="0" applyFont="1" applyBorder="1"/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0" xfId="1" applyFont="1" applyBorder="1" applyAlignment="1">
      <alignment horizontal="right"/>
    </xf>
    <xf numFmtId="0" fontId="10" fillId="0" borderId="1" xfId="3" applyFont="1" applyFill="1" applyBorder="1" applyAlignment="1">
      <alignment horizontal="left"/>
    </xf>
    <xf numFmtId="0" fontId="37" fillId="0" borderId="0" xfId="3" applyFont="1" applyFill="1" applyBorder="1" applyAlignment="1"/>
    <xf numFmtId="0" fontId="6" fillId="0" borderId="0" xfId="0" applyFont="1"/>
    <xf numFmtId="0" fontId="8" fillId="0" borderId="0" xfId="1" applyFont="1" applyBorder="1" applyAlignment="1">
      <alignment horizontal="center" wrapText="1"/>
    </xf>
    <xf numFmtId="0" fontId="8" fillId="0" borderId="0" xfId="0" applyFont="1"/>
    <xf numFmtId="0" fontId="8" fillId="3" borderId="0" xfId="0" applyFont="1" applyFill="1"/>
    <xf numFmtId="0" fontId="8" fillId="0" borderId="1" xfId="1" applyFont="1" applyFill="1" applyBorder="1" applyAlignment="1">
      <alignment wrapText="1"/>
    </xf>
    <xf numFmtId="0" fontId="26" fillId="0" borderId="1" xfId="0" applyFont="1" applyBorder="1"/>
    <xf numFmtId="0" fontId="8" fillId="0" borderId="0" xfId="1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6" xfId="0" applyFont="1" applyBorder="1"/>
    <xf numFmtId="0" fontId="8" fillId="0" borderId="0" xfId="1" applyFont="1" applyBorder="1" applyAlignment="1">
      <alignment horizontal="right"/>
    </xf>
    <xf numFmtId="0" fontId="8" fillId="0" borderId="14" xfId="1" applyFont="1" applyBorder="1" applyAlignment="1">
      <alignment horizontal="center"/>
    </xf>
    <xf numFmtId="164" fontId="8" fillId="0" borderId="7" xfId="1" applyNumberFormat="1" applyFont="1" applyFill="1" applyBorder="1" applyAlignment="1">
      <alignment horizontal="right"/>
    </xf>
    <xf numFmtId="164" fontId="8" fillId="0" borderId="10" xfId="1" applyNumberFormat="1" applyFont="1" applyFill="1" applyBorder="1" applyAlignment="1">
      <alignment horizontal="right"/>
    </xf>
    <xf numFmtId="0" fontId="10" fillId="0" borderId="1" xfId="3" applyFont="1" applyFill="1" applyBorder="1" applyAlignment="1"/>
    <xf numFmtId="1" fontId="8" fillId="0" borderId="1" xfId="8" applyNumberFormat="1" applyFont="1" applyBorder="1" applyAlignment="1">
      <alignment vertical="top"/>
    </xf>
    <xf numFmtId="164" fontId="8" fillId="0" borderId="0" xfId="1" applyNumberFormat="1" applyFont="1" applyFill="1" applyBorder="1" applyAlignment="1">
      <alignment horizontal="right"/>
    </xf>
    <xf numFmtId="0" fontId="32" fillId="0" borderId="3" xfId="0" applyFont="1" applyBorder="1" applyAlignment="1">
      <alignment horizontal="left" vertical="center"/>
    </xf>
    <xf numFmtId="0" fontId="38" fillId="0" borderId="1" xfId="3" applyFont="1" applyFill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8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vertical="top"/>
    </xf>
    <xf numFmtId="0" fontId="8" fillId="0" borderId="1" xfId="1" applyFont="1" applyBorder="1" applyAlignment="1">
      <alignment horizontal="center" wrapText="1"/>
    </xf>
    <xf numFmtId="0" fontId="8" fillId="0" borderId="13" xfId="1" applyFont="1" applyFill="1" applyBorder="1" applyAlignment="1"/>
    <xf numFmtId="0" fontId="3" fillId="2" borderId="1" xfId="1" applyFont="1" applyFill="1" applyBorder="1" applyAlignment="1">
      <alignment horizontal="center" vertical="center" wrapText="1"/>
    </xf>
    <xf numFmtId="164" fontId="2" fillId="0" borderId="0" xfId="1" applyNumberForma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7" fillId="0" borderId="0" xfId="3" applyFont="1" applyFill="1" applyBorder="1" applyAlignment="1"/>
    <xf numFmtId="0" fontId="18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vertical="top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/>
    <xf numFmtId="0" fontId="39" fillId="0" borderId="0" xfId="1" applyFont="1"/>
    <xf numFmtId="0" fontId="13" fillId="0" borderId="0" xfId="0" applyFont="1"/>
    <xf numFmtId="0" fontId="42" fillId="0" borderId="0" xfId="0" applyFont="1" applyAlignment="1"/>
    <xf numFmtId="0" fontId="41" fillId="0" borderId="1" xfId="1" applyFont="1" applyBorder="1"/>
    <xf numFmtId="0" fontId="13" fillId="0" borderId="1" xfId="0" applyFont="1" applyBorder="1"/>
    <xf numFmtId="0" fontId="39" fillId="0" borderId="0" xfId="1" applyFont="1" applyBorder="1"/>
    <xf numFmtId="0" fontId="41" fillId="0" borderId="0" xfId="2" applyFont="1" applyBorder="1" applyAlignment="1">
      <alignment horizontal="right" vertical="center"/>
    </xf>
    <xf numFmtId="0" fontId="41" fillId="0" borderId="0" xfId="2" applyFont="1" applyBorder="1" applyAlignment="1">
      <alignment vertical="center"/>
    </xf>
    <xf numFmtId="0" fontId="41" fillId="0" borderId="0" xfId="2" applyFont="1" applyBorder="1" applyAlignment="1">
      <alignment vertical="center" wrapText="1"/>
    </xf>
    <xf numFmtId="0" fontId="41" fillId="0" borderId="2" xfId="2" applyFont="1" applyBorder="1" applyAlignment="1">
      <alignment vertical="center"/>
    </xf>
    <xf numFmtId="0" fontId="39" fillId="0" borderId="3" xfId="1" applyFont="1" applyBorder="1" applyAlignment="1">
      <alignment wrapText="1"/>
    </xf>
    <xf numFmtId="0" fontId="39" fillId="0" borderId="4" xfId="1" applyFont="1" applyBorder="1"/>
    <xf numFmtId="0" fontId="39" fillId="0" borderId="5" xfId="1" applyFont="1" applyBorder="1"/>
    <xf numFmtId="0" fontId="41" fillId="0" borderId="3" xfId="2" applyFont="1" applyBorder="1" applyAlignment="1">
      <alignment vertical="center"/>
    </xf>
    <xf numFmtId="0" fontId="13" fillId="0" borderId="1" xfId="0" applyFont="1" applyBorder="1" applyAlignment="1"/>
    <xf numFmtId="0" fontId="41" fillId="0" borderId="3" xfId="1" applyFont="1" applyBorder="1" applyAlignment="1">
      <alignment wrapText="1"/>
    </xf>
    <xf numFmtId="0" fontId="43" fillId="0" borderId="3" xfId="0" applyFont="1" applyBorder="1" applyAlignment="1">
      <alignment horizontal="left" vertical="center"/>
    </xf>
    <xf numFmtId="0" fontId="39" fillId="0" borderId="7" xfId="1" applyFont="1" applyBorder="1"/>
    <xf numFmtId="0" fontId="39" fillId="0" borderId="8" xfId="1" applyFont="1" applyBorder="1"/>
    <xf numFmtId="0" fontId="41" fillId="0" borderId="9" xfId="1" applyFont="1" applyBorder="1" applyAlignment="1">
      <alignment wrapText="1"/>
    </xf>
    <xf numFmtId="0" fontId="39" fillId="0" borderId="6" xfId="1" applyFont="1" applyBorder="1"/>
    <xf numFmtId="0" fontId="39" fillId="0" borderId="10" xfId="1" applyFont="1" applyBorder="1"/>
    <xf numFmtId="0" fontId="39" fillId="0" borderId="11" xfId="1" applyFont="1" applyBorder="1"/>
    <xf numFmtId="0" fontId="44" fillId="0" borderId="12" xfId="2" applyFont="1" applyBorder="1" applyAlignment="1"/>
    <xf numFmtId="0" fontId="13" fillId="0" borderId="0" xfId="0" applyFont="1" applyBorder="1"/>
    <xf numFmtId="0" fontId="41" fillId="0" borderId="13" xfId="1" applyFont="1" applyBorder="1"/>
    <xf numFmtId="0" fontId="39" fillId="0" borderId="0" xfId="1" applyFont="1" applyBorder="1" applyAlignment="1">
      <alignment horizontal="center"/>
    </xf>
    <xf numFmtId="0" fontId="41" fillId="0" borderId="15" xfId="1" applyFont="1" applyBorder="1"/>
    <xf numFmtId="0" fontId="41" fillId="0" borderId="9" xfId="1" applyFont="1" applyBorder="1"/>
    <xf numFmtId="0" fontId="39" fillId="0" borderId="11" xfId="1" applyFont="1" applyBorder="1" applyAlignment="1">
      <alignment horizontal="center"/>
    </xf>
    <xf numFmtId="0" fontId="39" fillId="0" borderId="1" xfId="1" applyFont="1" applyBorder="1" applyAlignment="1">
      <alignment horizontal="center"/>
    </xf>
    <xf numFmtId="0" fontId="41" fillId="0" borderId="0" xfId="1" applyFont="1" applyBorder="1"/>
    <xf numFmtId="0" fontId="42" fillId="0" borderId="0" xfId="0" applyFont="1" applyBorder="1"/>
    <xf numFmtId="0" fontId="39" fillId="0" borderId="2" xfId="0" applyFont="1" applyBorder="1"/>
    <xf numFmtId="0" fontId="41" fillId="0" borderId="4" xfId="1" applyFont="1" applyBorder="1"/>
    <xf numFmtId="0" fontId="39" fillId="0" borderId="4" xfId="1" applyFont="1" applyBorder="1" applyAlignment="1">
      <alignment horizontal="center"/>
    </xf>
    <xf numFmtId="0" fontId="39" fillId="0" borderId="4" xfId="1" applyFont="1" applyFill="1" applyBorder="1" applyAlignment="1">
      <alignment horizontal="center"/>
    </xf>
    <xf numFmtId="0" fontId="39" fillId="3" borderId="5" xfId="1" applyFont="1" applyFill="1" applyBorder="1" applyAlignment="1">
      <alignment horizontal="center"/>
    </xf>
    <xf numFmtId="0" fontId="39" fillId="0" borderId="3" xfId="0" applyFont="1" applyBorder="1"/>
    <xf numFmtId="0" fontId="41" fillId="0" borderId="7" xfId="1" applyFont="1" applyBorder="1"/>
    <xf numFmtId="0" fontId="39" fillId="0" borderId="7" xfId="1" applyFont="1" applyBorder="1" applyAlignment="1">
      <alignment horizontal="center"/>
    </xf>
    <xf numFmtId="0" fontId="39" fillId="0" borderId="7" xfId="1" applyFont="1" applyBorder="1" applyAlignment="1">
      <alignment horizontal="right"/>
    </xf>
    <xf numFmtId="0" fontId="39" fillId="0" borderId="8" xfId="1" applyFont="1" applyBorder="1" applyAlignment="1">
      <alignment horizontal="center"/>
    </xf>
    <xf numFmtId="0" fontId="39" fillId="0" borderId="6" xfId="0" applyFont="1" applyBorder="1"/>
    <xf numFmtId="0" fontId="39" fillId="0" borderId="0" xfId="1" applyFont="1" applyBorder="1" applyAlignment="1">
      <alignment horizontal="right"/>
    </xf>
    <xf numFmtId="0" fontId="39" fillId="0" borderId="14" xfId="1" applyFont="1" applyBorder="1" applyAlignment="1">
      <alignment horizontal="center"/>
    </xf>
    <xf numFmtId="164" fontId="39" fillId="0" borderId="0" xfId="1" applyNumberFormat="1" applyFont="1" applyBorder="1" applyAlignment="1">
      <alignment horizontal="right"/>
    </xf>
    <xf numFmtId="0" fontId="41" fillId="0" borderId="10" xfId="1" applyFont="1" applyBorder="1"/>
    <xf numFmtId="0" fontId="39" fillId="0" borderId="10" xfId="1" applyFont="1" applyBorder="1" applyAlignment="1">
      <alignment horizontal="center"/>
    </xf>
    <xf numFmtId="164" fontId="39" fillId="0" borderId="10" xfId="1" applyNumberFormat="1" applyFont="1" applyBorder="1" applyAlignment="1">
      <alignment horizontal="right"/>
    </xf>
    <xf numFmtId="0" fontId="41" fillId="2" borderId="1" xfId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horizontal="center" vertical="center" wrapText="1"/>
    </xf>
    <xf numFmtId="0" fontId="41" fillId="2" borderId="1" xfId="1" applyFont="1" applyFill="1" applyBorder="1" applyAlignment="1">
      <alignment horizontal="center" wrapText="1"/>
    </xf>
    <xf numFmtId="0" fontId="46" fillId="0" borderId="1" xfId="3" applyFont="1" applyFill="1" applyBorder="1" applyAlignment="1"/>
    <xf numFmtId="0" fontId="41" fillId="0" borderId="1" xfId="1" applyFont="1" applyBorder="1" applyAlignment="1">
      <alignment horizontal="center"/>
    </xf>
    <xf numFmtId="1" fontId="41" fillId="0" borderId="1" xfId="8" applyNumberFormat="1" applyFont="1" applyBorder="1" applyAlignment="1">
      <alignment vertical="top"/>
    </xf>
    <xf numFmtId="1" fontId="41" fillId="0" borderId="1" xfId="0" applyNumberFormat="1" applyFont="1" applyBorder="1" applyAlignment="1">
      <alignment vertical="top"/>
    </xf>
    <xf numFmtId="0" fontId="46" fillId="0" borderId="0" xfId="3" applyFont="1" applyFill="1" applyBorder="1" applyAlignment="1"/>
    <xf numFmtId="0" fontId="40" fillId="0" borderId="0" xfId="0" applyFont="1"/>
    <xf numFmtId="0" fontId="41" fillId="0" borderId="0" xfId="1" applyFont="1" applyBorder="1" applyAlignment="1">
      <alignment horizontal="center" wrapText="1"/>
    </xf>
    <xf numFmtId="0" fontId="41" fillId="3" borderId="0" xfId="0" applyFont="1" applyFill="1"/>
    <xf numFmtId="0" fontId="41" fillId="0" borderId="0" xfId="0" applyFont="1"/>
    <xf numFmtId="0" fontId="41" fillId="2" borderId="1" xfId="1" applyFont="1" applyFill="1" applyBorder="1" applyAlignment="1">
      <alignment vertical="center" wrapText="1"/>
    </xf>
    <xf numFmtId="0" fontId="45" fillId="0" borderId="1" xfId="1" applyFont="1" applyFill="1" applyBorder="1" applyAlignment="1">
      <alignment horizontal="center" vertical="center" wrapText="1"/>
    </xf>
    <xf numFmtId="0" fontId="41" fillId="0" borderId="1" xfId="1" applyFont="1" applyFill="1" applyBorder="1" applyAlignment="1">
      <alignment wrapText="1"/>
    </xf>
    <xf numFmtId="0" fontId="41" fillId="0" borderId="0" xfId="1" applyFont="1" applyAlignment="1">
      <alignment horizontal="left"/>
    </xf>
    <xf numFmtId="0" fontId="41" fillId="0" borderId="0" xfId="2" applyFont="1" applyAlignment="1">
      <alignment horizontal="center"/>
    </xf>
    <xf numFmtId="0" fontId="41" fillId="0" borderId="0" xfId="1" applyFont="1"/>
    <xf numFmtId="0" fontId="45" fillId="0" borderId="1" xfId="1" applyFont="1" applyFill="1" applyBorder="1" applyAlignment="1">
      <alignment horizontal="left" vertical="center" wrapText="1"/>
    </xf>
    <xf numFmtId="0" fontId="39" fillId="0" borderId="1" xfId="1" applyFont="1" applyBorder="1" applyAlignment="1">
      <alignment horizontal="center" wrapText="1"/>
    </xf>
    <xf numFmtId="0" fontId="41" fillId="2" borderId="3" xfId="1" applyFont="1" applyFill="1" applyBorder="1" applyAlignment="1">
      <alignment horizontal="center" vertical="center" wrapText="1"/>
    </xf>
    <xf numFmtId="0" fontId="41" fillId="2" borderId="7" xfId="1" applyFont="1" applyFill="1" applyBorder="1" applyAlignment="1">
      <alignment horizontal="center" vertical="center" wrapText="1"/>
    </xf>
    <xf numFmtId="0" fontId="41" fillId="2" borderId="8" xfId="1" applyFont="1" applyFill="1" applyBorder="1" applyAlignment="1">
      <alignment horizontal="center" vertical="center" wrapText="1"/>
    </xf>
    <xf numFmtId="0" fontId="41" fillId="2" borderId="12" xfId="1" applyFont="1" applyFill="1" applyBorder="1" applyAlignment="1">
      <alignment horizontal="center" vertical="center" wrapText="1"/>
    </xf>
    <xf numFmtId="0" fontId="41" fillId="2" borderId="15" xfId="1" applyFont="1" applyFill="1" applyBorder="1" applyAlignment="1">
      <alignment horizontal="center" vertical="center" wrapText="1"/>
    </xf>
    <xf numFmtId="0" fontId="40" fillId="0" borderId="0" xfId="1" applyFont="1" applyAlignment="1">
      <alignment horizontal="center" wrapText="1"/>
    </xf>
    <xf numFmtId="0" fontId="41" fillId="0" borderId="0" xfId="1" applyFont="1" applyAlignment="1">
      <alignment horizontal="center"/>
    </xf>
    <xf numFmtId="0" fontId="41" fillId="2" borderId="1" xfId="1" applyFont="1" applyFill="1" applyBorder="1" applyAlignment="1">
      <alignment horizontal="left" vertical="center" wrapText="1"/>
    </xf>
    <xf numFmtId="0" fontId="39" fillId="2" borderId="1" xfId="1" applyFont="1" applyFill="1" applyBorder="1" applyAlignment="1">
      <alignment horizontal="left" vertical="center" wrapText="1"/>
    </xf>
    <xf numFmtId="0" fontId="41" fillId="2" borderId="1" xfId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horizontal="center" vertical="center" wrapText="1"/>
    </xf>
    <xf numFmtId="0" fontId="41" fillId="2" borderId="2" xfId="1" applyFont="1" applyFill="1" applyBorder="1" applyAlignment="1">
      <alignment horizontal="center" vertical="center" wrapText="1"/>
    </xf>
    <xf numFmtId="0" fontId="41" fillId="2" borderId="4" xfId="1" applyFont="1" applyFill="1" applyBorder="1" applyAlignment="1">
      <alignment horizontal="center" vertical="center" wrapText="1"/>
    </xf>
    <xf numFmtId="0" fontId="44" fillId="0" borderId="3" xfId="2" applyFont="1" applyBorder="1" applyAlignment="1">
      <alignment horizontal="center" wrapText="1"/>
    </xf>
    <xf numFmtId="0" fontId="44" fillId="0" borderId="7" xfId="2" applyFont="1" applyBorder="1" applyAlignment="1">
      <alignment horizontal="center" wrapText="1"/>
    </xf>
    <xf numFmtId="0" fontId="44" fillId="0" borderId="8" xfId="2" applyFont="1" applyBorder="1" applyAlignment="1">
      <alignment horizontal="center" wrapText="1"/>
    </xf>
    <xf numFmtId="0" fontId="44" fillId="0" borderId="6" xfId="2" applyFont="1" applyBorder="1" applyAlignment="1">
      <alignment horizontal="center" wrapText="1"/>
    </xf>
    <xf numFmtId="0" fontId="44" fillId="0" borderId="0" xfId="2" applyFont="1" applyBorder="1" applyAlignment="1">
      <alignment horizontal="center" wrapText="1"/>
    </xf>
    <xf numFmtId="0" fontId="44" fillId="0" borderId="14" xfId="2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7" fillId="0" borderId="3" xfId="2" applyFont="1" applyBorder="1" applyAlignment="1">
      <alignment horizontal="center" wrapText="1"/>
    </xf>
    <xf numFmtId="0" fontId="7" fillId="0" borderId="7" xfId="2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35" fillId="0" borderId="0" xfId="1" applyFont="1" applyAlignment="1">
      <alignment horizontal="center" wrapText="1"/>
    </xf>
    <xf numFmtId="0" fontId="36" fillId="0" borderId="0" xfId="1" applyFont="1" applyAlignment="1">
      <alignment horizontal="center"/>
    </xf>
    <xf numFmtId="0" fontId="34" fillId="0" borderId="3" xfId="2" applyFont="1" applyBorder="1" applyAlignment="1">
      <alignment horizontal="center" wrapText="1"/>
    </xf>
    <xf numFmtId="0" fontId="34" fillId="0" borderId="7" xfId="2" applyFont="1" applyBorder="1" applyAlignment="1">
      <alignment horizontal="center" wrapText="1"/>
    </xf>
    <xf numFmtId="0" fontId="34" fillId="0" borderId="8" xfId="2" applyFont="1" applyBorder="1" applyAlignment="1">
      <alignment horizontal="center" wrapText="1"/>
    </xf>
    <xf numFmtId="0" fontId="34" fillId="0" borderId="6" xfId="2" applyFont="1" applyBorder="1" applyAlignment="1">
      <alignment horizontal="center" wrapText="1"/>
    </xf>
    <xf numFmtId="0" fontId="34" fillId="0" borderId="0" xfId="2" applyFont="1" applyBorder="1" applyAlignment="1">
      <alignment horizontal="center" wrapText="1"/>
    </xf>
    <xf numFmtId="0" fontId="34" fillId="0" borderId="14" xfId="2" applyFont="1" applyBorder="1" applyAlignment="1">
      <alignment horizont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2" borderId="12" xfId="1" applyNumberFormat="1" applyFont="1" applyFill="1" applyBorder="1" applyAlignment="1">
      <alignment horizontal="center" vertical="center" wrapText="1"/>
    </xf>
    <xf numFmtId="165" fontId="8" fillId="2" borderId="15" xfId="1" applyNumberFormat="1" applyFont="1" applyFill="1" applyBorder="1" applyAlignment="1">
      <alignment horizontal="center" vertical="center" wrapText="1"/>
    </xf>
  </cellXfs>
  <cellStyles count="20">
    <cellStyle name="Comma" xfId="19" builtinId="3"/>
    <cellStyle name="Comma 2" xfId="4"/>
    <cellStyle name="Comma 3" xfId="5"/>
    <cellStyle name="Normal" xfId="0" builtinId="0"/>
    <cellStyle name="Normal 2" xfId="1"/>
    <cellStyle name="Normal 2 2" xfId="2"/>
    <cellStyle name="Normal 2 2 2" xfId="6"/>
    <cellStyle name="Normal 2 2 3" xfId="7"/>
    <cellStyle name="Normal 2 3" xfId="8"/>
    <cellStyle name="Normal 3" xfId="9"/>
    <cellStyle name="Normal 3 2" xfId="17"/>
    <cellStyle name="Normal 4" xfId="10"/>
    <cellStyle name="Normal 4 2" xfId="11"/>
    <cellStyle name="Normal 4 3" xfId="18"/>
    <cellStyle name="Normal 5" xfId="12"/>
    <cellStyle name="Normal 6" xfId="13"/>
    <cellStyle name="Normal_Sheet1" xfId="3"/>
    <cellStyle name="S4" xfId="14"/>
    <cellStyle name="S5" xfId="15"/>
    <cellStyle name="標準 5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8</xdr:col>
      <xdr:colOff>0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581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76200</xdr:colOff>
      <xdr:row>64</xdr:row>
      <xdr:rowOff>28575</xdr:rowOff>
    </xdr:from>
    <xdr:to>
      <xdr:col>8</xdr:col>
      <xdr:colOff>0</xdr:colOff>
      <xdr:row>120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76200" y="12115800"/>
          <a:ext cx="94011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10</xdr:col>
      <xdr:colOff>447675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438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319</xdr:row>
      <xdr:rowOff>28575</xdr:rowOff>
    </xdr:from>
    <xdr:to>
      <xdr:col>11</xdr:col>
      <xdr:colOff>561975</xdr:colOff>
      <xdr:row>375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10401300"/>
          <a:ext cx="101250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8</xdr:col>
      <xdr:colOff>0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571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101</xdr:row>
      <xdr:rowOff>28575</xdr:rowOff>
    </xdr:from>
    <xdr:to>
      <xdr:col>8</xdr:col>
      <xdr:colOff>0</xdr:colOff>
      <xdr:row>157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61207650"/>
          <a:ext cx="101250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10</xdr:col>
      <xdr:colOff>447675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438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54</xdr:row>
      <xdr:rowOff>28575</xdr:rowOff>
    </xdr:from>
    <xdr:to>
      <xdr:col>11</xdr:col>
      <xdr:colOff>561975</xdr:colOff>
      <xdr:row>110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12115800"/>
          <a:ext cx="101250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10</xdr:col>
      <xdr:colOff>447675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438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53</xdr:row>
      <xdr:rowOff>28575</xdr:rowOff>
    </xdr:from>
    <xdr:to>
      <xdr:col>11</xdr:col>
      <xdr:colOff>561975</xdr:colOff>
      <xdr:row>109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10677525"/>
          <a:ext cx="101250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10</xdr:col>
      <xdr:colOff>447675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438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53</xdr:row>
      <xdr:rowOff>28575</xdr:rowOff>
    </xdr:from>
    <xdr:to>
      <xdr:col>11</xdr:col>
      <xdr:colOff>561975</xdr:colOff>
      <xdr:row>109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11544300"/>
          <a:ext cx="101250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10</xdr:col>
      <xdr:colOff>447675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438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75</xdr:row>
      <xdr:rowOff>28575</xdr:rowOff>
    </xdr:from>
    <xdr:to>
      <xdr:col>11</xdr:col>
      <xdr:colOff>561975</xdr:colOff>
      <xdr:row>131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10401300"/>
          <a:ext cx="101250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10</xdr:col>
      <xdr:colOff>447675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438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152</xdr:row>
      <xdr:rowOff>28575</xdr:rowOff>
    </xdr:from>
    <xdr:to>
      <xdr:col>11</xdr:col>
      <xdr:colOff>561975</xdr:colOff>
      <xdr:row>208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14592300"/>
          <a:ext cx="101250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10</xdr:col>
      <xdr:colOff>447675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438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59</xdr:row>
      <xdr:rowOff>28575</xdr:rowOff>
    </xdr:from>
    <xdr:to>
      <xdr:col>11</xdr:col>
      <xdr:colOff>561975</xdr:colOff>
      <xdr:row>115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29260800"/>
          <a:ext cx="101250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57151</xdr:rowOff>
    </xdr:from>
    <xdr:to>
      <xdr:col>10</xdr:col>
      <xdr:colOff>447675</xdr:colOff>
      <xdr:row>12</xdr:row>
      <xdr:rowOff>161925</xdr:rowOff>
    </xdr:to>
    <xdr:sp macro="" textlink="">
      <xdr:nvSpPr>
        <xdr:cNvPr id="2" name="TextBox 1"/>
        <xdr:cNvSpPr txBox="1"/>
      </xdr:nvSpPr>
      <xdr:spPr>
        <a:xfrm>
          <a:off x="5714999" y="1028701"/>
          <a:ext cx="3810001" cy="1438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88</xdr:row>
      <xdr:rowOff>28575</xdr:rowOff>
    </xdr:from>
    <xdr:to>
      <xdr:col>11</xdr:col>
      <xdr:colOff>561975</xdr:colOff>
      <xdr:row>144</xdr:row>
      <xdr:rowOff>85725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11544300"/>
          <a:ext cx="10125075" cy="10725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Æèøýýëáýë.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5</xdr:row>
      <xdr:rowOff>57152</xdr:rowOff>
    </xdr:from>
    <xdr:to>
      <xdr:col>10</xdr:col>
      <xdr:colOff>447675</xdr:colOff>
      <xdr:row>11</xdr:row>
      <xdr:rowOff>0</xdr:rowOff>
    </xdr:to>
    <xdr:sp macro="" textlink="">
      <xdr:nvSpPr>
        <xdr:cNvPr id="2" name="TextBox 1"/>
        <xdr:cNvSpPr txBox="1"/>
      </xdr:nvSpPr>
      <xdr:spPr>
        <a:xfrm>
          <a:off x="4867274" y="1028702"/>
          <a:ext cx="3810001" cy="10858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 ñàð á¿ðèéí  14-17-íû ºäð¿¿äýä ñîíãîãäñîí àæ  àõóéí íýãæýýñ  ¿íèéí  ìýäýýëëèéã öóãëóóëíà.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2.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Àéìàã, íèéñëýëèéí ñòàòèñòèêèéí õýëòýñ öóãëóóëñàí  ¿íèéí ìýäýýëëèéã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1, 4, 7, 10-р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ñàð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ын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/>
              <a:ea typeface="+mn-ea"/>
              <a:cs typeface="+mn-cs"/>
            </a:rPr>
            <a:t> 21-íä ¯íäýñíèé Ñòàòèñòèêèéí Õîðîîíä ýëåêòðîí øóóäàíãààð  èð¿¿ëíý.</a:t>
          </a:r>
        </a:p>
        <a:p>
          <a:endParaRPr lang="en-US" sz="1100"/>
        </a:p>
      </xdr:txBody>
    </xdr:sp>
    <xdr:clientData/>
  </xdr:twoCellAnchor>
  <xdr:twoCellAnchor>
    <xdr:from>
      <xdr:col>0</xdr:col>
      <xdr:colOff>123825</xdr:colOff>
      <xdr:row>53</xdr:row>
      <xdr:rowOff>28575</xdr:rowOff>
    </xdr:from>
    <xdr:to>
      <xdr:col>11</xdr:col>
      <xdr:colOff>561975</xdr:colOff>
      <xdr:row>98</xdr:row>
      <xdr:rowOff>38100</xdr:rowOff>
    </xdr:to>
    <xdr:sp macro="" textlink="">
      <xdr:nvSpPr>
        <xdr:cNvPr id="3" name="Text Box 807"/>
        <xdr:cNvSpPr txBox="1">
          <a:spLocks noChangeArrowheads="1"/>
        </xdr:cNvSpPr>
      </xdr:nvSpPr>
      <xdr:spPr bwMode="auto">
        <a:xfrm>
          <a:off x="123825" y="10401300"/>
          <a:ext cx="9277350" cy="8582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0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МАЯГТ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ÍªÕªÕ ÇÀÀÂÀÐ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2016 оноос бөөний болон жижиглэн худалдааны салбарын үнийн индекс тооцож тархаагдана. Үнийн индекс тооцох суурь үзүүлэлтүүдийг бий болгоход судалгааны зорилго оршино. Х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óäàëäààíû ¿íèéí èíäåêñ íü õóäàëäààíû ñàëáàðûí àæ àõóéí íýãæ, áàéãóóëëàãààñ õ¿í àìûí ýöñèéí õýðýãëýýíä çîðèóëàí áîðëóóëäàã ºðãºí õýðýãëýýíèé áàðààíû ¿íèéí äóíäàæ ººð÷ëºëòèéã õàðóóëäàã ¿ç¿¿ëýëò þì.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  Àæ àõóéí íýãæ õóäàëäààíû ¿íèéí ìýäýýëëèéã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òîãòîîñîí õóãàöààíä, ìàÿãòûí äàãóó ¿íýí çºâ ãàðãàæ ºãíº. Ìýäýýã ñàð á¿ðèéí 14-17-íû ºäð¿¿äýä öóãëóóëíà.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òóõàé” Ìîíãîë Óëñûí õóóëèàñ...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“Ñòàòèñòèêèéí ìýäýýëýã÷” ãýæ ñòàòèñòèêèéí ìýäýýëýë, ñóäàëãààíä õàìðàãäñàí, Ìîíãîë óëñûí íóòàã äýâñãýð äýýð ¿éë àæèëëàãàà ÿâóóëäàã, ºì÷èéí á¿õ òºðºëä õàìààðàãäàõ õóóëèéí ýòãýýä, ãàäààäàä ¿éë àæèëëàãàà ÿâóóëäàã Ìîíãîë Óëñûí õóóëèéí ýòãýýä, Ìîíãîë Óëñûí áîëîí ãàäààäûí èðãýí, õàðüÿàëàëã¿é õ¿íèéã õýëíý.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5 äóãààð çààëò: Ìýäýýëýã÷ íü ñòàòèñòèêèéí ìýäýýëýë, ñóäàëãàà ãàðãàõàä øààðäàãäàõ àíõäàã÷ á¿ðòãýë õºòëºõ;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6 äóãààð çààëò: Ñòàòèñòèêèéí ìýäýýëýë, ñóäàëãààã áàòëàãäñàí áóþó çºâøººðºãäñºí ¿ç¿¿ëýëò, àðãà÷ëàëûí äàãóó òîãòîîñîí õóãàöààíä ¿íýí çºâ ãàðãàæ ºãºõ;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9 ä¿ãýýð ç¿éëèéí 9 ä¿ãýýð çààëò: Àëáàí ¸ñíû ñòàòèñòèê ìýäýýëëèéã ýíý ¿éë àæèëëàãààã ýðõýëäýã õîëáîãäîõ áàéãóóëëàãàä ººðèéí çàðäëààð õ¿ðãýõ ¿¿ðýãòýé. 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Õóóëèéí 22 äóãààð ç¿éëèéí 3 äóãààð çààëò: Àëáàí ¸ñíû ñòàòèñòèêèéí ¿éë àæèëëàãàà ýðõýëäýã áàéãóóëëàãûí àæèëòàí àëáàí ¸ñîîð ìýäýýëýõ ò¿âøèíä õ¿ðýýã¿é ñòàòèñòèêèéí ìýäýýëýë, ñóäàëãààíû ä¿í, òºðèéí áîëîí àæ àõóéí íýãæ, áàéãóóëëàãà, èðãýíèé íóóöàä õàìààðàõ ìýäýýëëèéã íèéòýä çàäðóóëàõûã õîðèãëîíî.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À. Õàÿãèéí õýñýã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Õàÿãèéí õýñýãò òóõàéí áàéãóóëëàãûí íýð, ðåãèñòðèéí äóãààð, îðøèí áàéãàà àéìàã, íèéñëýë, ñóì, ä¿¿ðýã, ¿éë àæèëëàãàà ÿâóóëæ áàéãàà ñàëáàðûí ÷èãëýë çýðýã ìýäýýëë¿¿ä áàãòàíà.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Á.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Шаардлагатай нэмэлт мэдээлэл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ААНБ нь НӨАТ төлөгч бол тийм гэсэн хариултын өмнөх 1 дугаарыг, ААНБ нь НӨАТ төлөгч биш бол үгүй гэсэн хариултын өмнөх 2 дугаарыг дугуйлна.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Улирлын нийт борлуулалтын орлого (мян.төг) нүдэнд тухайн улирлын нийт борлуулалтын орлогыг мянгачлан төгрөгөөр илэрхийлэн бичнэ. Дээрх тохиолдолд 1 болон 2-р улирлын нийт борлуулалтын орлогыг тус тус тавина.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В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¯íèéí ìýäýýëýë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Ìýäýýíä õàìðàãäàõ áàðààíû êîä, áàðààíû íýð, áàðàà á¿òýýãäýõ¿¿íèé òîäîðõîéëîëò, õýìæèõ íýãæèéã  ¯íäýñíèé ñòàòèñòèêèéí õîðîîíîîñ òîäîðõîéëæ ºãíº. ¯íý öóãëóóëàã÷ çºâõºí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үнэ болон борлуулалтын орлого гэсэн баганыг нөхнө. Дээрх тохиолдолд 1-7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-ð áàãàíûã íºõíº.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Õóäàëäàæ áóé áàðààíû íýð, òîäîðõîéëîëò: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Ýíä  ýõëýýä  áàðààíû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îíîîñîí íýðèéã áè÷íý.  Áàðàà, á¿òýýãäýõ¿¿íèé òîäîðõîéëîëòîä ò¿¿íèé áîðëóóëàëòûí ¿íýä íºëººëæ áàéãàà ãîë ¿ç¿¿ëýëò  áîëîõ  çýðýã, äóãààð, øèíæ ÷àíàðûí òîäîðõîéëîëò, õîëáîãäîõ òåõíèêèéí ¿ç¿¿ëýëò, õèéö, çàãâàð, ñàâëàëò, õàäãàëàõ íºõöºë, õóãàöàà, òîî õýìæýý çýðãèéã òóñãàíà.  Æèøýý íü, Âèòàôèò æ¿¿ñ, 0.5ë, øèëòýé, Èìïðà öàé 25ø,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жимстэй,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öààñàí õàéðöàãòàé, Áîðãèî ïèâî,  0.5 ë,  øèëòýé ãýõ ìýò.</a:t>
          </a: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Õýìæèõ íýãæ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 Õóäàëäààëàãäàæ áàéãàà áàðààíû õýìæèõ íýãæèéã íºõíº.  Æèøýý íü  êã,  áîîäîë,  øèðõýã  ãýõ. ìýò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Борлуулалтын орлого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: Бүтээгдэхүүн тус бүрийн тухайн улирлын борлуулалтын нийт хэмжээг төгрөгөөр нөхнө.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Барааны нэгжийн ү</a:t>
          </a:r>
          <a:r>
            <a:rPr kumimoji="0" lang="en-US" sz="1000" b="0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íý: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¯íý ãýñýí áàãàíàä  áàðàà á¿òýýãäýõ¿¿íèé ¿íèéã òºãðºãººð íºõíº.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Дээрх тохиолдолд бараа бүтээгдэхүүний 1-6 сарын үнийг тус тус нөхөж авна.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¯íèéí ìýäýýëýëä òóõàéí á¿òýýãäýõ¿¿íèé ÷àíàð, áîðëóóëàãäàõ ¿åèéí õóãàöààíààñ õàìà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а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ðñàí ¿íèéí õÿìäðàë õàìðàõã¿é.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Á¿òýýãäýõ¿¿íèé ñàâëàãààíû õýìæýý íü ººð÷ëºãäñºí òîõèîëäîëä</a:t>
          </a:r>
          <a:r>
            <a:rPr kumimoji="0" lang="en-US" sz="1000" b="0" i="1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øèíý, õóó÷èí  õî¸ð ¿íèéã àâ÷ íèéö¿¿ëýí, ¿íèéã äàõèí òîîöîí ãàðãàõ áîëîìæòîé. Æèøýýëáýë 2 êã-ààð ñàâëàãäñàí  “Àëòàí òàðèà” ÕÊ-íèé 1-ð çýðãèéí ãóðèëûí ¿íý 1150 òºãðºã áàéõàä  ñóäàëãààíä 1 êã ãóðèëûí  ¿íèéã àâàõ ¸ñòîé ãýâýë (1150òºã : 2êã õ 1êã)  575 òºã áîëíî. Òóõàéí ñàðä  áàðàà, á¿òýýãäýõ¿¿íèéã áîðëóóëààã¿é  òîõèîëäîëä  ¿íèéã  ºìíºõ  ñàðûí ¿íýýð íºõíº.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  </a:t>
          </a: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Г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. Áàðààíû íýð, òºðëèéã ººð÷ëºõ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 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Õýðýâ ¿íèéí ìýäýýíä  ñóäëàãäàõààð  ñîíãîãäñîí áàðàà íü  çàõ çýýë äýýð óäààí õóãàöààãààð áîðëóóëàãäàõã¿é  áîëñîí òîõèîëäîëä  ò¿¿íèéã îðëóóëàõ øèíý áàðààãààð ººð÷ëºíº. Øèíý áàðàà íü õóó÷èí áàðààòàé èæèë òºðëèéí áàðàà áàéõ áºãººä çºâõºí îíîîñîí íýð  ë ººð÷ëºãäºíº. Æèøýý íü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Âèòàôèò 0.5ë, õóâàíöàð ñàâòàé/-íèé ¿íý öóãëóóëàõààð ñîíãîãäñîí áàéõàä òóõàéí àæ àõóéí íýãæèä óã íýð òºðëèéí æ¿¿ñ 3 áà ò¿¿íýýñ äýýø ñàðûí õóãàöààãààð áîðëóóëàãäàõã¿é áîëñîí òîõèîëäîëä Æ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үүс /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Ãî¸î 0.5ë, õóâàíöàð ñàâòàé/ áîëãîí ººð÷ëºí ¿íèéã öóãëóóëíà. Èíãýæ ñîíãîõäîî õóó÷èí, øèíý íýð òºðëèéí áàðààíû  çàõ çýýë äýýðõ áîðëóóëàëòûí õýìæýý áîëîí ¿íèéí ò¿âøèíã õàðãàëçàí ¿çíý. ªºð÷ëºãäñºí áàðààíû ¿íý öóãëóóëàõ òîõèîëäîëä  òóõàéí óëèðëûí òóðøèä õóó÷èí, øèíý á¿òýýãäýõ¿¿íèé àëü àëèíûõ íü ¿íèéã çýðýãö¿¿ëýí ñóäàëíà. Õóó÷èí á¿òýýãäýõ¿¿íèé ¿íèéã òóõàéí óëèðàë äóóñòàë ºìíºõ  ñàðûí ¿íýýð  íºõíº. Õàðèí øèíý  ¿íèéã ººð÷ëºãäñºí áàðààíû ¿íý  öóãëóóëàõ  õýñýãò íºõíº. Áàðààíû  òîäîðõîéëîëòûí õýñýãò  øèíýýð ñîíãîãäñîí áàðààíû  òîäîðõîéëîëòûã  òîäîðõîé áè÷èæ ºãíº.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Mon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Mon" pitchFamily="34" charset="0"/>
              <a:cs typeface="Arial" pitchFamily="34" charset="0"/>
            </a:rPr>
            <a:t> ¯íäýñíèé ñòàòèñòèêèéí õîðîî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mn-MN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Утас: 261565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   </a:t>
          </a: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mn-MN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uunUrt/Desktop/diamond/2015/Statistic/Sudalg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6">
          <cell r="B16" t="str">
            <v>Бөөрний зэхмэл 20гр</v>
          </cell>
          <cell r="I16">
            <v>26000</v>
          </cell>
        </row>
        <row r="17">
          <cell r="B17" t="str">
            <v>Бакус артишок 100мл</v>
          </cell>
          <cell r="I17">
            <v>0</v>
          </cell>
        </row>
        <row r="18">
          <cell r="B18" t="str">
            <v>Бакус хүн орхоодойтой</v>
          </cell>
          <cell r="I18">
            <v>0</v>
          </cell>
        </row>
        <row r="19">
          <cell r="B19" t="str">
            <v>Топиус /эрүүл мэндийн цай/</v>
          </cell>
          <cell r="I19">
            <v>110000</v>
          </cell>
        </row>
        <row r="20">
          <cell r="B20" t="str">
            <v>Ундааны сав /асгардаггүй/</v>
          </cell>
          <cell r="I20">
            <v>0</v>
          </cell>
        </row>
        <row r="21">
          <cell r="B21" t="str">
            <v>Зөгийн бал 5 салааны ханд 100мл</v>
          </cell>
          <cell r="I21">
            <v>130000</v>
          </cell>
        </row>
        <row r="22">
          <cell r="B22" t="str">
            <v>Зөгийн бал хүн орхоодойтой 80мл</v>
          </cell>
          <cell r="I22">
            <v>45000</v>
          </cell>
        </row>
        <row r="23">
          <cell r="B23" t="str">
            <v>Вакус смарт 120</v>
          </cell>
          <cell r="I23">
            <v>15000</v>
          </cell>
        </row>
        <row r="24">
          <cell r="B24" t="str">
            <v>Нөмрөг нэг удаагийн</v>
          </cell>
          <cell r="I24">
            <v>38000</v>
          </cell>
        </row>
        <row r="25">
          <cell r="B25" t="str">
            <v>Топиус цай №60</v>
          </cell>
          <cell r="I25">
            <v>120000</v>
          </cell>
        </row>
        <row r="26">
          <cell r="B26" t="str">
            <v>Бакус цагаан гаа</v>
          </cell>
          <cell r="I26">
            <v>70000</v>
          </cell>
        </row>
        <row r="27">
          <cell r="B27" t="str">
            <v>Вакус Х 100мл</v>
          </cell>
          <cell r="I27">
            <v>900000</v>
          </cell>
        </row>
        <row r="28">
          <cell r="B28" t="str">
            <v>Вакус -Энержи 250 мл</v>
          </cell>
          <cell r="I28">
            <v>336000</v>
          </cell>
        </row>
        <row r="29">
          <cell r="B29" t="str">
            <v>Вакус -Д 100мл</v>
          </cell>
          <cell r="I29">
            <v>900000</v>
          </cell>
        </row>
        <row r="30">
          <cell r="B30" t="str">
            <v>Хөндийрүүлэгчтэй наалт 15*10см</v>
          </cell>
          <cell r="I30">
            <v>0</v>
          </cell>
        </row>
        <row r="31">
          <cell r="B31" t="str">
            <v>Энхжин гоолингоо цай №20</v>
          </cell>
          <cell r="I31">
            <v>102000</v>
          </cell>
        </row>
        <row r="32">
          <cell r="B32" t="str">
            <v>Энхжин элэг хамгаалах цай №20</v>
          </cell>
          <cell r="I32">
            <v>16500</v>
          </cell>
        </row>
        <row r="33">
          <cell r="B33" t="str">
            <v>Актовегин 5мл</v>
          </cell>
          <cell r="I33">
            <v>2808500</v>
          </cell>
        </row>
        <row r="34">
          <cell r="B34" t="str">
            <v>БЭЛЭН БҮТЭЭГДЭХҮҮН</v>
          </cell>
          <cell r="I34">
            <v>350000</v>
          </cell>
        </row>
        <row r="35">
          <cell r="B35" t="str">
            <v>Лордестин 5 мг №-10</v>
          </cell>
          <cell r="I35">
            <v>112500</v>
          </cell>
        </row>
        <row r="36">
          <cell r="B36" t="str">
            <v>Алкафен nazal №10</v>
          </cell>
          <cell r="I36">
            <v>112500</v>
          </cell>
        </row>
        <row r="37">
          <cell r="B37" t="str">
            <v>Гоо сайхан</v>
          </cell>
          <cell r="I37">
            <v>100000</v>
          </cell>
        </row>
        <row r="38">
          <cell r="B38" t="str">
            <v>Угжны хөхөлт /Латекс/4m+</v>
          </cell>
          <cell r="I38">
            <v>0</v>
          </cell>
        </row>
        <row r="39">
          <cell r="B39" t="str">
            <v>Lip balm 10 г</v>
          </cell>
          <cell r="I39">
            <v>31000</v>
          </cell>
        </row>
        <row r="40">
          <cell r="B40" t="str">
            <v>Вазелин 20 гр</v>
          </cell>
          <cell r="I40">
            <v>25000</v>
          </cell>
        </row>
        <row r="41">
          <cell r="B41" t="str">
            <v>Гар ариутгагч 266мл</v>
          </cell>
          <cell r="I41">
            <v>0</v>
          </cell>
        </row>
        <row r="42">
          <cell r="B42" t="str">
            <v>Лосьон /pil food/  үс уналтын эсрэг спрей 125мл</v>
          </cell>
          <cell r="I42">
            <v>95400</v>
          </cell>
        </row>
        <row r="43">
          <cell r="B43" t="str">
            <v>Нойтон сальфетик №16 0м+</v>
          </cell>
          <cell r="I43">
            <v>280000</v>
          </cell>
        </row>
        <row r="44">
          <cell r="B44" t="str">
            <v>Хэвтрийн дэвсгэр №10 60-80см</v>
          </cell>
          <cell r="I44">
            <v>582000</v>
          </cell>
        </row>
        <row r="45">
          <cell r="B45" t="str">
            <v>Дэвсгэр хэврийн 550*750</v>
          </cell>
          <cell r="I45">
            <v>0</v>
          </cell>
        </row>
        <row r="46">
          <cell r="B46" t="str">
            <v>Чих цэвэрлэгч хөвөн /хятад/ №50</v>
          </cell>
          <cell r="I46">
            <v>24000</v>
          </cell>
        </row>
        <row r="47">
          <cell r="B47" t="str">
            <v>Шампунь  /pil food/  хагны эсрэг 150мл</v>
          </cell>
          <cell r="I47">
            <v>63000</v>
          </cell>
        </row>
        <row r="48">
          <cell r="B48" t="str">
            <v>Шампунь  /pil food/ үс уналтын эсрэг 200мл</v>
          </cell>
          <cell r="I48">
            <v>63000</v>
          </cell>
        </row>
        <row r="49">
          <cell r="B49" t="str">
            <v>Памперс том хүний №10 60-110 см</v>
          </cell>
          <cell r="I49">
            <v>0</v>
          </cell>
        </row>
        <row r="50">
          <cell r="B50" t="str">
            <v>Бэлгэвч Masculan edition  №10/ тусгай зориулалт/</v>
          </cell>
          <cell r="I50">
            <v>92000</v>
          </cell>
        </row>
        <row r="51">
          <cell r="B51" t="str">
            <v>Бэлгэвч Masculan PUR №3</v>
          </cell>
          <cell r="I51">
            <v>0</v>
          </cell>
        </row>
        <row r="52">
          <cell r="B52" t="str">
            <v>Бэлгэвч Masculan-1 №3 /мэдрэмтгий/</v>
          </cell>
          <cell r="I52">
            <v>0</v>
          </cell>
        </row>
        <row r="53">
          <cell r="B53" t="str">
            <v>Бэлгэвч Masculan-2 №10/товруутай/</v>
          </cell>
          <cell r="I53">
            <v>18400</v>
          </cell>
        </row>
        <row r="54">
          <cell r="B54" t="str">
            <v>Бэлгэвч Masculan-2 №3 /товруутай/</v>
          </cell>
          <cell r="I54">
            <v>0</v>
          </cell>
        </row>
        <row r="55">
          <cell r="B55" t="str">
            <v>Бэлгэвч Masculan-3 №10/үелэлтэй товруутай/</v>
          </cell>
          <cell r="I55">
            <v>92000</v>
          </cell>
        </row>
        <row r="56">
          <cell r="B56" t="str">
            <v>Бэлгэвч Masculan-3 №3/үелэлтэй товруутай/</v>
          </cell>
          <cell r="I56">
            <v>30400</v>
          </cell>
        </row>
        <row r="57">
          <cell r="B57" t="str">
            <v>Амоксиклав сироп  156.25/5 м</v>
          </cell>
          <cell r="I57">
            <v>1396200</v>
          </cell>
        </row>
        <row r="58">
          <cell r="B58" t="str">
            <v>Хүүхдийн бараа</v>
          </cell>
          <cell r="I58">
            <v>250000</v>
          </cell>
        </row>
        <row r="59">
          <cell r="B59" t="str">
            <v>Нойтон сальфетик №72</v>
          </cell>
          <cell r="I59">
            <v>259200</v>
          </cell>
        </row>
        <row r="60">
          <cell r="B60" t="str">
            <v>Чих цэвэрлэгч хөвөн №64</v>
          </cell>
          <cell r="I60">
            <v>54000</v>
          </cell>
        </row>
        <row r="61">
          <cell r="B61" t="str">
            <v>Шампунь /үс+бие/ 500мл</v>
          </cell>
          <cell r="I61">
            <v>156000</v>
          </cell>
        </row>
        <row r="62">
          <cell r="B62" t="str">
            <v>Памперс 3-6 кг №25</v>
          </cell>
          <cell r="I62">
            <v>0</v>
          </cell>
        </row>
        <row r="63">
          <cell r="B63" t="str">
            <v>Памперс №19 8-18кг</v>
          </cell>
          <cell r="I63">
            <v>435000</v>
          </cell>
        </row>
        <row r="64">
          <cell r="B64" t="str">
            <v>Памперс 4-9 кг №21</v>
          </cell>
          <cell r="I64">
            <v>405000</v>
          </cell>
        </row>
        <row r="65">
          <cell r="B65" t="str">
            <v>Памперс том хүний 85-120см</v>
          </cell>
          <cell r="I65">
            <v>125000</v>
          </cell>
        </row>
        <row r="66">
          <cell r="B66" t="str">
            <v>Угжны хөхөлт латекс 21 h 0+ m №2</v>
          </cell>
          <cell r="I66">
            <v>0</v>
          </cell>
        </row>
        <row r="67">
          <cell r="B67" t="str">
            <v>Анальгин 0,5мг №10</v>
          </cell>
          <cell r="I67">
            <v>1434200</v>
          </cell>
        </row>
        <row r="68">
          <cell r="B68" t="str">
            <v>Эм</v>
          </cell>
          <cell r="I68">
            <v>539000</v>
          </cell>
        </row>
        <row r="69">
          <cell r="B69" t="str">
            <v>5-нок /Нитроксолин/ 50мг №50</v>
          </cell>
          <cell r="I69">
            <v>584000</v>
          </cell>
        </row>
        <row r="70">
          <cell r="B70" t="str">
            <v>Азатрил  суспенз 200мг-5мл</v>
          </cell>
          <cell r="I70">
            <v>90000</v>
          </cell>
        </row>
        <row r="71">
          <cell r="B71" t="str">
            <v>Азатрил  суспенз 100мг-5мл</v>
          </cell>
          <cell r="I71">
            <v>45000</v>
          </cell>
        </row>
        <row r="72">
          <cell r="B72" t="str">
            <v>Азитрон 250мг №10</v>
          </cell>
          <cell r="I72">
            <v>82000</v>
          </cell>
        </row>
        <row r="73">
          <cell r="B73" t="str">
            <v>Ай.Ви-Глобулин 50мг/мл 20мл</v>
          </cell>
          <cell r="I73">
            <v>660000</v>
          </cell>
        </row>
        <row r="74">
          <cell r="B74" t="str">
            <v>Акридерм /Бетаметазон/ 0.064%-15гр</v>
          </cell>
          <cell r="I74">
            <v>0</v>
          </cell>
        </row>
        <row r="75">
          <cell r="B75" t="str">
            <v>Актовегин 200мг №50</v>
          </cell>
          <cell r="I75">
            <v>600000</v>
          </cell>
        </row>
        <row r="76">
          <cell r="B76" t="str">
            <v>Актовегин 5мл</v>
          </cell>
          <cell r="I76">
            <v>390000</v>
          </cell>
        </row>
        <row r="77">
          <cell r="B77" t="str">
            <v>Актовегин 2мл</v>
          </cell>
          <cell r="I77">
            <v>340000</v>
          </cell>
        </row>
        <row r="78">
          <cell r="B78" t="str">
            <v>Актрапид HM  100ЕД/ мл-10мл</v>
          </cell>
          <cell r="I78">
            <v>350000</v>
          </cell>
        </row>
        <row r="79">
          <cell r="B79" t="str">
            <v>Алкафен nazal №10</v>
          </cell>
          <cell r="I79">
            <v>156000</v>
          </cell>
        </row>
        <row r="80">
          <cell r="B80" t="str">
            <v>Алкафен speed №10</v>
          </cell>
          <cell r="I80">
            <v>150000</v>
          </cell>
        </row>
        <row r="81">
          <cell r="B81" t="str">
            <v>Алкафен cough №10</v>
          </cell>
          <cell r="I81">
            <v>150000</v>
          </cell>
        </row>
        <row r="82">
          <cell r="B82" t="str">
            <v>Аллохол  №24</v>
          </cell>
          <cell r="I82">
            <v>320000</v>
          </cell>
        </row>
        <row r="83">
          <cell r="B83" t="str">
            <v>Алоэ  1мл</v>
          </cell>
          <cell r="I83">
            <v>450000</v>
          </cell>
        </row>
        <row r="84">
          <cell r="B84" t="str">
            <v>Алоэ 1мл</v>
          </cell>
          <cell r="I84">
            <v>0</v>
          </cell>
        </row>
        <row r="85">
          <cell r="B85" t="str">
            <v>Альбумин 20%-50.0</v>
          </cell>
          <cell r="I85">
            <v>2730000</v>
          </cell>
        </row>
        <row r="86">
          <cell r="B86" t="str">
            <v>Альбумин 20%-100мл</v>
          </cell>
          <cell r="I86">
            <v>0</v>
          </cell>
        </row>
        <row r="87">
          <cell r="B87" t="str">
            <v>Альбумин 33 №220</v>
          </cell>
          <cell r="I87">
            <v>550000</v>
          </cell>
        </row>
        <row r="88">
          <cell r="B88" t="str">
            <v>Аминокапроны хүчил  5%-100мл</v>
          </cell>
          <cell r="I88">
            <v>403200</v>
          </cell>
        </row>
        <row r="89">
          <cell r="B89" t="str">
            <v>Амлоденк 5мг №50</v>
          </cell>
          <cell r="I89">
            <v>1000000</v>
          </cell>
        </row>
        <row r="90">
          <cell r="B90" t="str">
            <v>Амлоденк 10мг №50</v>
          </cell>
          <cell r="I90">
            <v>3375000</v>
          </cell>
        </row>
        <row r="91">
          <cell r="B91" t="str">
            <v>Амлотоп 5 мг №30</v>
          </cell>
          <cell r="I91">
            <v>0</v>
          </cell>
        </row>
        <row r="92">
          <cell r="B92" t="str">
            <v>Амоксиклав денк 500/62,5мг №16</v>
          </cell>
          <cell r="I92">
            <v>360000</v>
          </cell>
        </row>
        <row r="93">
          <cell r="B93" t="str">
            <v>Амоксиклав 375мг №15</v>
          </cell>
          <cell r="I93">
            <v>0</v>
          </cell>
        </row>
        <row r="94">
          <cell r="B94" t="str">
            <v>Амоксилав 625мг №15-Шахмал</v>
          </cell>
          <cell r="I94">
            <v>0</v>
          </cell>
        </row>
        <row r="95">
          <cell r="B95" t="str">
            <v>Амоксиклав сироп 312.5 мг/5</v>
          </cell>
          <cell r="I95">
            <v>250000</v>
          </cell>
        </row>
        <row r="96">
          <cell r="B96" t="str">
            <v>Амоксиклав сироп  156.25/5 м</v>
          </cell>
          <cell r="I96">
            <v>132000</v>
          </cell>
        </row>
        <row r="97">
          <cell r="B97" t="str">
            <v>Амоксациллин  500мг №10</v>
          </cell>
          <cell r="I97">
            <v>300000</v>
          </cell>
        </row>
        <row r="98">
          <cell r="B98" t="str">
            <v>Амоксациллин  250мг №10</v>
          </cell>
          <cell r="I98">
            <v>341000</v>
          </cell>
        </row>
        <row r="99">
          <cell r="B99" t="str">
            <v>Ампициллин 250мг №10</v>
          </cell>
          <cell r="I99">
            <v>176000</v>
          </cell>
        </row>
        <row r="100">
          <cell r="B100" t="str">
            <v>Ампициллин  500мг №10</v>
          </cell>
          <cell r="I100">
            <v>0</v>
          </cell>
        </row>
        <row r="101">
          <cell r="B101" t="str">
            <v>Ампициллин  1 гр</v>
          </cell>
          <cell r="I101">
            <v>600000</v>
          </cell>
        </row>
        <row r="102">
          <cell r="B102" t="str">
            <v>Ампициллин 1гр</v>
          </cell>
          <cell r="I102">
            <v>0</v>
          </cell>
        </row>
        <row r="103">
          <cell r="B103" t="str">
            <v>Амприлан /Рамиприл/ 5 мг №30</v>
          </cell>
          <cell r="I103">
            <v>0</v>
          </cell>
        </row>
        <row r="104">
          <cell r="B104" t="str">
            <v>Амприлан 2,5мг №30</v>
          </cell>
          <cell r="I104">
            <v>0</v>
          </cell>
        </row>
        <row r="105">
          <cell r="B105" t="str">
            <v>Анальгин  0,5мг №10</v>
          </cell>
          <cell r="I105">
            <v>0</v>
          </cell>
        </row>
        <row r="106">
          <cell r="B106" t="str">
            <v>Анальгин 0,5мг №10</v>
          </cell>
          <cell r="I106">
            <v>28000</v>
          </cell>
        </row>
        <row r="107">
          <cell r="B107" t="str">
            <v>Анальгин 50% -2мл /монгол/</v>
          </cell>
          <cell r="I107">
            <v>350000</v>
          </cell>
        </row>
        <row r="108">
          <cell r="B108" t="str">
            <v>Анальгин 50%-2мл</v>
          </cell>
          <cell r="I108">
            <v>0</v>
          </cell>
        </row>
        <row r="109">
          <cell r="B109" t="str">
            <v>Анаферон /хүүхэд/ №20</v>
          </cell>
          <cell r="I109">
            <v>0</v>
          </cell>
        </row>
        <row r="110">
          <cell r="B110" t="str">
            <v>Анузол лаа  №10</v>
          </cell>
          <cell r="I110">
            <v>25000</v>
          </cell>
        </row>
        <row r="111">
          <cell r="B111" t="str">
            <v>Аскорбины хүчил 5%-2мл</v>
          </cell>
          <cell r="I111">
            <v>200000</v>
          </cell>
        </row>
        <row r="112">
          <cell r="B112" t="str">
            <v>Аскорбины хүчил 50мг №50</v>
          </cell>
          <cell r="I112">
            <v>0</v>
          </cell>
        </row>
        <row r="113">
          <cell r="B113" t="str">
            <v>Аскорбины хүчил 50мг №10</v>
          </cell>
          <cell r="I113">
            <v>35000</v>
          </cell>
        </row>
        <row r="114">
          <cell r="B114" t="str">
            <v>Аскорбины хүчил 50мг№50</v>
          </cell>
          <cell r="I114">
            <v>0</v>
          </cell>
        </row>
        <row r="115">
          <cell r="B115" t="str">
            <v>Аскорбины хүчил 03 №10</v>
          </cell>
          <cell r="I115">
            <v>0</v>
          </cell>
        </row>
        <row r="116">
          <cell r="B116" t="str">
            <v>Аспирин кардио 100мг №20</v>
          </cell>
          <cell r="I116">
            <v>455000</v>
          </cell>
        </row>
        <row r="117">
          <cell r="B117" t="str">
            <v>Аспирин В1 С 0,5мг №10</v>
          </cell>
          <cell r="I117">
            <v>0</v>
          </cell>
        </row>
        <row r="118">
          <cell r="B118" t="str">
            <v>Аспирин 100мг №100</v>
          </cell>
          <cell r="I118">
            <v>201600</v>
          </cell>
        </row>
        <row r="119">
          <cell r="B119" t="str">
            <v>Атенолол денк 50мг №100</v>
          </cell>
          <cell r="I119">
            <v>390000</v>
          </cell>
        </row>
        <row r="120">
          <cell r="B120" t="str">
            <v>Аторис 10мг №30</v>
          </cell>
          <cell r="I120">
            <v>0</v>
          </cell>
        </row>
        <row r="121">
          <cell r="B121" t="str">
            <v>Ацикловер  200мг №20</v>
          </cell>
          <cell r="I121">
            <v>504000</v>
          </cell>
        </row>
        <row r="122">
          <cell r="B122" t="str">
            <v>Ацикловер  5%-5.0</v>
          </cell>
          <cell r="I122">
            <v>92000</v>
          </cell>
        </row>
        <row r="123">
          <cell r="B123" t="str">
            <v>АЦЦ 100мг №20</v>
          </cell>
          <cell r="I123">
            <v>0</v>
          </cell>
        </row>
        <row r="124">
          <cell r="B124" t="str">
            <v>АЦЦ 200мг №20</v>
          </cell>
          <cell r="I124">
            <v>0</v>
          </cell>
        </row>
        <row r="125">
          <cell r="B125" t="str">
            <v>АЦЦ 600мг №10</v>
          </cell>
          <cell r="I125">
            <v>0</v>
          </cell>
        </row>
        <row r="126">
          <cell r="B126" t="str">
            <v>Барагшуунтай үрэл  №50</v>
          </cell>
          <cell r="I126">
            <v>30000</v>
          </cell>
        </row>
        <row r="127">
          <cell r="B127" t="str">
            <v>Фенобарбитал 100мг №10</v>
          </cell>
          <cell r="I127">
            <v>570000</v>
          </cell>
        </row>
        <row r="128">
          <cell r="B128" t="str">
            <v>Фенобарбитал 5мг №10</v>
          </cell>
          <cell r="I128">
            <v>1200000</v>
          </cell>
        </row>
        <row r="129">
          <cell r="B129" t="str">
            <v>Беллергамин №20</v>
          </cell>
          <cell r="I129">
            <v>60000</v>
          </cell>
        </row>
        <row r="130">
          <cell r="B130" t="str">
            <v>Беневрон 4мл №5</v>
          </cell>
          <cell r="I130">
            <v>370500</v>
          </cell>
        </row>
        <row r="131">
          <cell r="B131" t="str">
            <v>Бензилбензоат мазь 20%-25 гр</v>
          </cell>
          <cell r="I131">
            <v>32000</v>
          </cell>
        </row>
        <row r="132">
          <cell r="B132" t="str">
            <v>Бензилпенициллин 1 гр</v>
          </cell>
          <cell r="I132">
            <v>0</v>
          </cell>
        </row>
        <row r="133">
          <cell r="B133" t="str">
            <v>Бепантен 5%-30гр тосон түрхлэг</v>
          </cell>
          <cell r="I133">
            <v>300000</v>
          </cell>
        </row>
        <row r="134">
          <cell r="B134" t="str">
            <v>Бидисептол 480мг №20</v>
          </cell>
          <cell r="I134">
            <v>140000</v>
          </cell>
        </row>
        <row r="135">
          <cell r="B135" t="str">
            <v>Бидоп 10мг №28</v>
          </cell>
          <cell r="I135">
            <v>0</v>
          </cell>
        </row>
        <row r="136">
          <cell r="B136" t="str">
            <v>Билобил 40 мг №20</v>
          </cell>
          <cell r="I136">
            <v>0</v>
          </cell>
        </row>
        <row r="137">
          <cell r="B137" t="str">
            <v>Бифудумбактерин №10</v>
          </cell>
          <cell r="I137">
            <v>169000</v>
          </cell>
        </row>
        <row r="138">
          <cell r="B138" t="str">
            <v>Бициллин-3 600,000 ед</v>
          </cell>
          <cell r="I138">
            <v>55000</v>
          </cell>
        </row>
        <row r="139">
          <cell r="B139" t="str">
            <v>Боннисон /дусал/ 30 мл</v>
          </cell>
          <cell r="I139">
            <v>0</v>
          </cell>
        </row>
        <row r="140">
          <cell r="B140" t="str">
            <v>Бромгексин 8мг №20 /Best/</v>
          </cell>
          <cell r="I140">
            <v>40000</v>
          </cell>
        </row>
        <row r="141">
          <cell r="B141" t="str">
            <v>Бромгексин 100 мл /сироп/</v>
          </cell>
          <cell r="I141">
            <v>33600</v>
          </cell>
        </row>
        <row r="142">
          <cell r="B142" t="str">
            <v>Бронхосеф №10</v>
          </cell>
          <cell r="I142">
            <v>72000</v>
          </cell>
        </row>
        <row r="143">
          <cell r="B143" t="str">
            <v>Валидол  60мг №10</v>
          </cell>
          <cell r="I143">
            <v>225000</v>
          </cell>
        </row>
        <row r="144">
          <cell r="B144" t="str">
            <v>Валз 160мг №28 /Валсартан/</v>
          </cell>
          <cell r="I144">
            <v>0</v>
          </cell>
        </row>
        <row r="145">
          <cell r="B145" t="str">
            <v>Валз H80мг +12,5мг №28</v>
          </cell>
          <cell r="I145">
            <v>0</v>
          </cell>
        </row>
        <row r="146">
          <cell r="B146" t="str">
            <v>В-гель 30 г</v>
          </cell>
          <cell r="I146">
            <v>0</v>
          </cell>
        </row>
        <row r="147">
          <cell r="B147" t="str">
            <v>Вентер 1г №50</v>
          </cell>
          <cell r="I147">
            <v>36000</v>
          </cell>
        </row>
        <row r="148">
          <cell r="B148" t="str">
            <v>Верапамил Акри 40мг №50</v>
          </cell>
          <cell r="I148">
            <v>12000</v>
          </cell>
        </row>
        <row r="149">
          <cell r="B149" t="str">
            <v>Верона №20</v>
          </cell>
          <cell r="I149">
            <v>100000</v>
          </cell>
        </row>
        <row r="150">
          <cell r="B150" t="str">
            <v>Верошпирон  25мг №20</v>
          </cell>
          <cell r="I150">
            <v>978000</v>
          </cell>
        </row>
        <row r="151">
          <cell r="B151" t="str">
            <v>Верошпирон 100 мг №30</v>
          </cell>
          <cell r="I151">
            <v>0</v>
          </cell>
        </row>
        <row r="152">
          <cell r="B152" t="str">
            <v>Вестибо /Бетагистин/ 16мг №30</v>
          </cell>
          <cell r="I152">
            <v>168300</v>
          </cell>
        </row>
        <row r="153">
          <cell r="B153" t="str">
            <v>Вестибо /Бетагистин/ 8мг №30</v>
          </cell>
          <cell r="I153">
            <v>120000</v>
          </cell>
        </row>
        <row r="154">
          <cell r="B154" t="str">
            <v>Вивабон сироп 120мл</v>
          </cell>
          <cell r="I154">
            <v>0</v>
          </cell>
        </row>
        <row r="155">
          <cell r="B155" t="str">
            <v>Викасол 0,015мг №30</v>
          </cell>
          <cell r="I155">
            <v>30000</v>
          </cell>
        </row>
        <row r="156">
          <cell r="B156" t="str">
            <v>Витамин А 10000 ЕД №110</v>
          </cell>
          <cell r="I156">
            <v>55000</v>
          </cell>
        </row>
        <row r="157">
          <cell r="B157" t="str">
            <v>Витамин А 12000 ЕД №50</v>
          </cell>
          <cell r="I157">
            <v>98000</v>
          </cell>
        </row>
        <row r="158">
          <cell r="B158" t="str">
            <v>Витамин АЕ №30</v>
          </cell>
          <cell r="I158">
            <v>634200</v>
          </cell>
        </row>
        <row r="159">
          <cell r="B159" t="str">
            <v>Витамин В Denk №100</v>
          </cell>
          <cell r="I159">
            <v>600000</v>
          </cell>
        </row>
        <row r="160">
          <cell r="B160" t="str">
            <v>Витамин В ком 2мл</v>
          </cell>
          <cell r="I160">
            <v>800000</v>
          </cell>
        </row>
        <row r="161">
          <cell r="B161" t="str">
            <v>Витамин В комплекс  2 мл</v>
          </cell>
          <cell r="I161">
            <v>100000</v>
          </cell>
        </row>
        <row r="162">
          <cell r="B162" t="str">
            <v>Витамин В1    5%-1мл</v>
          </cell>
          <cell r="I162">
            <v>8500</v>
          </cell>
        </row>
        <row r="163">
          <cell r="B163" t="str">
            <v>Витамин В-1  5%-1мл</v>
          </cell>
          <cell r="I163">
            <v>0</v>
          </cell>
        </row>
        <row r="164">
          <cell r="B164" t="str">
            <v>Витамин В-6  5%-1мл</v>
          </cell>
          <cell r="I164">
            <v>90000</v>
          </cell>
        </row>
        <row r="165">
          <cell r="B165" t="str">
            <v>Витамин Е 100 мг №30</v>
          </cell>
          <cell r="I165">
            <v>212000</v>
          </cell>
        </row>
        <row r="166">
          <cell r="B166" t="str">
            <v>Фитоменадион /Вит-К/ 10мг/мл-1мл</v>
          </cell>
          <cell r="I166">
            <v>520000</v>
          </cell>
        </row>
        <row r="167">
          <cell r="B167" t="str">
            <v>Витамин С №50</v>
          </cell>
          <cell r="I167">
            <v>0</v>
          </cell>
        </row>
        <row r="168">
          <cell r="B168" t="str">
            <v>Виферон 1000000 МЕ №10</v>
          </cell>
          <cell r="I168">
            <v>0</v>
          </cell>
        </row>
        <row r="169">
          <cell r="B169" t="str">
            <v>Виферон 500000МЕ №10</v>
          </cell>
          <cell r="I169">
            <v>600000</v>
          </cell>
        </row>
        <row r="170">
          <cell r="B170" t="str">
            <v>Мазь Вышневский  30гр</v>
          </cell>
          <cell r="I170">
            <v>0</v>
          </cell>
        </row>
        <row r="171">
          <cell r="B171" t="str">
            <v>Вольтарен /эмульгель/ 1%-50.0 гр</v>
          </cell>
          <cell r="I171">
            <v>364000</v>
          </cell>
        </row>
        <row r="172">
          <cell r="B172" t="str">
            <v>Вольтарен /эмульгель/ 1%-20.0 гр</v>
          </cell>
          <cell r="I172">
            <v>0</v>
          </cell>
        </row>
        <row r="173">
          <cell r="B173" t="str">
            <v>Волтарен лаа 100мг №5</v>
          </cell>
          <cell r="I173">
            <v>0</v>
          </cell>
        </row>
        <row r="174">
          <cell r="B174" t="str">
            <v>Вольтарен лаа 25мг №10</v>
          </cell>
          <cell r="I174">
            <v>0</v>
          </cell>
        </row>
        <row r="175">
          <cell r="B175" t="str">
            <v>Вольтарен  Рапид  50 мг №20</v>
          </cell>
          <cell r="I175">
            <v>0</v>
          </cell>
        </row>
        <row r="176">
          <cell r="B176" t="str">
            <v>Ворминол (Албендазол)  400мг №3</v>
          </cell>
          <cell r="I176">
            <v>244900</v>
          </cell>
        </row>
        <row r="177">
          <cell r="B177" t="str">
            <v>Галазолин 1%-10мл</v>
          </cell>
          <cell r="I177">
            <v>0</v>
          </cell>
        </row>
        <row r="178">
          <cell r="B178" t="str">
            <v>Галоперидол  1.5мг №50</v>
          </cell>
          <cell r="I178">
            <v>0</v>
          </cell>
        </row>
        <row r="179">
          <cell r="B179" t="str">
            <v>Гальвус /Galvus/ 50мг №28</v>
          </cell>
          <cell r="I179">
            <v>680000</v>
          </cell>
        </row>
        <row r="180">
          <cell r="B180" t="str">
            <v>Гексикон лаа №10</v>
          </cell>
          <cell r="I180">
            <v>1020000</v>
          </cell>
        </row>
        <row r="181">
          <cell r="B181" t="str">
            <v>Гентамицин  80ЕД-2мл</v>
          </cell>
          <cell r="I181">
            <v>200000</v>
          </cell>
        </row>
        <row r="182">
          <cell r="B182" t="str">
            <v>Хепанов 10мл</v>
          </cell>
          <cell r="I182">
            <v>525000</v>
          </cell>
        </row>
        <row r="183">
          <cell r="B183" t="str">
            <v>Хепахол №50</v>
          </cell>
          <cell r="I183">
            <v>200000</v>
          </cell>
        </row>
        <row r="184">
          <cell r="B184" t="str">
            <v>Herbion cowslip сироп 150 мл</v>
          </cell>
          <cell r="I184">
            <v>0</v>
          </cell>
        </row>
        <row r="185">
          <cell r="B185" t="str">
            <v>Herbion сироп  150 мл</v>
          </cell>
          <cell r="I185">
            <v>0</v>
          </cell>
        </row>
        <row r="186">
          <cell r="B186" t="str">
            <v>Гидрокортизон мазь 1%-10гр</v>
          </cell>
          <cell r="I186">
            <v>23000</v>
          </cell>
        </row>
        <row r="187">
          <cell r="B187" t="str">
            <v>Гидрокортизон мазь 0,5%-5гр</v>
          </cell>
          <cell r="I187">
            <v>43000</v>
          </cell>
        </row>
        <row r="188">
          <cell r="B188" t="str">
            <v>Гинипрал  10мкг/2мл</v>
          </cell>
          <cell r="I188">
            <v>0</v>
          </cell>
        </row>
        <row r="189">
          <cell r="B189" t="str">
            <v>Гинипрал 0.5мг №20</v>
          </cell>
          <cell r="I189">
            <v>80000</v>
          </cell>
        </row>
        <row r="190">
          <cell r="B190" t="str">
            <v>Гипотиазид 25мг №20</v>
          </cell>
          <cell r="I190">
            <v>66000</v>
          </cell>
        </row>
        <row r="191">
          <cell r="B191" t="str">
            <v>Глизид М 80мг №10</v>
          </cell>
          <cell r="I191">
            <v>484000</v>
          </cell>
        </row>
        <row r="192">
          <cell r="B192" t="str">
            <v>Глимеприд денк 2мг №30</v>
          </cell>
          <cell r="I192">
            <v>63000</v>
          </cell>
        </row>
        <row r="193">
          <cell r="B193" t="str">
            <v>Глицин 100мг №50</v>
          </cell>
          <cell r="I193">
            <v>150000</v>
          </cell>
        </row>
        <row r="194">
          <cell r="B194" t="str">
            <v>Глюкоз 5%-250мл</v>
          </cell>
          <cell r="I194">
            <v>45000</v>
          </cell>
        </row>
        <row r="195">
          <cell r="B195" t="str">
            <v>Гордокс  /Апротинин/ 100000ЕД-10мл</v>
          </cell>
          <cell r="I195">
            <v>1900000</v>
          </cell>
        </row>
        <row r="196">
          <cell r="B196" t="str">
            <v>Гроприносин 500мг №20</v>
          </cell>
          <cell r="I196">
            <v>0</v>
          </cell>
        </row>
        <row r="197">
          <cell r="B197" t="str">
            <v>Гроприносин 500 мг №50</v>
          </cell>
          <cell r="I197">
            <v>1000000</v>
          </cell>
        </row>
        <row r="198">
          <cell r="B198" t="str">
            <v>Далацин /Клиндамицин/ 300мг №16</v>
          </cell>
          <cell r="I198">
            <v>34000</v>
          </cell>
        </row>
        <row r="199">
          <cell r="B199" t="str">
            <v>Декарис 50мг №2</v>
          </cell>
          <cell r="I199">
            <v>325000</v>
          </cell>
        </row>
        <row r="200">
          <cell r="B200" t="str">
            <v>Декарис 150мг №1</v>
          </cell>
          <cell r="I200">
            <v>390000</v>
          </cell>
        </row>
        <row r="201">
          <cell r="B201" t="str">
            <v>Декатилен №20</v>
          </cell>
          <cell r="I201">
            <v>132000</v>
          </cell>
        </row>
        <row r="202">
          <cell r="B202" t="str">
            <v>Дексамед 4мг 1мл</v>
          </cell>
          <cell r="I202">
            <v>0</v>
          </cell>
        </row>
        <row r="203">
          <cell r="B203" t="str">
            <v>Дексаметазон 4мг/мл 1мл</v>
          </cell>
          <cell r="I203">
            <v>615000</v>
          </cell>
        </row>
        <row r="204">
          <cell r="B204" t="str">
            <v>Дексаметазон 4мг 1мл</v>
          </cell>
          <cell r="I204">
            <v>0</v>
          </cell>
        </row>
        <row r="205">
          <cell r="B205" t="str">
            <v>Декстран -40 400мл</v>
          </cell>
          <cell r="I205">
            <v>0</v>
          </cell>
        </row>
        <row r="206">
          <cell r="B206" t="str">
            <v>Денкалгин №20</v>
          </cell>
          <cell r="I206">
            <v>0</v>
          </cell>
        </row>
        <row r="207">
          <cell r="B207" t="str">
            <v>Денол 120 мг №112</v>
          </cell>
          <cell r="I207">
            <v>0</v>
          </cell>
        </row>
        <row r="208">
          <cell r="B208" t="str">
            <v>Дентамон 50мл</v>
          </cell>
          <cell r="I208">
            <v>30000</v>
          </cell>
        </row>
        <row r="209">
          <cell r="B209" t="str">
            <v>Депакин хроно 300мг №100</v>
          </cell>
          <cell r="I209">
            <v>940000</v>
          </cell>
        </row>
        <row r="210">
          <cell r="B210" t="str">
            <v>Джес №28</v>
          </cell>
          <cell r="I210">
            <v>0</v>
          </cell>
        </row>
        <row r="211">
          <cell r="B211" t="str">
            <v>Диазепам /Апаурин/ 10мг-2мл</v>
          </cell>
          <cell r="I211">
            <v>825000</v>
          </cell>
        </row>
        <row r="212">
          <cell r="B212" t="str">
            <v>Диане-35 №21</v>
          </cell>
          <cell r="I212">
            <v>0</v>
          </cell>
        </row>
        <row r="213">
          <cell r="B213" t="str">
            <v>Дибазол  1%-5мл</v>
          </cell>
          <cell r="I213">
            <v>250000</v>
          </cell>
        </row>
        <row r="214">
          <cell r="B214" t="str">
            <v>Дибазол 200мг №10</v>
          </cell>
          <cell r="I214">
            <v>0</v>
          </cell>
        </row>
        <row r="215">
          <cell r="B215" t="str">
            <v>Дикло-денк 50мг №100</v>
          </cell>
          <cell r="I215">
            <v>975000</v>
          </cell>
        </row>
        <row r="216">
          <cell r="B216" t="str">
            <v>Диклоденк 100мг №100</v>
          </cell>
          <cell r="I216">
            <v>3740800</v>
          </cell>
        </row>
        <row r="217">
          <cell r="B217" t="str">
            <v>Диклоденк  75мг-3мл</v>
          </cell>
          <cell r="I217">
            <v>200000</v>
          </cell>
        </row>
        <row r="218">
          <cell r="B218" t="str">
            <v>Диклоденк лаа 100мг №10</v>
          </cell>
          <cell r="I218">
            <v>0</v>
          </cell>
        </row>
        <row r="219">
          <cell r="B219" t="str">
            <v>Диклофенак 50мг №10</v>
          </cell>
          <cell r="I219">
            <v>385000</v>
          </cell>
        </row>
        <row r="220">
          <cell r="B220" t="str">
            <v>Диклофенак 100мг №10</v>
          </cell>
          <cell r="I220">
            <v>150000</v>
          </cell>
        </row>
        <row r="221">
          <cell r="B221" t="str">
            <v>Димедрол 10 мг1 мл</v>
          </cell>
          <cell r="I221">
            <v>200000</v>
          </cell>
        </row>
        <row r="222">
          <cell r="B222" t="str">
            <v>Дифенгидрамин 1%-1мл</v>
          </cell>
          <cell r="I222">
            <v>0</v>
          </cell>
        </row>
        <row r="223">
          <cell r="B223" t="str">
            <v>Дифенгидрамин 300мг №10</v>
          </cell>
          <cell r="I223">
            <v>0</v>
          </cell>
        </row>
        <row r="224">
          <cell r="B224" t="str">
            <v>Диротон 5мг №14</v>
          </cell>
          <cell r="I224">
            <v>612000</v>
          </cell>
        </row>
        <row r="225">
          <cell r="B225" t="str">
            <v>Диротон 10мг №14</v>
          </cell>
          <cell r="I225">
            <v>1231000</v>
          </cell>
        </row>
        <row r="226">
          <cell r="B226" t="str">
            <v>Диротон 5мг №28</v>
          </cell>
          <cell r="I226">
            <v>120000</v>
          </cell>
        </row>
        <row r="227">
          <cell r="B227" t="str">
            <v>Диротон 10мг №28</v>
          </cell>
          <cell r="I227">
            <v>546000</v>
          </cell>
        </row>
        <row r="228">
          <cell r="B228" t="str">
            <v>Дисменорм №80</v>
          </cell>
          <cell r="I228">
            <v>68500</v>
          </cell>
        </row>
        <row r="229">
          <cell r="B229" t="str">
            <v>Дицинон 250 мг 2 мл</v>
          </cell>
          <cell r="I229">
            <v>130000</v>
          </cell>
        </row>
        <row r="230">
          <cell r="B230" t="str">
            <v>Дицинон 250мг №100</v>
          </cell>
          <cell r="I230">
            <v>280000</v>
          </cell>
        </row>
        <row r="231">
          <cell r="B231" t="str">
            <v>Для нос /спрей/ 0.1%-10 мл</v>
          </cell>
          <cell r="I231">
            <v>136000</v>
          </cell>
        </row>
        <row r="232">
          <cell r="B232" t="str">
            <v>Доксациклин 100мг №10</v>
          </cell>
          <cell r="I232">
            <v>55000</v>
          </cell>
        </row>
        <row r="233">
          <cell r="B233" t="str">
            <v>Долфорин /фентанил/ 50мг №5</v>
          </cell>
          <cell r="I233">
            <v>0</v>
          </cell>
        </row>
        <row r="234">
          <cell r="B234" t="str">
            <v>Допегит  /Метилдопа / 250мг №50</v>
          </cell>
          <cell r="I234">
            <v>100000</v>
          </cell>
        </row>
        <row r="235">
          <cell r="B235" t="str">
            <v>Дроперидол  0.25%-5мл</v>
          </cell>
          <cell r="I235">
            <v>1100000</v>
          </cell>
        </row>
        <row r="236">
          <cell r="B236" t="str">
            <v>Дротаверин 40мг №10</v>
          </cell>
          <cell r="I236">
            <v>102000</v>
          </cell>
        </row>
        <row r="237">
          <cell r="B237" t="str">
            <v>Дуовит драж №40</v>
          </cell>
          <cell r="I237">
            <v>540000</v>
          </cell>
        </row>
        <row r="238">
          <cell r="B238" t="str">
            <v>Дуовит /мужчин/ №30</v>
          </cell>
          <cell r="I238">
            <v>66000</v>
          </cell>
        </row>
        <row r="239">
          <cell r="B239" t="str">
            <v>Дуовит /женщин/ №30</v>
          </cell>
          <cell r="I239">
            <v>0</v>
          </cell>
        </row>
        <row r="240">
          <cell r="B240" t="str">
            <v>Дюфастон 10мг №20</v>
          </cell>
          <cell r="I240">
            <v>82000</v>
          </cell>
        </row>
        <row r="241">
          <cell r="B241" t="str">
            <v>Ибупрофен денк 400мг №100</v>
          </cell>
          <cell r="I241">
            <v>0</v>
          </cell>
        </row>
        <row r="242">
          <cell r="B242" t="str">
            <v>Ибупрофен 400мг №10</v>
          </cell>
          <cell r="I242">
            <v>2040000</v>
          </cell>
        </row>
        <row r="243">
          <cell r="B243" t="str">
            <v>Изосорбид /Лансорбид/ 5мг №10</v>
          </cell>
          <cell r="I243">
            <v>0</v>
          </cell>
        </row>
        <row r="244">
          <cell r="B244" t="str">
            <v>Иммунал  50мл</v>
          </cell>
          <cell r="I244">
            <v>120000</v>
          </cell>
        </row>
        <row r="245">
          <cell r="B245" t="str">
            <v>Иммунал 80мг №20</v>
          </cell>
          <cell r="I245">
            <v>230000</v>
          </cell>
        </row>
        <row r="246">
          <cell r="B246" t="str">
            <v>Иммунал №20</v>
          </cell>
          <cell r="I246">
            <v>0</v>
          </cell>
        </row>
        <row r="247">
          <cell r="B247" t="str">
            <v>Имопек 2мг №100</v>
          </cell>
          <cell r="I247">
            <v>380000</v>
          </cell>
        </row>
        <row r="248">
          <cell r="B248" t="str">
            <v>Индометацин тосон түрхлэг 10%-20.0</v>
          </cell>
          <cell r="I248">
            <v>120000</v>
          </cell>
        </row>
        <row r="249">
          <cell r="B249" t="str">
            <v>Индометацин 25мг №30</v>
          </cell>
          <cell r="I249">
            <v>161000</v>
          </cell>
        </row>
        <row r="250">
          <cell r="B250" t="str">
            <v>Индомон 25 мг №20</v>
          </cell>
          <cell r="I250">
            <v>117000</v>
          </cell>
        </row>
        <row r="251">
          <cell r="B251" t="str">
            <v>Индомон мазь 10% 20гр</v>
          </cell>
          <cell r="I251">
            <v>80000</v>
          </cell>
        </row>
        <row r="252">
          <cell r="B252" t="str">
            <v>Инсулатард HM Пенфилл 100ЕД/мл -3мл</v>
          </cell>
          <cell r="I252">
            <v>709500</v>
          </cell>
        </row>
        <row r="253">
          <cell r="B253" t="str">
            <v>Инсулатард НМ 100ЕД/мл-10мл</v>
          </cell>
          <cell r="I253">
            <v>649000</v>
          </cell>
        </row>
        <row r="254">
          <cell r="B254" t="str">
            <v>Интралипид 20%-250.0</v>
          </cell>
          <cell r="I254">
            <v>760000</v>
          </cell>
        </row>
        <row r="255">
          <cell r="B255" t="str">
            <v>Инфлюцид №60</v>
          </cell>
          <cell r="I255">
            <v>0</v>
          </cell>
        </row>
        <row r="256">
          <cell r="B256" t="str">
            <v>Кавинтон 10мг/2мл</v>
          </cell>
          <cell r="I256">
            <v>500000</v>
          </cell>
        </row>
        <row r="257">
          <cell r="B257" t="str">
            <v>Кавинтон 5мг №50</v>
          </cell>
          <cell r="I257">
            <v>310000</v>
          </cell>
        </row>
        <row r="258">
          <cell r="B258" t="str">
            <v>Кавинтон форте №30</v>
          </cell>
          <cell r="I258">
            <v>0</v>
          </cell>
        </row>
        <row r="259">
          <cell r="B259" t="str">
            <v>Калийн смесь 100мл</v>
          </cell>
          <cell r="I259">
            <v>672000</v>
          </cell>
        </row>
        <row r="260">
          <cell r="B260" t="str">
            <v>Калийн смесь 250мл</v>
          </cell>
          <cell r="I260">
            <v>388500</v>
          </cell>
        </row>
        <row r="261">
          <cell r="B261" t="str">
            <v>Кальцемин /Комплекс кальция/  №120</v>
          </cell>
          <cell r="I261">
            <v>0</v>
          </cell>
        </row>
        <row r="262">
          <cell r="B262" t="str">
            <v>Кальцийн Д3 Никомед форте 500мг №120</v>
          </cell>
          <cell r="I262">
            <v>86400</v>
          </cell>
        </row>
        <row r="263">
          <cell r="B263" t="str">
            <v>Кальци глюконат 500мг №10</v>
          </cell>
          <cell r="I263">
            <v>200000</v>
          </cell>
        </row>
        <row r="264">
          <cell r="B264" t="str">
            <v>Кальци глюконат 10%-10мл</v>
          </cell>
          <cell r="I264">
            <v>80000</v>
          </cell>
        </row>
        <row r="265">
          <cell r="B265" t="str">
            <v>Кальцийн глюконат 500мг №10</v>
          </cell>
          <cell r="I265">
            <v>0</v>
          </cell>
        </row>
        <row r="266">
          <cell r="B266" t="str">
            <v>Кальцийн глюконат  10%  10мл</v>
          </cell>
          <cell r="I266">
            <v>250000</v>
          </cell>
        </row>
        <row r="267">
          <cell r="B267" t="str">
            <v>Кальци хлорид 10%-10мл</v>
          </cell>
          <cell r="I267">
            <v>40000</v>
          </cell>
        </row>
        <row r="268">
          <cell r="B268" t="str">
            <v>Кальцийн хлорид 10мг 10 мл</v>
          </cell>
          <cell r="I268">
            <v>40000</v>
          </cell>
        </row>
        <row r="269">
          <cell r="B269" t="str">
            <v>Кальцинова №27</v>
          </cell>
          <cell r="I269">
            <v>275000</v>
          </cell>
        </row>
        <row r="270">
          <cell r="B270" t="str">
            <v>Каптоприл  HCT денк 50/25мг №10</v>
          </cell>
          <cell r="I270">
            <v>0</v>
          </cell>
        </row>
        <row r="271">
          <cell r="B271" t="str">
            <v>Каптоприл-денк 25мг№100</v>
          </cell>
          <cell r="I271">
            <v>0</v>
          </cell>
        </row>
        <row r="272">
          <cell r="B272" t="str">
            <v>Каптоприл 25мг №10</v>
          </cell>
          <cell r="I272">
            <v>82500</v>
          </cell>
        </row>
        <row r="273">
          <cell r="B273" t="str">
            <v>Карбамазепин 200 мг №50</v>
          </cell>
          <cell r="I273">
            <v>0</v>
          </cell>
        </row>
        <row r="274">
          <cell r="B274" t="str">
            <v>Карбамазепин /товер/ 200мг №50</v>
          </cell>
          <cell r="I274">
            <v>550000</v>
          </cell>
        </row>
        <row r="275">
          <cell r="B275" t="str">
            <v>Кено орал 1гр №30</v>
          </cell>
          <cell r="I275">
            <v>54000</v>
          </cell>
        </row>
        <row r="276">
          <cell r="B276" t="str">
            <v>Кетонол гель 2,5%-50,0</v>
          </cell>
          <cell r="I276">
            <v>64000</v>
          </cell>
        </row>
        <row r="277">
          <cell r="B277" t="str">
            <v>Кетонал 100 мг 2мл</v>
          </cell>
          <cell r="I277">
            <v>33000</v>
          </cell>
        </row>
        <row r="278">
          <cell r="B278" t="str">
            <v>Кетонал форте  100мг №20</v>
          </cell>
          <cell r="I278">
            <v>200000</v>
          </cell>
        </row>
        <row r="279">
          <cell r="B279" t="str">
            <v>Кетонал лаа 100мг №12</v>
          </cell>
          <cell r="I279">
            <v>0</v>
          </cell>
        </row>
        <row r="280">
          <cell r="B280" t="str">
            <v>Кларитромицин  500мг №7</v>
          </cell>
          <cell r="I280">
            <v>202400</v>
          </cell>
        </row>
        <row r="281">
          <cell r="B281" t="str">
            <v>Кларитромицин протек 250мг №10</v>
          </cell>
          <cell r="I281">
            <v>204000</v>
          </cell>
        </row>
        <row r="282">
          <cell r="B282" t="str">
            <v>Климаксан №20</v>
          </cell>
          <cell r="I282">
            <v>0</v>
          </cell>
        </row>
        <row r="283">
          <cell r="B283" t="str">
            <v>Климонорм №21</v>
          </cell>
          <cell r="I283">
            <v>225000</v>
          </cell>
        </row>
        <row r="284">
          <cell r="B284" t="str">
            <v>Клион-Д №10</v>
          </cell>
          <cell r="I284">
            <v>1406000</v>
          </cell>
        </row>
        <row r="285">
          <cell r="B285" t="str">
            <v>Клотри-Денк крем 1%-20гр</v>
          </cell>
          <cell r="I285">
            <v>0</v>
          </cell>
        </row>
        <row r="286">
          <cell r="B286" t="str">
            <v>Клотри-Денк лаа 100мг №6</v>
          </cell>
          <cell r="I286">
            <v>240000</v>
          </cell>
        </row>
        <row r="287">
          <cell r="B287" t="str">
            <v>Кокорбаксилаза 50мг 2мл</v>
          </cell>
          <cell r="I287">
            <v>0</v>
          </cell>
        </row>
        <row r="288">
          <cell r="B288" t="str">
            <v>Колдакмин  №10</v>
          </cell>
          <cell r="I288">
            <v>30000</v>
          </cell>
        </row>
        <row r="289">
          <cell r="B289" t="str">
            <v>Колме 60мг 15мл/Цианамид/ №4</v>
          </cell>
          <cell r="I289">
            <v>940000</v>
          </cell>
        </row>
        <row r="290">
          <cell r="B290" t="str">
            <v>Ко-лазор денк 50мг/12,5 №28</v>
          </cell>
          <cell r="I290">
            <v>0</v>
          </cell>
        </row>
        <row r="291">
          <cell r="B291" t="str">
            <v>Комбидерм 15гр</v>
          </cell>
          <cell r="I291">
            <v>434000</v>
          </cell>
        </row>
        <row r="292">
          <cell r="B292" t="str">
            <v>Конкор /Бисопролол/ 10мг №30</v>
          </cell>
          <cell r="I292">
            <v>196000</v>
          </cell>
        </row>
        <row r="293">
          <cell r="B293" t="str">
            <v>Контрактубекс гель 20 гр</v>
          </cell>
          <cell r="I293">
            <v>375000</v>
          </cell>
        </row>
        <row r="294">
          <cell r="B294" t="str">
            <v>Кордиамин 250мг 1мл</v>
          </cell>
          <cell r="I294">
            <v>205000</v>
          </cell>
        </row>
        <row r="295">
          <cell r="B295" t="str">
            <v>Кортексон 10мг №1</v>
          </cell>
          <cell r="I295">
            <v>98400</v>
          </cell>
        </row>
        <row r="296">
          <cell r="B296" t="str">
            <v>Котримексазол сироп 60 мл</v>
          </cell>
          <cell r="I296">
            <v>150000</v>
          </cell>
        </row>
        <row r="297">
          <cell r="B297" t="str">
            <v>Тримексазол 480мг №10</v>
          </cell>
          <cell r="I297">
            <v>35000</v>
          </cell>
        </row>
        <row r="298">
          <cell r="B298" t="str">
            <v>Панкреатин /Креон 10000МЕ №20/</v>
          </cell>
          <cell r="I298">
            <v>205000</v>
          </cell>
        </row>
        <row r="299">
          <cell r="B299" t="str">
            <v>Кумданг 2мл №8</v>
          </cell>
          <cell r="I299">
            <v>0</v>
          </cell>
        </row>
        <row r="300">
          <cell r="B300" t="str">
            <v>Курантил 25мг №120</v>
          </cell>
          <cell r="I300">
            <v>310000</v>
          </cell>
        </row>
        <row r="301">
          <cell r="B301" t="str">
            <v>Куриозин 10мл /Гиалуронат цинк/</v>
          </cell>
          <cell r="I301">
            <v>119000</v>
          </cell>
        </row>
        <row r="302">
          <cell r="B302" t="str">
            <v>Лабор 250мл</v>
          </cell>
          <cell r="I302">
            <v>157500</v>
          </cell>
        </row>
        <row r="303">
          <cell r="B303" t="str">
            <v>Ланадексон 0,5мг №100</v>
          </cell>
          <cell r="I303">
            <v>64900</v>
          </cell>
        </row>
        <row r="304">
          <cell r="B304" t="str">
            <v>Либексин муко 20%-125мл</v>
          </cell>
          <cell r="I304">
            <v>0</v>
          </cell>
        </row>
        <row r="305">
          <cell r="B305" t="str">
            <v>Либексин  100мг №20</v>
          </cell>
          <cell r="I305">
            <v>0</v>
          </cell>
        </row>
        <row r="306">
          <cell r="B306" t="str">
            <v>Лив-52 сироп 100 мл</v>
          </cell>
          <cell r="I306">
            <v>0</v>
          </cell>
        </row>
        <row r="307">
          <cell r="B307" t="str">
            <v>Лив-52 дусал 60мл</v>
          </cell>
          <cell r="I307">
            <v>134000</v>
          </cell>
        </row>
        <row r="308">
          <cell r="B308" t="str">
            <v>Лив-52 №100</v>
          </cell>
          <cell r="I308">
            <v>0</v>
          </cell>
        </row>
        <row r="309">
          <cell r="B309" t="str">
            <v>Лидаза 64 ЕД</v>
          </cell>
          <cell r="I309">
            <v>45000</v>
          </cell>
        </row>
        <row r="310">
          <cell r="B310" t="str">
            <v>Лидокайн г/х 2%-2мл</v>
          </cell>
          <cell r="I310">
            <v>420000</v>
          </cell>
        </row>
        <row r="311">
          <cell r="B311" t="str">
            <v>Лидокайн г/х20мг/мл / 2%-2 мл/</v>
          </cell>
          <cell r="I311">
            <v>0</v>
          </cell>
        </row>
        <row r="312">
          <cell r="B312" t="str">
            <v>Линекс 280мг №16</v>
          </cell>
          <cell r="I312">
            <v>0</v>
          </cell>
        </row>
        <row r="313">
          <cell r="B313" t="str">
            <v>Линекс форте №28</v>
          </cell>
          <cell r="I313">
            <v>1800000</v>
          </cell>
        </row>
        <row r="314">
          <cell r="B314" t="str">
            <v>Линкас сироп 90мл</v>
          </cell>
          <cell r="I314">
            <v>0</v>
          </cell>
        </row>
        <row r="315">
          <cell r="B315" t="str">
            <v>Линкас сироп  сахаргүй  90мл</v>
          </cell>
          <cell r="I315">
            <v>245000</v>
          </cell>
        </row>
        <row r="316">
          <cell r="B316" t="str">
            <v>Линкас сироп плюс 120мл</v>
          </cell>
          <cell r="I316">
            <v>94600</v>
          </cell>
        </row>
        <row r="317">
          <cell r="B317" t="str">
            <v>Лосар-Денк 100мг №28</v>
          </cell>
          <cell r="I317">
            <v>0</v>
          </cell>
        </row>
        <row r="318">
          <cell r="B318" t="str">
            <v>Лосар-денк 50мг №28</v>
          </cell>
          <cell r="I318">
            <v>100000</v>
          </cell>
        </row>
        <row r="319">
          <cell r="B319" t="str">
            <v>Лоперамид-Акри 2мг №20</v>
          </cell>
          <cell r="I319">
            <v>35000</v>
          </cell>
        </row>
        <row r="320">
          <cell r="B320" t="str">
            <v>Лориста  25мг №28</v>
          </cell>
          <cell r="I320">
            <v>0</v>
          </cell>
        </row>
        <row r="321">
          <cell r="B321" t="str">
            <v>Лориста 50мг №28</v>
          </cell>
          <cell r="I321">
            <v>0</v>
          </cell>
        </row>
        <row r="322">
          <cell r="B322" t="str">
            <v>Лориста НД 100мг/25мг №28</v>
          </cell>
          <cell r="I322">
            <v>0</v>
          </cell>
        </row>
        <row r="323">
          <cell r="B323" t="str">
            <v>Л-тироксин 100мкг №50</v>
          </cell>
          <cell r="I323">
            <v>0</v>
          </cell>
        </row>
        <row r="324">
          <cell r="B324" t="str">
            <v>Маалокс суспенз 250 мл</v>
          </cell>
          <cell r="I324">
            <v>68250</v>
          </cell>
        </row>
        <row r="325">
          <cell r="B325" t="str">
            <v>Магни В-6 №50</v>
          </cell>
          <cell r="I325">
            <v>1000000</v>
          </cell>
        </row>
        <row r="326">
          <cell r="B326" t="str">
            <v>Магнез-Денк №30</v>
          </cell>
          <cell r="I326">
            <v>0</v>
          </cell>
        </row>
        <row r="327">
          <cell r="B327" t="str">
            <v>Магнес-денк 150 мг №50</v>
          </cell>
          <cell r="I327">
            <v>0</v>
          </cell>
        </row>
        <row r="328">
          <cell r="B328" t="str">
            <v>Магний сульфат  25%-10мл</v>
          </cell>
          <cell r="I328">
            <v>50000</v>
          </cell>
        </row>
        <row r="329">
          <cell r="B329" t="str">
            <v>Макропен 400мг №16</v>
          </cell>
          <cell r="I329">
            <v>100000</v>
          </cell>
        </row>
        <row r="330">
          <cell r="B330" t="str">
            <v>Макропен хөвмөл 175мг/5мл 115 мл</v>
          </cell>
          <cell r="I330">
            <v>520000</v>
          </cell>
        </row>
        <row r="331">
          <cell r="B331" t="str">
            <v>Маннитол 10%-250 мл</v>
          </cell>
          <cell r="I331">
            <v>115500</v>
          </cell>
        </row>
        <row r="332">
          <cell r="B332" t="str">
            <v>Маннитол  10%-500мл</v>
          </cell>
          <cell r="I332">
            <v>0</v>
          </cell>
        </row>
        <row r="333">
          <cell r="B333" t="str">
            <v>Марина -Ай-Алж 15мл</v>
          </cell>
          <cell r="I333">
            <v>425000</v>
          </cell>
        </row>
        <row r="334">
          <cell r="B334" t="str">
            <v>Панкреатин/мезимфооте №20/</v>
          </cell>
          <cell r="I334">
            <v>357000</v>
          </cell>
        </row>
        <row r="335">
          <cell r="B335" t="str">
            <v>Метоклопрамид 10мг/мл 2мл</v>
          </cell>
          <cell r="I335">
            <v>135000</v>
          </cell>
        </row>
        <row r="336">
          <cell r="B336" t="str">
            <v>Метрогил 500мг 100мл</v>
          </cell>
          <cell r="I336">
            <v>420000</v>
          </cell>
        </row>
        <row r="337">
          <cell r="B337" t="str">
            <v>Метронидазол 250мг №10</v>
          </cell>
          <cell r="I337">
            <v>250000</v>
          </cell>
        </row>
        <row r="338">
          <cell r="B338" t="str">
            <v>Метронидазол 500мг-100мл</v>
          </cell>
          <cell r="I338">
            <v>280000</v>
          </cell>
        </row>
        <row r="339">
          <cell r="B339" t="str">
            <v>Метронидазол 100 мл</v>
          </cell>
          <cell r="I339">
            <v>0</v>
          </cell>
        </row>
        <row r="340">
          <cell r="B340" t="str">
            <v>Метформин-денк 850мг №120</v>
          </cell>
          <cell r="I340">
            <v>0</v>
          </cell>
        </row>
        <row r="341">
          <cell r="B341" t="str">
            <v>Метформин денк 850 мг №100</v>
          </cell>
          <cell r="I341">
            <v>58000</v>
          </cell>
        </row>
        <row r="342">
          <cell r="B342" t="str">
            <v>Метформин денк 500 мг №10</v>
          </cell>
          <cell r="I342">
            <v>108000</v>
          </cell>
        </row>
        <row r="343">
          <cell r="B343" t="str">
            <v>Мидокалм /Толперизон/ 50мг №30</v>
          </cell>
          <cell r="I343">
            <v>310000</v>
          </cell>
        </row>
        <row r="344">
          <cell r="B344" t="str">
            <v>Мидокалм /Толперизон/ 150мг №30</v>
          </cell>
          <cell r="I344">
            <v>1280000</v>
          </cell>
        </row>
        <row r="345">
          <cell r="B345" t="str">
            <v>Мидокалм /Толперизон/ 1 мл</v>
          </cell>
          <cell r="I345">
            <v>114000</v>
          </cell>
        </row>
        <row r="346">
          <cell r="B346" t="str">
            <v>Микожинакс №12 лаа</v>
          </cell>
          <cell r="I346">
            <v>265000</v>
          </cell>
        </row>
        <row r="347">
          <cell r="B347" t="str">
            <v>Микорил крем 1%-20гр</v>
          </cell>
          <cell r="I347">
            <v>128000</v>
          </cell>
        </row>
        <row r="348">
          <cell r="B348" t="str">
            <v>Микосист /Флуконазол/ 50мг №7</v>
          </cell>
          <cell r="I348">
            <v>0</v>
          </cell>
        </row>
        <row r="349">
          <cell r="B349" t="str">
            <v>Миксагрип №4</v>
          </cell>
          <cell r="I349">
            <v>55000</v>
          </cell>
        </row>
        <row r="350">
          <cell r="B350" t="str">
            <v>Миксафлу №4</v>
          </cell>
          <cell r="I350">
            <v>55000</v>
          </cell>
        </row>
        <row r="351">
          <cell r="B351" t="str">
            <v>Минигрипп №4</v>
          </cell>
          <cell r="I351">
            <v>55000</v>
          </cell>
        </row>
        <row r="352">
          <cell r="B352" t="str">
            <v>Мифепростон 25мг №6</v>
          </cell>
          <cell r="I352">
            <v>70000</v>
          </cell>
        </row>
        <row r="353">
          <cell r="B353" t="str">
            <v>Моксиклав 250мг №10</v>
          </cell>
          <cell r="I353">
            <v>0</v>
          </cell>
        </row>
        <row r="354">
          <cell r="B354" t="str">
            <v>Морфин сульфат  10мг №10</v>
          </cell>
          <cell r="I354">
            <v>442500</v>
          </cell>
        </row>
        <row r="355">
          <cell r="B355" t="str">
            <v>Морфин г/х 1 %-1мл</v>
          </cell>
          <cell r="I355">
            <v>484000</v>
          </cell>
        </row>
        <row r="356">
          <cell r="B356" t="str">
            <v>Морфин сульфат  30мг №10</v>
          </cell>
          <cell r="I356">
            <v>144000</v>
          </cell>
        </row>
        <row r="357">
          <cell r="B357" t="str">
            <v>Мукалтин 50 мг №10</v>
          </cell>
          <cell r="I357">
            <v>70000</v>
          </cell>
        </row>
        <row r="358">
          <cell r="B358" t="str">
            <v>Назол 0,5мг/мл 30мл</v>
          </cell>
          <cell r="I358">
            <v>130000</v>
          </cell>
        </row>
        <row r="359">
          <cell r="B359" t="str">
            <v>Назол адванс 05мг/мл 30мл</v>
          </cell>
          <cell r="I359">
            <v>195000</v>
          </cell>
        </row>
        <row r="360">
          <cell r="B360" t="str">
            <v>Назол кидс 2.5мг 15мл</v>
          </cell>
          <cell r="I360">
            <v>315000</v>
          </cell>
        </row>
        <row r="361">
          <cell r="B361" t="str">
            <v>Наклофен дуо /диклофенак/ 75мг №20</v>
          </cell>
          <cell r="I361">
            <v>790000</v>
          </cell>
        </row>
        <row r="362">
          <cell r="B362" t="str">
            <v>Наклофен лаа 50 мг №10</v>
          </cell>
          <cell r="I362">
            <v>62000</v>
          </cell>
        </row>
        <row r="363">
          <cell r="B363" t="str">
            <v>Наклофен  75мг 3мл</v>
          </cell>
          <cell r="I363">
            <v>110000</v>
          </cell>
        </row>
        <row r="364">
          <cell r="B364" t="str">
            <v>Налгезин форте 550мг №10</v>
          </cell>
          <cell r="I364">
            <v>200000</v>
          </cell>
        </row>
        <row r="365">
          <cell r="B365" t="str">
            <v>Налгезин 275 мг №10</v>
          </cell>
          <cell r="I365">
            <v>496000</v>
          </cell>
        </row>
        <row r="366">
          <cell r="B366" t="str">
            <v>Натрийн салицилат 10%-10.0</v>
          </cell>
          <cell r="I366">
            <v>1050000</v>
          </cell>
        </row>
        <row r="367">
          <cell r="B367" t="str">
            <v>Натрийн хлорид  0,9%-2мл</v>
          </cell>
          <cell r="I367">
            <v>1008000</v>
          </cell>
        </row>
        <row r="368">
          <cell r="B368" t="str">
            <v>Натрийн хлорид 0.9%-100мл</v>
          </cell>
          <cell r="I368">
            <v>2100000</v>
          </cell>
        </row>
        <row r="369">
          <cell r="B369" t="str">
            <v>Натрийн хлорид 0.9%-250мл</v>
          </cell>
          <cell r="I369">
            <v>483000</v>
          </cell>
        </row>
        <row r="370">
          <cell r="B370" t="str">
            <v>Натрийн хлорид 09%-500мл</v>
          </cell>
          <cell r="I370">
            <v>500000</v>
          </cell>
        </row>
        <row r="371">
          <cell r="B371" t="str">
            <v>Натрийн хлорид 0,9%-400 мл</v>
          </cell>
          <cell r="I371">
            <v>288000</v>
          </cell>
        </row>
        <row r="372">
          <cell r="B372" t="str">
            <v>Натрия хлорид  0,9% -200мл</v>
          </cell>
          <cell r="I372">
            <v>264000</v>
          </cell>
        </row>
        <row r="373">
          <cell r="B373" t="str">
            <v>Начу уру баланс 15 мл</v>
          </cell>
          <cell r="I373">
            <v>1550000</v>
          </cell>
        </row>
        <row r="374">
          <cell r="B374" t="str">
            <v>Нейрорубин форте Лактаб №20</v>
          </cell>
          <cell r="I374">
            <v>155000</v>
          </cell>
        </row>
        <row r="375">
          <cell r="B375" t="str">
            <v>Нейрорубин 3мл</v>
          </cell>
          <cell r="I375">
            <v>1620000</v>
          </cell>
        </row>
        <row r="376">
          <cell r="B376" t="str">
            <v>Нелидикс /Налидиксийн хүчил/ 500мг №40</v>
          </cell>
          <cell r="I376">
            <v>243000</v>
          </cell>
        </row>
        <row r="377">
          <cell r="B377" t="str">
            <v>Витамин PP 1% -1мл /Монгол/</v>
          </cell>
          <cell r="I377">
            <v>180000</v>
          </cell>
        </row>
        <row r="378">
          <cell r="B378" t="str">
            <v>Нефрис №100</v>
          </cell>
          <cell r="I378">
            <v>539200</v>
          </cell>
        </row>
        <row r="379">
          <cell r="B379" t="str">
            <v>Никотины хүчил 1% 1мл</v>
          </cell>
          <cell r="I379">
            <v>0</v>
          </cell>
        </row>
        <row r="380">
          <cell r="B380" t="str">
            <v>Витамин РР  1%-1мл /Никотины хүчил/</v>
          </cell>
          <cell r="I380">
            <v>1400000</v>
          </cell>
        </row>
        <row r="381">
          <cell r="B381" t="str">
            <v>Нистатин  500000 ЕД №20</v>
          </cell>
          <cell r="I381">
            <v>55000</v>
          </cell>
        </row>
        <row r="382">
          <cell r="B382" t="str">
            <v>Нитроксолин  50мг №50</v>
          </cell>
          <cell r="I382">
            <v>84000</v>
          </cell>
        </row>
        <row r="383">
          <cell r="B383" t="str">
            <v>Нитролонг 10мг №50</v>
          </cell>
          <cell r="I383">
            <v>0</v>
          </cell>
        </row>
        <row r="384">
          <cell r="B384" t="str">
            <v>Нифеди-денк 20мг №10</v>
          </cell>
          <cell r="I384">
            <v>210000</v>
          </cell>
        </row>
        <row r="385">
          <cell r="B385" t="str">
            <v>Нифеди - денк 10мг №100</v>
          </cell>
          <cell r="I385">
            <v>0</v>
          </cell>
        </row>
        <row r="386">
          <cell r="B386" t="str">
            <v>Нифедипин  10мг №50</v>
          </cell>
          <cell r="I386">
            <v>175000</v>
          </cell>
        </row>
        <row r="387">
          <cell r="B387" t="str">
            <v>Нобазоле Омепразол 20мг №30</v>
          </cell>
          <cell r="I387">
            <v>144000</v>
          </cell>
        </row>
        <row r="388">
          <cell r="B388" t="str">
            <v>Новамин 8.5%-250.0</v>
          </cell>
          <cell r="I388">
            <v>380000</v>
          </cell>
        </row>
        <row r="389">
          <cell r="B389" t="str">
            <v>Новинет №21х3 002мг/0,15</v>
          </cell>
          <cell r="I389">
            <v>139500</v>
          </cell>
        </row>
        <row r="390">
          <cell r="B390" t="str">
            <v>Новонорм  1мг №30</v>
          </cell>
          <cell r="I390">
            <v>0</v>
          </cell>
        </row>
        <row r="391">
          <cell r="B391" t="str">
            <v>Нольпаза  20мг №14</v>
          </cell>
          <cell r="I391">
            <v>153000</v>
          </cell>
        </row>
        <row r="392">
          <cell r="B392" t="str">
            <v>Нольпаза 40мг №14</v>
          </cell>
          <cell r="I392">
            <v>234000</v>
          </cell>
        </row>
        <row r="393">
          <cell r="B393" t="str">
            <v>Нольпаза 20мг №28</v>
          </cell>
          <cell r="I393">
            <v>252000</v>
          </cell>
        </row>
        <row r="394">
          <cell r="B394" t="str">
            <v>Нольпаза 40мг №28</v>
          </cell>
          <cell r="I394">
            <v>0</v>
          </cell>
        </row>
        <row r="395">
          <cell r="B395" t="str">
            <v>Нормодипин /Амлодипин/ 10мг №30</v>
          </cell>
          <cell r="I395">
            <v>5700000</v>
          </cell>
        </row>
        <row r="396">
          <cell r="B396" t="str">
            <v>Нормодипин /Амлодипин/ 5мг №30</v>
          </cell>
          <cell r="I396">
            <v>736000</v>
          </cell>
        </row>
        <row r="397">
          <cell r="B397" t="str">
            <v>Нортиван 80мг №30</v>
          </cell>
          <cell r="I397">
            <v>93750</v>
          </cell>
        </row>
        <row r="398">
          <cell r="B398" t="str">
            <v>Нортиван 160мг №30</v>
          </cell>
          <cell r="I398">
            <v>112500</v>
          </cell>
        </row>
        <row r="399">
          <cell r="B399" t="str">
            <v>Ношпа 40 мг №100</v>
          </cell>
          <cell r="I399">
            <v>0</v>
          </cell>
        </row>
        <row r="400">
          <cell r="B400" t="str">
            <v>Ношпа 20мг 2мл</v>
          </cell>
          <cell r="I400">
            <v>0</v>
          </cell>
        </row>
        <row r="401">
          <cell r="B401" t="str">
            <v>Нуклео форте тариа №3</v>
          </cell>
          <cell r="I401">
            <v>0</v>
          </cell>
        </row>
        <row r="402">
          <cell r="B402" t="str">
            <v>Нурофен  200 мг №24</v>
          </cell>
          <cell r="I402">
            <v>0</v>
          </cell>
        </row>
        <row r="403">
          <cell r="B403" t="str">
            <v>Нурофен сироп 100мг/5мл</v>
          </cell>
          <cell r="I403">
            <v>600000</v>
          </cell>
        </row>
        <row r="404">
          <cell r="B404" t="str">
            <v>Оксалины мазь 0.25%-10,0</v>
          </cell>
          <cell r="I404">
            <v>45000</v>
          </cell>
        </row>
        <row r="405">
          <cell r="B405" t="str">
            <v>Олфен-100 №5</v>
          </cell>
          <cell r="I405">
            <v>60000</v>
          </cell>
        </row>
        <row r="406">
          <cell r="B406" t="str">
            <v>Олфен лактаб №50</v>
          </cell>
          <cell r="I406">
            <v>36000</v>
          </cell>
        </row>
        <row r="407">
          <cell r="B407" t="str">
            <v>Омепразол /Промез/ 20мг №30</v>
          </cell>
          <cell r="I407">
            <v>0</v>
          </cell>
        </row>
        <row r="408">
          <cell r="B408" t="str">
            <v>Оспамакс 250мг/5мл</v>
          </cell>
          <cell r="I408">
            <v>39000</v>
          </cell>
        </row>
        <row r="409">
          <cell r="B409" t="str">
            <v>Осталон 70мг №4</v>
          </cell>
          <cell r="I409">
            <v>0</v>
          </cell>
        </row>
        <row r="410">
          <cell r="B410" t="str">
            <v>Отривин 0,1%-10мл</v>
          </cell>
          <cell r="I410">
            <v>291000</v>
          </cell>
        </row>
        <row r="411">
          <cell r="B411" t="str">
            <v>Отривин 31,82% 50мл</v>
          </cell>
          <cell r="I411">
            <v>34000</v>
          </cell>
        </row>
        <row r="412">
          <cell r="B412" t="str">
            <v>Офлоксацин 100мл</v>
          </cell>
          <cell r="I412">
            <v>154000</v>
          </cell>
        </row>
        <row r="413">
          <cell r="B413" t="str">
            <v>Панангин  10мл</v>
          </cell>
          <cell r="I413">
            <v>125000</v>
          </cell>
        </row>
        <row r="414">
          <cell r="B414" t="str">
            <v>Панангин  25мг №50</v>
          </cell>
          <cell r="I414">
            <v>825000</v>
          </cell>
        </row>
        <row r="415">
          <cell r="B415" t="str">
            <v>Панзинорм форте-Н №30</v>
          </cell>
          <cell r="I415">
            <v>1200000</v>
          </cell>
        </row>
        <row r="416">
          <cell r="B416" t="str">
            <v>Панразол 20мг №30 /Пантопразол/</v>
          </cell>
          <cell r="I416">
            <v>0</v>
          </cell>
        </row>
        <row r="417">
          <cell r="B417" t="str">
            <v>Панразол 40мг №30 /Пантопразол/</v>
          </cell>
          <cell r="I417">
            <v>0</v>
          </cell>
        </row>
        <row r="418">
          <cell r="B418" t="str">
            <v>Панто денк 20мг №28</v>
          </cell>
          <cell r="I418">
            <v>332000</v>
          </cell>
        </row>
        <row r="419">
          <cell r="B419" t="str">
            <v>Панто-денк 40мг №28</v>
          </cell>
          <cell r="I419">
            <v>0</v>
          </cell>
        </row>
        <row r="420">
          <cell r="B420" t="str">
            <v>Пара Ко-Денк 1000мг №10</v>
          </cell>
          <cell r="I420">
            <v>0</v>
          </cell>
        </row>
        <row r="421">
          <cell r="B421" t="str">
            <v>Парацетамол денк 125мг №10</v>
          </cell>
          <cell r="I421">
            <v>288000</v>
          </cell>
        </row>
        <row r="422">
          <cell r="B422" t="str">
            <v>Парацетамол денк 250мг №10</v>
          </cell>
          <cell r="I422">
            <v>260000</v>
          </cell>
        </row>
        <row r="423">
          <cell r="B423" t="str">
            <v>Парацетамол  500мг №10</v>
          </cell>
          <cell r="I423">
            <v>0</v>
          </cell>
        </row>
        <row r="424">
          <cell r="B424" t="str">
            <v>Парацетамол 500мг №10</v>
          </cell>
          <cell r="I424">
            <v>0</v>
          </cell>
        </row>
        <row r="425">
          <cell r="B425" t="str">
            <v>Персен №40</v>
          </cell>
          <cell r="I425">
            <v>116000</v>
          </cell>
        </row>
        <row r="426">
          <cell r="B426" t="str">
            <v>Персен форте №20</v>
          </cell>
          <cell r="I426">
            <v>67500</v>
          </cell>
        </row>
        <row r="427">
          <cell r="B427" t="str">
            <v>Пиковит форте №30</v>
          </cell>
          <cell r="I427">
            <v>0</v>
          </cell>
        </row>
        <row r="428">
          <cell r="B428" t="str">
            <v>Пиковит комплекс №27</v>
          </cell>
          <cell r="I428">
            <v>0</v>
          </cell>
        </row>
        <row r="429">
          <cell r="B429" t="str">
            <v>Пиковит Д пастил №30</v>
          </cell>
          <cell r="I429">
            <v>0</v>
          </cell>
        </row>
        <row r="430">
          <cell r="B430" t="str">
            <v>Пиковит сироп 150 мл</v>
          </cell>
          <cell r="I430">
            <v>0</v>
          </cell>
        </row>
        <row r="431">
          <cell r="B431" t="str">
            <v>Пирален /Метоклопрамид/ 10мг №10</v>
          </cell>
          <cell r="I431">
            <v>70000</v>
          </cell>
        </row>
        <row r="432">
          <cell r="B432" t="str">
            <v>Пирацетам 20%-5мл</v>
          </cell>
          <cell r="I432">
            <v>546000</v>
          </cell>
        </row>
        <row r="433">
          <cell r="B433" t="str">
            <v>Пирацетам 400мг №60</v>
          </cell>
          <cell r="I433">
            <v>240000</v>
          </cell>
        </row>
        <row r="434">
          <cell r="B434" t="str">
            <v>Пиридоксин гидрохлорид 5% 1мл</v>
          </cell>
          <cell r="I434">
            <v>0</v>
          </cell>
        </row>
        <row r="435">
          <cell r="B435" t="str">
            <v>Полдан миг №4</v>
          </cell>
          <cell r="I435">
            <v>1120000</v>
          </cell>
        </row>
        <row r="436">
          <cell r="B436" t="str">
            <v>Polyginax supp №12</v>
          </cell>
          <cell r="I436">
            <v>217500</v>
          </cell>
        </row>
        <row r="437">
          <cell r="B437" t="str">
            <v>Постинор 0,75мг №2</v>
          </cell>
          <cell r="I437">
            <v>94000</v>
          </cell>
        </row>
        <row r="438">
          <cell r="B438" t="str">
            <v>Мадонна (Постинор) 0,75мг №2</v>
          </cell>
          <cell r="I438">
            <v>232000</v>
          </cell>
        </row>
        <row r="439">
          <cell r="B439" t="str">
            <v>Предизин 35мг №60</v>
          </cell>
          <cell r="I439">
            <v>240000</v>
          </cell>
        </row>
        <row r="440">
          <cell r="B440" t="str">
            <v>Преднизолон  5мг №100</v>
          </cell>
          <cell r="I440">
            <v>44000</v>
          </cell>
        </row>
        <row r="441">
          <cell r="B441" t="str">
            <v>Преднизолон 0.5%- 10 г</v>
          </cell>
          <cell r="I441">
            <v>13500</v>
          </cell>
        </row>
        <row r="442">
          <cell r="B442" t="str">
            <v>Неостигмин /Прозерин/ 0,05%-1мл</v>
          </cell>
          <cell r="I442">
            <v>0</v>
          </cell>
        </row>
        <row r="443">
          <cell r="B443" t="str">
            <v>Прокайн пенициллин  1гр</v>
          </cell>
          <cell r="I443">
            <v>27500</v>
          </cell>
        </row>
        <row r="444">
          <cell r="B444" t="str">
            <v>Прокайн 0,25% 2мл</v>
          </cell>
          <cell r="I444">
            <v>0</v>
          </cell>
        </row>
        <row r="445">
          <cell r="B445" t="str">
            <v>Прокто-Гливенол лаа  №10</v>
          </cell>
          <cell r="I445">
            <v>163000</v>
          </cell>
        </row>
        <row r="446">
          <cell r="B446" t="str">
            <v>Промаг №36</v>
          </cell>
          <cell r="I446">
            <v>19000</v>
          </cell>
        </row>
        <row r="447">
          <cell r="B447" t="str">
            <v>Промедол  2%-1мл</v>
          </cell>
          <cell r="I447">
            <v>500000</v>
          </cell>
        </row>
        <row r="448">
          <cell r="B448" t="str">
            <v>Проспан сироп 100 мл</v>
          </cell>
          <cell r="I448">
            <v>0</v>
          </cell>
        </row>
        <row r="449">
          <cell r="B449" t="str">
            <v>Простамал  УНО №30</v>
          </cell>
          <cell r="I449">
            <v>0</v>
          </cell>
        </row>
        <row r="450">
          <cell r="B450" t="str">
            <v>Ранитидин 150мг №20</v>
          </cell>
          <cell r="I450">
            <v>128000</v>
          </cell>
        </row>
        <row r="451">
          <cell r="B451" t="str">
            <v>Реамберин 1.5%-400.0</v>
          </cell>
          <cell r="I451">
            <v>0</v>
          </cell>
        </row>
        <row r="452">
          <cell r="B452" t="str">
            <v>Ревалгин 5 мл</v>
          </cell>
          <cell r="I452">
            <v>357500</v>
          </cell>
        </row>
        <row r="453">
          <cell r="B453" t="str">
            <v>Регулон №21х3 0,03мг/0,15мг</v>
          </cell>
          <cell r="I453">
            <v>120000</v>
          </cell>
        </row>
        <row r="454">
          <cell r="B454" t="str">
            <v>Пропофол 1%-20мл /Диприван/</v>
          </cell>
          <cell r="I454">
            <v>255000</v>
          </cell>
        </row>
        <row r="455">
          <cell r="B455" t="str">
            <v>Рексетин 20мг №30</v>
          </cell>
          <cell r="I455">
            <v>0</v>
          </cell>
        </row>
        <row r="456">
          <cell r="B456" t="str">
            <v>Ренни оранж №24-Зажилдаг шахмал</v>
          </cell>
          <cell r="I456">
            <v>0</v>
          </cell>
        </row>
        <row r="457">
          <cell r="B457" t="str">
            <v>Ренни гаатай №12</v>
          </cell>
          <cell r="I457">
            <v>0</v>
          </cell>
        </row>
        <row r="458">
          <cell r="B458" t="str">
            <v>Рибоксин 200 мг №50</v>
          </cell>
          <cell r="I458">
            <v>190000</v>
          </cell>
        </row>
        <row r="459">
          <cell r="B459" t="str">
            <v>Рибоксин 2% 5мл</v>
          </cell>
          <cell r="I459">
            <v>210000</v>
          </cell>
        </row>
        <row r="460">
          <cell r="B460" t="str">
            <v>Пентазоцин 30мг-1мл</v>
          </cell>
          <cell r="I460">
            <v>363000</v>
          </cell>
        </row>
        <row r="461">
          <cell r="B461" t="str">
            <v>Рингер 250 мл</v>
          </cell>
          <cell r="I461">
            <v>280000</v>
          </cell>
        </row>
        <row r="462">
          <cell r="B462" t="str">
            <v>Рингер 500мл</v>
          </cell>
          <cell r="I462">
            <v>1122000</v>
          </cell>
        </row>
        <row r="463">
          <cell r="B463" t="str">
            <v>Рингер 200мл</v>
          </cell>
          <cell r="I463">
            <v>0</v>
          </cell>
        </row>
        <row r="464">
          <cell r="B464" t="str">
            <v>Рингер лактат  400мл</v>
          </cell>
          <cell r="I464">
            <v>285000</v>
          </cell>
        </row>
        <row r="465">
          <cell r="B465" t="str">
            <v>Сакатоник a.b.c  №30 /усан үзэм/</v>
          </cell>
          <cell r="I465">
            <v>95000</v>
          </cell>
        </row>
        <row r="466">
          <cell r="B466" t="str">
            <v>Сакатоник ливер 330мл</v>
          </cell>
          <cell r="I466">
            <v>216000</v>
          </cell>
        </row>
        <row r="467">
          <cell r="B467" t="str">
            <v>Салимон 50 мл</v>
          </cell>
          <cell r="I467">
            <v>365000</v>
          </cell>
        </row>
        <row r="468">
          <cell r="B468" t="str">
            <v>Салин 6,5мг/мл  30мл</v>
          </cell>
          <cell r="I468">
            <v>330000</v>
          </cell>
        </row>
        <row r="469">
          <cell r="B469" t="str">
            <v>Сальбутамол  4мг №100</v>
          </cell>
          <cell r="I469">
            <v>390000</v>
          </cell>
        </row>
        <row r="470">
          <cell r="B470" t="str">
            <v>Сана-Сол 250мл</v>
          </cell>
          <cell r="I470">
            <v>600000</v>
          </cell>
        </row>
        <row r="471">
          <cell r="B471" t="str">
            <v>Седальгин нео №10</v>
          </cell>
          <cell r="I471">
            <v>80000</v>
          </cell>
        </row>
        <row r="472">
          <cell r="B472" t="str">
            <v>Септилин №100</v>
          </cell>
          <cell r="I472">
            <v>91000</v>
          </cell>
        </row>
        <row r="473">
          <cell r="B473" t="str">
            <v>Септилин сироп 100 мл</v>
          </cell>
          <cell r="I473">
            <v>0</v>
          </cell>
        </row>
        <row r="474">
          <cell r="B474" t="str">
            <v>Септолет плюс №18</v>
          </cell>
          <cell r="I474">
            <v>0</v>
          </cell>
        </row>
        <row r="475">
          <cell r="B475" t="str">
            <v>Септолете плюс цацлага 30мл</v>
          </cell>
          <cell r="I475">
            <v>324000</v>
          </cell>
        </row>
        <row r="476">
          <cell r="B476" t="str">
            <v>Септолет плюс зөгийн бал+лайм №18</v>
          </cell>
          <cell r="I476">
            <v>0</v>
          </cell>
        </row>
        <row r="477">
          <cell r="B477" t="str">
            <v>Септолет алим  №18</v>
          </cell>
          <cell r="I477">
            <v>0</v>
          </cell>
        </row>
        <row r="478">
          <cell r="B478" t="str">
            <v>Септолет интоор №18</v>
          </cell>
          <cell r="I478">
            <v>0</v>
          </cell>
        </row>
        <row r="479">
          <cell r="B479" t="str">
            <v>Септолет лимон №18</v>
          </cell>
          <cell r="I479">
            <v>0</v>
          </cell>
        </row>
        <row r="480">
          <cell r="B480" t="str">
            <v>Септолет Д ментол №30</v>
          </cell>
          <cell r="I480">
            <v>0</v>
          </cell>
        </row>
        <row r="481">
          <cell r="B481" t="str">
            <v>Септолете №30</v>
          </cell>
          <cell r="I481">
            <v>0</v>
          </cell>
        </row>
        <row r="482">
          <cell r="B482" t="str">
            <v>Симва-денк 20мг №30</v>
          </cell>
          <cell r="I482">
            <v>173000</v>
          </cell>
        </row>
        <row r="483">
          <cell r="B483" t="str">
            <v>Симва-денк /Симвастатин / 40мг №30</v>
          </cell>
          <cell r="I483">
            <v>250000</v>
          </cell>
        </row>
        <row r="484">
          <cell r="B484" t="str">
            <v>Синафлана  0,025%-10гр</v>
          </cell>
          <cell r="I484">
            <v>0</v>
          </cell>
        </row>
        <row r="485">
          <cell r="B485" t="str">
            <v>Синдроксоцин 10мг /доксорубцин/</v>
          </cell>
          <cell r="I485">
            <v>0</v>
          </cell>
        </row>
        <row r="486">
          <cell r="B486" t="str">
            <v>Синоб-акс №10</v>
          </cell>
          <cell r="I486">
            <v>254000</v>
          </cell>
        </row>
        <row r="487">
          <cell r="B487" t="str">
            <v>Синтомицин мазь 10%-25гр</v>
          </cell>
          <cell r="I487">
            <v>0</v>
          </cell>
        </row>
        <row r="488">
          <cell r="B488" t="str">
            <v>Скинорен гель 15%-30гр</v>
          </cell>
          <cell r="I488">
            <v>75200</v>
          </cell>
        </row>
        <row r="489">
          <cell r="B489" t="str">
            <v>Скинорен гель 15%-5гр</v>
          </cell>
          <cell r="I489">
            <v>60000</v>
          </cell>
        </row>
        <row r="490">
          <cell r="B490" t="str">
            <v>Смекта 3г нунтаг</v>
          </cell>
          <cell r="I490">
            <v>0</v>
          </cell>
        </row>
        <row r="491">
          <cell r="B491" t="str">
            <v>Снип №20</v>
          </cell>
          <cell r="I491">
            <v>198000</v>
          </cell>
        </row>
        <row r="492">
          <cell r="B492" t="str">
            <v>Стопдиар 100мг №24</v>
          </cell>
          <cell r="I492">
            <v>188000</v>
          </cell>
        </row>
        <row r="493">
          <cell r="B493" t="str">
            <v>Стопдиор 220мг/5мл</v>
          </cell>
          <cell r="I493">
            <v>1020000</v>
          </cell>
        </row>
        <row r="494">
          <cell r="B494" t="str">
            <v>Стрепсилс 1.2мг + 0.6мг №24</v>
          </cell>
          <cell r="I494">
            <v>95000</v>
          </cell>
        </row>
        <row r="495">
          <cell r="B495" t="str">
            <v>Глицерон 20 мл</v>
          </cell>
          <cell r="I495">
            <v>228000</v>
          </cell>
        </row>
        <row r="496">
          <cell r="B496" t="str">
            <v>Глицерон №100</v>
          </cell>
          <cell r="I496">
            <v>140000</v>
          </cell>
        </row>
        <row r="497">
          <cell r="B497" t="str">
            <v>Суксаметониум хлорид  100мг-2мл</v>
          </cell>
          <cell r="I497">
            <v>33000</v>
          </cell>
        </row>
        <row r="498">
          <cell r="B498" t="str">
            <v>Сульфасалазин  500мг №50</v>
          </cell>
          <cell r="I498">
            <v>0</v>
          </cell>
        </row>
        <row r="499">
          <cell r="B499" t="str">
            <v>Сульфацил натри 20% -5 мл</v>
          </cell>
          <cell r="I499">
            <v>37000</v>
          </cell>
        </row>
        <row r="500">
          <cell r="B500" t="str">
            <v>Тавегил 1мг №20</v>
          </cell>
          <cell r="I500">
            <v>328000</v>
          </cell>
        </row>
        <row r="501">
          <cell r="B501" t="str">
            <v>Тайлол хот №12</v>
          </cell>
          <cell r="I501">
            <v>0</v>
          </cell>
        </row>
        <row r="502">
          <cell r="B502" t="str">
            <v>Талстоп №10</v>
          </cell>
          <cell r="I502">
            <v>43000</v>
          </cell>
        </row>
        <row r="503">
          <cell r="B503" t="str">
            <v>Тамсол 0.4мг №30</v>
          </cell>
          <cell r="I503">
            <v>502500</v>
          </cell>
        </row>
        <row r="504">
          <cell r="B504" t="str">
            <v>Тебантин 300мг №10</v>
          </cell>
          <cell r="I504">
            <v>460000</v>
          </cell>
        </row>
        <row r="505">
          <cell r="B505" t="str">
            <v>Тенокс 5мг №30-Шахмал</v>
          </cell>
          <cell r="I505">
            <v>879000</v>
          </cell>
        </row>
        <row r="506">
          <cell r="B506" t="str">
            <v>Тенокс 10мг №30-Шахмал</v>
          </cell>
          <cell r="I506">
            <v>5346000</v>
          </cell>
        </row>
        <row r="507">
          <cell r="B507" t="str">
            <v>Терафлекс адванс №120</v>
          </cell>
          <cell r="I507">
            <v>0</v>
          </cell>
        </row>
        <row r="508">
          <cell r="B508" t="str">
            <v>Терафлю №10</v>
          </cell>
          <cell r="I508">
            <v>990000</v>
          </cell>
        </row>
        <row r="509">
          <cell r="B509" t="str">
            <v>Терцеф 1гр</v>
          </cell>
          <cell r="I509">
            <v>83000</v>
          </cell>
        </row>
        <row r="510">
          <cell r="B510" t="str">
            <v>Тессирон 75мг №28</v>
          </cell>
          <cell r="I510">
            <v>450000</v>
          </cell>
        </row>
        <row r="511">
          <cell r="B511" t="str">
            <v>Тетрациклины мазь 1% 4гр</v>
          </cell>
          <cell r="I511">
            <v>204000</v>
          </cell>
        </row>
        <row r="512">
          <cell r="B512" t="str">
            <v>Тизерцин  25мг №50</v>
          </cell>
          <cell r="I512">
            <v>0</v>
          </cell>
        </row>
        <row r="513">
          <cell r="B513" t="str">
            <v>Тималин 10 мг</v>
          </cell>
          <cell r="I513">
            <v>900000</v>
          </cell>
        </row>
        <row r="514">
          <cell r="B514" t="str">
            <v>Тимолол 0,5%-5мл</v>
          </cell>
          <cell r="I514">
            <v>90000</v>
          </cell>
        </row>
        <row r="515">
          <cell r="B515" t="str">
            <v>Тимолол 0.5% -5мл</v>
          </cell>
          <cell r="I515">
            <v>144000</v>
          </cell>
        </row>
        <row r="516">
          <cell r="B516" t="str">
            <v>Тинидазол 400мг-100мл</v>
          </cell>
          <cell r="I516">
            <v>32000</v>
          </cell>
        </row>
        <row r="517">
          <cell r="B517" t="str">
            <v>Тобрадекс нүдний дусал 5мл</v>
          </cell>
          <cell r="I517">
            <v>52500</v>
          </cell>
        </row>
        <row r="518">
          <cell r="B518" t="str">
            <v>Тобрекс нүдний дусал 3мг/мл - 5мл</v>
          </cell>
          <cell r="I518">
            <v>30000</v>
          </cell>
        </row>
        <row r="519">
          <cell r="B519" t="str">
            <v>Тонзилмон спрэй 30мл спиртэн ханд</v>
          </cell>
          <cell r="I519">
            <v>192000</v>
          </cell>
        </row>
        <row r="520">
          <cell r="B520" t="str">
            <v>Торас денк 10мг №30</v>
          </cell>
          <cell r="I520">
            <v>106000</v>
          </cell>
        </row>
        <row r="521">
          <cell r="B521" t="str">
            <v>Торас денк 5мг №30</v>
          </cell>
          <cell r="I521">
            <v>0</v>
          </cell>
        </row>
        <row r="522">
          <cell r="B522" t="str">
            <v>Тотема 10мл</v>
          </cell>
          <cell r="I522">
            <v>110000</v>
          </cell>
        </row>
        <row r="523">
          <cell r="B523" t="str">
            <v>Тофф плюс №10</v>
          </cell>
          <cell r="I523">
            <v>92000</v>
          </cell>
        </row>
        <row r="524">
          <cell r="B524" t="str">
            <v>Тофф  №10</v>
          </cell>
          <cell r="I524">
            <v>67000</v>
          </cell>
        </row>
        <row r="525">
          <cell r="B525" t="str">
            <v>Тракриум  25мг-2,5мл</v>
          </cell>
          <cell r="I525">
            <v>0</v>
          </cell>
        </row>
        <row r="526">
          <cell r="B526" t="str">
            <v>Трамадол 50мг №20</v>
          </cell>
          <cell r="I526">
            <v>850000</v>
          </cell>
        </row>
        <row r="527">
          <cell r="B527" t="str">
            <v>Трамадол 100мг-2мл</v>
          </cell>
          <cell r="I527">
            <v>1071000</v>
          </cell>
        </row>
        <row r="528">
          <cell r="B528" t="str">
            <v>Трамадол лаа  100мг №5</v>
          </cell>
          <cell r="I528">
            <v>19500</v>
          </cell>
        </row>
        <row r="529">
          <cell r="B529" t="str">
            <v>Трахисан  №20</v>
          </cell>
          <cell r="I529">
            <v>336000</v>
          </cell>
        </row>
        <row r="530">
          <cell r="B530" t="str">
            <v>Тригел susp 10мл №20</v>
          </cell>
          <cell r="I530">
            <v>34800</v>
          </cell>
        </row>
        <row r="531">
          <cell r="B531" t="str">
            <v>Триметабол 150мл</v>
          </cell>
          <cell r="I531">
            <v>0</v>
          </cell>
        </row>
        <row r="532">
          <cell r="B532" t="str">
            <v>Туссифен бебе  сироп 125 мл</v>
          </cell>
          <cell r="I532">
            <v>58000</v>
          </cell>
        </row>
        <row r="533">
          <cell r="B533" t="str">
            <v>Улькопрол /Омепразол/ 20мг №30</v>
          </cell>
          <cell r="I533">
            <v>0</v>
          </cell>
        </row>
        <row r="534">
          <cell r="B534" t="str">
            <v>Ультоп /Омепразол/ 20мг №14</v>
          </cell>
          <cell r="I534">
            <v>0</v>
          </cell>
        </row>
        <row r="535">
          <cell r="B535" t="str">
            <v>Ультрапрокт лаа №10</v>
          </cell>
          <cell r="I535">
            <v>200000</v>
          </cell>
        </row>
        <row r="536">
          <cell r="B536" t="str">
            <v>Ундевит №50</v>
          </cell>
          <cell r="I536">
            <v>0</v>
          </cell>
        </row>
        <row r="537">
          <cell r="B537" t="str">
            <v>Урсосан 250 мг №50</v>
          </cell>
          <cell r="I537">
            <v>4360000</v>
          </cell>
        </row>
        <row r="538">
          <cell r="B538" t="str">
            <v>Фалимент №20</v>
          </cell>
          <cell r="I538">
            <v>62000</v>
          </cell>
        </row>
        <row r="539">
          <cell r="B539" t="str">
            <v>Фастум гель 2,5%-50гр</v>
          </cell>
          <cell r="I539">
            <v>45000</v>
          </cell>
        </row>
        <row r="540">
          <cell r="B540" t="str">
            <v>Фезам 400/25мг №60</v>
          </cell>
          <cell r="I540">
            <v>1150000</v>
          </cell>
        </row>
        <row r="541">
          <cell r="B541" t="str">
            <v>Фэминил №28</v>
          </cell>
          <cell r="I541">
            <v>1075000</v>
          </cell>
        </row>
        <row r="542">
          <cell r="B542" t="str">
            <v>Фенистил 0,1%-30 гр</v>
          </cell>
          <cell r="I542">
            <v>0</v>
          </cell>
        </row>
        <row r="543">
          <cell r="B543" t="str">
            <v>Фентанил 50мкг/мл  /0,005% 2мл/</v>
          </cell>
          <cell r="I543">
            <v>660000</v>
          </cell>
        </row>
        <row r="544">
          <cell r="B544" t="str">
            <v>Феррум-Денк №15x2</v>
          </cell>
          <cell r="I544">
            <v>0</v>
          </cell>
        </row>
        <row r="545">
          <cell r="B545" t="str">
            <v>Феррум лек 100 мг №30</v>
          </cell>
          <cell r="I545">
            <v>0</v>
          </cell>
        </row>
        <row r="546">
          <cell r="B546" t="str">
            <v>Феррум лек 5мл/5мл 100мл</v>
          </cell>
          <cell r="I546">
            <v>110000</v>
          </cell>
        </row>
        <row r="547">
          <cell r="B547" t="str">
            <v>Феррум лек 100мг/2мл №5-Тарилгын уусмал</v>
          </cell>
          <cell r="I547">
            <v>675000</v>
          </cell>
        </row>
        <row r="548">
          <cell r="B548" t="str">
            <v>Панкреатин/Фестал 200мг №100/</v>
          </cell>
          <cell r="I548">
            <v>300000</v>
          </cell>
        </row>
        <row r="549">
          <cell r="B549" t="str">
            <v>Амоксациллин500№20/ Флемоксин солютаб 500 №20 /</v>
          </cell>
          <cell r="I549">
            <v>360000</v>
          </cell>
        </row>
        <row r="550">
          <cell r="B550" t="str">
            <v>/Амоксациллин/ Флемоксин  250мг №20</v>
          </cell>
          <cell r="I550">
            <v>580000</v>
          </cell>
        </row>
        <row r="551">
          <cell r="B551" t="str">
            <v>Флемоксин солютаб 1000мг №20 -Уусдаг шахмал</v>
          </cell>
          <cell r="I551">
            <v>250000</v>
          </cell>
        </row>
        <row r="552">
          <cell r="B552" t="str">
            <v>Флемоксин солютаб 125мг №20-Уусдаг шахмал</v>
          </cell>
          <cell r="I552">
            <v>924000</v>
          </cell>
        </row>
        <row r="553">
          <cell r="B553" t="str">
            <v>Флюкона-Денк 100 №10</v>
          </cell>
          <cell r="I553">
            <v>0</v>
          </cell>
        </row>
        <row r="554">
          <cell r="B554" t="str">
            <v>Флюконазол 100мл</v>
          </cell>
          <cell r="I554">
            <v>40000</v>
          </cell>
        </row>
        <row r="555">
          <cell r="B555" t="str">
            <v>Фолийн хүчил 5 мг №100</v>
          </cell>
          <cell r="I555">
            <v>141000</v>
          </cell>
        </row>
        <row r="556">
          <cell r="B556" t="str">
            <v>Фромилид /Кларитромицин/ 500мг №14</v>
          </cell>
          <cell r="I556">
            <v>0</v>
          </cell>
        </row>
        <row r="557">
          <cell r="B557" t="str">
            <v>Фромилид /Кларитромицин/ 500мг №7</v>
          </cell>
          <cell r="I557">
            <v>0</v>
          </cell>
        </row>
        <row r="558">
          <cell r="B558" t="str">
            <v>Фромилид 250 мг №14</v>
          </cell>
          <cell r="I558">
            <v>0</v>
          </cell>
        </row>
        <row r="559">
          <cell r="B559" t="str">
            <v>Фромилид /Кларитромицин/ 125мг 5 мл</v>
          </cell>
          <cell r="I559">
            <v>396000</v>
          </cell>
        </row>
        <row r="560">
          <cell r="B560" t="str">
            <v>Фунгинов 50мг №7</v>
          </cell>
          <cell r="I560">
            <v>120000</v>
          </cell>
        </row>
        <row r="561">
          <cell r="B561" t="str">
            <v>Фунгинов 150мг №1</v>
          </cell>
          <cell r="I561">
            <v>605000</v>
          </cell>
        </row>
        <row r="562">
          <cell r="B562" t="str">
            <v>Фунголон 50мг №8</v>
          </cell>
          <cell r="I562">
            <v>0</v>
          </cell>
        </row>
        <row r="563">
          <cell r="B563" t="str">
            <v>Фуросемид 1% 2мл</v>
          </cell>
          <cell r="I563">
            <v>99000</v>
          </cell>
        </row>
        <row r="564">
          <cell r="B564" t="str">
            <v>Фуросемид  40 мг №30</v>
          </cell>
          <cell r="I564">
            <v>32000</v>
          </cell>
        </row>
        <row r="565">
          <cell r="B565" t="str">
            <v>Хелипак №14</v>
          </cell>
          <cell r="I565">
            <v>0</v>
          </cell>
        </row>
        <row r="566">
          <cell r="B566" t="str">
            <v>Хелифак №7</v>
          </cell>
          <cell r="I566">
            <v>192500</v>
          </cell>
        </row>
        <row r="567">
          <cell r="B567" t="str">
            <v>Хиконцил 125мг/5мл-60 мл</v>
          </cell>
          <cell r="I567">
            <v>720000</v>
          </cell>
        </row>
        <row r="568">
          <cell r="B568" t="str">
            <v>Хиконцил 250мг/5мл-100 мл</v>
          </cell>
          <cell r="I568">
            <v>552000</v>
          </cell>
        </row>
        <row r="569">
          <cell r="B569" t="str">
            <v>Хлорамфеникол  500мг №10</v>
          </cell>
          <cell r="I569">
            <v>420000</v>
          </cell>
        </row>
        <row r="570">
          <cell r="B570" t="str">
            <v>Хлорфенамин 40мг №20</v>
          </cell>
          <cell r="I570">
            <v>360000</v>
          </cell>
        </row>
        <row r="571">
          <cell r="B571" t="str">
            <v>Хлорфенамин сироп</v>
          </cell>
          <cell r="I571">
            <v>65100</v>
          </cell>
        </row>
        <row r="572">
          <cell r="B572" t="str">
            <v>Холосос 140мл</v>
          </cell>
          <cell r="I572">
            <v>41500</v>
          </cell>
        </row>
        <row r="573">
          <cell r="B573" t="str">
            <v>Глюкозамин хондройтин №150</v>
          </cell>
          <cell r="I573">
            <v>297000</v>
          </cell>
        </row>
        <row r="574">
          <cell r="B574" t="str">
            <v>Цераксон 500мг 4мл</v>
          </cell>
          <cell r="I574">
            <v>994000</v>
          </cell>
        </row>
        <row r="575">
          <cell r="B575" t="str">
            <v>Цераксон 1000мг 4мл</v>
          </cell>
          <cell r="I575">
            <v>630000</v>
          </cell>
        </row>
        <row r="576">
          <cell r="B576" t="str">
            <v>Церебролизат 1 мл</v>
          </cell>
          <cell r="I576">
            <v>121000</v>
          </cell>
        </row>
        <row r="577">
          <cell r="B577" t="str">
            <v>Церебролизин 1мл</v>
          </cell>
          <cell r="I577">
            <v>205000</v>
          </cell>
        </row>
        <row r="578">
          <cell r="B578" t="str">
            <v>Цереброфорт 100мл</v>
          </cell>
          <cell r="I578">
            <v>0</v>
          </cell>
        </row>
        <row r="579">
          <cell r="B579" t="str">
            <v>Цетринов №10</v>
          </cell>
          <cell r="I579">
            <v>24200</v>
          </cell>
        </row>
        <row r="580">
          <cell r="B580" t="str">
            <v>Цефазолин натрийн давс 1гр</v>
          </cell>
          <cell r="I580">
            <v>0</v>
          </cell>
        </row>
        <row r="581">
          <cell r="B581" t="str">
            <v>Цефазолин натрийн давс  1гр</v>
          </cell>
          <cell r="I581">
            <v>0</v>
          </cell>
        </row>
        <row r="582">
          <cell r="B582" t="str">
            <v>Цефотаксим 1гр</v>
          </cell>
          <cell r="I582">
            <v>34000</v>
          </cell>
        </row>
        <row r="583">
          <cell r="B583" t="str">
            <v>Цефтриаксон 1гр</v>
          </cell>
          <cell r="I583">
            <v>476000</v>
          </cell>
        </row>
        <row r="584">
          <cell r="B584" t="str">
            <v>Цефуроксим 250мг №10</v>
          </cell>
          <cell r="I584">
            <v>0</v>
          </cell>
        </row>
        <row r="585">
          <cell r="B585" t="str">
            <v>Цефуроксин 750мг</v>
          </cell>
          <cell r="I585">
            <v>0</v>
          </cell>
        </row>
        <row r="586">
          <cell r="B586" t="str">
            <v>Цианокобаламин 500мг-1мл</v>
          </cell>
          <cell r="I586">
            <v>0</v>
          </cell>
        </row>
        <row r="587">
          <cell r="B587" t="str">
            <v>Цинарикс  №24</v>
          </cell>
          <cell r="I587">
            <v>206000</v>
          </cell>
        </row>
        <row r="588">
          <cell r="B588" t="str">
            <v>Циннабсин №100</v>
          </cell>
          <cell r="I588">
            <v>0</v>
          </cell>
        </row>
        <row r="589">
          <cell r="B589" t="str">
            <v>Циннаризин 25мг №50</v>
          </cell>
          <cell r="I589">
            <v>0</v>
          </cell>
        </row>
        <row r="590">
          <cell r="B590" t="str">
            <v>Циннаризин 25мг №50</v>
          </cell>
          <cell r="I590">
            <v>208000</v>
          </cell>
        </row>
        <row r="591">
          <cell r="B591" t="str">
            <v>Ципринол 250 мг №10</v>
          </cell>
          <cell r="I591">
            <v>0</v>
          </cell>
        </row>
        <row r="592">
          <cell r="B592" t="str">
            <v>Ципринол 500 мг №10</v>
          </cell>
          <cell r="I592">
            <v>2880000</v>
          </cell>
        </row>
        <row r="593">
          <cell r="B593" t="str">
            <v>Ципринол  10мг 10мл</v>
          </cell>
          <cell r="I593">
            <v>0</v>
          </cell>
        </row>
        <row r="594">
          <cell r="B594" t="str">
            <v>Ципринол /2мг/мл / 200 мг 100мл</v>
          </cell>
          <cell r="I594">
            <v>93500</v>
          </cell>
        </row>
        <row r="595">
          <cell r="B595" t="str">
            <v>Ципрофлоксацин 500мг №10 HS</v>
          </cell>
          <cell r="I595">
            <v>100000</v>
          </cell>
        </row>
        <row r="596">
          <cell r="B596" t="str">
            <v>Цифлокс 0,3%-5мл</v>
          </cell>
          <cell r="I596">
            <v>0</v>
          </cell>
        </row>
        <row r="597">
          <cell r="B597" t="str">
            <v>Цистон №100</v>
          </cell>
          <cell r="I597">
            <v>310000</v>
          </cell>
        </row>
        <row r="598">
          <cell r="B598" t="str">
            <v>Цитромон П 500мг №10</v>
          </cell>
          <cell r="I598">
            <v>450000</v>
          </cell>
        </row>
        <row r="599">
          <cell r="B599" t="str">
            <v>Цицин 500мг №10</v>
          </cell>
          <cell r="I599">
            <v>9600</v>
          </cell>
        </row>
        <row r="600">
          <cell r="B600" t="str">
            <v>Эвэкэр №30</v>
          </cell>
          <cell r="I600">
            <v>91000</v>
          </cell>
        </row>
        <row r="601">
          <cell r="B601" t="str">
            <v>Экватор 5/10мг №30</v>
          </cell>
          <cell r="I601">
            <v>400000</v>
          </cell>
        </row>
        <row r="602">
          <cell r="B602" t="str">
            <v>Элевет пронатал №30</v>
          </cell>
          <cell r="I602">
            <v>270000</v>
          </cell>
        </row>
        <row r="603">
          <cell r="B603" t="str">
            <v>Элевит пронаталь №100</v>
          </cell>
          <cell r="I603">
            <v>420000</v>
          </cell>
        </row>
        <row r="604">
          <cell r="B604" t="str">
            <v>Энап 1,25мг/1мл</v>
          </cell>
          <cell r="I604">
            <v>0</v>
          </cell>
        </row>
        <row r="605">
          <cell r="B605" t="str">
            <v>Энап 5 мг №20</v>
          </cell>
          <cell r="I605">
            <v>0</v>
          </cell>
        </row>
        <row r="606">
          <cell r="B606" t="str">
            <v>Энап 10 мг №20</v>
          </cell>
          <cell r="I606">
            <v>0</v>
          </cell>
        </row>
        <row r="607">
          <cell r="B607" t="str">
            <v>Энап HL 10мг/12,5мг  №20</v>
          </cell>
          <cell r="I607">
            <v>160000</v>
          </cell>
        </row>
        <row r="608">
          <cell r="B608" t="str">
            <v>Энап 20 мг №20 /Нахиа/</v>
          </cell>
          <cell r="I608">
            <v>24000</v>
          </cell>
        </row>
        <row r="609">
          <cell r="B609" t="str">
            <v>Эритромицин сироп 60мл</v>
          </cell>
          <cell r="I609">
            <v>702000</v>
          </cell>
        </row>
        <row r="610">
          <cell r="B610" t="str">
            <v>Эритромицин нүдний мазь 10000 ed</v>
          </cell>
          <cell r="I610">
            <v>115500</v>
          </cell>
        </row>
        <row r="611">
          <cell r="B611" t="str">
            <v>Эритромицин 500мг №10</v>
          </cell>
          <cell r="I611">
            <v>576000</v>
          </cell>
        </row>
        <row r="612">
          <cell r="B612" t="str">
            <v>Эритромицин 250мг №10</v>
          </cell>
          <cell r="I612">
            <v>0</v>
          </cell>
        </row>
        <row r="613">
          <cell r="B613" t="str">
            <v>Эролин /лоратадин/ 10мг №30</v>
          </cell>
          <cell r="I613">
            <v>0</v>
          </cell>
        </row>
        <row r="614">
          <cell r="B614" t="str">
            <v>Эссенциал Н 250мг-5мл №5</v>
          </cell>
          <cell r="I614">
            <v>0</v>
          </cell>
        </row>
        <row r="615">
          <cell r="B615" t="str">
            <v>Эссенциал  №30</v>
          </cell>
          <cell r="I615">
            <v>0</v>
          </cell>
        </row>
        <row r="616">
          <cell r="B616" t="str">
            <v>Эуфилин 150мг №30</v>
          </cell>
          <cell r="I616">
            <v>21000</v>
          </cell>
        </row>
        <row r="617">
          <cell r="B617" t="str">
            <v>Аминофиллин  2.4%-10мл</v>
          </cell>
          <cell r="I617">
            <v>0</v>
          </cell>
        </row>
        <row r="618">
          <cell r="B618" t="str">
            <v>Аминофиллин 24%-10 мл</v>
          </cell>
          <cell r="I618">
            <v>200000</v>
          </cell>
        </row>
        <row r="619">
          <cell r="B619" t="str">
            <v>Эфисол №20</v>
          </cell>
          <cell r="I619">
            <v>1020000</v>
          </cell>
        </row>
        <row r="620">
          <cell r="B620" t="str">
            <v>Ярина №21</v>
          </cell>
          <cell r="I620">
            <v>0</v>
          </cell>
        </row>
        <row r="621">
          <cell r="B621" t="str">
            <v>Бэби кол коп сироп 100мл</v>
          </cell>
          <cell r="I621">
            <v>0</v>
          </cell>
        </row>
        <row r="622">
          <cell r="B622" t="str">
            <v>Атропин сульфат 0.1%-1мл</v>
          </cell>
          <cell r="I622">
            <v>20000</v>
          </cell>
        </row>
        <row r="623">
          <cell r="B623" t="str">
            <v>Глютамины хүчил 250мг №10</v>
          </cell>
          <cell r="I623">
            <v>15000</v>
          </cell>
        </row>
        <row r="624">
          <cell r="B624" t="str">
            <v>Декс-Тобрин 0.3%-5мл</v>
          </cell>
          <cell r="I624">
            <v>90000</v>
          </cell>
        </row>
        <row r="625">
          <cell r="B625" t="str">
            <v>Доксорубцин г/х 10мг</v>
          </cell>
          <cell r="I625">
            <v>0</v>
          </cell>
        </row>
        <row r="626">
          <cell r="B626" t="str">
            <v>Думокальцин плюс шоколадтай №30</v>
          </cell>
          <cell r="I626">
            <v>0</v>
          </cell>
        </row>
        <row r="627">
          <cell r="B627" t="str">
            <v>Жавельон 3,5 №300</v>
          </cell>
          <cell r="I627">
            <v>618000</v>
          </cell>
        </row>
        <row r="628">
          <cell r="B628" t="str">
            <v>Кальцекс 0,5 №10</v>
          </cell>
          <cell r="I628">
            <v>60000</v>
          </cell>
        </row>
        <row r="629">
          <cell r="B629" t="str">
            <v>Карболен  250мг №10</v>
          </cell>
          <cell r="I629">
            <v>247500</v>
          </cell>
        </row>
        <row r="630">
          <cell r="B630" t="str">
            <v>Локобайз рипеа крем 30гр</v>
          </cell>
          <cell r="I630">
            <v>54000</v>
          </cell>
        </row>
        <row r="631">
          <cell r="B631" t="str">
            <v>Куркума 120 мл</v>
          </cell>
          <cell r="I631">
            <v>300000</v>
          </cell>
        </row>
        <row r="632">
          <cell r="B632" t="str">
            <v>Куркума 200мл</v>
          </cell>
          <cell r="I632">
            <v>624000</v>
          </cell>
        </row>
        <row r="633">
          <cell r="B633" t="str">
            <v>Аскорутин  0,3мг №10</v>
          </cell>
          <cell r="I633">
            <v>0</v>
          </cell>
        </row>
        <row r="634">
          <cell r="B634" t="str">
            <v>Аскорутин 0,03*10</v>
          </cell>
          <cell r="I634">
            <v>630000</v>
          </cell>
        </row>
        <row r="635">
          <cell r="B635" t="str">
            <v>Линкас /гаа/ №16</v>
          </cell>
          <cell r="I635">
            <v>32000</v>
          </cell>
        </row>
        <row r="636">
          <cell r="B636" t="str">
            <v>Линкас /жүрж/ №16</v>
          </cell>
          <cell r="I636">
            <v>32000</v>
          </cell>
        </row>
        <row r="637">
          <cell r="B637" t="str">
            <v>Линкас /нимбэг/ №16</v>
          </cell>
          <cell r="I637">
            <v>22000</v>
          </cell>
        </row>
        <row r="638">
          <cell r="B638" t="str">
            <v>Метилен хөх / шингэн / 10 мл</v>
          </cell>
          <cell r="I638">
            <v>0</v>
          </cell>
        </row>
        <row r="639">
          <cell r="B639" t="str">
            <v>Мизопростол 0.2мг №3</v>
          </cell>
          <cell r="I639">
            <v>225000</v>
          </cell>
        </row>
        <row r="640">
          <cell r="B640" t="str">
            <v>Монтавит гель 20 гр</v>
          </cell>
          <cell r="I640">
            <v>160000</v>
          </cell>
        </row>
        <row r="641">
          <cell r="B641" t="str">
            <v>Нафазолин  0.1%-10мл</v>
          </cell>
          <cell r="I641">
            <v>200000</v>
          </cell>
        </row>
        <row r="642">
          <cell r="B642" t="str">
            <v>Нафазолин спрей 0.1%</v>
          </cell>
          <cell r="I642">
            <v>98000</v>
          </cell>
        </row>
        <row r="643">
          <cell r="B643" t="str">
            <v>Панкипсин 25 мг</v>
          </cell>
          <cell r="I643">
            <v>54000</v>
          </cell>
        </row>
        <row r="644">
          <cell r="B644" t="str">
            <v>Панкипсин тосон түрхлэг 10гр</v>
          </cell>
          <cell r="I644">
            <v>28000</v>
          </cell>
        </row>
        <row r="645">
          <cell r="B645" t="str">
            <v>Панфеникол /цац/ 5 гр</v>
          </cell>
          <cell r="I645">
            <v>220000</v>
          </cell>
        </row>
        <row r="646">
          <cell r="B646" t="str">
            <v>Салицилийн хүчил тосон түрхлэг 2%-20гр</v>
          </cell>
          <cell r="I646">
            <v>0</v>
          </cell>
        </row>
        <row r="647">
          <cell r="B647" t="str">
            <v>Стрептоцидтой тос 10%-20гр</v>
          </cell>
          <cell r="I647">
            <v>212500</v>
          </cell>
        </row>
        <row r="648">
          <cell r="B648" t="str">
            <v>Стрептоцид 500мг №10</v>
          </cell>
          <cell r="I648">
            <v>40000</v>
          </cell>
        </row>
        <row r="649">
          <cell r="B649" t="str">
            <v>Фомпенициллин  250мг №10</v>
          </cell>
          <cell r="I649">
            <v>28000</v>
          </cell>
        </row>
        <row r="650">
          <cell r="B650" t="str">
            <v>Фурадонин 50мг №20</v>
          </cell>
          <cell r="I650">
            <v>220000</v>
          </cell>
        </row>
        <row r="651">
          <cell r="B651" t="str">
            <v>Хлорпромазин 25мг/мл-2мл</v>
          </cell>
          <cell r="I651">
            <v>165000</v>
          </cell>
        </row>
        <row r="652">
          <cell r="B652" t="str">
            <v>Циклофосфамид  200мг-15 мл</v>
          </cell>
          <cell r="I652">
            <v>0</v>
          </cell>
        </row>
        <row r="653">
          <cell r="B653" t="str">
            <v>Панкреатин/Энзим №20/</v>
          </cell>
          <cell r="I653">
            <v>45980</v>
          </cell>
        </row>
        <row r="654">
          <cell r="B654" t="str">
            <v>Эрвалкор 20мл</v>
          </cell>
          <cell r="I654">
            <v>108000</v>
          </cell>
        </row>
        <row r="655">
          <cell r="B655" t="str">
            <v>Биомаг В6 №50</v>
          </cell>
          <cell r="I655">
            <v>0</v>
          </cell>
        </row>
        <row r="656">
          <cell r="B656" t="str">
            <v>Артра шахмал №30</v>
          </cell>
          <cell r="I656">
            <v>760000</v>
          </cell>
        </row>
        <row r="657">
          <cell r="B657" t="str">
            <v>Артра шахмал №60</v>
          </cell>
          <cell r="I657">
            <v>1152000</v>
          </cell>
        </row>
        <row r="658">
          <cell r="B658" t="str">
            <v>Пренатал Денк №30</v>
          </cell>
          <cell r="I658">
            <v>0</v>
          </cell>
        </row>
        <row r="659">
          <cell r="B659" t="str">
            <v>Ямита №100 (Витамин С)</v>
          </cell>
          <cell r="I659">
            <v>90000</v>
          </cell>
        </row>
        <row r="660">
          <cell r="B660" t="str">
            <v>Гарлик экстракт №60</v>
          </cell>
          <cell r="I660">
            <v>57600</v>
          </cell>
        </row>
        <row r="661">
          <cell r="B661" t="str">
            <v>Соо пальмето №60</v>
          </cell>
          <cell r="I661">
            <v>40000</v>
          </cell>
        </row>
        <row r="662">
          <cell r="B662" t="str">
            <v>Остеовитал форте №20</v>
          </cell>
          <cell r="I662">
            <v>22500</v>
          </cell>
        </row>
        <row r="663">
          <cell r="B663" t="str">
            <v>Айрич 15 мл нүдний дусал</v>
          </cell>
          <cell r="I663">
            <v>1350000</v>
          </cell>
        </row>
        <row r="664">
          <cell r="B664" t="str">
            <v>Канефрон Н №100 мл</v>
          </cell>
          <cell r="I664">
            <v>210000</v>
          </cell>
        </row>
        <row r="665">
          <cell r="B665" t="str">
            <v>Дуплекор 20мг+5мг №30</v>
          </cell>
          <cell r="I665">
            <v>550000</v>
          </cell>
        </row>
        <row r="666">
          <cell r="B666" t="str">
            <v>Биолизим эмульс 250.0мл</v>
          </cell>
          <cell r="I666">
            <v>0</v>
          </cell>
        </row>
        <row r="667">
          <cell r="B667" t="str">
            <v>Хлорамфеникол  500мг №10</v>
          </cell>
          <cell r="I667">
            <v>158316980</v>
          </cell>
        </row>
        <row r="668">
          <cell r="B668" t="str">
            <v>Эмийн бусад бараа</v>
          </cell>
          <cell r="I668">
            <v>49500</v>
          </cell>
        </row>
        <row r="669">
          <cell r="B669" t="str">
            <v>Пластырь 3x500см</v>
          </cell>
          <cell r="I669">
            <v>397500</v>
          </cell>
        </row>
        <row r="670">
          <cell r="B670" t="str">
            <v>Анхны тусламжийн хайрцаг</v>
          </cell>
          <cell r="I670">
            <v>0</v>
          </cell>
        </row>
        <row r="671">
          <cell r="B671" t="str">
            <v>Баллон</v>
          </cell>
          <cell r="I671">
            <v>0</v>
          </cell>
        </row>
        <row r="672">
          <cell r="B672" t="str">
            <v>Бургуй /шулуун гэдэсний/ 7см/350мл</v>
          </cell>
          <cell r="I672">
            <v>0</v>
          </cell>
        </row>
        <row r="673">
          <cell r="B673" t="str">
            <v>Бээлий үзлэгийн S</v>
          </cell>
          <cell r="I673">
            <v>660000</v>
          </cell>
        </row>
        <row r="674">
          <cell r="B674" t="str">
            <v>Малгай \нэг удаагийн\</v>
          </cell>
          <cell r="I674">
            <v>20000</v>
          </cell>
        </row>
        <row r="675">
          <cell r="B675" t="str">
            <v>Соронзон бүс</v>
          </cell>
          <cell r="I675">
            <v>0</v>
          </cell>
        </row>
        <row r="676">
          <cell r="B676" t="str">
            <v>Тарианы наалт 3.8х3.8</v>
          </cell>
          <cell r="I676">
            <v>0</v>
          </cell>
        </row>
        <row r="677">
          <cell r="B677" t="str">
            <v>Улавч /нэг удаагийн/</v>
          </cell>
          <cell r="I677">
            <v>10000</v>
          </cell>
        </row>
        <row r="678">
          <cell r="B678" t="str">
            <v>Уян боолт</v>
          </cell>
          <cell r="I678">
            <v>14300</v>
          </cell>
        </row>
        <row r="679">
          <cell r="B679" t="str">
            <v>Уян зүү 24G</v>
          </cell>
          <cell r="I679">
            <v>0</v>
          </cell>
        </row>
        <row r="680">
          <cell r="B680" t="str">
            <v>Халад М/З 1 удаагийн</v>
          </cell>
          <cell r="I680">
            <v>40000</v>
          </cell>
        </row>
        <row r="681">
          <cell r="B681" t="str">
            <v>Халууны шил /электрон/</v>
          </cell>
          <cell r="I681">
            <v>105000</v>
          </cell>
        </row>
        <row r="682">
          <cell r="B682" t="str">
            <v>Хөвөн  50гр</v>
          </cell>
          <cell r="I682">
            <v>200000</v>
          </cell>
        </row>
        <row r="683">
          <cell r="B683" t="str">
            <v>Хөвөн 50гр</v>
          </cell>
          <cell r="I683">
            <v>200000</v>
          </cell>
        </row>
        <row r="684">
          <cell r="B684" t="str">
            <v>Хэл дарагч мод</v>
          </cell>
          <cell r="I684">
            <v>40000</v>
          </cell>
        </row>
        <row r="685">
          <cell r="B685" t="str">
            <v>Шприц  10гр</v>
          </cell>
          <cell r="I685">
            <v>0</v>
          </cell>
        </row>
        <row r="686">
          <cell r="B686" t="str">
            <v>Шприц  3гр</v>
          </cell>
          <cell r="I686">
            <v>336000</v>
          </cell>
        </row>
        <row r="687">
          <cell r="B687" t="str">
            <v>Шприц 1гр</v>
          </cell>
          <cell r="I687">
            <v>0</v>
          </cell>
        </row>
        <row r="688">
          <cell r="B688" t="str">
            <v>Шээсний уут 2 литр</v>
          </cell>
          <cell r="I688">
            <v>0</v>
          </cell>
        </row>
        <row r="689">
          <cell r="B689" t="str">
            <v>Эмийн аюулгүйн хайрцаг</v>
          </cell>
          <cell r="I689">
            <v>19000</v>
          </cell>
        </row>
        <row r="690">
          <cell r="B690" t="str">
            <v>Эмийн сангийн хайрцаг</v>
          </cell>
          <cell r="I690">
            <v>0</v>
          </cell>
        </row>
        <row r="691">
          <cell r="B691" t="str">
            <v>Дуслын систем</v>
          </cell>
          <cell r="I691">
            <v>0</v>
          </cell>
        </row>
        <row r="692">
          <cell r="B692" t="str">
            <v>Маск /нэг удаагийн/</v>
          </cell>
          <cell r="I692">
            <v>0</v>
          </cell>
        </row>
        <row r="693">
          <cell r="B693" t="str">
            <v>Маск даавуун</v>
          </cell>
          <cell r="I693">
            <v>0</v>
          </cell>
        </row>
        <row r="694">
          <cell r="B694" t="str">
            <v>Хурууны солонгос лент 72*19мм</v>
          </cell>
          <cell r="I694">
            <v>250000</v>
          </cell>
        </row>
        <row r="695">
          <cell r="B695" t="str">
            <v>Дуслын систем эрвээхэй зүүтэй 22гр</v>
          </cell>
          <cell r="I695">
            <v>0</v>
          </cell>
        </row>
        <row r="696">
          <cell r="B696" t="str">
            <v>Хоросол 11,2гр</v>
          </cell>
          <cell r="I696">
            <v>16500</v>
          </cell>
        </row>
        <row r="697">
          <cell r="B697" t="str">
            <v>Даралтын аппарат /хоёр гуурс/</v>
          </cell>
          <cell r="I697">
            <v>76500</v>
          </cell>
        </row>
        <row r="698">
          <cell r="B698" t="str">
            <v>Зүү /нэг удаагийн/ 23G  / 3.0</v>
          </cell>
          <cell r="I698">
            <v>0</v>
          </cell>
        </row>
        <row r="699">
          <cell r="B699" t="str">
            <v>Шприц 3 гр</v>
          </cell>
          <cell r="I699">
            <v>0</v>
          </cell>
        </row>
        <row r="700">
          <cell r="B700" t="str">
            <v>Шприц 5гр</v>
          </cell>
          <cell r="I700">
            <v>0</v>
          </cell>
        </row>
        <row r="701">
          <cell r="B701" t="str">
            <v>Шприц 1 гр</v>
          </cell>
          <cell r="I701">
            <v>130000</v>
          </cell>
        </row>
        <row r="702">
          <cell r="B702" t="str">
            <v>Шприц  20гр</v>
          </cell>
          <cell r="I702">
            <v>0</v>
          </cell>
        </row>
        <row r="703">
          <cell r="B703" t="str">
            <v>Лейкопластер 5*500</v>
          </cell>
          <cell r="I703">
            <v>117000</v>
          </cell>
        </row>
        <row r="704">
          <cell r="B704" t="str">
            <v>Мультипласт 3*300 /лейкопластыр/</v>
          </cell>
          <cell r="I704">
            <v>0</v>
          </cell>
        </row>
        <row r="705">
          <cell r="B705" t="str">
            <v>Sunlife calcium №20</v>
          </cell>
          <cell r="I705">
            <v>60000</v>
          </cell>
        </row>
        <row r="706">
          <cell r="B706" t="str">
            <v>Sunlife multi №20</v>
          </cell>
          <cell r="I706">
            <v>60000</v>
          </cell>
        </row>
        <row r="707">
          <cell r="B707" t="str">
            <v>Sunlife vitamin C №20</v>
          </cell>
          <cell r="I707">
            <v>240000</v>
          </cell>
        </row>
        <row r="708">
          <cell r="B708" t="str">
            <v>Алтан гагнуурын ханд 30мл</v>
          </cell>
          <cell r="I708">
            <v>330000</v>
          </cell>
        </row>
        <row r="709">
          <cell r="B709" t="str">
            <v>Аньсны үрэл 0,5 №50</v>
          </cell>
          <cell r="I709">
            <v>300000</v>
          </cell>
        </row>
        <row r="710">
          <cell r="B710" t="str">
            <v>Аньсны шүүс 200мл</v>
          </cell>
          <cell r="I710">
            <v>0</v>
          </cell>
        </row>
        <row r="711">
          <cell r="B711" t="str">
            <v>Спирт денатурат  76%</v>
          </cell>
          <cell r="I711">
            <v>0</v>
          </cell>
        </row>
        <row r="712">
          <cell r="B712" t="str">
            <v>Спирт денатурат 30мл</v>
          </cell>
          <cell r="I712">
            <v>30000</v>
          </cell>
        </row>
        <row r="713">
          <cell r="B713" t="str">
            <v>Баавгайн тос 200мл</v>
          </cell>
          <cell r="I713">
            <v>46000</v>
          </cell>
        </row>
        <row r="714">
          <cell r="B714" t="str">
            <v>Бамбайн ханд 30мл</v>
          </cell>
          <cell r="I714">
            <v>18200</v>
          </cell>
        </row>
        <row r="715">
          <cell r="B715" t="str">
            <v>Бинт  7x14</v>
          </cell>
          <cell r="I715">
            <v>1960000</v>
          </cell>
        </row>
        <row r="716">
          <cell r="B716" t="str">
            <v>Бинт /ариутгаагүй/ 7х14</v>
          </cell>
          <cell r="I716">
            <v>0</v>
          </cell>
        </row>
        <row r="717">
          <cell r="B717" t="str">
            <v>Вүүдс 2,5гр №6 х 15</v>
          </cell>
          <cell r="I717">
            <v>0</v>
          </cell>
        </row>
        <row r="718">
          <cell r="B718" t="str">
            <v>Гаатай үрэл №50</v>
          </cell>
          <cell r="I718">
            <v>175000</v>
          </cell>
        </row>
        <row r="719">
          <cell r="B719" t="str">
            <v>Горчичник наалт №10</v>
          </cell>
          <cell r="I719">
            <v>55000</v>
          </cell>
        </row>
        <row r="720">
          <cell r="B720" t="str">
            <v>Горчичник нунтаг 50гр</v>
          </cell>
          <cell r="I720">
            <v>0</v>
          </cell>
        </row>
        <row r="721">
          <cell r="B721" t="str">
            <v>Нохойн хошуу 15гр</v>
          </cell>
          <cell r="I721">
            <v>13000</v>
          </cell>
        </row>
        <row r="722">
          <cell r="B722" t="str">
            <v>Нэрсний үрэл 0,5 №50</v>
          </cell>
          <cell r="I722">
            <v>300000</v>
          </cell>
        </row>
        <row r="723">
          <cell r="B723" t="str">
            <v>Сода 25гр</v>
          </cell>
          <cell r="I723">
            <v>35000</v>
          </cell>
        </row>
        <row r="724">
          <cell r="B724" t="str">
            <v>Сөд өвс 15</v>
          </cell>
          <cell r="I724">
            <v>10000</v>
          </cell>
        </row>
        <row r="725">
          <cell r="B725" t="str">
            <v>Спирттэй хөвөн 3*6,5см</v>
          </cell>
          <cell r="I725">
            <v>0</v>
          </cell>
        </row>
        <row r="726">
          <cell r="B726" t="str">
            <v>Таван салаа 15 гр</v>
          </cell>
          <cell r="I726">
            <v>32500</v>
          </cell>
        </row>
        <row r="727">
          <cell r="B727" t="str">
            <v>Тамедин 0,7% 100 мл</v>
          </cell>
          <cell r="I727">
            <v>231600</v>
          </cell>
        </row>
        <row r="728">
          <cell r="B728" t="str">
            <v>Тамедин 0,7%-300мл</v>
          </cell>
          <cell r="I728">
            <v>288000</v>
          </cell>
        </row>
        <row r="729">
          <cell r="B729" t="str">
            <v>Тарваган шийр 300мг №10</v>
          </cell>
          <cell r="I729">
            <v>0</v>
          </cell>
        </row>
        <row r="730">
          <cell r="B730" t="str">
            <v>Тосон клизм 20 мл</v>
          </cell>
          <cell r="I730">
            <v>700000</v>
          </cell>
        </row>
        <row r="731">
          <cell r="B731" t="str">
            <v>Тэхийн шээг 20гр</v>
          </cell>
          <cell r="I731">
            <v>75000</v>
          </cell>
        </row>
        <row r="732">
          <cell r="B732" t="str">
            <v>Устөрөгчийн хэт исэл  36.5%</v>
          </cell>
          <cell r="I732">
            <v>75240</v>
          </cell>
        </row>
        <row r="733">
          <cell r="B733" t="str">
            <v>Хлорамин 500мг №60</v>
          </cell>
          <cell r="I733">
            <v>30800</v>
          </cell>
        </row>
        <row r="734">
          <cell r="B734" t="str">
            <v>Хоромхон  20гр</v>
          </cell>
          <cell r="I734">
            <v>174000</v>
          </cell>
        </row>
        <row r="735">
          <cell r="B735" t="str">
            <v>Хоросол 11,95гр</v>
          </cell>
          <cell r="I735">
            <v>0</v>
          </cell>
        </row>
        <row r="736">
          <cell r="B736" t="str">
            <v>Цайрын ислийн тосон түрхлэг 10%-20гр</v>
          </cell>
          <cell r="I736">
            <v>192000</v>
          </cell>
        </row>
        <row r="737">
          <cell r="B737" t="str">
            <v>Чацарганатай үрэл №50</v>
          </cell>
          <cell r="I737">
            <v>300000</v>
          </cell>
        </row>
        <row r="738">
          <cell r="B738" t="str">
            <v>Чацарганы тос 100 мл</v>
          </cell>
          <cell r="I738">
            <v>0</v>
          </cell>
        </row>
        <row r="739">
          <cell r="B739" t="str">
            <v>Чигатуссин  200мл</v>
          </cell>
          <cell r="I739">
            <v>50000</v>
          </cell>
        </row>
        <row r="740">
          <cell r="B740" t="str">
            <v>Чихэр өвсний сироп 200мл</v>
          </cell>
          <cell r="I740">
            <v>39000</v>
          </cell>
        </row>
        <row r="741">
          <cell r="B741" t="str">
            <v>Юмдүүжин 10гр</v>
          </cell>
          <cell r="I741">
            <v>0</v>
          </cell>
        </row>
        <row r="742">
          <cell r="B742" t="str">
            <v>Арц 50гр</v>
          </cell>
          <cell r="I742">
            <v>0</v>
          </cell>
        </row>
        <row r="743">
          <cell r="B743" t="str">
            <v>Долоогоны ханд 30 мл</v>
          </cell>
          <cell r="I743">
            <v>340000</v>
          </cell>
        </row>
        <row r="744">
          <cell r="B744" t="str">
            <v>Доргоны тос 100мл</v>
          </cell>
          <cell r="I744">
            <v>110000</v>
          </cell>
        </row>
        <row r="745">
          <cell r="B745" t="str">
            <v>Жирэмсний тест</v>
          </cell>
          <cell r="I745">
            <v>54000</v>
          </cell>
        </row>
        <row r="746">
          <cell r="B746" t="str">
            <v>Зөгийн балтай үрэл 05 №50</v>
          </cell>
          <cell r="I746">
            <v>180000</v>
          </cell>
        </row>
        <row r="747">
          <cell r="B747" t="str">
            <v>Читамон 100мл</v>
          </cell>
          <cell r="I747">
            <v>0</v>
          </cell>
        </row>
        <row r="748">
          <cell r="B748" t="str">
            <v>Жирмэсний тест Hcg Rapid Card</v>
          </cell>
          <cell r="I748">
            <v>80000</v>
          </cell>
        </row>
        <row r="749">
          <cell r="B749" t="str">
            <v>Алхокол доктор 180мл</v>
          </cell>
          <cell r="I749">
            <v>96000</v>
          </cell>
        </row>
        <row r="750">
          <cell r="B750" t="str">
            <v>Эрхий мэргэн-энхрий №10</v>
          </cell>
          <cell r="I750">
            <v>25000</v>
          </cell>
        </row>
        <row r="751">
          <cell r="B751" t="str">
            <v>Эрхий мэргэн-цэмцгэр №10</v>
          </cell>
          <cell r="I751">
            <v>19000</v>
          </cell>
        </row>
        <row r="752">
          <cell r="B752" t="str">
            <v>Эрхий мэргэн-тунгалаг</v>
          </cell>
          <cell r="I752">
            <v>70000</v>
          </cell>
        </row>
        <row r="753">
          <cell r="B753" t="str">
            <v>Оралит №100</v>
          </cell>
          <cell r="I753">
            <v>125000</v>
          </cell>
        </row>
        <row r="754">
          <cell r="B754" t="str">
            <v>Эрхий мэргэн цэнхэр хурууны наалт №10</v>
          </cell>
          <cell r="I754">
            <v>46000</v>
          </cell>
        </row>
        <row r="755">
          <cell r="B755" t="str">
            <v>Жирэмсний тест-стрип</v>
          </cell>
          <cell r="I755">
            <v>160000</v>
          </cell>
        </row>
        <row r="756">
          <cell r="B756" t="str">
            <v>Чацарганы цэвэр тос 100 гр/Увс/</v>
          </cell>
          <cell r="I756">
            <v>350000</v>
          </cell>
        </row>
        <row r="757">
          <cell r="B757" t="str">
            <v>Шимшим-6 1 гр N-9</v>
          </cell>
          <cell r="I757">
            <v>150000</v>
          </cell>
        </row>
        <row r="758">
          <cell r="B758" t="str">
            <v>Үзлэгийн толь /нэг удаа/</v>
          </cell>
          <cell r="I758">
            <v>450000</v>
          </cell>
        </row>
        <row r="759">
          <cell r="B759" t="str">
            <v>Спирттэй арчдас №-100</v>
          </cell>
          <cell r="I759">
            <v>250000</v>
          </cell>
        </row>
        <row r="760">
          <cell r="B760" t="str">
            <v>Маск /нэг удаа/</v>
          </cell>
          <cell r="I760">
            <v>195000</v>
          </cell>
        </row>
        <row r="761">
          <cell r="B761" t="str">
            <v>Улавч /нэг удаа/</v>
          </cell>
          <cell r="I761">
            <v>100000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H62"/>
  <sheetViews>
    <sheetView topLeftCell="A7" zoomScaleSheetLayoutView="100" workbookViewId="0">
      <selection activeCell="E21" sqref="E21"/>
    </sheetView>
  </sheetViews>
  <sheetFormatPr defaultRowHeight="15.75"/>
  <cols>
    <col min="1" max="1" width="25.5703125" style="261" customWidth="1"/>
    <col min="2" max="2" width="17.85546875" style="261" customWidth="1"/>
    <col min="3" max="3" width="11.28515625" style="261" customWidth="1"/>
    <col min="4" max="4" width="11" style="261" customWidth="1"/>
    <col min="5" max="5" width="16.42578125" style="261" customWidth="1"/>
    <col min="6" max="8" width="15.5703125" style="261" customWidth="1"/>
    <col min="9" max="16384" width="9.140625" style="261"/>
  </cols>
  <sheetData>
    <row r="1" spans="1:8">
      <c r="A1" s="260"/>
      <c r="B1" s="260"/>
      <c r="D1" s="260"/>
      <c r="F1" s="260"/>
      <c r="G1" s="260"/>
      <c r="H1" s="260"/>
    </row>
    <row r="3" spans="1:8" ht="16.5" customHeight="1">
      <c r="A3" s="336" t="s">
        <v>1</v>
      </c>
      <c r="B3" s="336"/>
      <c r="C3" s="336"/>
      <c r="D3" s="336"/>
      <c r="E3" s="336"/>
      <c r="F3" s="336"/>
      <c r="G3" s="336"/>
      <c r="H3" s="336"/>
    </row>
    <row r="4" spans="1:8">
      <c r="A4" s="337"/>
      <c r="B4" s="337"/>
      <c r="C4" s="337"/>
      <c r="D4" s="337"/>
      <c r="E4" s="337"/>
      <c r="F4" s="337"/>
      <c r="G4" s="337"/>
      <c r="H4" s="337"/>
    </row>
    <row r="5" spans="1:8">
      <c r="A5" s="262" t="s">
        <v>2</v>
      </c>
    </row>
    <row r="6" spans="1:8">
      <c r="A6" s="263" t="s">
        <v>3</v>
      </c>
      <c r="B6" s="264">
        <v>3677826</v>
      </c>
      <c r="C6" s="265"/>
      <c r="D6" s="265"/>
      <c r="E6" s="265"/>
      <c r="F6" s="265"/>
      <c r="G6" s="265"/>
      <c r="H6" s="265"/>
    </row>
    <row r="7" spans="1:8">
      <c r="A7" s="260"/>
      <c r="B7" s="266" t="s">
        <v>4</v>
      </c>
      <c r="C7" s="260"/>
      <c r="D7" s="266" t="s">
        <v>5</v>
      </c>
      <c r="E7" s="267"/>
      <c r="F7" s="268"/>
      <c r="G7" s="268"/>
      <c r="H7" s="268"/>
    </row>
    <row r="8" spans="1:8">
      <c r="A8" s="269" t="s">
        <v>6</v>
      </c>
      <c r="B8" s="270" t="s">
        <v>51</v>
      </c>
      <c r="C8" s="271"/>
      <c r="D8" s="272">
        <v>22</v>
      </c>
      <c r="E8" s="265"/>
      <c r="F8" s="268"/>
      <c r="G8" s="268"/>
      <c r="H8" s="268"/>
    </row>
    <row r="9" spans="1:8">
      <c r="A9" s="273" t="s">
        <v>7</v>
      </c>
      <c r="B9" s="274" t="s">
        <v>52</v>
      </c>
      <c r="C9" s="271"/>
      <c r="D9" s="272">
        <v>1</v>
      </c>
      <c r="E9" s="265"/>
      <c r="F9" s="268"/>
      <c r="G9" s="268"/>
      <c r="H9" s="268"/>
    </row>
    <row r="10" spans="1:8">
      <c r="A10" s="275" t="s">
        <v>8</v>
      </c>
      <c r="B10" s="276" t="s">
        <v>50</v>
      </c>
      <c r="C10" s="277"/>
      <c r="D10" s="278"/>
      <c r="E10" s="265"/>
      <c r="F10" s="268"/>
      <c r="G10" s="268"/>
      <c r="H10" s="268"/>
    </row>
    <row r="11" spans="1:8">
      <c r="A11" s="279" t="s">
        <v>9</v>
      </c>
      <c r="B11" s="280"/>
      <c r="C11" s="281"/>
      <c r="D11" s="282"/>
      <c r="E11" s="265"/>
      <c r="F11" s="268"/>
      <c r="G11" s="268"/>
      <c r="H11" s="268"/>
    </row>
    <row r="12" spans="1:8">
      <c r="A12" s="283" t="s">
        <v>10</v>
      </c>
      <c r="B12" s="344" t="s">
        <v>53</v>
      </c>
      <c r="C12" s="345"/>
      <c r="D12" s="346"/>
      <c r="E12" s="284"/>
      <c r="F12" s="284"/>
      <c r="G12" s="284"/>
      <c r="H12" s="284"/>
    </row>
    <row r="13" spans="1:8">
      <c r="A13" s="285" t="s">
        <v>11</v>
      </c>
      <c r="B13" s="347"/>
      <c r="C13" s="348"/>
      <c r="D13" s="349"/>
      <c r="E13" s="286"/>
      <c r="F13" s="286"/>
      <c r="G13" s="286"/>
      <c r="H13" s="286"/>
    </row>
    <row r="14" spans="1:8">
      <c r="A14" s="287"/>
      <c r="B14" s="288"/>
      <c r="C14" s="289"/>
      <c r="D14" s="290">
        <v>4530</v>
      </c>
      <c r="E14" s="286"/>
      <c r="F14" s="286"/>
      <c r="G14" s="286"/>
      <c r="H14" s="286"/>
    </row>
    <row r="15" spans="1:8">
      <c r="A15" s="291"/>
      <c r="B15" s="291"/>
      <c r="C15" s="286"/>
      <c r="D15" s="286"/>
      <c r="E15" s="286"/>
      <c r="F15" s="286"/>
      <c r="G15" s="286"/>
      <c r="H15" s="286"/>
    </row>
    <row r="16" spans="1:8">
      <c r="A16" s="292" t="s">
        <v>12</v>
      </c>
      <c r="B16" s="291"/>
      <c r="C16" s="286"/>
      <c r="D16" s="286"/>
      <c r="E16" s="286"/>
      <c r="F16" s="286"/>
      <c r="G16" s="286"/>
      <c r="H16" s="286"/>
    </row>
    <row r="17" spans="1:8">
      <c r="A17" s="293" t="s">
        <v>13</v>
      </c>
      <c r="B17" s="294"/>
      <c r="C17" s="295"/>
      <c r="D17" s="296" t="s">
        <v>14</v>
      </c>
      <c r="E17" s="295"/>
      <c r="F17" s="297" t="s">
        <v>15</v>
      </c>
      <c r="G17" s="286"/>
      <c r="H17" s="286"/>
    </row>
    <row r="18" spans="1:8">
      <c r="A18" s="298" t="s">
        <v>16</v>
      </c>
      <c r="B18" s="299"/>
      <c r="C18" s="300"/>
      <c r="D18" s="300" t="s">
        <v>17</v>
      </c>
      <c r="E18" s="301">
        <v>5081.5</v>
      </c>
      <c r="F18" s="302"/>
      <c r="G18" s="286"/>
      <c r="H18" s="286"/>
    </row>
    <row r="19" spans="1:8">
      <c r="A19" s="303"/>
      <c r="B19" s="291"/>
      <c r="C19" s="286"/>
      <c r="D19" s="286" t="s">
        <v>18</v>
      </c>
      <c r="E19" s="304">
        <v>2343.3000000000002</v>
      </c>
      <c r="F19" s="305"/>
      <c r="G19" s="286"/>
      <c r="H19" s="286"/>
    </row>
    <row r="20" spans="1:8">
      <c r="A20" s="303"/>
      <c r="B20" s="291"/>
      <c r="C20" s="286"/>
      <c r="D20" s="286" t="s">
        <v>789</v>
      </c>
      <c r="E20" s="306">
        <v>2166.1</v>
      </c>
      <c r="F20" s="305"/>
      <c r="G20" s="286"/>
      <c r="H20" s="286"/>
    </row>
    <row r="21" spans="1:8">
      <c r="A21" s="288"/>
      <c r="B21" s="307"/>
      <c r="C21" s="308"/>
      <c r="D21" s="308" t="s">
        <v>797</v>
      </c>
      <c r="E21" s="309">
        <v>2612.8000000000002</v>
      </c>
      <c r="F21" s="289"/>
      <c r="G21" s="286"/>
      <c r="H21" s="286"/>
    </row>
    <row r="22" spans="1:8">
      <c r="A22" s="291"/>
      <c r="B22" s="291"/>
      <c r="C22" s="286"/>
      <c r="D22" s="286"/>
      <c r="E22" s="306"/>
      <c r="F22" s="286"/>
      <c r="G22" s="286"/>
      <c r="H22" s="286"/>
    </row>
    <row r="23" spans="1:8">
      <c r="A23" s="291"/>
      <c r="B23" s="291"/>
      <c r="C23" s="286"/>
      <c r="D23" s="286"/>
      <c r="E23" s="286"/>
      <c r="F23" s="286"/>
      <c r="G23" s="286"/>
      <c r="H23" s="286"/>
    </row>
    <row r="24" spans="1:8">
      <c r="A24" s="292" t="s">
        <v>19</v>
      </c>
    </row>
    <row r="25" spans="1:8" ht="15" customHeight="1">
      <c r="A25" s="338" t="s">
        <v>20</v>
      </c>
      <c r="B25" s="334" t="s">
        <v>21</v>
      </c>
      <c r="C25" s="340" t="s">
        <v>22</v>
      </c>
      <c r="D25" s="340" t="s">
        <v>23</v>
      </c>
      <c r="E25" s="340" t="s">
        <v>798</v>
      </c>
      <c r="F25" s="342" t="s">
        <v>25</v>
      </c>
      <c r="G25" s="343"/>
      <c r="H25" s="343"/>
    </row>
    <row r="26" spans="1:8" ht="39" customHeight="1">
      <c r="A26" s="339"/>
      <c r="B26" s="335"/>
      <c r="C26" s="340"/>
      <c r="D26" s="341"/>
      <c r="E26" s="340"/>
      <c r="F26" s="310" t="s">
        <v>799</v>
      </c>
      <c r="G26" s="310" t="s">
        <v>800</v>
      </c>
      <c r="H26" s="310" t="s">
        <v>801</v>
      </c>
    </row>
    <row r="27" spans="1:8">
      <c r="A27" s="311" t="s">
        <v>33</v>
      </c>
      <c r="B27" s="310" t="s">
        <v>34</v>
      </c>
      <c r="C27" s="312" t="s">
        <v>35</v>
      </c>
      <c r="D27" s="311" t="s">
        <v>36</v>
      </c>
      <c r="E27" s="313">
        <v>1</v>
      </c>
      <c r="F27" s="313">
        <v>2</v>
      </c>
      <c r="G27" s="313">
        <v>3</v>
      </c>
      <c r="H27" s="313">
        <v>4</v>
      </c>
    </row>
    <row r="28" spans="1:8">
      <c r="A28" s="314" t="s">
        <v>54</v>
      </c>
      <c r="B28" s="315" t="s">
        <v>66</v>
      </c>
      <c r="C28" s="316">
        <v>4912990</v>
      </c>
      <c r="D28" s="315" t="s">
        <v>69</v>
      </c>
      <c r="E28" s="290"/>
      <c r="F28" s="290"/>
      <c r="G28" s="330"/>
      <c r="H28" s="330"/>
    </row>
    <row r="29" spans="1:8">
      <c r="A29" s="314" t="s">
        <v>55</v>
      </c>
      <c r="B29" s="315" t="s">
        <v>67</v>
      </c>
      <c r="C29" s="316">
        <v>4642000</v>
      </c>
      <c r="D29" s="315" t="s">
        <v>69</v>
      </c>
      <c r="E29" s="290">
        <v>320000</v>
      </c>
      <c r="F29" s="290"/>
      <c r="G29" s="290">
        <v>160000</v>
      </c>
      <c r="H29" s="290">
        <v>160000</v>
      </c>
    </row>
    <row r="30" spans="1:8">
      <c r="A30" s="314" t="s">
        <v>56</v>
      </c>
      <c r="B30" s="315" t="s">
        <v>67</v>
      </c>
      <c r="C30" s="316">
        <v>4642000</v>
      </c>
      <c r="D30" s="315" t="s">
        <v>69</v>
      </c>
      <c r="E30" s="290">
        <v>375000</v>
      </c>
      <c r="F30" s="290">
        <v>125000</v>
      </c>
      <c r="G30" s="290">
        <v>125000</v>
      </c>
      <c r="H30" s="290">
        <v>125000</v>
      </c>
    </row>
    <row r="31" spans="1:8">
      <c r="A31" s="314" t="s">
        <v>57</v>
      </c>
      <c r="B31" s="315" t="s">
        <v>67</v>
      </c>
      <c r="C31" s="317">
        <v>3611100</v>
      </c>
      <c r="D31" s="315" t="s">
        <v>69</v>
      </c>
      <c r="E31" s="290"/>
      <c r="F31" s="330"/>
      <c r="G31" s="330"/>
      <c r="H31" s="330"/>
    </row>
    <row r="32" spans="1:8">
      <c r="A32" s="314" t="s">
        <v>58</v>
      </c>
      <c r="B32" s="315" t="s">
        <v>67</v>
      </c>
      <c r="C32" s="317">
        <v>3611100</v>
      </c>
      <c r="D32" s="315" t="s">
        <v>69</v>
      </c>
      <c r="E32" s="290"/>
      <c r="F32" s="290"/>
      <c r="G32" s="330"/>
      <c r="H32" s="330"/>
    </row>
    <row r="33" spans="1:8">
      <c r="A33" s="314" t="s">
        <v>59</v>
      </c>
      <c r="B33" s="315" t="s">
        <v>66</v>
      </c>
      <c r="C33" s="316">
        <v>4912990</v>
      </c>
      <c r="D33" s="315" t="s">
        <v>69</v>
      </c>
      <c r="E33" s="290"/>
      <c r="F33" s="290"/>
      <c r="G33" s="330"/>
      <c r="H33" s="330"/>
    </row>
    <row r="34" spans="1:8">
      <c r="A34" s="314" t="s">
        <v>60</v>
      </c>
      <c r="B34" s="315" t="s">
        <v>66</v>
      </c>
      <c r="C34" s="316">
        <v>4912990</v>
      </c>
      <c r="D34" s="315" t="s">
        <v>69</v>
      </c>
      <c r="E34" s="290"/>
      <c r="F34" s="290"/>
      <c r="G34" s="330"/>
      <c r="H34" s="330"/>
    </row>
    <row r="35" spans="1:8">
      <c r="A35" s="314" t="s">
        <v>61</v>
      </c>
      <c r="B35" s="315" t="s">
        <v>66</v>
      </c>
      <c r="C35" s="316">
        <v>4912990</v>
      </c>
      <c r="D35" s="315" t="s">
        <v>69</v>
      </c>
      <c r="E35" s="290"/>
      <c r="F35" s="290"/>
      <c r="G35" s="330"/>
      <c r="H35" s="330"/>
    </row>
    <row r="36" spans="1:8">
      <c r="A36" s="314" t="s">
        <v>62</v>
      </c>
      <c r="B36" s="315" t="s">
        <v>67</v>
      </c>
      <c r="C36" s="316">
        <v>4642000</v>
      </c>
      <c r="D36" s="315" t="s">
        <v>69</v>
      </c>
      <c r="E36" s="290">
        <v>270000</v>
      </c>
      <c r="F36" s="290"/>
      <c r="G36" s="290">
        <v>135000</v>
      </c>
      <c r="H36" s="290">
        <v>135000</v>
      </c>
    </row>
    <row r="37" spans="1:8">
      <c r="A37" s="314" t="s">
        <v>63</v>
      </c>
      <c r="B37" s="315" t="s">
        <v>66</v>
      </c>
      <c r="C37" s="316">
        <v>4912990</v>
      </c>
      <c r="D37" s="315" t="s">
        <v>69</v>
      </c>
      <c r="E37" s="290"/>
      <c r="F37" s="290"/>
      <c r="G37" s="330"/>
      <c r="H37" s="330"/>
    </row>
    <row r="38" spans="1:8">
      <c r="A38" s="314" t="s">
        <v>64</v>
      </c>
      <c r="B38" s="315" t="s">
        <v>67</v>
      </c>
      <c r="C38" s="316">
        <v>4642000</v>
      </c>
      <c r="D38" s="315" t="s">
        <v>69</v>
      </c>
      <c r="E38" s="290">
        <v>330000</v>
      </c>
      <c r="F38" s="330">
        <v>110000</v>
      </c>
      <c r="G38" s="330">
        <v>110000</v>
      </c>
      <c r="H38" s="330">
        <v>110000</v>
      </c>
    </row>
    <row r="39" spans="1:8">
      <c r="A39" s="314" t="s">
        <v>65</v>
      </c>
      <c r="B39" s="315" t="s">
        <v>68</v>
      </c>
      <c r="C39" s="316">
        <v>4292140</v>
      </c>
      <c r="D39" s="315" t="s">
        <v>69</v>
      </c>
      <c r="E39" s="290">
        <v>30000</v>
      </c>
      <c r="F39" s="290"/>
      <c r="G39" s="290"/>
      <c r="H39" s="290">
        <v>30000</v>
      </c>
    </row>
    <row r="40" spans="1:8">
      <c r="A40" s="318"/>
    </row>
    <row r="41" spans="1:8">
      <c r="A41" s="319" t="s">
        <v>37</v>
      </c>
      <c r="B41" s="284"/>
      <c r="C41" s="284"/>
      <c r="D41" s="284"/>
      <c r="E41" s="284"/>
      <c r="F41" s="284"/>
      <c r="G41" s="320"/>
      <c r="H41" s="320"/>
    </row>
    <row r="42" spans="1:8">
      <c r="A42" s="319"/>
      <c r="B42" s="321" t="s">
        <v>38</v>
      </c>
      <c r="C42" s="322"/>
      <c r="D42" s="322"/>
      <c r="E42" s="322" t="s">
        <v>39</v>
      </c>
      <c r="F42" s="322"/>
      <c r="G42" s="320"/>
      <c r="H42" s="320"/>
    </row>
    <row r="43" spans="1:8">
      <c r="A43" s="319"/>
      <c r="B43" s="322" t="s">
        <v>40</v>
      </c>
      <c r="C43" s="284"/>
      <c r="D43" s="284"/>
      <c r="E43" s="284"/>
      <c r="F43" s="284"/>
      <c r="G43" s="320"/>
      <c r="H43" s="320"/>
    </row>
    <row r="44" spans="1:8" ht="6.75" customHeight="1">
      <c r="A44" s="319"/>
      <c r="B44" s="284"/>
      <c r="C44" s="284"/>
      <c r="D44" s="284"/>
      <c r="E44" s="284"/>
      <c r="F44" s="284"/>
      <c r="G44" s="320"/>
      <c r="H44" s="320"/>
    </row>
    <row r="45" spans="1:8" ht="18" customHeight="1">
      <c r="A45" s="334" t="s">
        <v>41</v>
      </c>
      <c r="B45" s="334" t="s">
        <v>42</v>
      </c>
      <c r="C45" s="334" t="s">
        <v>23</v>
      </c>
      <c r="D45" s="334" t="s">
        <v>802</v>
      </c>
      <c r="E45" s="331" t="s">
        <v>25</v>
      </c>
      <c r="F45" s="332"/>
      <c r="G45" s="332"/>
      <c r="H45" s="333"/>
    </row>
    <row r="46" spans="1:8" ht="36" customHeight="1">
      <c r="A46" s="335"/>
      <c r="B46" s="335"/>
      <c r="C46" s="335"/>
      <c r="D46" s="335"/>
      <c r="E46" s="310" t="s">
        <v>799</v>
      </c>
      <c r="F46" s="310" t="s">
        <v>800</v>
      </c>
      <c r="G46" s="310" t="s">
        <v>801</v>
      </c>
      <c r="H46" s="323"/>
    </row>
    <row r="47" spans="1:8">
      <c r="A47" s="311" t="s">
        <v>33</v>
      </c>
      <c r="B47" s="311" t="s">
        <v>34</v>
      </c>
      <c r="C47" s="311" t="s">
        <v>35</v>
      </c>
      <c r="D47" s="313">
        <v>1</v>
      </c>
      <c r="E47" s="313">
        <v>2</v>
      </c>
      <c r="F47" s="313">
        <v>3</v>
      </c>
      <c r="G47" s="313">
        <v>4</v>
      </c>
      <c r="H47" s="313"/>
    </row>
    <row r="48" spans="1:8">
      <c r="A48" s="314" t="s">
        <v>787</v>
      </c>
      <c r="B48" s="315" t="s">
        <v>67</v>
      </c>
      <c r="C48" s="324" t="s">
        <v>69</v>
      </c>
      <c r="D48" s="325">
        <v>130000</v>
      </c>
      <c r="E48" s="325"/>
      <c r="F48" s="325"/>
      <c r="G48" s="325">
        <v>130000</v>
      </c>
      <c r="H48" s="325"/>
    </row>
    <row r="49" spans="1:8">
      <c r="A49" s="329" t="s">
        <v>803</v>
      </c>
      <c r="B49" s="324" t="s">
        <v>66</v>
      </c>
      <c r="C49" s="324" t="s">
        <v>807</v>
      </c>
      <c r="D49" s="325">
        <v>419000</v>
      </c>
      <c r="E49" s="325">
        <v>3300</v>
      </c>
      <c r="F49" s="325">
        <v>3200</v>
      </c>
      <c r="G49" s="325">
        <v>3200</v>
      </c>
      <c r="H49" s="325"/>
    </row>
    <row r="50" spans="1:8">
      <c r="A50" s="329" t="s">
        <v>804</v>
      </c>
      <c r="B50" s="324" t="s">
        <v>67</v>
      </c>
      <c r="C50" s="324" t="s">
        <v>808</v>
      </c>
      <c r="D50" s="325">
        <v>360800</v>
      </c>
      <c r="E50" s="325">
        <v>7500</v>
      </c>
      <c r="F50" s="325">
        <v>7500</v>
      </c>
      <c r="G50" s="325">
        <v>7500</v>
      </c>
      <c r="H50" s="325"/>
    </row>
    <row r="51" spans="1:8">
      <c r="A51" s="329" t="s">
        <v>805</v>
      </c>
      <c r="B51" s="324" t="s">
        <v>68</v>
      </c>
      <c r="C51" s="324" t="s">
        <v>69</v>
      </c>
      <c r="D51" s="325">
        <v>144000</v>
      </c>
      <c r="E51" s="325">
        <v>48000</v>
      </c>
      <c r="F51" s="325">
        <v>48000</v>
      </c>
      <c r="G51" s="325">
        <v>48000</v>
      </c>
      <c r="H51" s="325"/>
    </row>
    <row r="52" spans="1:8">
      <c r="A52" s="329" t="s">
        <v>806</v>
      </c>
      <c r="B52" s="324" t="s">
        <v>66</v>
      </c>
      <c r="C52" s="324" t="s">
        <v>809</v>
      </c>
      <c r="D52" s="325">
        <v>90000</v>
      </c>
      <c r="E52" s="325">
        <v>6000</v>
      </c>
      <c r="F52" s="325">
        <v>6000</v>
      </c>
      <c r="G52" s="325">
        <v>6000</v>
      </c>
      <c r="H52" s="325"/>
    </row>
    <row r="53" spans="1:8">
      <c r="A53" s="329" t="s">
        <v>810</v>
      </c>
      <c r="B53" s="324" t="s">
        <v>66</v>
      </c>
      <c r="C53" s="324" t="s">
        <v>69</v>
      </c>
      <c r="D53" s="325">
        <v>144000</v>
      </c>
      <c r="E53" s="325">
        <v>48000</v>
      </c>
      <c r="F53" s="325">
        <v>48000</v>
      </c>
      <c r="G53" s="325">
        <v>48000</v>
      </c>
      <c r="H53" s="325"/>
    </row>
    <row r="54" spans="1:8" ht="10.5" customHeight="1"/>
    <row r="57" spans="1:8">
      <c r="B57" s="326" t="s">
        <v>45</v>
      </c>
      <c r="C57" s="260"/>
      <c r="D57" s="260"/>
      <c r="E57" s="260"/>
      <c r="F57" s="260"/>
      <c r="G57" s="260"/>
      <c r="H57" s="260"/>
    </row>
    <row r="58" spans="1:8">
      <c r="A58" s="327" t="s">
        <v>46</v>
      </c>
      <c r="B58" s="326" t="s">
        <v>47</v>
      </c>
      <c r="C58" s="260"/>
      <c r="D58" s="260"/>
      <c r="E58" s="260"/>
      <c r="F58" s="260"/>
      <c r="G58" s="260"/>
      <c r="H58" s="260"/>
    </row>
    <row r="59" spans="1:8">
      <c r="B59" s="326" t="s">
        <v>48</v>
      </c>
      <c r="C59" s="260"/>
      <c r="D59" s="260"/>
      <c r="E59" s="260"/>
      <c r="F59" s="260"/>
      <c r="G59" s="260"/>
      <c r="H59" s="260"/>
    </row>
    <row r="61" spans="1:8">
      <c r="B61" s="328" t="s">
        <v>49</v>
      </c>
    </row>
    <row r="62" spans="1:8">
      <c r="C62" s="260"/>
      <c r="D62" s="260"/>
      <c r="E62" s="260"/>
      <c r="F62" s="260"/>
      <c r="G62" s="260"/>
      <c r="H62" s="260"/>
    </row>
  </sheetData>
  <mergeCells count="14">
    <mergeCell ref="E45:H45"/>
    <mergeCell ref="A45:A46"/>
    <mergeCell ref="B45:B46"/>
    <mergeCell ref="C45:C46"/>
    <mergeCell ref="A3:H3"/>
    <mergeCell ref="A4:H4"/>
    <mergeCell ref="A25:A26"/>
    <mergeCell ref="B25:B26"/>
    <mergeCell ref="C25:C26"/>
    <mergeCell ref="D25:D26"/>
    <mergeCell ref="E25:E26"/>
    <mergeCell ref="F25:H25"/>
    <mergeCell ref="B12:D13"/>
    <mergeCell ref="D45:D46"/>
  </mergeCells>
  <pageMargins left="0.7" right="0.7" top="0.75" bottom="0.75" header="0.3" footer="0.3"/>
  <pageSetup paperSize="9" scale="63" orientation="portrait" r:id="rId1"/>
  <rowBreaks count="1" manualBreakCount="1">
    <brk id="6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51"/>
  <sheetViews>
    <sheetView topLeftCell="C1" zoomScaleSheetLayoutView="100" workbookViewId="0">
      <selection activeCell="L22" sqref="L22"/>
    </sheetView>
  </sheetViews>
  <sheetFormatPr defaultRowHeight="14.25"/>
  <cols>
    <col min="1" max="1" width="25.5703125" style="120" customWidth="1"/>
    <col min="2" max="2" width="15.28515625" style="120" customWidth="1"/>
    <col min="3" max="3" width="9.140625" style="120"/>
    <col min="4" max="4" width="8.5703125" style="120" customWidth="1"/>
    <col min="5" max="5" width="13.85546875" style="120" customWidth="1"/>
    <col min="6" max="6" width="9.140625" style="120" customWidth="1"/>
    <col min="7" max="7" width="8.5703125" style="120" customWidth="1"/>
    <col min="8" max="8" width="10.7109375" style="120" customWidth="1"/>
    <col min="9" max="9" width="13.42578125" style="120" customWidth="1"/>
    <col min="10" max="16384" width="9.140625" style="120"/>
  </cols>
  <sheetData>
    <row r="1" spans="1:12">
      <c r="A1" s="187"/>
      <c r="B1" s="187"/>
      <c r="D1" s="187"/>
      <c r="F1" s="187"/>
      <c r="G1" s="187"/>
      <c r="H1" s="187"/>
      <c r="L1" s="188" t="s">
        <v>0</v>
      </c>
    </row>
    <row r="3" spans="1:12" ht="16.5" customHeight="1">
      <c r="A3" s="373" t="s">
        <v>1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2">
      <c r="A4" s="374"/>
      <c r="B4" s="374"/>
      <c r="C4" s="374"/>
      <c r="D4" s="374"/>
      <c r="E4" s="374"/>
      <c r="F4" s="374"/>
      <c r="G4" s="374"/>
      <c r="H4" s="374"/>
    </row>
    <row r="5" spans="1:12">
      <c r="A5" s="3" t="s">
        <v>2</v>
      </c>
    </row>
    <row r="6" spans="1:12">
      <c r="A6" s="189" t="s">
        <v>3</v>
      </c>
      <c r="B6" s="190" t="s">
        <v>365</v>
      </c>
      <c r="C6" s="191"/>
      <c r="D6" s="191"/>
      <c r="E6" s="191"/>
      <c r="F6" s="191"/>
      <c r="G6" s="191"/>
      <c r="H6" s="191"/>
    </row>
    <row r="7" spans="1:12">
      <c r="A7" s="187"/>
      <c r="B7" s="192" t="s">
        <v>4</v>
      </c>
      <c r="C7" s="187"/>
      <c r="D7" s="192" t="s">
        <v>5</v>
      </c>
      <c r="E7" s="193"/>
      <c r="F7" s="194"/>
      <c r="G7" s="194"/>
      <c r="H7" s="194"/>
    </row>
    <row r="8" spans="1:12">
      <c r="A8" s="195" t="s">
        <v>6</v>
      </c>
      <c r="B8" s="196" t="s">
        <v>51</v>
      </c>
      <c r="C8" s="197"/>
      <c r="D8" s="198">
        <v>22</v>
      </c>
      <c r="E8" s="191"/>
      <c r="F8" s="194"/>
      <c r="G8" s="194"/>
      <c r="H8" s="194"/>
    </row>
    <row r="9" spans="1:12">
      <c r="A9" s="199" t="s">
        <v>7</v>
      </c>
      <c r="B9" s="200" t="s">
        <v>52</v>
      </c>
      <c r="C9" s="197"/>
      <c r="D9" s="198">
        <v>1</v>
      </c>
      <c r="E9" s="191"/>
      <c r="F9" s="194"/>
      <c r="G9" s="194"/>
      <c r="H9" s="194"/>
    </row>
    <row r="10" spans="1:12">
      <c r="A10" s="196" t="s">
        <v>8</v>
      </c>
      <c r="B10" s="201" t="s">
        <v>366</v>
      </c>
      <c r="C10" s="202"/>
      <c r="D10" s="203"/>
      <c r="E10" s="191"/>
      <c r="F10" s="194"/>
      <c r="G10" s="194"/>
      <c r="H10" s="194"/>
    </row>
    <row r="11" spans="1:12">
      <c r="A11" s="204" t="s">
        <v>9</v>
      </c>
      <c r="B11" s="205"/>
      <c r="C11" s="206"/>
      <c r="D11" s="207"/>
      <c r="E11" s="191"/>
      <c r="F11" s="194"/>
      <c r="G11" s="194"/>
      <c r="H11" s="194"/>
    </row>
    <row r="12" spans="1:12">
      <c r="A12" s="208" t="s">
        <v>10</v>
      </c>
      <c r="B12" s="375" t="s">
        <v>367</v>
      </c>
      <c r="C12" s="376"/>
      <c r="D12" s="377"/>
      <c r="E12" s="209"/>
      <c r="F12" s="209"/>
      <c r="G12" s="209"/>
      <c r="H12" s="209"/>
    </row>
    <row r="13" spans="1:12">
      <c r="A13" s="210" t="s">
        <v>11</v>
      </c>
      <c r="B13" s="378"/>
      <c r="C13" s="379"/>
      <c r="D13" s="380"/>
      <c r="E13" s="211"/>
      <c r="F13" s="211"/>
      <c r="G13" s="211"/>
      <c r="H13" s="211"/>
    </row>
    <row r="14" spans="1:12">
      <c r="A14" s="212"/>
      <c r="B14" s="213"/>
      <c r="C14" s="214"/>
      <c r="D14" s="215">
        <v>4759</v>
      </c>
      <c r="E14" s="211"/>
      <c r="F14" s="211"/>
      <c r="G14" s="211"/>
      <c r="H14" s="211"/>
    </row>
    <row r="15" spans="1:12">
      <c r="A15" s="191"/>
      <c r="B15" s="191"/>
      <c r="C15" s="211"/>
      <c r="D15" s="211"/>
      <c r="E15" s="211"/>
      <c r="F15" s="211"/>
      <c r="G15" s="211"/>
      <c r="H15" s="211"/>
    </row>
    <row r="16" spans="1:12">
      <c r="A16" s="31" t="s">
        <v>12</v>
      </c>
      <c r="B16" s="191"/>
      <c r="C16" s="211"/>
      <c r="D16" s="211"/>
      <c r="E16" s="211"/>
      <c r="F16" s="211"/>
      <c r="G16" s="211"/>
      <c r="H16" s="211"/>
    </row>
    <row r="17" spans="1:16">
      <c r="A17" s="216" t="s">
        <v>13</v>
      </c>
      <c r="B17" s="197"/>
      <c r="C17" s="217"/>
      <c r="D17" s="218" t="s">
        <v>14</v>
      </c>
      <c r="E17" s="217"/>
      <c r="F17" s="219" t="s">
        <v>15</v>
      </c>
      <c r="G17" s="211"/>
      <c r="H17" s="211"/>
    </row>
    <row r="18" spans="1:16">
      <c r="A18" s="220" t="s">
        <v>16</v>
      </c>
      <c r="B18" s="202"/>
      <c r="C18" s="221"/>
      <c r="D18" s="221" t="s">
        <v>17</v>
      </c>
      <c r="E18" s="238">
        <v>73686.100000000006</v>
      </c>
      <c r="F18" s="222"/>
      <c r="G18" s="211"/>
      <c r="H18" s="211"/>
    </row>
    <row r="19" spans="1:16">
      <c r="A19" s="235"/>
      <c r="B19" s="191"/>
      <c r="C19" s="211"/>
      <c r="D19" s="211" t="s">
        <v>18</v>
      </c>
      <c r="E19" s="242">
        <v>65400.800000000003</v>
      </c>
      <c r="F19" s="237"/>
      <c r="G19" s="211"/>
      <c r="H19" s="211"/>
    </row>
    <row r="20" spans="1:16">
      <c r="A20" s="213"/>
      <c r="B20" s="206"/>
      <c r="C20" s="223"/>
      <c r="D20" s="223" t="s">
        <v>789</v>
      </c>
      <c r="E20" s="239">
        <v>72252.899999999994</v>
      </c>
      <c r="F20" s="214"/>
      <c r="G20" s="211"/>
      <c r="H20" s="211"/>
    </row>
    <row r="21" spans="1:16">
      <c r="A21" s="191"/>
      <c r="B21" s="191"/>
      <c r="C21" s="211"/>
      <c r="D21" s="211"/>
      <c r="E21" s="252"/>
      <c r="F21" s="252"/>
      <c r="G21" s="252"/>
      <c r="H21" s="211"/>
    </row>
    <row r="22" spans="1:16">
      <c r="A22" s="31" t="s">
        <v>19</v>
      </c>
    </row>
    <row r="23" spans="1:16" ht="15" customHeight="1">
      <c r="A23" s="381" t="s">
        <v>20</v>
      </c>
      <c r="B23" s="371" t="s">
        <v>21</v>
      </c>
      <c r="C23" s="367" t="s">
        <v>22</v>
      </c>
      <c r="D23" s="367" t="s">
        <v>23</v>
      </c>
      <c r="E23" s="367" t="s">
        <v>24</v>
      </c>
      <c r="F23" s="368" t="s">
        <v>25</v>
      </c>
      <c r="G23" s="369"/>
      <c r="H23" s="369"/>
      <c r="I23" s="367" t="s">
        <v>26</v>
      </c>
      <c r="J23" s="368" t="s">
        <v>25</v>
      </c>
      <c r="K23" s="369"/>
      <c r="L23" s="370"/>
      <c r="M23" s="367" t="s">
        <v>788</v>
      </c>
      <c r="N23" s="368" t="s">
        <v>25</v>
      </c>
      <c r="O23" s="369"/>
      <c r="P23" s="370"/>
    </row>
    <row r="24" spans="1:16" ht="39" customHeight="1">
      <c r="A24" s="381"/>
      <c r="B24" s="372"/>
      <c r="C24" s="367"/>
      <c r="D24" s="367"/>
      <c r="E24" s="367"/>
      <c r="F24" s="80" t="s">
        <v>27</v>
      </c>
      <c r="G24" s="80" t="s">
        <v>28</v>
      </c>
      <c r="H24" s="80" t="s">
        <v>29</v>
      </c>
      <c r="I24" s="367"/>
      <c r="J24" s="80" t="s">
        <v>30</v>
      </c>
      <c r="K24" s="80" t="s">
        <v>31</v>
      </c>
      <c r="L24" s="80" t="s">
        <v>32</v>
      </c>
      <c r="M24" s="367"/>
      <c r="N24" s="254" t="s">
        <v>790</v>
      </c>
      <c r="O24" s="254" t="s">
        <v>791</v>
      </c>
      <c r="P24" s="254" t="s">
        <v>792</v>
      </c>
    </row>
    <row r="25" spans="1:16">
      <c r="A25" s="80" t="s">
        <v>33</v>
      </c>
      <c r="B25" s="80" t="s">
        <v>34</v>
      </c>
      <c r="C25" s="80" t="s">
        <v>35</v>
      </c>
      <c r="D25" s="80" t="s">
        <v>36</v>
      </c>
      <c r="E25" s="168">
        <v>1</v>
      </c>
      <c r="F25" s="168">
        <v>2</v>
      </c>
      <c r="G25" s="168">
        <v>3</v>
      </c>
      <c r="H25" s="168">
        <v>4</v>
      </c>
      <c r="I25" s="168">
        <v>5</v>
      </c>
      <c r="J25" s="168">
        <v>6</v>
      </c>
      <c r="K25" s="168">
        <v>7</v>
      </c>
      <c r="L25" s="168">
        <v>8</v>
      </c>
      <c r="M25" s="168">
        <v>9</v>
      </c>
      <c r="N25" s="168">
        <v>10</v>
      </c>
      <c r="O25" s="168">
        <v>11</v>
      </c>
      <c r="P25" s="168">
        <v>12</v>
      </c>
    </row>
    <row r="26" spans="1:16">
      <c r="A26" s="240" t="s">
        <v>368</v>
      </c>
      <c r="B26" s="215" t="s">
        <v>302</v>
      </c>
      <c r="C26" s="144">
        <v>3526013</v>
      </c>
      <c r="D26" s="145" t="s">
        <v>69</v>
      </c>
      <c r="E26" s="185">
        <v>2075000</v>
      </c>
      <c r="F26" s="185">
        <v>415000</v>
      </c>
      <c r="G26" s="185">
        <v>415000</v>
      </c>
      <c r="H26" s="185">
        <v>415000</v>
      </c>
      <c r="I26" s="186">
        <v>3400000</v>
      </c>
      <c r="J26" s="185">
        <v>425000</v>
      </c>
      <c r="K26" s="185">
        <v>425000</v>
      </c>
      <c r="L26" s="185">
        <v>425000</v>
      </c>
      <c r="M26" s="186">
        <v>2455000</v>
      </c>
      <c r="N26" s="185">
        <v>425000</v>
      </c>
      <c r="O26" s="185">
        <v>425000</v>
      </c>
      <c r="P26" s="185">
        <v>425000</v>
      </c>
    </row>
    <row r="27" spans="1:16">
      <c r="A27" s="240" t="s">
        <v>369</v>
      </c>
      <c r="B27" s="215" t="s">
        <v>302</v>
      </c>
      <c r="C27" s="241">
        <v>4481100</v>
      </c>
      <c r="D27" s="145" t="s">
        <v>69</v>
      </c>
      <c r="E27" s="185">
        <v>2080000</v>
      </c>
      <c r="F27" s="185">
        <v>520000</v>
      </c>
      <c r="G27" s="185">
        <v>520000</v>
      </c>
      <c r="H27" s="185">
        <v>520000</v>
      </c>
      <c r="I27" s="186">
        <v>2675000</v>
      </c>
      <c r="J27" s="185">
        <v>535000</v>
      </c>
      <c r="K27" s="185">
        <v>535000</v>
      </c>
      <c r="L27" s="185">
        <v>535000</v>
      </c>
      <c r="M27" s="186">
        <v>1070000</v>
      </c>
      <c r="N27" s="185">
        <v>535000</v>
      </c>
      <c r="O27" s="185">
        <v>535000</v>
      </c>
      <c r="P27" s="185">
        <v>535000</v>
      </c>
    </row>
    <row r="28" spans="1:16">
      <c r="A28" s="240" t="s">
        <v>370</v>
      </c>
      <c r="B28" s="215" t="s">
        <v>302</v>
      </c>
      <c r="C28" s="144">
        <v>3526013</v>
      </c>
      <c r="D28" s="145" t="s">
        <v>69</v>
      </c>
      <c r="E28" s="185">
        <v>1770000</v>
      </c>
      <c r="F28" s="185">
        <v>295000</v>
      </c>
      <c r="G28" s="185">
        <v>295000</v>
      </c>
      <c r="H28" s="185">
        <v>295000</v>
      </c>
      <c r="I28" s="186">
        <v>1900000</v>
      </c>
      <c r="J28" s="186">
        <v>300000</v>
      </c>
      <c r="K28" s="186">
        <v>300000</v>
      </c>
      <c r="L28" s="186">
        <v>300000</v>
      </c>
      <c r="M28" s="186">
        <v>1500000</v>
      </c>
      <c r="N28" s="186">
        <v>300000</v>
      </c>
      <c r="O28" s="186">
        <v>300000</v>
      </c>
      <c r="P28" s="186">
        <v>300000</v>
      </c>
    </row>
    <row r="29" spans="1:16">
      <c r="A29" s="226"/>
    </row>
    <row r="30" spans="1:16">
      <c r="A30" s="227" t="s">
        <v>37</v>
      </c>
      <c r="B30" s="209"/>
      <c r="C30" s="209"/>
      <c r="D30" s="209"/>
      <c r="E30" s="209"/>
      <c r="F30" s="209"/>
      <c r="G30" s="228"/>
      <c r="H30" s="228"/>
    </row>
    <row r="31" spans="1:16">
      <c r="A31" s="227"/>
      <c r="B31" s="229" t="s">
        <v>38</v>
      </c>
      <c r="C31" s="229"/>
      <c r="D31" s="229"/>
      <c r="E31" s="230" t="s">
        <v>39</v>
      </c>
      <c r="F31" s="229"/>
      <c r="G31" s="228"/>
      <c r="H31" s="228"/>
    </row>
    <row r="32" spans="1:16">
      <c r="A32" s="227"/>
      <c r="B32" s="229" t="s">
        <v>40</v>
      </c>
      <c r="C32" s="209"/>
      <c r="D32" s="209"/>
      <c r="E32" s="209"/>
      <c r="F32" s="209"/>
      <c r="G32" s="228"/>
      <c r="H32" s="228"/>
    </row>
    <row r="33" spans="1:15" ht="6.75" customHeight="1">
      <c r="A33" s="227"/>
      <c r="B33" s="209"/>
      <c r="C33" s="209"/>
      <c r="D33" s="209"/>
      <c r="E33" s="209"/>
      <c r="F33" s="209"/>
      <c r="G33" s="228"/>
      <c r="H33" s="228"/>
    </row>
    <row r="34" spans="1:15" ht="18" customHeight="1">
      <c r="A34" s="371" t="s">
        <v>41</v>
      </c>
      <c r="B34" s="371" t="s">
        <v>42</v>
      </c>
      <c r="C34" s="371" t="s">
        <v>23</v>
      </c>
      <c r="D34" s="371" t="s">
        <v>43</v>
      </c>
      <c r="E34" s="368" t="s">
        <v>25</v>
      </c>
      <c r="F34" s="369"/>
      <c r="G34" s="370"/>
      <c r="H34" s="371" t="s">
        <v>44</v>
      </c>
      <c r="I34" s="368" t="s">
        <v>25</v>
      </c>
      <c r="J34" s="369"/>
      <c r="K34" s="370"/>
      <c r="L34" s="371" t="s">
        <v>793</v>
      </c>
      <c r="M34" s="368" t="s">
        <v>25</v>
      </c>
      <c r="N34" s="369"/>
      <c r="O34" s="370"/>
    </row>
    <row r="35" spans="1:15" ht="36" customHeight="1">
      <c r="A35" s="372"/>
      <c r="B35" s="372"/>
      <c r="C35" s="372"/>
      <c r="D35" s="372"/>
      <c r="E35" s="80" t="s">
        <v>27</v>
      </c>
      <c r="F35" s="80" t="s">
        <v>28</v>
      </c>
      <c r="G35" s="80" t="s">
        <v>29</v>
      </c>
      <c r="H35" s="372"/>
      <c r="I35" s="80" t="s">
        <v>30</v>
      </c>
      <c r="J35" s="80" t="s">
        <v>31</v>
      </c>
      <c r="K35" s="80" t="s">
        <v>32</v>
      </c>
      <c r="L35" s="372"/>
      <c r="M35" s="254" t="s">
        <v>790</v>
      </c>
      <c r="N35" s="254" t="s">
        <v>791</v>
      </c>
      <c r="O35" s="254" t="s">
        <v>792</v>
      </c>
    </row>
    <row r="36" spans="1:15">
      <c r="A36" s="80" t="s">
        <v>33</v>
      </c>
      <c r="B36" s="80" t="s">
        <v>34</v>
      </c>
      <c r="C36" s="80" t="s">
        <v>35</v>
      </c>
      <c r="D36" s="168">
        <v>1</v>
      </c>
      <c r="E36" s="168">
        <v>2</v>
      </c>
      <c r="F36" s="168">
        <v>3</v>
      </c>
      <c r="G36" s="168">
        <v>4</v>
      </c>
      <c r="H36" s="168">
        <v>5</v>
      </c>
      <c r="I36" s="168">
        <v>6</v>
      </c>
      <c r="J36" s="168">
        <v>7</v>
      </c>
      <c r="K36" s="168">
        <v>8</v>
      </c>
      <c r="L36" s="168">
        <v>9</v>
      </c>
      <c r="M36" s="168">
        <v>10</v>
      </c>
      <c r="N36" s="168">
        <v>11</v>
      </c>
      <c r="O36" s="168">
        <v>12</v>
      </c>
    </row>
    <row r="37" spans="1:15">
      <c r="A37" s="54"/>
      <c r="B37" s="54"/>
      <c r="C37" s="54"/>
      <c r="D37" s="231"/>
      <c r="E37" s="231"/>
      <c r="F37" s="231"/>
      <c r="G37" s="231"/>
      <c r="H37" s="231"/>
      <c r="I37" s="232"/>
      <c r="J37" s="232"/>
      <c r="K37" s="232"/>
      <c r="L37" s="231"/>
      <c r="M37" s="232"/>
      <c r="N37" s="232"/>
      <c r="O37" s="232"/>
    </row>
    <row r="38" spans="1:15">
      <c r="A38" s="54"/>
      <c r="B38" s="54"/>
      <c r="C38" s="54"/>
      <c r="D38" s="231"/>
      <c r="E38" s="231"/>
      <c r="F38" s="231"/>
      <c r="G38" s="231"/>
      <c r="H38" s="231"/>
      <c r="I38" s="232"/>
      <c r="J38" s="232"/>
      <c r="K38" s="232"/>
      <c r="L38" s="231"/>
      <c r="M38" s="232"/>
      <c r="N38" s="232"/>
      <c r="O38" s="232"/>
    </row>
    <row r="39" spans="1:15">
      <c r="A39" s="54"/>
      <c r="B39" s="54"/>
      <c r="C39" s="54"/>
      <c r="D39" s="231"/>
      <c r="E39" s="231"/>
      <c r="F39" s="231"/>
      <c r="G39" s="231"/>
      <c r="H39" s="231"/>
      <c r="I39" s="232"/>
      <c r="J39" s="232"/>
      <c r="K39" s="232"/>
      <c r="L39" s="231"/>
      <c r="M39" s="232"/>
      <c r="N39" s="232"/>
      <c r="O39" s="232"/>
    </row>
    <row r="40" spans="1:15">
      <c r="A40" s="54"/>
      <c r="B40" s="54"/>
      <c r="C40" s="54"/>
      <c r="D40" s="231"/>
      <c r="E40" s="231"/>
      <c r="F40" s="231"/>
      <c r="G40" s="231"/>
      <c r="H40" s="231"/>
      <c r="I40" s="232"/>
      <c r="J40" s="232"/>
      <c r="K40" s="232"/>
      <c r="L40" s="231"/>
      <c r="M40" s="232"/>
      <c r="N40" s="232"/>
      <c r="O40" s="232"/>
    </row>
    <row r="41" spans="1:15">
      <c r="A41" s="54"/>
      <c r="B41" s="54"/>
      <c r="C41" s="54"/>
      <c r="D41" s="231"/>
      <c r="E41" s="231"/>
      <c r="F41" s="231"/>
      <c r="G41" s="231"/>
      <c r="H41" s="231"/>
      <c r="I41" s="232"/>
      <c r="J41" s="232"/>
      <c r="K41" s="232"/>
      <c r="L41" s="231"/>
      <c r="M41" s="232"/>
      <c r="N41" s="232"/>
      <c r="O41" s="232"/>
    </row>
    <row r="42" spans="1:15">
      <c r="A42" s="54"/>
      <c r="B42" s="54"/>
      <c r="C42" s="54"/>
      <c r="D42" s="231"/>
      <c r="E42" s="231"/>
      <c r="F42" s="231"/>
      <c r="G42" s="231"/>
      <c r="H42" s="231"/>
      <c r="I42" s="232"/>
      <c r="J42" s="232"/>
      <c r="K42" s="232"/>
      <c r="L42" s="231"/>
      <c r="M42" s="232"/>
      <c r="N42" s="232"/>
      <c r="O42" s="232"/>
    </row>
    <row r="43" spans="1:15" ht="10.5" customHeight="1"/>
    <row r="46" spans="1:15">
      <c r="B46" s="233" t="s">
        <v>783</v>
      </c>
      <c r="C46" s="187"/>
      <c r="D46" s="187"/>
      <c r="E46" s="187"/>
      <c r="F46" s="187"/>
      <c r="G46" s="187"/>
      <c r="H46" s="187"/>
    </row>
    <row r="47" spans="1:15">
      <c r="A47" s="234" t="s">
        <v>46</v>
      </c>
      <c r="B47" s="233" t="s">
        <v>784</v>
      </c>
      <c r="C47" s="187"/>
      <c r="D47" s="187"/>
      <c r="E47" s="187"/>
      <c r="F47" s="187"/>
      <c r="G47" s="187"/>
      <c r="H47" s="187"/>
    </row>
    <row r="48" spans="1:15">
      <c r="B48" s="233" t="s">
        <v>48</v>
      </c>
      <c r="C48" s="187"/>
      <c r="D48" s="187"/>
      <c r="E48" s="187"/>
      <c r="F48" s="187"/>
      <c r="G48" s="187"/>
      <c r="H48" s="187"/>
    </row>
    <row r="50" spans="2:8">
      <c r="B50" s="187" t="s">
        <v>49</v>
      </c>
    </row>
    <row r="51" spans="2:8">
      <c r="C51" s="187"/>
      <c r="D51" s="187"/>
      <c r="E51" s="187"/>
      <c r="F51" s="187"/>
      <c r="G51" s="187"/>
      <c r="H51" s="187"/>
    </row>
  </sheetData>
  <mergeCells count="22"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J23:L23"/>
    <mergeCell ref="A34:A35"/>
    <mergeCell ref="B34:B35"/>
    <mergeCell ref="C34:C35"/>
    <mergeCell ref="D34:D35"/>
    <mergeCell ref="E34:G34"/>
    <mergeCell ref="M23:M24"/>
    <mergeCell ref="N23:P23"/>
    <mergeCell ref="L34:L35"/>
    <mergeCell ref="M34:O34"/>
    <mergeCell ref="H34:H35"/>
    <mergeCell ref="I34:K34"/>
  </mergeCells>
  <pageMargins left="0.7" right="0.7" top="0.39" bottom="0.48" header="0.3" footer="0.3"/>
  <pageSetup paperSize="9" scale="70" orientation="landscape" r:id="rId1"/>
  <rowBreaks count="1" manualBreakCount="1">
    <brk id="53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317"/>
  <sheetViews>
    <sheetView topLeftCell="A13" zoomScaleSheetLayoutView="100" workbookViewId="0">
      <selection activeCell="E21" sqref="E21"/>
    </sheetView>
  </sheetViews>
  <sheetFormatPr defaultRowHeight="15"/>
  <cols>
    <col min="1" max="1" width="25.5703125" style="109" customWidth="1"/>
    <col min="2" max="2" width="15.5703125" style="109" customWidth="1"/>
    <col min="3" max="3" width="9.140625" style="109"/>
    <col min="4" max="4" width="8.5703125" style="109" customWidth="1"/>
    <col min="5" max="5" width="12.28515625" style="109" customWidth="1"/>
    <col min="6" max="8" width="8.5703125" style="109" customWidth="1"/>
    <col min="9" max="9" width="9.5703125" style="109" customWidth="1"/>
    <col min="10" max="12" width="8.5703125" style="109" customWidth="1"/>
    <col min="13" max="13" width="8.85546875" style="172" customWidth="1"/>
    <col min="14" max="16" width="8.85546875" style="120" customWidth="1"/>
    <col min="17" max="16384" width="9.140625" style="109"/>
  </cols>
  <sheetData>
    <row r="1" spans="1:12">
      <c r="A1" s="75"/>
      <c r="B1" s="75"/>
      <c r="D1" s="75"/>
      <c r="F1" s="75"/>
      <c r="G1" s="75"/>
      <c r="H1" s="75"/>
      <c r="L1" s="2" t="s">
        <v>0</v>
      </c>
    </row>
    <row r="3" spans="1:12" ht="16.5" customHeight="1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2">
      <c r="A4" s="351"/>
      <c r="B4" s="351"/>
      <c r="C4" s="351"/>
      <c r="D4" s="351"/>
      <c r="E4" s="351"/>
      <c r="F4" s="351"/>
      <c r="G4" s="351"/>
      <c r="H4" s="351"/>
    </row>
    <row r="5" spans="1:12">
      <c r="A5" s="3" t="s">
        <v>2</v>
      </c>
    </row>
    <row r="6" spans="1:12">
      <c r="A6" s="77" t="s">
        <v>3</v>
      </c>
      <c r="B6" s="71">
        <v>2017407</v>
      </c>
      <c r="C6" s="91"/>
      <c r="D6" s="91"/>
      <c r="E6" s="91"/>
      <c r="F6" s="91"/>
      <c r="G6" s="91"/>
      <c r="H6" s="91"/>
    </row>
    <row r="7" spans="1:12">
      <c r="A7" s="75"/>
      <c r="B7" s="93" t="s">
        <v>4</v>
      </c>
      <c r="C7" s="75"/>
      <c r="D7" s="93" t="s">
        <v>5</v>
      </c>
      <c r="E7" s="94"/>
      <c r="F7" s="95"/>
      <c r="G7" s="95"/>
      <c r="H7" s="95"/>
    </row>
    <row r="8" spans="1:12">
      <c r="A8" s="85" t="s">
        <v>6</v>
      </c>
      <c r="B8" s="11" t="s">
        <v>51</v>
      </c>
      <c r="C8" s="82"/>
      <c r="D8" s="83">
        <v>22</v>
      </c>
      <c r="E8" s="91"/>
      <c r="F8" s="95"/>
      <c r="G8" s="95"/>
      <c r="H8" s="95"/>
    </row>
    <row r="9" spans="1:12">
      <c r="A9" s="96" t="s">
        <v>7</v>
      </c>
      <c r="B9" s="59" t="s">
        <v>52</v>
      </c>
      <c r="C9" s="82"/>
      <c r="D9" s="83">
        <v>1</v>
      </c>
      <c r="E9" s="91"/>
      <c r="F9" s="95"/>
      <c r="G9" s="95"/>
      <c r="H9" s="95"/>
    </row>
    <row r="10" spans="1:12">
      <c r="A10" s="97" t="s">
        <v>8</v>
      </c>
      <c r="B10" s="114" t="s">
        <v>706</v>
      </c>
      <c r="C10" s="98"/>
      <c r="D10" s="99"/>
      <c r="E10" s="91"/>
      <c r="F10" s="95"/>
      <c r="G10" s="95"/>
      <c r="H10" s="95"/>
    </row>
    <row r="11" spans="1:12">
      <c r="A11" s="100" t="s">
        <v>9</v>
      </c>
      <c r="B11" s="92"/>
      <c r="C11" s="87"/>
      <c r="D11" s="101"/>
      <c r="E11" s="91"/>
      <c r="F11" s="95"/>
      <c r="G11" s="95"/>
      <c r="H11" s="95"/>
    </row>
    <row r="12" spans="1:12">
      <c r="A12" s="84" t="s">
        <v>10</v>
      </c>
      <c r="B12" s="352" t="s">
        <v>707</v>
      </c>
      <c r="C12" s="353"/>
      <c r="D12" s="354"/>
      <c r="E12" s="90"/>
      <c r="F12" s="90"/>
      <c r="G12" s="90"/>
      <c r="H12" s="90"/>
    </row>
    <row r="13" spans="1:12">
      <c r="A13" s="105" t="s">
        <v>11</v>
      </c>
      <c r="B13" s="355"/>
      <c r="C13" s="356"/>
      <c r="D13" s="357"/>
      <c r="E13" s="102"/>
      <c r="F13" s="102"/>
      <c r="G13" s="102"/>
      <c r="H13" s="102"/>
    </row>
    <row r="14" spans="1:12">
      <c r="A14" s="86"/>
      <c r="B14" s="103"/>
      <c r="C14" s="28"/>
      <c r="D14" s="104">
        <v>4772</v>
      </c>
      <c r="E14" s="102"/>
      <c r="F14" s="102"/>
      <c r="G14" s="102"/>
      <c r="H14" s="102"/>
    </row>
    <row r="15" spans="1:12">
      <c r="A15" s="112"/>
      <c r="B15" s="112"/>
      <c r="C15" s="102"/>
      <c r="D15" s="102"/>
      <c r="E15" s="102"/>
      <c r="F15" s="102"/>
      <c r="G15" s="102"/>
      <c r="H15" s="102"/>
    </row>
    <row r="16" spans="1:12">
      <c r="A16" s="31" t="s">
        <v>12</v>
      </c>
      <c r="B16" s="112"/>
      <c r="C16" s="102"/>
      <c r="D16" s="102"/>
      <c r="E16" s="102"/>
      <c r="F16" s="102"/>
      <c r="G16" s="102"/>
      <c r="H16" s="102"/>
    </row>
    <row r="17" spans="1:16">
      <c r="A17" s="32" t="s">
        <v>13</v>
      </c>
      <c r="B17" s="33"/>
      <c r="C17" s="34"/>
      <c r="D17" s="148" t="s">
        <v>14</v>
      </c>
      <c r="E17" s="34"/>
      <c r="F17" s="35" t="s">
        <v>15</v>
      </c>
      <c r="G17" s="102"/>
      <c r="H17" s="102"/>
    </row>
    <row r="18" spans="1:16">
      <c r="A18" s="36" t="s">
        <v>16</v>
      </c>
      <c r="B18" s="37"/>
      <c r="C18" s="38"/>
      <c r="D18" s="38" t="s">
        <v>17</v>
      </c>
      <c r="E18" s="38">
        <v>126720.1</v>
      </c>
      <c r="F18" s="39"/>
      <c r="G18" s="102"/>
      <c r="H18" s="102"/>
    </row>
    <row r="19" spans="1:16" s="113" customFormat="1">
      <c r="A19" s="164"/>
      <c r="B19" s="117"/>
      <c r="C19" s="102"/>
      <c r="D19" s="102" t="s">
        <v>18</v>
      </c>
      <c r="E19" s="102">
        <v>164718.20000000001</v>
      </c>
      <c r="F19" s="166"/>
      <c r="G19" s="102"/>
      <c r="H19" s="102"/>
      <c r="M19" s="172"/>
      <c r="N19" s="120"/>
      <c r="O19" s="120"/>
      <c r="P19" s="120"/>
    </row>
    <row r="20" spans="1:16">
      <c r="A20" s="103"/>
      <c r="B20" s="40"/>
      <c r="C20" s="41"/>
      <c r="D20" s="41" t="s">
        <v>789</v>
      </c>
      <c r="E20" s="41">
        <v>146959.4</v>
      </c>
      <c r="F20" s="28"/>
      <c r="G20" s="102"/>
      <c r="H20" s="102"/>
    </row>
    <row r="21" spans="1:16">
      <c r="A21" s="112"/>
      <c r="B21" s="112"/>
      <c r="C21" s="102"/>
      <c r="D21" s="102"/>
      <c r="E21" s="102"/>
      <c r="F21" s="102"/>
      <c r="G21" s="102"/>
      <c r="H21" s="102"/>
    </row>
    <row r="22" spans="1:16">
      <c r="A22" s="31" t="s">
        <v>19</v>
      </c>
    </row>
    <row r="23" spans="1:16" ht="15" customHeight="1">
      <c r="A23" s="358" t="s">
        <v>20</v>
      </c>
      <c r="B23" s="360" t="s">
        <v>21</v>
      </c>
      <c r="C23" s="362" t="s">
        <v>22</v>
      </c>
      <c r="D23" s="362" t="s">
        <v>23</v>
      </c>
      <c r="E23" s="362" t="s">
        <v>24</v>
      </c>
      <c r="F23" s="364" t="s">
        <v>25</v>
      </c>
      <c r="G23" s="365"/>
      <c r="H23" s="365"/>
      <c r="I23" s="362" t="s">
        <v>26</v>
      </c>
      <c r="J23" s="364" t="s">
        <v>25</v>
      </c>
      <c r="K23" s="365"/>
      <c r="L23" s="366"/>
      <c r="M23" s="382" t="s">
        <v>788</v>
      </c>
      <c r="N23" s="368" t="s">
        <v>25</v>
      </c>
      <c r="O23" s="369"/>
      <c r="P23" s="370"/>
    </row>
    <row r="24" spans="1:16" ht="39" customHeight="1">
      <c r="A24" s="359"/>
      <c r="B24" s="361"/>
      <c r="C24" s="362"/>
      <c r="D24" s="363"/>
      <c r="E24" s="362"/>
      <c r="F24" s="78" t="s">
        <v>27</v>
      </c>
      <c r="G24" s="78" t="s">
        <v>28</v>
      </c>
      <c r="H24" s="78" t="s">
        <v>29</v>
      </c>
      <c r="I24" s="362"/>
      <c r="J24" s="78" t="s">
        <v>30</v>
      </c>
      <c r="K24" s="78" t="s">
        <v>31</v>
      </c>
      <c r="L24" s="78" t="s">
        <v>32</v>
      </c>
      <c r="M24" s="383"/>
      <c r="N24" s="80" t="s">
        <v>790</v>
      </c>
      <c r="O24" s="80" t="s">
        <v>791</v>
      </c>
      <c r="P24" s="80" t="s">
        <v>792</v>
      </c>
    </row>
    <row r="25" spans="1:16">
      <c r="A25" s="80" t="s">
        <v>33</v>
      </c>
      <c r="B25" s="78" t="s">
        <v>34</v>
      </c>
      <c r="C25" s="44" t="s">
        <v>35</v>
      </c>
      <c r="D25" s="80" t="s">
        <v>36</v>
      </c>
      <c r="E25" s="79">
        <v>1</v>
      </c>
      <c r="F25" s="79">
        <v>2</v>
      </c>
      <c r="G25" s="79">
        <v>3</v>
      </c>
      <c r="H25" s="79">
        <v>4</v>
      </c>
      <c r="I25" s="79">
        <v>5</v>
      </c>
      <c r="J25" s="79">
        <v>6</v>
      </c>
      <c r="K25" s="79">
        <v>7</v>
      </c>
      <c r="L25" s="79">
        <v>8</v>
      </c>
      <c r="M25" s="173">
        <v>9</v>
      </c>
      <c r="N25" s="168">
        <v>10</v>
      </c>
      <c r="O25" s="168">
        <v>11</v>
      </c>
      <c r="P25" s="168">
        <v>12</v>
      </c>
    </row>
    <row r="26" spans="1:16">
      <c r="A26" s="108" t="s">
        <v>454</v>
      </c>
      <c r="B26" s="72" t="s">
        <v>617</v>
      </c>
      <c r="C26" s="46" t="s">
        <v>598</v>
      </c>
      <c r="D26" s="74" t="s">
        <v>69</v>
      </c>
      <c r="E26" s="108">
        <v>210000</v>
      </c>
      <c r="F26" s="108">
        <v>750</v>
      </c>
      <c r="G26" s="108">
        <v>750</v>
      </c>
      <c r="H26" s="108">
        <v>750</v>
      </c>
      <c r="I26" s="108">
        <v>146000</v>
      </c>
      <c r="J26" s="108">
        <v>750</v>
      </c>
      <c r="K26" s="108">
        <v>750</v>
      </c>
      <c r="L26" s="108">
        <v>750</v>
      </c>
      <c r="M26" s="174">
        <v>17000</v>
      </c>
      <c r="N26" s="163">
        <v>750</v>
      </c>
      <c r="O26" s="163">
        <v>750</v>
      </c>
      <c r="P26" s="163">
        <v>750</v>
      </c>
    </row>
    <row r="27" spans="1:16">
      <c r="A27" s="108" t="s">
        <v>436</v>
      </c>
      <c r="B27" s="72" t="s">
        <v>617</v>
      </c>
      <c r="C27" s="46">
        <v>3526015</v>
      </c>
      <c r="D27" s="74" t="s">
        <v>588</v>
      </c>
      <c r="E27" s="108"/>
      <c r="F27" s="108">
        <v>750</v>
      </c>
      <c r="G27" s="108">
        <v>750</v>
      </c>
      <c r="H27" s="108">
        <v>750</v>
      </c>
      <c r="I27" s="108">
        <v>146000</v>
      </c>
      <c r="J27" s="108">
        <v>750</v>
      </c>
      <c r="K27" s="108">
        <v>750</v>
      </c>
      <c r="L27" s="108">
        <v>750</v>
      </c>
      <c r="M27" s="174">
        <v>9100</v>
      </c>
      <c r="N27" s="163">
        <v>750</v>
      </c>
      <c r="O27" s="163">
        <v>750</v>
      </c>
      <c r="P27" s="163">
        <v>750</v>
      </c>
    </row>
    <row r="28" spans="1:16">
      <c r="A28" s="108" t="s">
        <v>451</v>
      </c>
      <c r="B28" s="72" t="s">
        <v>617</v>
      </c>
      <c r="C28" s="46">
        <v>3526015</v>
      </c>
      <c r="D28" s="74" t="s">
        <v>69</v>
      </c>
      <c r="E28" s="108"/>
      <c r="F28" s="108">
        <v>750</v>
      </c>
      <c r="G28" s="108">
        <v>750</v>
      </c>
      <c r="H28" s="108">
        <v>750</v>
      </c>
      <c r="I28" s="108">
        <v>146000</v>
      </c>
      <c r="J28" s="108">
        <v>750</v>
      </c>
      <c r="K28" s="108">
        <v>750</v>
      </c>
      <c r="L28" s="108">
        <v>750</v>
      </c>
      <c r="M28" s="174">
        <v>70200</v>
      </c>
      <c r="N28" s="163">
        <v>750</v>
      </c>
      <c r="O28" s="163">
        <v>750</v>
      </c>
      <c r="P28" s="163">
        <v>750</v>
      </c>
    </row>
    <row r="29" spans="1:16">
      <c r="A29" s="108" t="s">
        <v>405</v>
      </c>
      <c r="B29" s="72" t="s">
        <v>617</v>
      </c>
      <c r="C29" s="46">
        <v>3526015</v>
      </c>
      <c r="D29" s="107"/>
      <c r="E29" s="108">
        <v>70000</v>
      </c>
      <c r="F29" s="108">
        <v>900</v>
      </c>
      <c r="G29" s="108">
        <v>900</v>
      </c>
      <c r="H29" s="108">
        <v>900</v>
      </c>
      <c r="I29" s="108">
        <v>146000</v>
      </c>
      <c r="J29" s="108">
        <v>900</v>
      </c>
      <c r="K29" s="108">
        <v>900</v>
      </c>
      <c r="L29" s="108">
        <v>900</v>
      </c>
      <c r="M29" s="174">
        <v>33600</v>
      </c>
      <c r="N29" s="163">
        <v>900</v>
      </c>
      <c r="O29" s="163">
        <v>900</v>
      </c>
      <c r="P29" s="163">
        <v>900</v>
      </c>
    </row>
    <row r="30" spans="1:16">
      <c r="A30" s="108" t="s">
        <v>471</v>
      </c>
      <c r="B30" s="72" t="s">
        <v>673</v>
      </c>
      <c r="C30" s="46">
        <v>3526015</v>
      </c>
      <c r="D30" s="74" t="s">
        <v>588</v>
      </c>
      <c r="E30" s="108">
        <v>404800</v>
      </c>
      <c r="F30" s="108">
        <v>6000</v>
      </c>
      <c r="G30" s="108">
        <v>6000</v>
      </c>
      <c r="H30" s="108">
        <v>6000</v>
      </c>
      <c r="I30" s="108">
        <v>68000</v>
      </c>
      <c r="J30" s="108">
        <v>6000</v>
      </c>
      <c r="K30" s="108">
        <v>6000</v>
      </c>
      <c r="L30" s="108">
        <v>6000</v>
      </c>
      <c r="M30" s="174">
        <v>15000</v>
      </c>
      <c r="N30" s="163">
        <v>6000</v>
      </c>
      <c r="O30" s="163">
        <v>6000</v>
      </c>
      <c r="P30" s="163">
        <v>6000</v>
      </c>
    </row>
    <row r="31" spans="1:16">
      <c r="A31" s="108" t="s">
        <v>560</v>
      </c>
      <c r="B31" s="72" t="s">
        <v>633</v>
      </c>
      <c r="C31" s="46">
        <v>3526013</v>
      </c>
      <c r="D31" s="74" t="s">
        <v>588</v>
      </c>
      <c r="E31" s="108">
        <v>186400</v>
      </c>
      <c r="F31" s="108">
        <v>11600</v>
      </c>
      <c r="G31" s="108">
        <v>11600</v>
      </c>
      <c r="H31" s="108">
        <v>11600</v>
      </c>
      <c r="I31" s="108">
        <v>90000</v>
      </c>
      <c r="J31" s="108">
        <v>11600</v>
      </c>
      <c r="K31" s="108">
        <v>11600</v>
      </c>
      <c r="L31" s="108">
        <v>11600</v>
      </c>
      <c r="M31" s="174">
        <v>9000</v>
      </c>
      <c r="N31" s="163">
        <v>11600</v>
      </c>
      <c r="O31" s="163">
        <v>11600</v>
      </c>
      <c r="P31" s="163">
        <v>11600</v>
      </c>
    </row>
    <row r="32" spans="1:16">
      <c r="A32" s="108" t="s">
        <v>431</v>
      </c>
      <c r="B32" s="72" t="s">
        <v>627</v>
      </c>
      <c r="C32" s="46" t="s">
        <v>585</v>
      </c>
      <c r="D32" s="74" t="s">
        <v>586</v>
      </c>
      <c r="E32" s="108">
        <v>600000</v>
      </c>
      <c r="F32" s="108">
        <v>120000</v>
      </c>
      <c r="G32" s="108">
        <v>120000</v>
      </c>
      <c r="H32" s="108">
        <v>120000</v>
      </c>
      <c r="I32" s="108">
        <v>195000</v>
      </c>
      <c r="J32" s="108">
        <v>120000</v>
      </c>
      <c r="K32" s="108">
        <v>120000</v>
      </c>
      <c r="L32" s="108">
        <v>120000</v>
      </c>
      <c r="M32" s="174">
        <v>360000</v>
      </c>
      <c r="N32" s="163">
        <v>120000</v>
      </c>
      <c r="O32" s="163">
        <v>120000</v>
      </c>
      <c r="P32" s="163">
        <v>120000</v>
      </c>
    </row>
    <row r="33" spans="1:16">
      <c r="A33" s="108" t="s">
        <v>527</v>
      </c>
      <c r="B33" s="72" t="s">
        <v>693</v>
      </c>
      <c r="C33" s="46">
        <v>3526013</v>
      </c>
      <c r="D33" s="74" t="s">
        <v>595</v>
      </c>
      <c r="E33" s="108">
        <v>468000</v>
      </c>
      <c r="F33" s="108">
        <v>7800</v>
      </c>
      <c r="G33" s="108">
        <v>7800</v>
      </c>
      <c r="H33" s="108">
        <v>7800</v>
      </c>
      <c r="I33" s="108">
        <v>741000</v>
      </c>
      <c r="J33" s="108">
        <v>7800</v>
      </c>
      <c r="K33" s="108">
        <v>7800</v>
      </c>
      <c r="L33" s="108">
        <v>7800</v>
      </c>
      <c r="M33" s="174">
        <v>171600</v>
      </c>
      <c r="N33" s="163">
        <v>7800</v>
      </c>
      <c r="O33" s="163">
        <v>7800</v>
      </c>
      <c r="P33" s="163">
        <v>7800</v>
      </c>
    </row>
    <row r="34" spans="1:16">
      <c r="A34" s="108" t="s">
        <v>467</v>
      </c>
      <c r="B34" s="72" t="s">
        <v>650</v>
      </c>
      <c r="C34" s="46" t="s">
        <v>585</v>
      </c>
      <c r="D34" s="74" t="s">
        <v>595</v>
      </c>
      <c r="E34" s="108">
        <v>811000</v>
      </c>
      <c r="F34" s="108">
        <v>4500</v>
      </c>
      <c r="G34" s="108">
        <v>4500</v>
      </c>
      <c r="H34" s="108">
        <v>4500</v>
      </c>
      <c r="I34" s="108">
        <v>204800</v>
      </c>
      <c r="J34" s="108">
        <v>4500</v>
      </c>
      <c r="K34" s="108">
        <v>4500</v>
      </c>
      <c r="L34" s="108">
        <v>4500</v>
      </c>
      <c r="M34" s="174">
        <v>137250</v>
      </c>
      <c r="N34" s="163">
        <v>4500</v>
      </c>
      <c r="O34" s="163">
        <v>4500</v>
      </c>
      <c r="P34" s="163">
        <v>4500</v>
      </c>
    </row>
    <row r="35" spans="1:16">
      <c r="A35" s="108" t="s">
        <v>470</v>
      </c>
      <c r="B35" s="106"/>
      <c r="C35" s="46" t="s">
        <v>594</v>
      </c>
      <c r="D35" s="74" t="s">
        <v>588</v>
      </c>
      <c r="E35" s="125"/>
      <c r="F35" s="127"/>
      <c r="G35" s="127"/>
      <c r="H35" s="127"/>
      <c r="I35" s="126">
        <v>0</v>
      </c>
      <c r="J35" s="127"/>
      <c r="K35" s="127"/>
      <c r="L35" s="127"/>
      <c r="M35" s="174">
        <v>0</v>
      </c>
      <c r="N35" s="127"/>
      <c r="O35" s="127"/>
      <c r="P35" s="127"/>
    </row>
    <row r="36" spans="1:16">
      <c r="A36" s="108" t="s">
        <v>378</v>
      </c>
      <c r="B36" s="72" t="s">
        <v>612</v>
      </c>
      <c r="C36" s="46" t="s">
        <v>590</v>
      </c>
      <c r="D36" s="74" t="s">
        <v>588</v>
      </c>
      <c r="E36" s="108"/>
      <c r="F36" s="108">
        <v>240000</v>
      </c>
      <c r="G36" s="108">
        <v>240000</v>
      </c>
      <c r="H36" s="108">
        <v>240000</v>
      </c>
      <c r="I36" s="126">
        <v>0</v>
      </c>
      <c r="J36" s="108">
        <v>240000</v>
      </c>
      <c r="K36" s="108">
        <v>240000</v>
      </c>
      <c r="L36" s="108">
        <v>240000</v>
      </c>
      <c r="M36" s="174">
        <v>240000</v>
      </c>
      <c r="N36" s="163">
        <v>240000</v>
      </c>
      <c r="O36" s="163">
        <v>240000</v>
      </c>
      <c r="P36" s="163">
        <v>240000</v>
      </c>
    </row>
    <row r="37" spans="1:16">
      <c r="A37" s="108" t="s">
        <v>376</v>
      </c>
      <c r="B37" s="72" t="s">
        <v>610</v>
      </c>
      <c r="C37" s="46" t="s">
        <v>589</v>
      </c>
      <c r="D37" s="74" t="s">
        <v>588</v>
      </c>
      <c r="E37" s="108">
        <v>3276000</v>
      </c>
      <c r="F37" s="108">
        <v>137000</v>
      </c>
      <c r="G37" s="108">
        <v>137000</v>
      </c>
      <c r="H37" s="108">
        <v>137000</v>
      </c>
      <c r="I37" s="126">
        <v>0</v>
      </c>
      <c r="J37" s="108">
        <v>137000</v>
      </c>
      <c r="K37" s="108">
        <v>137000</v>
      </c>
      <c r="L37" s="108">
        <v>137000</v>
      </c>
      <c r="M37" s="174">
        <v>1501500</v>
      </c>
      <c r="N37" s="163">
        <v>137000</v>
      </c>
      <c r="O37" s="163">
        <v>137000</v>
      </c>
      <c r="P37" s="163">
        <v>137000</v>
      </c>
    </row>
    <row r="38" spans="1:16">
      <c r="A38" s="129" t="s">
        <v>376</v>
      </c>
      <c r="B38" s="129" t="s">
        <v>610</v>
      </c>
      <c r="C38" s="130" t="s">
        <v>593</v>
      </c>
      <c r="D38" s="131" t="s">
        <v>588</v>
      </c>
      <c r="E38" s="137"/>
      <c r="F38" s="138"/>
      <c r="G38" s="138"/>
      <c r="H38" s="138"/>
      <c r="I38" s="139"/>
      <c r="J38" s="138"/>
      <c r="K38" s="138"/>
      <c r="L38" s="138"/>
      <c r="M38" s="175"/>
      <c r="N38" s="159"/>
      <c r="O38" s="159"/>
      <c r="P38" s="159"/>
    </row>
    <row r="39" spans="1:16">
      <c r="A39" s="135" t="s">
        <v>543</v>
      </c>
      <c r="B39" s="135"/>
      <c r="C39" s="130" t="s">
        <v>585</v>
      </c>
      <c r="D39" s="136" t="s">
        <v>596</v>
      </c>
      <c r="E39" s="132"/>
      <c r="F39" s="132"/>
      <c r="G39" s="133"/>
      <c r="H39" s="133"/>
      <c r="I39" s="133"/>
      <c r="J39" s="133"/>
      <c r="K39" s="134"/>
      <c r="L39" s="134"/>
      <c r="M39" s="176"/>
      <c r="N39" s="169"/>
      <c r="O39" s="170"/>
      <c r="P39" s="170"/>
    </row>
    <row r="40" spans="1:16">
      <c r="A40" s="129" t="s">
        <v>420</v>
      </c>
      <c r="B40" s="129" t="s">
        <v>642</v>
      </c>
      <c r="C40" s="130" t="s">
        <v>585</v>
      </c>
      <c r="D40" s="131" t="s">
        <v>588</v>
      </c>
      <c r="E40" s="132"/>
      <c r="F40" s="132"/>
      <c r="G40" s="133"/>
      <c r="H40" s="133"/>
      <c r="I40" s="133"/>
      <c r="J40" s="133"/>
      <c r="K40" s="134"/>
      <c r="L40" s="134"/>
      <c r="M40" s="176"/>
      <c r="N40" s="169"/>
      <c r="O40" s="170"/>
      <c r="P40" s="170"/>
    </row>
    <row r="41" spans="1:16">
      <c r="A41" s="108" t="s">
        <v>420</v>
      </c>
      <c r="B41" s="72" t="s">
        <v>642</v>
      </c>
      <c r="C41" s="46" t="s">
        <v>585</v>
      </c>
      <c r="D41" s="74" t="s">
        <v>588</v>
      </c>
      <c r="E41" s="108">
        <v>660000</v>
      </c>
      <c r="F41" s="108">
        <v>110000</v>
      </c>
      <c r="G41" s="108">
        <v>110000</v>
      </c>
      <c r="H41" s="108">
        <v>110000</v>
      </c>
      <c r="I41" s="108">
        <v>550000</v>
      </c>
      <c r="J41" s="108">
        <v>110000</v>
      </c>
      <c r="K41" s="108">
        <v>110000</v>
      </c>
      <c r="L41" s="108">
        <v>110000</v>
      </c>
      <c r="M41" s="174">
        <v>101970</v>
      </c>
      <c r="N41" s="163">
        <v>110000</v>
      </c>
      <c r="O41" s="163">
        <v>110000</v>
      </c>
      <c r="P41" s="163">
        <v>110000</v>
      </c>
    </row>
    <row r="42" spans="1:16">
      <c r="A42" s="73" t="s">
        <v>429</v>
      </c>
      <c r="B42" s="106"/>
      <c r="C42" s="46" t="s">
        <v>585</v>
      </c>
      <c r="D42" s="107" t="s">
        <v>596</v>
      </c>
      <c r="E42" s="108">
        <v>186000</v>
      </c>
      <c r="F42" s="108">
        <v>4200</v>
      </c>
      <c r="G42" s="108">
        <v>4200</v>
      </c>
      <c r="H42" s="108">
        <v>4200</v>
      </c>
      <c r="I42" s="108">
        <v>768600</v>
      </c>
      <c r="J42" s="108">
        <v>4200</v>
      </c>
      <c r="K42" s="108">
        <v>4200</v>
      </c>
      <c r="L42" s="108">
        <v>4200</v>
      </c>
      <c r="M42" s="174">
        <v>25200</v>
      </c>
      <c r="N42" s="163">
        <v>4200</v>
      </c>
      <c r="O42" s="163">
        <v>4200</v>
      </c>
      <c r="P42" s="163">
        <v>4200</v>
      </c>
    </row>
    <row r="43" spans="1:16">
      <c r="A43" s="108" t="s">
        <v>372</v>
      </c>
      <c r="B43" s="72" t="s">
        <v>608</v>
      </c>
      <c r="C43" s="46" t="s">
        <v>587</v>
      </c>
      <c r="D43" s="74" t="s">
        <v>586</v>
      </c>
      <c r="E43" s="108">
        <v>4792000</v>
      </c>
      <c r="F43" s="108">
        <v>33750</v>
      </c>
      <c r="G43" s="108">
        <v>33750</v>
      </c>
      <c r="H43" s="108">
        <v>33750</v>
      </c>
      <c r="I43" s="108">
        <v>100000</v>
      </c>
      <c r="J43" s="108">
        <v>33750</v>
      </c>
      <c r="K43" s="108">
        <v>33750</v>
      </c>
      <c r="L43" s="108">
        <v>33750</v>
      </c>
      <c r="M43" s="174">
        <v>3679425</v>
      </c>
      <c r="N43" s="163">
        <v>33750</v>
      </c>
      <c r="O43" s="163">
        <v>33750</v>
      </c>
      <c r="P43" s="163">
        <v>33750</v>
      </c>
    </row>
    <row r="44" spans="1:16">
      <c r="A44" s="129" t="s">
        <v>372</v>
      </c>
      <c r="B44" s="129" t="s">
        <v>608</v>
      </c>
      <c r="C44" s="130" t="s">
        <v>594</v>
      </c>
      <c r="D44" s="131" t="s">
        <v>586</v>
      </c>
      <c r="E44" s="132"/>
      <c r="F44" s="132"/>
      <c r="G44" s="133"/>
      <c r="H44" s="133"/>
      <c r="I44" s="133"/>
      <c r="J44" s="133"/>
      <c r="K44" s="134"/>
      <c r="L44" s="134"/>
      <c r="M44" s="176"/>
      <c r="N44" s="169"/>
      <c r="O44" s="170"/>
      <c r="P44" s="170"/>
    </row>
    <row r="45" spans="1:16">
      <c r="A45" s="129" t="s">
        <v>481</v>
      </c>
      <c r="B45" s="129" t="s">
        <v>679</v>
      </c>
      <c r="C45" s="130" t="s">
        <v>590</v>
      </c>
      <c r="D45" s="131" t="s">
        <v>586</v>
      </c>
      <c r="E45" s="132"/>
      <c r="F45" s="132"/>
      <c r="G45" s="133"/>
      <c r="H45" s="133"/>
      <c r="I45" s="133"/>
      <c r="J45" s="133"/>
      <c r="K45" s="134"/>
      <c r="L45" s="134"/>
      <c r="M45" s="176"/>
      <c r="N45" s="169"/>
      <c r="O45" s="170"/>
      <c r="P45" s="170"/>
    </row>
    <row r="46" spans="1:16">
      <c r="A46" s="129" t="s">
        <v>481</v>
      </c>
      <c r="B46" s="129" t="s">
        <v>679</v>
      </c>
      <c r="C46" s="130" t="s">
        <v>593</v>
      </c>
      <c r="D46" s="131" t="s">
        <v>586</v>
      </c>
      <c r="E46" s="132"/>
      <c r="F46" s="132"/>
      <c r="G46" s="133"/>
      <c r="H46" s="133"/>
      <c r="I46" s="133"/>
      <c r="J46" s="133"/>
      <c r="K46" s="134"/>
      <c r="L46" s="134"/>
      <c r="M46" s="176"/>
      <c r="N46" s="169"/>
      <c r="O46" s="170"/>
      <c r="P46" s="170"/>
    </row>
    <row r="47" spans="1:16">
      <c r="A47" s="73" t="s">
        <v>556</v>
      </c>
      <c r="B47" s="106"/>
      <c r="C47" s="46" t="s">
        <v>589</v>
      </c>
      <c r="D47" s="107" t="s">
        <v>600</v>
      </c>
      <c r="E47" s="108">
        <v>1300000</v>
      </c>
      <c r="F47" s="108">
        <v>20000</v>
      </c>
      <c r="G47" s="108">
        <v>20000</v>
      </c>
      <c r="H47" s="108">
        <v>20000</v>
      </c>
      <c r="I47" s="108">
        <v>40000</v>
      </c>
      <c r="J47" s="108">
        <v>20000</v>
      </c>
      <c r="K47" s="108">
        <v>20000</v>
      </c>
      <c r="L47" s="108">
        <v>20000</v>
      </c>
      <c r="M47" s="174">
        <v>400000</v>
      </c>
      <c r="N47" s="163">
        <v>20000</v>
      </c>
      <c r="O47" s="163">
        <v>20000</v>
      </c>
      <c r="P47" s="163">
        <v>20000</v>
      </c>
    </row>
    <row r="48" spans="1:16">
      <c r="A48" s="108" t="s">
        <v>374</v>
      </c>
      <c r="B48" s="72" t="s">
        <v>609</v>
      </c>
      <c r="C48" s="46" t="s">
        <v>585</v>
      </c>
      <c r="D48" s="74" t="s">
        <v>586</v>
      </c>
      <c r="E48" s="108"/>
      <c r="F48" s="127"/>
      <c r="G48" s="127"/>
      <c r="H48" s="127"/>
      <c r="I48" s="126">
        <v>0</v>
      </c>
      <c r="J48" s="127"/>
      <c r="K48" s="127"/>
      <c r="L48" s="127"/>
      <c r="M48" s="174">
        <v>28800</v>
      </c>
      <c r="N48" s="163"/>
      <c r="O48" s="163"/>
      <c r="P48" s="163"/>
    </row>
    <row r="49" spans="1:16">
      <c r="A49" s="73" t="s">
        <v>578</v>
      </c>
      <c r="B49" s="106"/>
      <c r="C49" s="46" t="s">
        <v>585</v>
      </c>
      <c r="D49" s="107" t="s">
        <v>600</v>
      </c>
      <c r="E49" s="108">
        <v>228800</v>
      </c>
      <c r="F49" s="108">
        <v>550</v>
      </c>
      <c r="G49" s="108">
        <v>550</v>
      </c>
      <c r="H49" s="108">
        <v>550</v>
      </c>
      <c r="I49" s="108">
        <v>214500</v>
      </c>
      <c r="J49" s="108">
        <v>550</v>
      </c>
      <c r="K49" s="108">
        <v>550</v>
      </c>
      <c r="L49" s="108">
        <v>550</v>
      </c>
      <c r="M49" s="174">
        <v>93500</v>
      </c>
      <c r="N49" s="163">
        <v>550</v>
      </c>
      <c r="O49" s="163">
        <v>550</v>
      </c>
      <c r="P49" s="163">
        <v>550</v>
      </c>
    </row>
    <row r="50" spans="1:16">
      <c r="A50" s="108" t="s">
        <v>452</v>
      </c>
      <c r="B50" s="106"/>
      <c r="C50" s="46" t="s">
        <v>585</v>
      </c>
      <c r="D50" s="74" t="s">
        <v>586</v>
      </c>
      <c r="E50" s="108">
        <v>999750</v>
      </c>
      <c r="F50" s="108">
        <v>1000</v>
      </c>
      <c r="G50" s="108">
        <v>1000</v>
      </c>
      <c r="H50" s="108">
        <v>1000</v>
      </c>
      <c r="I50" s="108">
        <v>644750</v>
      </c>
      <c r="J50" s="108">
        <v>1000</v>
      </c>
      <c r="K50" s="108">
        <v>1000</v>
      </c>
      <c r="L50" s="108">
        <v>1000</v>
      </c>
      <c r="M50" s="174">
        <v>119700</v>
      </c>
      <c r="N50" s="163">
        <v>1000</v>
      </c>
      <c r="O50" s="163">
        <v>1000</v>
      </c>
      <c r="P50" s="163">
        <v>1000</v>
      </c>
    </row>
    <row r="51" spans="1:16">
      <c r="A51" s="129" t="s">
        <v>452</v>
      </c>
      <c r="B51" s="135"/>
      <c r="C51" s="130" t="s">
        <v>585</v>
      </c>
      <c r="D51" s="131" t="s">
        <v>586</v>
      </c>
      <c r="E51" s="132"/>
      <c r="F51" s="132"/>
      <c r="G51" s="133"/>
      <c r="H51" s="133"/>
      <c r="I51" s="133"/>
      <c r="J51" s="133"/>
      <c r="K51" s="134"/>
      <c r="L51" s="134"/>
      <c r="M51" s="176"/>
      <c r="N51" s="169"/>
      <c r="O51" s="170"/>
      <c r="P51" s="170"/>
    </row>
    <row r="52" spans="1:16">
      <c r="A52" s="129" t="s">
        <v>386</v>
      </c>
      <c r="B52" s="129" t="s">
        <v>618</v>
      </c>
      <c r="C52" s="130" t="s">
        <v>585</v>
      </c>
      <c r="D52" s="131" t="s">
        <v>588</v>
      </c>
      <c r="E52" s="132"/>
      <c r="F52" s="132"/>
      <c r="G52" s="133"/>
      <c r="H52" s="133"/>
      <c r="I52" s="133"/>
      <c r="J52" s="133"/>
      <c r="K52" s="134"/>
      <c r="L52" s="134"/>
      <c r="M52" s="176"/>
      <c r="N52" s="169"/>
      <c r="O52" s="170"/>
      <c r="P52" s="170"/>
    </row>
    <row r="53" spans="1:16">
      <c r="A53" s="108" t="s">
        <v>386</v>
      </c>
      <c r="B53" s="72" t="s">
        <v>652</v>
      </c>
      <c r="C53" s="46" t="s">
        <v>585</v>
      </c>
      <c r="D53" s="74" t="s">
        <v>588</v>
      </c>
      <c r="E53" s="108">
        <v>637100</v>
      </c>
      <c r="F53" s="108">
        <v>27700</v>
      </c>
      <c r="G53" s="108">
        <v>27700</v>
      </c>
      <c r="H53" s="108">
        <v>27700</v>
      </c>
      <c r="I53" s="126">
        <v>0</v>
      </c>
      <c r="J53" s="108">
        <v>27700</v>
      </c>
      <c r="K53" s="108">
        <v>27700</v>
      </c>
      <c r="L53" s="108">
        <v>27700</v>
      </c>
      <c r="M53" s="174">
        <v>13433</v>
      </c>
      <c r="N53" s="163">
        <v>13200</v>
      </c>
      <c r="O53" s="163">
        <v>13200</v>
      </c>
      <c r="P53" s="163">
        <v>13200</v>
      </c>
    </row>
    <row r="54" spans="1:16">
      <c r="A54" s="108" t="s">
        <v>386</v>
      </c>
      <c r="B54" s="72" t="s">
        <v>618</v>
      </c>
      <c r="C54" s="46" t="s">
        <v>585</v>
      </c>
      <c r="D54" s="74" t="s">
        <v>588</v>
      </c>
      <c r="E54" s="108">
        <v>250800</v>
      </c>
      <c r="F54" s="108">
        <v>13200</v>
      </c>
      <c r="G54" s="108">
        <v>13200</v>
      </c>
      <c r="H54" s="108">
        <v>13200</v>
      </c>
      <c r="I54" s="126">
        <v>0</v>
      </c>
      <c r="J54" s="108">
        <v>13200</v>
      </c>
      <c r="K54" s="108">
        <v>13200</v>
      </c>
      <c r="L54" s="108">
        <v>13200</v>
      </c>
      <c r="M54" s="174">
        <v>290085</v>
      </c>
      <c r="N54" s="163">
        <v>27700</v>
      </c>
      <c r="O54" s="163">
        <v>27700</v>
      </c>
      <c r="P54" s="163">
        <v>27700</v>
      </c>
    </row>
    <row r="55" spans="1:16">
      <c r="A55" s="108" t="s">
        <v>529</v>
      </c>
      <c r="B55" s="72" t="s">
        <v>694</v>
      </c>
      <c r="C55" s="46" t="s">
        <v>585</v>
      </c>
      <c r="D55" s="74" t="s">
        <v>588</v>
      </c>
      <c r="E55" s="108">
        <v>234700</v>
      </c>
      <c r="F55" s="108">
        <v>18000</v>
      </c>
      <c r="G55" s="108">
        <v>18000</v>
      </c>
      <c r="H55" s="108">
        <v>18000</v>
      </c>
      <c r="I55" s="126">
        <v>0</v>
      </c>
      <c r="J55" s="108">
        <v>18000</v>
      </c>
      <c r="K55" s="108">
        <v>18000</v>
      </c>
      <c r="L55" s="108">
        <v>18000</v>
      </c>
      <c r="M55" s="174">
        <v>54180</v>
      </c>
      <c r="N55" s="163">
        <v>18000</v>
      </c>
      <c r="O55" s="163">
        <v>18000</v>
      </c>
      <c r="P55" s="163">
        <v>18000</v>
      </c>
    </row>
    <row r="56" spans="1:16">
      <c r="A56" s="135" t="s">
        <v>562</v>
      </c>
      <c r="B56" s="135"/>
      <c r="C56" s="130" t="s">
        <v>585</v>
      </c>
      <c r="D56" s="136" t="s">
        <v>600</v>
      </c>
      <c r="E56" s="140"/>
      <c r="F56" s="140"/>
      <c r="G56" s="140"/>
      <c r="H56" s="140"/>
      <c r="I56" s="140"/>
      <c r="J56" s="140"/>
      <c r="K56" s="140"/>
      <c r="L56" s="140"/>
      <c r="M56" s="177"/>
      <c r="N56" s="170"/>
      <c r="O56" s="170"/>
      <c r="P56" s="170"/>
    </row>
    <row r="57" spans="1:16">
      <c r="A57" s="135" t="s">
        <v>551</v>
      </c>
      <c r="B57" s="135"/>
      <c r="C57" s="130" t="s">
        <v>585</v>
      </c>
      <c r="D57" s="136" t="s">
        <v>600</v>
      </c>
      <c r="E57" s="129"/>
      <c r="F57" s="129"/>
      <c r="G57" s="129"/>
      <c r="H57" s="129"/>
      <c r="I57" s="129"/>
      <c r="J57" s="129"/>
      <c r="K57" s="129"/>
      <c r="L57" s="129"/>
      <c r="M57" s="178"/>
      <c r="N57" s="171"/>
      <c r="O57" s="171"/>
      <c r="P57" s="171"/>
    </row>
    <row r="58" spans="1:16">
      <c r="A58" s="108" t="s">
        <v>441</v>
      </c>
      <c r="B58" s="72" t="s">
        <v>655</v>
      </c>
      <c r="C58" s="46" t="s">
        <v>585</v>
      </c>
      <c r="D58" s="74" t="s">
        <v>586</v>
      </c>
      <c r="E58" s="108">
        <v>94500</v>
      </c>
      <c r="F58" s="108">
        <v>18000</v>
      </c>
      <c r="G58" s="108">
        <v>18000</v>
      </c>
      <c r="H58" s="108">
        <v>18000</v>
      </c>
      <c r="I58" s="108">
        <v>180000</v>
      </c>
      <c r="J58" s="108">
        <v>18000</v>
      </c>
      <c r="K58" s="108">
        <v>18000</v>
      </c>
      <c r="L58" s="108">
        <v>18000</v>
      </c>
      <c r="M58" s="174">
        <v>217000</v>
      </c>
      <c r="N58" s="163">
        <v>18000</v>
      </c>
      <c r="O58" s="163">
        <v>18000</v>
      </c>
      <c r="P58" s="163">
        <v>18000</v>
      </c>
    </row>
    <row r="59" spans="1:16">
      <c r="A59" s="108" t="s">
        <v>416</v>
      </c>
      <c r="B59" s="72" t="s">
        <v>639</v>
      </c>
      <c r="C59" s="46" t="s">
        <v>585</v>
      </c>
      <c r="D59" s="74" t="s">
        <v>586</v>
      </c>
      <c r="E59" s="108">
        <v>586920</v>
      </c>
      <c r="F59" s="108">
        <v>1000</v>
      </c>
      <c r="G59" s="108">
        <v>1000</v>
      </c>
      <c r="H59" s="108">
        <v>1000</v>
      </c>
      <c r="I59" s="108">
        <v>360100</v>
      </c>
      <c r="J59" s="108">
        <v>1000</v>
      </c>
      <c r="K59" s="108">
        <v>1000</v>
      </c>
      <c r="L59" s="108">
        <v>1000</v>
      </c>
      <c r="M59" s="174">
        <v>119700</v>
      </c>
      <c r="N59" s="163">
        <v>1000</v>
      </c>
      <c r="O59" s="163">
        <v>1000</v>
      </c>
      <c r="P59" s="163">
        <v>1000</v>
      </c>
    </row>
    <row r="60" spans="1:16">
      <c r="A60" s="108" t="s">
        <v>450</v>
      </c>
      <c r="B60" s="72" t="s">
        <v>661</v>
      </c>
      <c r="C60" s="46">
        <v>3526015</v>
      </c>
      <c r="D60" s="74" t="s">
        <v>588</v>
      </c>
      <c r="E60" s="108">
        <v>286000</v>
      </c>
      <c r="F60" s="108">
        <v>2600</v>
      </c>
      <c r="G60" s="108">
        <v>2600</v>
      </c>
      <c r="H60" s="108">
        <v>2600</v>
      </c>
      <c r="I60" s="108">
        <v>351000</v>
      </c>
      <c r="J60" s="108">
        <v>2600</v>
      </c>
      <c r="K60" s="108">
        <v>2600</v>
      </c>
      <c r="L60" s="108">
        <v>2600</v>
      </c>
      <c r="M60" s="174">
        <v>13000</v>
      </c>
      <c r="N60" s="163">
        <v>2600</v>
      </c>
      <c r="O60" s="163">
        <v>2600</v>
      </c>
      <c r="P60" s="163">
        <v>2600</v>
      </c>
    </row>
    <row r="61" spans="1:16">
      <c r="A61" s="135" t="s">
        <v>517</v>
      </c>
      <c r="B61" s="135"/>
      <c r="C61" s="130">
        <v>3526015</v>
      </c>
      <c r="D61" s="136" t="s">
        <v>596</v>
      </c>
      <c r="E61" s="132"/>
      <c r="F61" s="132"/>
      <c r="G61" s="133"/>
      <c r="H61" s="133"/>
      <c r="I61" s="133"/>
      <c r="J61" s="133"/>
      <c r="K61" s="134"/>
      <c r="L61" s="134"/>
      <c r="M61" s="133"/>
      <c r="N61" s="133"/>
      <c r="O61" s="134"/>
      <c r="P61" s="134"/>
    </row>
    <row r="62" spans="1:16">
      <c r="A62" s="108" t="s">
        <v>537</v>
      </c>
      <c r="B62" s="106"/>
      <c r="C62" s="46" t="s">
        <v>585</v>
      </c>
      <c r="D62" s="74" t="s">
        <v>595</v>
      </c>
      <c r="E62" s="108">
        <v>475000</v>
      </c>
      <c r="F62" s="108">
        <v>19000</v>
      </c>
      <c r="G62" s="108">
        <v>19000</v>
      </c>
      <c r="H62" s="108">
        <v>19000</v>
      </c>
      <c r="I62" s="108">
        <v>130000</v>
      </c>
      <c r="J62" s="108">
        <v>19000</v>
      </c>
      <c r="K62" s="108">
        <v>19000</v>
      </c>
      <c r="L62" s="108">
        <v>19000</v>
      </c>
      <c r="M62" s="174">
        <v>646000</v>
      </c>
      <c r="N62" s="163">
        <v>19000</v>
      </c>
      <c r="O62" s="163">
        <v>19000</v>
      </c>
      <c r="P62" s="163">
        <v>19000</v>
      </c>
    </row>
    <row r="63" spans="1:16">
      <c r="A63" s="108" t="s">
        <v>404</v>
      </c>
      <c r="B63" s="72" t="s">
        <v>631</v>
      </c>
      <c r="C63" s="46" t="s">
        <v>585</v>
      </c>
      <c r="D63" s="74" t="s">
        <v>586</v>
      </c>
      <c r="E63" s="108">
        <v>890000</v>
      </c>
      <c r="F63" s="108">
        <v>350</v>
      </c>
      <c r="G63" s="108">
        <v>350</v>
      </c>
      <c r="H63" s="108">
        <v>350</v>
      </c>
      <c r="I63" s="108">
        <v>1199400</v>
      </c>
      <c r="J63" s="108">
        <v>350</v>
      </c>
      <c r="K63" s="108">
        <v>350</v>
      </c>
      <c r="L63" s="108">
        <v>350</v>
      </c>
      <c r="M63" s="174">
        <v>301700</v>
      </c>
      <c r="N63" s="163">
        <v>350</v>
      </c>
      <c r="O63" s="163">
        <v>350</v>
      </c>
      <c r="P63" s="163">
        <v>350</v>
      </c>
    </row>
    <row r="64" spans="1:16">
      <c r="A64" s="108" t="s">
        <v>387</v>
      </c>
      <c r="B64" s="106"/>
      <c r="C64" s="46">
        <v>3526013</v>
      </c>
      <c r="D64" s="74" t="s">
        <v>591</v>
      </c>
      <c r="E64" s="108">
        <v>957000</v>
      </c>
      <c r="F64" s="108">
        <v>11000</v>
      </c>
      <c r="G64" s="108">
        <v>11000</v>
      </c>
      <c r="H64" s="108">
        <v>11000</v>
      </c>
      <c r="I64" s="108">
        <v>330000</v>
      </c>
      <c r="J64" s="108">
        <v>11000</v>
      </c>
      <c r="K64" s="108">
        <v>11000</v>
      </c>
      <c r="L64" s="108">
        <v>11000</v>
      </c>
      <c r="M64" s="174">
        <v>258683</v>
      </c>
      <c r="N64" s="163">
        <v>11000</v>
      </c>
      <c r="O64" s="163">
        <v>11000</v>
      </c>
      <c r="P64" s="163">
        <v>11000</v>
      </c>
    </row>
    <row r="65" spans="1:16">
      <c r="A65" s="73" t="s">
        <v>493</v>
      </c>
      <c r="B65" s="106"/>
      <c r="C65" s="46">
        <v>3526013</v>
      </c>
      <c r="D65" s="107" t="s">
        <v>600</v>
      </c>
      <c r="E65" s="108">
        <v>1076500</v>
      </c>
      <c r="F65" s="108">
        <v>12000</v>
      </c>
      <c r="G65" s="108">
        <v>12000</v>
      </c>
      <c r="H65" s="108">
        <v>12000</v>
      </c>
      <c r="I65" s="108">
        <v>330000</v>
      </c>
      <c r="J65" s="108">
        <v>12000</v>
      </c>
      <c r="K65" s="108">
        <v>12000</v>
      </c>
      <c r="L65" s="108">
        <v>12000</v>
      </c>
      <c r="M65" s="174">
        <v>86400</v>
      </c>
      <c r="N65" s="163">
        <v>12000</v>
      </c>
      <c r="O65" s="163">
        <v>12000</v>
      </c>
      <c r="P65" s="163">
        <v>12000</v>
      </c>
    </row>
    <row r="66" spans="1:16">
      <c r="A66" s="73" t="s">
        <v>506</v>
      </c>
      <c r="B66" s="106"/>
      <c r="C66" s="46">
        <v>3526013</v>
      </c>
      <c r="D66" s="107" t="s">
        <v>600</v>
      </c>
      <c r="E66" s="108">
        <v>72000</v>
      </c>
      <c r="F66" s="108">
        <v>12000</v>
      </c>
      <c r="G66" s="108">
        <v>12000</v>
      </c>
      <c r="H66" s="108">
        <v>12000</v>
      </c>
      <c r="I66" s="108">
        <v>180000</v>
      </c>
      <c r="J66" s="108">
        <v>12000</v>
      </c>
      <c r="K66" s="108">
        <v>12000</v>
      </c>
      <c r="L66" s="108">
        <v>12000</v>
      </c>
      <c r="M66" s="174">
        <v>38400</v>
      </c>
      <c r="N66" s="163">
        <v>12000</v>
      </c>
      <c r="O66" s="163">
        <v>12000</v>
      </c>
      <c r="P66" s="163">
        <v>12000</v>
      </c>
    </row>
    <row r="67" spans="1:16">
      <c r="A67" s="108" t="s">
        <v>469</v>
      </c>
      <c r="B67" s="72" t="s">
        <v>672</v>
      </c>
      <c r="C67" s="46">
        <v>3526013</v>
      </c>
      <c r="D67" s="74" t="s">
        <v>586</v>
      </c>
      <c r="E67" s="125"/>
      <c r="F67" s="128"/>
      <c r="G67" s="128"/>
      <c r="H67" s="128"/>
      <c r="I67" s="126">
        <v>0</v>
      </c>
      <c r="J67" s="128"/>
      <c r="K67" s="128"/>
      <c r="L67" s="128"/>
      <c r="M67" s="174">
        <v>0</v>
      </c>
      <c r="N67" s="128"/>
      <c r="O67" s="128"/>
      <c r="P67" s="128"/>
    </row>
    <row r="68" spans="1:16">
      <c r="A68" s="73" t="s">
        <v>570</v>
      </c>
      <c r="B68" s="106"/>
      <c r="C68" s="46">
        <v>3526013</v>
      </c>
      <c r="D68" s="107" t="s">
        <v>605</v>
      </c>
      <c r="E68" s="108">
        <v>682500</v>
      </c>
      <c r="F68" s="108">
        <v>19800</v>
      </c>
      <c r="G68" s="108">
        <v>19800</v>
      </c>
      <c r="H68" s="108">
        <v>19800</v>
      </c>
      <c r="I68" s="108">
        <v>370500</v>
      </c>
      <c r="J68" s="108">
        <v>19800</v>
      </c>
      <c r="K68" s="108">
        <v>19800</v>
      </c>
      <c r="L68" s="108">
        <v>19800</v>
      </c>
      <c r="M68" s="174">
        <v>612000</v>
      </c>
      <c r="N68" s="163">
        <v>19800</v>
      </c>
      <c r="O68" s="163">
        <v>19800</v>
      </c>
      <c r="P68" s="163">
        <v>19800</v>
      </c>
    </row>
    <row r="69" spans="1:16">
      <c r="A69" s="108" t="s">
        <v>540</v>
      </c>
      <c r="B69" s="72" t="s">
        <v>697</v>
      </c>
      <c r="C69" s="46">
        <v>3526013</v>
      </c>
      <c r="D69" s="74" t="s">
        <v>69</v>
      </c>
      <c r="E69" s="108">
        <v>762020</v>
      </c>
      <c r="F69" s="108">
        <v>1400</v>
      </c>
      <c r="G69" s="108">
        <v>1400</v>
      </c>
      <c r="H69" s="108">
        <v>1400</v>
      </c>
      <c r="I69" s="126">
        <v>0</v>
      </c>
      <c r="J69" s="108">
        <v>1400</v>
      </c>
      <c r="K69" s="108">
        <v>1400</v>
      </c>
      <c r="L69" s="108">
        <v>1400</v>
      </c>
      <c r="M69" s="174">
        <v>120400</v>
      </c>
      <c r="N69" s="163">
        <v>1400</v>
      </c>
      <c r="O69" s="163">
        <v>1400</v>
      </c>
      <c r="P69" s="163">
        <v>1400</v>
      </c>
    </row>
    <row r="70" spans="1:16">
      <c r="A70" s="129" t="s">
        <v>540</v>
      </c>
      <c r="B70" s="129" t="s">
        <v>697</v>
      </c>
      <c r="C70" s="130">
        <v>3526013</v>
      </c>
      <c r="D70" s="131" t="s">
        <v>69</v>
      </c>
      <c r="E70" s="140"/>
      <c r="F70" s="140"/>
      <c r="G70" s="140"/>
      <c r="H70" s="140"/>
      <c r="I70" s="140"/>
      <c r="J70" s="140"/>
      <c r="K70" s="140"/>
      <c r="L70" s="140"/>
      <c r="M70" s="177"/>
      <c r="N70" s="170"/>
      <c r="O70" s="170"/>
      <c r="P70" s="170"/>
    </row>
    <row r="71" spans="1:16">
      <c r="A71" s="135" t="s">
        <v>534</v>
      </c>
      <c r="B71" s="135"/>
      <c r="C71" s="130">
        <v>3526013</v>
      </c>
      <c r="D71" s="136" t="s">
        <v>603</v>
      </c>
      <c r="E71" s="140"/>
      <c r="F71" s="140"/>
      <c r="G71" s="140"/>
      <c r="H71" s="140"/>
      <c r="I71" s="140"/>
      <c r="J71" s="140"/>
      <c r="K71" s="140"/>
      <c r="L71" s="140"/>
      <c r="M71" s="177"/>
      <c r="N71" s="170"/>
      <c r="O71" s="170"/>
      <c r="P71" s="170"/>
    </row>
    <row r="72" spans="1:16">
      <c r="A72" s="129" t="s">
        <v>584</v>
      </c>
      <c r="B72" s="129" t="s">
        <v>635</v>
      </c>
      <c r="C72" s="130">
        <v>3526013</v>
      </c>
      <c r="D72" s="131" t="s">
        <v>586</v>
      </c>
      <c r="E72" s="140"/>
      <c r="F72" s="140"/>
      <c r="G72" s="140"/>
      <c r="H72" s="140"/>
      <c r="I72" s="140"/>
      <c r="J72" s="140"/>
      <c r="K72" s="140"/>
      <c r="L72" s="140"/>
      <c r="M72" s="177"/>
      <c r="N72" s="170"/>
      <c r="O72" s="170"/>
      <c r="P72" s="170"/>
    </row>
    <row r="73" spans="1:16">
      <c r="A73" s="73" t="s">
        <v>554</v>
      </c>
      <c r="B73" s="106"/>
      <c r="C73" s="46">
        <v>3526013</v>
      </c>
      <c r="D73" s="107" t="s">
        <v>600</v>
      </c>
      <c r="E73" s="108">
        <v>75600</v>
      </c>
      <c r="F73" s="108">
        <v>1700</v>
      </c>
      <c r="G73" s="108">
        <v>1700</v>
      </c>
      <c r="H73" s="108">
        <v>1700</v>
      </c>
      <c r="I73" s="126">
        <v>0</v>
      </c>
      <c r="J73" s="108">
        <v>1700</v>
      </c>
      <c r="K73" s="108">
        <v>1700</v>
      </c>
      <c r="L73" s="108">
        <v>1700</v>
      </c>
      <c r="M73" s="174">
        <v>0</v>
      </c>
      <c r="N73" s="163">
        <v>1700</v>
      </c>
      <c r="O73" s="163">
        <v>1700</v>
      </c>
      <c r="P73" s="163">
        <v>1700</v>
      </c>
    </row>
    <row r="74" spans="1:16">
      <c r="A74" s="73" t="s">
        <v>563</v>
      </c>
      <c r="B74" s="106"/>
      <c r="C74" s="46">
        <v>3526015</v>
      </c>
      <c r="D74" s="107" t="s">
        <v>601</v>
      </c>
      <c r="E74" s="108">
        <v>200000</v>
      </c>
      <c r="F74" s="108">
        <v>4000</v>
      </c>
      <c r="G74" s="108">
        <v>4000</v>
      </c>
      <c r="H74" s="108">
        <v>4000</v>
      </c>
      <c r="I74" s="126">
        <v>0</v>
      </c>
      <c r="J74" s="108">
        <v>4000</v>
      </c>
      <c r="K74" s="108">
        <v>4000</v>
      </c>
      <c r="L74" s="108">
        <v>4000</v>
      </c>
      <c r="M74" s="174">
        <v>0</v>
      </c>
      <c r="N74" s="163">
        <v>4000</v>
      </c>
      <c r="O74" s="163">
        <v>4000</v>
      </c>
      <c r="P74" s="163">
        <v>4000</v>
      </c>
    </row>
    <row r="75" spans="1:16">
      <c r="A75" s="73" t="s">
        <v>553</v>
      </c>
      <c r="B75" s="106"/>
      <c r="C75" s="46" t="s">
        <v>585</v>
      </c>
      <c r="D75" s="107" t="s">
        <v>600</v>
      </c>
      <c r="E75" s="108">
        <v>412500</v>
      </c>
      <c r="F75" s="108">
        <v>1650</v>
      </c>
      <c r="G75" s="108">
        <v>1650</v>
      </c>
      <c r="H75" s="108">
        <v>1650</v>
      </c>
      <c r="I75" s="108">
        <v>33600</v>
      </c>
      <c r="J75" s="108">
        <v>1650</v>
      </c>
      <c r="K75" s="108">
        <v>1650</v>
      </c>
      <c r="L75" s="108">
        <v>1650</v>
      </c>
      <c r="M75" s="174">
        <v>82500</v>
      </c>
      <c r="N75" s="163">
        <v>1650</v>
      </c>
      <c r="O75" s="163">
        <v>1650</v>
      </c>
      <c r="P75" s="163">
        <v>1650</v>
      </c>
    </row>
    <row r="76" spans="1:16">
      <c r="A76" s="73" t="s">
        <v>375</v>
      </c>
      <c r="B76" s="106"/>
      <c r="C76" s="46">
        <v>3526013</v>
      </c>
      <c r="D76" s="107" t="s">
        <v>588</v>
      </c>
      <c r="E76" s="108">
        <v>1725000</v>
      </c>
      <c r="F76" s="108">
        <v>11500</v>
      </c>
      <c r="G76" s="108">
        <v>11500</v>
      </c>
      <c r="H76" s="108">
        <v>11500</v>
      </c>
      <c r="I76" s="108">
        <v>36000</v>
      </c>
      <c r="J76" s="108">
        <v>11500</v>
      </c>
      <c r="K76" s="108">
        <v>11500</v>
      </c>
      <c r="L76" s="108">
        <v>11500</v>
      </c>
      <c r="M76" s="174">
        <v>0</v>
      </c>
      <c r="N76" s="163">
        <v>11500</v>
      </c>
      <c r="O76" s="163">
        <v>11500</v>
      </c>
      <c r="P76" s="163"/>
    </row>
    <row r="77" spans="1:16">
      <c r="A77" s="108" t="s">
        <v>583</v>
      </c>
      <c r="B77" s="72" t="s">
        <v>705</v>
      </c>
      <c r="C77" s="46">
        <v>3526013</v>
      </c>
      <c r="D77" s="74" t="s">
        <v>606</v>
      </c>
      <c r="E77" s="108">
        <v>714000</v>
      </c>
      <c r="F77" s="108">
        <v>200</v>
      </c>
      <c r="G77" s="108">
        <v>200</v>
      </c>
      <c r="H77" s="108">
        <v>200</v>
      </c>
      <c r="I77" s="126">
        <v>0</v>
      </c>
      <c r="J77" s="108">
        <v>200</v>
      </c>
      <c r="K77" s="108">
        <v>200</v>
      </c>
      <c r="L77" s="108">
        <v>200</v>
      </c>
      <c r="M77" s="174">
        <v>45100</v>
      </c>
      <c r="N77" s="163">
        <v>200</v>
      </c>
      <c r="O77" s="163">
        <v>200</v>
      </c>
      <c r="P77" s="163">
        <v>200</v>
      </c>
    </row>
    <row r="78" spans="1:16">
      <c r="A78" s="108" t="s">
        <v>417</v>
      </c>
      <c r="B78" s="106"/>
      <c r="C78" s="46">
        <v>3526013</v>
      </c>
      <c r="D78" s="74" t="s">
        <v>586</v>
      </c>
      <c r="E78" s="108">
        <v>578650</v>
      </c>
      <c r="F78" s="108">
        <v>8150</v>
      </c>
      <c r="G78" s="108">
        <v>8150</v>
      </c>
      <c r="H78" s="108">
        <v>8150</v>
      </c>
      <c r="I78" s="108">
        <v>408000</v>
      </c>
      <c r="J78" s="108">
        <v>8150</v>
      </c>
      <c r="K78" s="108">
        <v>8150</v>
      </c>
      <c r="L78" s="108">
        <v>8150</v>
      </c>
      <c r="M78" s="174">
        <v>345560</v>
      </c>
      <c r="N78" s="163">
        <v>8150</v>
      </c>
      <c r="O78" s="163">
        <v>8150</v>
      </c>
      <c r="P78" s="163">
        <v>8150</v>
      </c>
    </row>
    <row r="79" spans="1:16">
      <c r="A79" s="108" t="s">
        <v>482</v>
      </c>
      <c r="B79" s="72" t="s">
        <v>680</v>
      </c>
      <c r="C79" s="46" t="s">
        <v>585</v>
      </c>
      <c r="D79" s="74" t="s">
        <v>586</v>
      </c>
      <c r="E79" s="108"/>
      <c r="F79" s="108">
        <v>96000</v>
      </c>
      <c r="G79" s="108">
        <v>96000</v>
      </c>
      <c r="H79" s="108">
        <v>96000</v>
      </c>
      <c r="I79" s="108">
        <v>120000</v>
      </c>
      <c r="J79" s="108">
        <v>96000</v>
      </c>
      <c r="K79" s="108">
        <v>96000</v>
      </c>
      <c r="L79" s="108">
        <v>96000</v>
      </c>
      <c r="M79" s="174">
        <v>72000</v>
      </c>
      <c r="N79" s="163">
        <v>96000</v>
      </c>
      <c r="O79" s="163">
        <v>96000</v>
      </c>
      <c r="P79" s="163">
        <v>96000</v>
      </c>
    </row>
    <row r="80" spans="1:16">
      <c r="A80" s="73" t="s">
        <v>520</v>
      </c>
      <c r="B80" s="106"/>
      <c r="C80" s="46" t="s">
        <v>585</v>
      </c>
      <c r="D80" s="107" t="s">
        <v>597</v>
      </c>
      <c r="E80" s="108">
        <v>180000</v>
      </c>
      <c r="F80" s="108">
        <v>200</v>
      </c>
      <c r="G80" s="108">
        <v>200</v>
      </c>
      <c r="H80" s="108">
        <v>200</v>
      </c>
      <c r="I80" s="108">
        <v>106000</v>
      </c>
      <c r="J80" s="108">
        <v>200</v>
      </c>
      <c r="K80" s="108">
        <v>200</v>
      </c>
      <c r="L80" s="108">
        <v>200</v>
      </c>
      <c r="M80" s="174">
        <v>70000</v>
      </c>
      <c r="N80" s="163">
        <v>200</v>
      </c>
      <c r="O80" s="163">
        <v>200</v>
      </c>
      <c r="P80" s="163">
        <v>200</v>
      </c>
    </row>
    <row r="81" spans="1:16">
      <c r="A81" s="108" t="s">
        <v>395</v>
      </c>
      <c r="B81" s="106"/>
      <c r="C81" s="46" t="s">
        <v>585</v>
      </c>
      <c r="D81" s="74" t="s">
        <v>586</v>
      </c>
      <c r="E81" s="108">
        <v>713700</v>
      </c>
      <c r="F81" s="108">
        <v>300</v>
      </c>
      <c r="G81" s="108">
        <v>300</v>
      </c>
      <c r="H81" s="108">
        <v>300</v>
      </c>
      <c r="I81" s="108">
        <v>7000</v>
      </c>
      <c r="J81" s="108">
        <v>300</v>
      </c>
      <c r="K81" s="108">
        <v>300</v>
      </c>
      <c r="L81" s="108">
        <v>300</v>
      </c>
      <c r="M81" s="174">
        <v>95910</v>
      </c>
      <c r="N81" s="163">
        <v>300</v>
      </c>
      <c r="O81" s="163">
        <v>300</v>
      </c>
      <c r="P81" s="163">
        <v>300</v>
      </c>
    </row>
    <row r="82" spans="1:16">
      <c r="A82" s="73" t="s">
        <v>546</v>
      </c>
      <c r="B82" s="106"/>
      <c r="C82" s="46" t="s">
        <v>585</v>
      </c>
      <c r="D82" s="107" t="s">
        <v>600</v>
      </c>
      <c r="E82" s="125"/>
      <c r="F82" s="128"/>
      <c r="G82" s="128"/>
      <c r="H82" s="128"/>
      <c r="I82" s="126">
        <v>0</v>
      </c>
      <c r="J82" s="128"/>
      <c r="K82" s="128"/>
      <c r="L82" s="128"/>
      <c r="M82" s="174">
        <v>16400</v>
      </c>
      <c r="N82" s="163"/>
      <c r="O82" s="163"/>
      <c r="P82" s="163"/>
    </row>
    <row r="83" spans="1:16">
      <c r="A83" s="108" t="s">
        <v>521</v>
      </c>
      <c r="B83" s="72" t="s">
        <v>691</v>
      </c>
      <c r="C83" s="46">
        <v>3526013</v>
      </c>
      <c r="D83" s="74" t="s">
        <v>599</v>
      </c>
      <c r="E83" s="108">
        <v>105000</v>
      </c>
      <c r="F83" s="108">
        <v>10500</v>
      </c>
      <c r="G83" s="108">
        <v>10500</v>
      </c>
      <c r="H83" s="108">
        <v>10500</v>
      </c>
      <c r="I83" s="108">
        <v>193200</v>
      </c>
      <c r="J83" s="108">
        <v>10500</v>
      </c>
      <c r="K83" s="108">
        <v>10500</v>
      </c>
      <c r="L83" s="108">
        <v>10500</v>
      </c>
      <c r="M83" s="174">
        <v>42000</v>
      </c>
      <c r="N83" s="163">
        <v>10500</v>
      </c>
      <c r="O83" s="163">
        <v>10500</v>
      </c>
      <c r="P83" s="163">
        <v>10500</v>
      </c>
    </row>
    <row r="84" spans="1:16">
      <c r="A84" s="108" t="s">
        <v>465</v>
      </c>
      <c r="B84" s="72" t="s">
        <v>670</v>
      </c>
      <c r="C84" s="46">
        <v>3526013</v>
      </c>
      <c r="D84" s="74" t="s">
        <v>599</v>
      </c>
      <c r="E84" s="108">
        <v>218400</v>
      </c>
      <c r="F84" s="108">
        <v>11200</v>
      </c>
      <c r="G84" s="108">
        <v>11200</v>
      </c>
      <c r="H84" s="108">
        <v>11200</v>
      </c>
      <c r="I84" s="108">
        <v>193200</v>
      </c>
      <c r="J84" s="108">
        <v>11200</v>
      </c>
      <c r="K84" s="108">
        <v>11200</v>
      </c>
      <c r="L84" s="108">
        <v>11200</v>
      </c>
      <c r="M84" s="174">
        <v>100800</v>
      </c>
      <c r="N84" s="163">
        <v>11200</v>
      </c>
      <c r="O84" s="163">
        <v>11200</v>
      </c>
      <c r="P84" s="163">
        <v>11200</v>
      </c>
    </row>
    <row r="85" spans="1:16">
      <c r="A85" s="108" t="s">
        <v>523</v>
      </c>
      <c r="B85" s="72" t="s">
        <v>635</v>
      </c>
      <c r="C85" s="46">
        <v>3526013</v>
      </c>
      <c r="D85" s="74" t="s">
        <v>591</v>
      </c>
      <c r="E85" s="108">
        <v>357000</v>
      </c>
      <c r="F85" s="108">
        <v>17600</v>
      </c>
      <c r="G85" s="108">
        <v>17600</v>
      </c>
      <c r="H85" s="108">
        <v>17600</v>
      </c>
      <c r="I85" s="108">
        <v>57600</v>
      </c>
      <c r="J85" s="108">
        <v>17600</v>
      </c>
      <c r="K85" s="108">
        <v>17600</v>
      </c>
      <c r="L85" s="108">
        <v>17600</v>
      </c>
      <c r="M85" s="174">
        <v>131100</v>
      </c>
      <c r="N85" s="163">
        <v>17600</v>
      </c>
      <c r="O85" s="163">
        <v>17600</v>
      </c>
      <c r="P85" s="163">
        <v>17600</v>
      </c>
    </row>
    <row r="86" spans="1:16">
      <c r="A86" s="108" t="s">
        <v>456</v>
      </c>
      <c r="B86" s="72" t="s">
        <v>663</v>
      </c>
      <c r="C86" s="46">
        <v>3526013</v>
      </c>
      <c r="D86" s="74" t="s">
        <v>588</v>
      </c>
      <c r="E86" s="108">
        <v>870590</v>
      </c>
      <c r="F86" s="108">
        <v>8470</v>
      </c>
      <c r="G86" s="108">
        <v>8470</v>
      </c>
      <c r="H86" s="108">
        <v>8470</v>
      </c>
      <c r="I86" s="108">
        <v>272000</v>
      </c>
      <c r="J86" s="108">
        <v>8470</v>
      </c>
      <c r="K86" s="108">
        <v>8470</v>
      </c>
      <c r="L86" s="108">
        <v>8470</v>
      </c>
      <c r="M86" s="174">
        <v>8470</v>
      </c>
      <c r="N86" s="163">
        <v>8470</v>
      </c>
      <c r="O86" s="163">
        <v>8470</v>
      </c>
      <c r="P86" s="163">
        <v>8470</v>
      </c>
    </row>
    <row r="87" spans="1:16">
      <c r="A87" s="108" t="s">
        <v>526</v>
      </c>
      <c r="B87" s="72" t="s">
        <v>623</v>
      </c>
      <c r="C87" s="46">
        <v>3526013</v>
      </c>
      <c r="D87" s="74" t="s">
        <v>586</v>
      </c>
      <c r="E87" s="150">
        <v>0</v>
      </c>
      <c r="F87" s="152"/>
      <c r="G87" s="152"/>
      <c r="H87" s="152"/>
      <c r="I87" s="151">
        <v>0</v>
      </c>
      <c r="J87" s="180"/>
      <c r="K87" s="180"/>
      <c r="L87" s="180"/>
      <c r="M87" s="179" t="s">
        <v>794</v>
      </c>
      <c r="N87" s="180"/>
      <c r="O87" s="180"/>
      <c r="P87" s="180"/>
    </row>
    <row r="88" spans="1:16">
      <c r="A88" s="129" t="s">
        <v>426</v>
      </c>
      <c r="B88" s="129" t="s">
        <v>646</v>
      </c>
      <c r="C88" s="130">
        <v>3526013</v>
      </c>
      <c r="D88" s="131" t="s">
        <v>595</v>
      </c>
      <c r="E88" s="132"/>
      <c r="F88" s="132"/>
      <c r="G88" s="133"/>
      <c r="H88" s="133"/>
      <c r="I88" s="133"/>
      <c r="J88" s="133"/>
      <c r="K88" s="134"/>
      <c r="L88" s="134"/>
      <c r="M88" s="176"/>
      <c r="N88" s="169"/>
      <c r="O88" s="170"/>
      <c r="P88" s="170"/>
    </row>
    <row r="89" spans="1:16">
      <c r="A89" s="108" t="s">
        <v>426</v>
      </c>
      <c r="B89" s="72" t="s">
        <v>646</v>
      </c>
      <c r="C89" s="46">
        <v>3526013</v>
      </c>
      <c r="D89" s="74" t="s">
        <v>595</v>
      </c>
      <c r="E89" s="108">
        <v>706800</v>
      </c>
      <c r="F89" s="108">
        <v>7600</v>
      </c>
      <c r="G89" s="108">
        <v>7600</v>
      </c>
      <c r="H89" s="108">
        <v>7600</v>
      </c>
      <c r="I89" s="108">
        <v>661200</v>
      </c>
      <c r="J89" s="108">
        <v>7600</v>
      </c>
      <c r="K89" s="108">
        <v>7600</v>
      </c>
      <c r="L89" s="108">
        <v>7600</v>
      </c>
      <c r="M89" s="174">
        <v>243200</v>
      </c>
      <c r="N89" s="163">
        <v>7600</v>
      </c>
      <c r="O89" s="163">
        <v>7600</v>
      </c>
      <c r="P89" s="163">
        <v>7600</v>
      </c>
    </row>
    <row r="90" spans="1:16">
      <c r="A90" s="108" t="s">
        <v>478</v>
      </c>
      <c r="B90" s="72" t="s">
        <v>677</v>
      </c>
      <c r="C90" s="46">
        <v>3526013</v>
      </c>
      <c r="D90" s="74" t="s">
        <v>586</v>
      </c>
      <c r="E90" s="108"/>
      <c r="F90" s="108">
        <v>28000</v>
      </c>
      <c r="G90" s="108">
        <v>28000</v>
      </c>
      <c r="H90" s="108">
        <v>28000</v>
      </c>
      <c r="I90" s="108">
        <v>168000</v>
      </c>
      <c r="J90" s="108">
        <v>28000</v>
      </c>
      <c r="K90" s="108">
        <v>28000</v>
      </c>
      <c r="L90" s="108">
        <v>28000</v>
      </c>
      <c r="M90" s="174">
        <v>105560</v>
      </c>
      <c r="N90" s="163">
        <v>28000</v>
      </c>
      <c r="O90" s="163">
        <v>28000</v>
      </c>
      <c r="P90" s="163">
        <v>28000</v>
      </c>
    </row>
    <row r="91" spans="1:16">
      <c r="A91" s="129" t="s">
        <v>478</v>
      </c>
      <c r="B91" s="129" t="s">
        <v>677</v>
      </c>
      <c r="C91" s="130">
        <v>3526013</v>
      </c>
      <c r="D91" s="131" t="s">
        <v>586</v>
      </c>
      <c r="E91" s="132"/>
      <c r="F91" s="132"/>
      <c r="G91" s="133"/>
      <c r="H91" s="133"/>
      <c r="I91" s="133"/>
      <c r="J91" s="133"/>
      <c r="K91" s="134"/>
      <c r="L91" s="134"/>
      <c r="M91" s="176"/>
      <c r="N91" s="169"/>
      <c r="O91" s="170"/>
      <c r="P91" s="170"/>
    </row>
    <row r="92" spans="1:16">
      <c r="A92" s="108" t="s">
        <v>438</v>
      </c>
      <c r="B92" s="108" t="s">
        <v>653</v>
      </c>
      <c r="C92" s="155">
        <v>3526013</v>
      </c>
      <c r="D92" s="156" t="s">
        <v>586</v>
      </c>
      <c r="E92" s="108">
        <v>696000</v>
      </c>
      <c r="F92" s="108">
        <v>19000</v>
      </c>
      <c r="G92" s="108">
        <v>19000</v>
      </c>
      <c r="H92" s="108">
        <v>19000</v>
      </c>
      <c r="I92" s="108">
        <v>5200</v>
      </c>
      <c r="J92" s="108">
        <v>19000</v>
      </c>
      <c r="K92" s="108">
        <v>19000</v>
      </c>
      <c r="L92" s="108">
        <v>19000</v>
      </c>
      <c r="M92" s="174">
        <v>0</v>
      </c>
      <c r="N92" s="163">
        <v>19000</v>
      </c>
      <c r="O92" s="163">
        <v>19000</v>
      </c>
      <c r="P92" s="163">
        <v>19000</v>
      </c>
    </row>
    <row r="93" spans="1:16">
      <c r="A93" s="108" t="s">
        <v>421</v>
      </c>
      <c r="B93" s="72" t="s">
        <v>643</v>
      </c>
      <c r="C93" s="46">
        <v>3526013</v>
      </c>
      <c r="D93" s="74" t="s">
        <v>586</v>
      </c>
      <c r="E93" s="108">
        <v>500000</v>
      </c>
      <c r="F93" s="108">
        <v>41000</v>
      </c>
      <c r="G93" s="108">
        <v>41000</v>
      </c>
      <c r="H93" s="108">
        <v>41000</v>
      </c>
      <c r="I93" s="108">
        <v>1383000</v>
      </c>
      <c r="J93" s="108">
        <v>41000</v>
      </c>
      <c r="K93" s="108">
        <v>41000</v>
      </c>
      <c r="L93" s="108">
        <v>41000</v>
      </c>
      <c r="M93" s="174">
        <v>410000</v>
      </c>
      <c r="N93" s="163">
        <v>41000</v>
      </c>
      <c r="O93" s="163">
        <v>41000</v>
      </c>
      <c r="P93" s="163">
        <v>41000</v>
      </c>
    </row>
    <row r="94" spans="1:16">
      <c r="A94" s="108" t="s">
        <v>567</v>
      </c>
      <c r="B94" s="106"/>
      <c r="C94" s="46" t="s">
        <v>585</v>
      </c>
      <c r="D94" s="74" t="s">
        <v>595</v>
      </c>
      <c r="E94" s="108">
        <v>422900</v>
      </c>
      <c r="F94" s="108">
        <v>720</v>
      </c>
      <c r="G94" s="108">
        <v>720</v>
      </c>
      <c r="H94" s="108">
        <v>720</v>
      </c>
      <c r="I94" s="108">
        <v>826500</v>
      </c>
      <c r="J94" s="108">
        <v>720</v>
      </c>
      <c r="K94" s="108">
        <v>720</v>
      </c>
      <c r="L94" s="108">
        <v>720</v>
      </c>
      <c r="M94" s="174">
        <v>140400</v>
      </c>
      <c r="N94" s="163">
        <v>720</v>
      </c>
      <c r="O94" s="163">
        <v>720</v>
      </c>
      <c r="P94" s="163">
        <v>720</v>
      </c>
    </row>
    <row r="95" spans="1:16">
      <c r="A95" s="108" t="s">
        <v>557</v>
      </c>
      <c r="B95" s="72" t="s">
        <v>700</v>
      </c>
      <c r="C95" s="46">
        <v>3526013</v>
      </c>
      <c r="D95" s="74" t="s">
        <v>588</v>
      </c>
      <c r="E95" s="108">
        <v>233700</v>
      </c>
      <c r="F95" s="108">
        <v>12600</v>
      </c>
      <c r="G95" s="108">
        <v>12600</v>
      </c>
      <c r="H95" s="108">
        <v>12600</v>
      </c>
      <c r="I95" s="108">
        <v>90000</v>
      </c>
      <c r="J95" s="108">
        <v>12600</v>
      </c>
      <c r="K95" s="108">
        <v>12600</v>
      </c>
      <c r="L95" s="108">
        <v>12600</v>
      </c>
      <c r="M95" s="174">
        <v>61500</v>
      </c>
      <c r="N95" s="163">
        <v>12600</v>
      </c>
      <c r="O95" s="163">
        <v>12600</v>
      </c>
      <c r="P95" s="163">
        <v>12600</v>
      </c>
    </row>
    <row r="96" spans="1:16">
      <c r="A96" s="108" t="s">
        <v>499</v>
      </c>
      <c r="B96" s="72" t="s">
        <v>671</v>
      </c>
      <c r="C96" s="46">
        <v>3526013</v>
      </c>
      <c r="D96" s="74" t="s">
        <v>599</v>
      </c>
      <c r="E96" s="108">
        <v>116000</v>
      </c>
      <c r="F96" s="108">
        <v>2200</v>
      </c>
      <c r="G96" s="108">
        <v>2200</v>
      </c>
      <c r="H96" s="108">
        <v>2200</v>
      </c>
      <c r="I96" s="108">
        <v>98400</v>
      </c>
      <c r="J96" s="108">
        <v>2200</v>
      </c>
      <c r="K96" s="108">
        <v>2200</v>
      </c>
      <c r="L96" s="108">
        <v>2200</v>
      </c>
      <c r="M96" s="174">
        <v>12400</v>
      </c>
      <c r="N96" s="163">
        <v>2200</v>
      </c>
      <c r="O96" s="163">
        <v>2200</v>
      </c>
      <c r="P96" s="163">
        <v>2200</v>
      </c>
    </row>
    <row r="97" spans="1:16">
      <c r="A97" s="108" t="s">
        <v>576</v>
      </c>
      <c r="B97" s="72" t="s">
        <v>702</v>
      </c>
      <c r="C97" s="46" t="s">
        <v>585</v>
      </c>
      <c r="D97" s="74" t="s">
        <v>586</v>
      </c>
      <c r="E97" s="108">
        <v>56000</v>
      </c>
      <c r="F97" s="108">
        <v>56000</v>
      </c>
      <c r="G97" s="108">
        <v>56000</v>
      </c>
      <c r="H97" s="108">
        <v>56000</v>
      </c>
      <c r="I97" s="108">
        <v>7840</v>
      </c>
      <c r="J97" s="108">
        <v>56000</v>
      </c>
      <c r="K97" s="108">
        <v>56000</v>
      </c>
      <c r="L97" s="108">
        <v>56000</v>
      </c>
      <c r="M97" s="174">
        <v>0</v>
      </c>
      <c r="N97" s="163">
        <v>56000</v>
      </c>
      <c r="O97" s="163">
        <v>56000</v>
      </c>
      <c r="P97" s="163">
        <v>56000</v>
      </c>
    </row>
    <row r="98" spans="1:16">
      <c r="A98" s="108" t="s">
        <v>547</v>
      </c>
      <c r="B98" s="72" t="s">
        <v>699</v>
      </c>
      <c r="C98" s="46">
        <v>3526013</v>
      </c>
      <c r="D98" s="74" t="s">
        <v>586</v>
      </c>
      <c r="E98" s="150"/>
      <c r="F98" s="152"/>
      <c r="G98" s="152"/>
      <c r="H98" s="152"/>
      <c r="I98" s="151">
        <v>0</v>
      </c>
      <c r="J98" s="152"/>
      <c r="K98" s="152"/>
      <c r="L98" s="152"/>
      <c r="M98" s="174">
        <v>59220</v>
      </c>
      <c r="N98" s="163"/>
      <c r="O98" s="163"/>
      <c r="P98" s="163"/>
    </row>
    <row r="99" spans="1:16">
      <c r="A99" s="129" t="s">
        <v>464</v>
      </c>
      <c r="B99" s="129" t="s">
        <v>668</v>
      </c>
      <c r="C99" s="130" t="s">
        <v>585</v>
      </c>
      <c r="D99" s="131" t="s">
        <v>586</v>
      </c>
      <c r="E99" s="132"/>
      <c r="F99" s="132"/>
      <c r="G99" s="133"/>
      <c r="H99" s="133"/>
      <c r="I99" s="133"/>
      <c r="J99" s="133"/>
      <c r="K99" s="134"/>
      <c r="L99" s="134"/>
      <c r="M99" s="176"/>
      <c r="N99" s="169"/>
      <c r="O99" s="170"/>
      <c r="P99" s="170"/>
    </row>
    <row r="100" spans="1:16">
      <c r="A100" s="73" t="s">
        <v>464</v>
      </c>
      <c r="B100" s="106"/>
      <c r="C100" s="46" t="s">
        <v>585</v>
      </c>
      <c r="D100" s="107" t="s">
        <v>600</v>
      </c>
      <c r="E100" s="108"/>
      <c r="F100" s="108">
        <v>25500</v>
      </c>
      <c r="G100" s="108">
        <v>25500</v>
      </c>
      <c r="H100" s="108">
        <v>25500</v>
      </c>
      <c r="I100" s="108">
        <v>51000</v>
      </c>
      <c r="J100" s="108">
        <v>25500</v>
      </c>
      <c r="K100" s="108">
        <v>25500</v>
      </c>
      <c r="L100" s="108">
        <v>25500</v>
      </c>
      <c r="M100" s="174">
        <v>76500</v>
      </c>
      <c r="N100" s="163">
        <v>25500</v>
      </c>
      <c r="O100" s="163">
        <v>25500</v>
      </c>
      <c r="P100" s="163">
        <v>25500</v>
      </c>
    </row>
    <row r="101" spans="1:16">
      <c r="A101" s="108" t="s">
        <v>422</v>
      </c>
      <c r="B101" s="72" t="s">
        <v>636</v>
      </c>
      <c r="C101" s="46" t="s">
        <v>585</v>
      </c>
      <c r="D101" s="74" t="s">
        <v>586</v>
      </c>
      <c r="E101" s="108">
        <v>1235800</v>
      </c>
      <c r="F101" s="108">
        <v>33400</v>
      </c>
      <c r="G101" s="108">
        <v>33400</v>
      </c>
      <c r="H101" s="108">
        <v>33400</v>
      </c>
      <c r="I101" s="108">
        <v>260000</v>
      </c>
      <c r="J101" s="108">
        <v>33400</v>
      </c>
      <c r="K101" s="108">
        <v>33400</v>
      </c>
      <c r="L101" s="108">
        <v>33400</v>
      </c>
      <c r="M101" s="174">
        <v>393900</v>
      </c>
      <c r="N101" s="163">
        <v>33400</v>
      </c>
      <c r="O101" s="163">
        <v>33400</v>
      </c>
      <c r="P101" s="163">
        <v>33400</v>
      </c>
    </row>
    <row r="102" spans="1:16">
      <c r="A102" s="129" t="s">
        <v>480</v>
      </c>
      <c r="B102" s="129" t="s">
        <v>678</v>
      </c>
      <c r="C102" s="130" t="s">
        <v>585</v>
      </c>
      <c r="D102" s="131" t="s">
        <v>586</v>
      </c>
      <c r="E102" s="132"/>
      <c r="F102" s="132"/>
      <c r="G102" s="133"/>
      <c r="H102" s="133"/>
      <c r="I102" s="133"/>
      <c r="J102" s="133"/>
      <c r="K102" s="134"/>
      <c r="L102" s="134"/>
    </row>
    <row r="103" spans="1:16">
      <c r="A103" s="73" t="s">
        <v>505</v>
      </c>
      <c r="B103" s="106"/>
      <c r="C103" s="46" t="s">
        <v>585</v>
      </c>
      <c r="D103" s="107" t="s">
        <v>600</v>
      </c>
      <c r="E103" s="108">
        <v>698750</v>
      </c>
      <c r="F103" s="108">
        <v>16250</v>
      </c>
      <c r="G103" s="108">
        <v>16250</v>
      </c>
      <c r="H103" s="108">
        <v>16250</v>
      </c>
      <c r="I103" s="108">
        <v>617500</v>
      </c>
      <c r="J103" s="108">
        <v>16250</v>
      </c>
      <c r="K103" s="108">
        <v>16250</v>
      </c>
      <c r="L103" s="108">
        <v>16250</v>
      </c>
      <c r="M103" s="174">
        <v>43450</v>
      </c>
      <c r="N103" s="163">
        <v>16250</v>
      </c>
      <c r="O103" s="163">
        <v>16250</v>
      </c>
      <c r="P103" s="163">
        <v>16250</v>
      </c>
    </row>
    <row r="104" spans="1:16">
      <c r="A104" s="108" t="s">
        <v>413</v>
      </c>
      <c r="B104" s="72" t="s">
        <v>636</v>
      </c>
      <c r="C104" s="46">
        <v>3526013</v>
      </c>
      <c r="D104" s="74" t="s">
        <v>591</v>
      </c>
      <c r="E104" s="108">
        <v>455000</v>
      </c>
      <c r="F104" s="108">
        <v>13000</v>
      </c>
      <c r="G104" s="108">
        <v>13000</v>
      </c>
      <c r="H104" s="108">
        <v>13000</v>
      </c>
      <c r="I104" s="108">
        <v>994500</v>
      </c>
      <c r="J104" s="108">
        <v>13000</v>
      </c>
      <c r="K104" s="108">
        <v>13000</v>
      </c>
      <c r="L104" s="108">
        <v>13000</v>
      </c>
      <c r="M104" s="174">
        <v>636604</v>
      </c>
      <c r="N104" s="163">
        <v>13000</v>
      </c>
      <c r="O104" s="163">
        <v>13000</v>
      </c>
      <c r="P104" s="163">
        <v>13000</v>
      </c>
    </row>
    <row r="105" spans="1:16">
      <c r="A105" s="135" t="s">
        <v>486</v>
      </c>
      <c r="B105" s="135"/>
      <c r="C105" s="130">
        <v>3526013</v>
      </c>
      <c r="D105" s="136" t="s">
        <v>600</v>
      </c>
      <c r="E105" s="132"/>
      <c r="F105" s="132"/>
      <c r="G105" s="133"/>
      <c r="H105" s="133"/>
      <c r="I105" s="133"/>
      <c r="J105" s="133"/>
      <c r="K105" s="134"/>
      <c r="L105" s="134"/>
      <c r="M105" s="176"/>
      <c r="N105" s="169"/>
      <c r="O105" s="170"/>
      <c r="P105" s="170"/>
    </row>
    <row r="106" spans="1:16">
      <c r="A106" s="129" t="s">
        <v>390</v>
      </c>
      <c r="B106" s="129" t="s">
        <v>621</v>
      </c>
      <c r="C106" s="130" t="s">
        <v>585</v>
      </c>
      <c r="D106" s="131" t="s">
        <v>586</v>
      </c>
      <c r="E106" s="132"/>
      <c r="F106" s="132"/>
      <c r="G106" s="133"/>
      <c r="H106" s="133"/>
      <c r="I106" s="133"/>
      <c r="J106" s="133"/>
      <c r="K106" s="134"/>
      <c r="L106" s="134"/>
      <c r="M106" s="176"/>
      <c r="N106" s="169"/>
      <c r="O106" s="170"/>
      <c r="P106" s="170"/>
    </row>
    <row r="107" spans="1:16">
      <c r="A107" s="108" t="s">
        <v>390</v>
      </c>
      <c r="B107" s="72" t="s">
        <v>621</v>
      </c>
      <c r="C107" s="46" t="s">
        <v>585</v>
      </c>
      <c r="D107" s="74" t="s">
        <v>586</v>
      </c>
      <c r="E107" s="108">
        <v>1864000</v>
      </c>
      <c r="F107" s="108">
        <v>7000</v>
      </c>
      <c r="G107" s="108">
        <v>7000</v>
      </c>
      <c r="H107" s="108">
        <v>7000</v>
      </c>
      <c r="I107" s="108">
        <v>112500</v>
      </c>
      <c r="J107" s="108">
        <v>7000</v>
      </c>
      <c r="K107" s="108">
        <v>7000</v>
      </c>
      <c r="L107" s="108">
        <v>7000</v>
      </c>
      <c r="M107" s="174">
        <v>384947</v>
      </c>
      <c r="N107" s="163">
        <v>7000</v>
      </c>
      <c r="O107" s="163">
        <v>7000</v>
      </c>
      <c r="P107" s="163">
        <v>7000</v>
      </c>
    </row>
    <row r="108" spans="1:16">
      <c r="A108" s="108" t="s">
        <v>582</v>
      </c>
      <c r="B108" s="72" t="s">
        <v>704</v>
      </c>
      <c r="C108" s="46" t="s">
        <v>585</v>
      </c>
      <c r="D108" s="74" t="s">
        <v>586</v>
      </c>
      <c r="E108" s="150"/>
      <c r="F108" s="152"/>
      <c r="G108" s="152"/>
      <c r="H108" s="152"/>
      <c r="I108" s="151">
        <v>0</v>
      </c>
      <c r="J108" s="152"/>
      <c r="K108" s="152"/>
      <c r="L108" s="152"/>
      <c r="M108" s="174">
        <v>690700</v>
      </c>
      <c r="N108" s="163">
        <v>13000</v>
      </c>
      <c r="O108" s="163">
        <v>13000</v>
      </c>
      <c r="P108" s="163">
        <v>13000</v>
      </c>
    </row>
    <row r="109" spans="1:16">
      <c r="A109" s="108" t="s">
        <v>579</v>
      </c>
      <c r="B109" s="72" t="s">
        <v>658</v>
      </c>
      <c r="C109" s="46">
        <v>3526013</v>
      </c>
      <c r="D109" s="74" t="s">
        <v>586</v>
      </c>
      <c r="E109" s="108">
        <v>140000</v>
      </c>
      <c r="F109" s="108">
        <v>35000</v>
      </c>
      <c r="G109" s="108">
        <v>35000</v>
      </c>
      <c r="H109" s="108">
        <v>35000</v>
      </c>
      <c r="I109" s="108">
        <v>130000</v>
      </c>
      <c r="J109" s="108">
        <v>35000</v>
      </c>
      <c r="K109" s="108">
        <v>35000</v>
      </c>
      <c r="L109" s="108">
        <v>35000</v>
      </c>
      <c r="M109" s="174">
        <v>96580</v>
      </c>
      <c r="N109" s="163">
        <v>35000</v>
      </c>
      <c r="O109" s="163">
        <v>35000</v>
      </c>
      <c r="P109" s="163">
        <v>35000</v>
      </c>
    </row>
    <row r="110" spans="1:16">
      <c r="A110" s="135" t="s">
        <v>552</v>
      </c>
      <c r="B110" s="135"/>
      <c r="C110" s="130">
        <v>3526013</v>
      </c>
      <c r="D110" s="136" t="s">
        <v>600</v>
      </c>
      <c r="E110" s="132"/>
      <c r="F110" s="132"/>
      <c r="G110" s="133"/>
      <c r="H110" s="133"/>
      <c r="I110" s="133"/>
      <c r="J110" s="133"/>
      <c r="K110" s="134"/>
      <c r="L110" s="134"/>
      <c r="M110" s="176"/>
      <c r="N110" s="169"/>
      <c r="O110" s="170"/>
      <c r="P110" s="170"/>
    </row>
    <row r="111" spans="1:16">
      <c r="A111" s="73" t="s">
        <v>462</v>
      </c>
      <c r="B111" s="106" t="s">
        <v>669</v>
      </c>
      <c r="C111" s="46" t="s">
        <v>585</v>
      </c>
      <c r="D111" s="107" t="s">
        <v>588</v>
      </c>
      <c r="E111" s="150"/>
      <c r="F111" s="153"/>
      <c r="G111" s="153"/>
      <c r="H111" s="153"/>
      <c r="I111" s="151">
        <v>0</v>
      </c>
      <c r="J111" s="153"/>
      <c r="K111" s="153"/>
      <c r="L111" s="153"/>
      <c r="M111" s="174">
        <v>0</v>
      </c>
      <c r="N111" s="153"/>
      <c r="O111" s="153"/>
      <c r="P111" s="153"/>
    </row>
    <row r="112" spans="1:16">
      <c r="A112" s="108" t="s">
        <v>539</v>
      </c>
      <c r="B112" s="72" t="s">
        <v>626</v>
      </c>
      <c r="C112" s="46" t="s">
        <v>585</v>
      </c>
      <c r="D112" s="74" t="s">
        <v>586</v>
      </c>
      <c r="E112" s="108">
        <v>100000</v>
      </c>
      <c r="F112" s="108">
        <v>20000</v>
      </c>
      <c r="G112" s="108">
        <v>20000</v>
      </c>
      <c r="H112" s="108">
        <v>20000</v>
      </c>
      <c r="I112" s="108">
        <v>200000</v>
      </c>
      <c r="J112" s="108">
        <v>20000</v>
      </c>
      <c r="K112" s="108">
        <v>20000</v>
      </c>
      <c r="L112" s="108">
        <v>20000</v>
      </c>
      <c r="M112" s="174">
        <v>148400</v>
      </c>
      <c r="N112" s="163">
        <v>20000</v>
      </c>
      <c r="O112" s="163">
        <v>20000</v>
      </c>
      <c r="P112" s="163">
        <v>20000</v>
      </c>
    </row>
    <row r="113" spans="1:16">
      <c r="A113" s="108" t="s">
        <v>409</v>
      </c>
      <c r="B113" s="106"/>
      <c r="C113" s="46" t="s">
        <v>585</v>
      </c>
      <c r="D113" s="74" t="s">
        <v>588</v>
      </c>
      <c r="E113" s="108">
        <v>270600</v>
      </c>
      <c r="F113" s="108">
        <v>2200</v>
      </c>
      <c r="G113" s="108">
        <v>2200</v>
      </c>
      <c r="H113" s="108">
        <v>2200</v>
      </c>
      <c r="I113" s="108">
        <v>468600</v>
      </c>
      <c r="J113" s="108">
        <v>2200</v>
      </c>
      <c r="K113" s="108">
        <v>2200</v>
      </c>
      <c r="L113" s="108">
        <v>2200</v>
      </c>
      <c r="M113" s="174">
        <v>17600</v>
      </c>
      <c r="N113" s="163">
        <v>2200</v>
      </c>
      <c r="O113" s="163">
        <v>2200</v>
      </c>
      <c r="P113" s="163">
        <v>2200</v>
      </c>
    </row>
    <row r="114" spans="1:16">
      <c r="A114" s="108" t="s">
        <v>468</v>
      </c>
      <c r="B114" s="72" t="s">
        <v>609</v>
      </c>
      <c r="C114" s="46" t="s">
        <v>585</v>
      </c>
      <c r="D114" s="74" t="s">
        <v>586</v>
      </c>
      <c r="E114" s="108">
        <v>324000</v>
      </c>
      <c r="F114" s="108">
        <v>13200</v>
      </c>
      <c r="G114" s="108">
        <v>13200</v>
      </c>
      <c r="H114" s="108">
        <v>13200</v>
      </c>
      <c r="I114" s="108">
        <v>145200</v>
      </c>
      <c r="J114" s="108">
        <v>13200</v>
      </c>
      <c r="K114" s="108">
        <v>13200</v>
      </c>
      <c r="L114" s="108">
        <v>13200</v>
      </c>
      <c r="M114" s="174">
        <v>136488</v>
      </c>
      <c r="N114" s="163">
        <v>13200</v>
      </c>
      <c r="O114" s="163">
        <v>13200</v>
      </c>
      <c r="P114" s="163">
        <v>13200</v>
      </c>
    </row>
    <row r="115" spans="1:16">
      <c r="A115" s="73" t="s">
        <v>380</v>
      </c>
      <c r="B115" s="106" t="s">
        <v>609</v>
      </c>
      <c r="C115" s="46" t="s">
        <v>585</v>
      </c>
      <c r="D115" s="107" t="s">
        <v>586</v>
      </c>
      <c r="E115" s="108">
        <v>324000</v>
      </c>
      <c r="F115" s="108">
        <v>13200</v>
      </c>
      <c r="G115" s="108">
        <v>13200</v>
      </c>
      <c r="H115" s="108">
        <v>13200</v>
      </c>
      <c r="I115" s="108">
        <v>804000</v>
      </c>
      <c r="J115" s="108">
        <v>13200</v>
      </c>
      <c r="K115" s="108">
        <v>13200</v>
      </c>
      <c r="L115" s="108">
        <v>13200</v>
      </c>
      <c r="M115" s="174">
        <v>17688</v>
      </c>
      <c r="N115" s="163">
        <v>13200</v>
      </c>
      <c r="O115" s="163">
        <v>13200</v>
      </c>
      <c r="P115" s="163">
        <v>13200</v>
      </c>
    </row>
    <row r="116" spans="1:16">
      <c r="A116" s="129" t="s">
        <v>439</v>
      </c>
      <c r="B116" s="135"/>
      <c r="C116" s="130">
        <v>3526013</v>
      </c>
      <c r="D116" s="131" t="s">
        <v>69</v>
      </c>
      <c r="E116" s="132"/>
      <c r="F116" s="132"/>
      <c r="G116" s="133"/>
      <c r="H116" s="133"/>
      <c r="I116" s="133"/>
      <c r="J116" s="133"/>
      <c r="K116" s="134"/>
      <c r="L116" s="134"/>
      <c r="M116" s="176"/>
      <c r="N116" s="169"/>
      <c r="O116" s="170"/>
      <c r="P116" s="170"/>
    </row>
    <row r="117" spans="1:16">
      <c r="A117" s="108" t="s">
        <v>439</v>
      </c>
      <c r="B117" s="106"/>
      <c r="C117" s="46">
        <v>3526013</v>
      </c>
      <c r="D117" s="74" t="s">
        <v>69</v>
      </c>
      <c r="E117" s="108">
        <v>1227500</v>
      </c>
      <c r="F117" s="108">
        <v>500</v>
      </c>
      <c r="G117" s="108">
        <v>500</v>
      </c>
      <c r="H117" s="108">
        <v>500</v>
      </c>
      <c r="I117" s="108">
        <f>LOOKUP(A117,[1]Sheet!$B$16:$B$761,[1]Sheet!$I$16:$I$761)</f>
        <v>0</v>
      </c>
      <c r="J117" s="108">
        <v>500</v>
      </c>
      <c r="K117" s="108">
        <v>500</v>
      </c>
      <c r="L117" s="108">
        <v>500</v>
      </c>
      <c r="M117" s="174">
        <v>417500</v>
      </c>
      <c r="N117" s="163">
        <v>500</v>
      </c>
      <c r="O117" s="163">
        <v>500</v>
      </c>
      <c r="P117" s="163">
        <v>500</v>
      </c>
    </row>
    <row r="118" spans="1:16">
      <c r="A118" s="73" t="s">
        <v>392</v>
      </c>
      <c r="B118" s="72"/>
      <c r="C118" s="46" t="s">
        <v>585</v>
      </c>
      <c r="D118" s="74" t="s">
        <v>586</v>
      </c>
      <c r="E118" s="108">
        <v>412000</v>
      </c>
      <c r="F118" s="108">
        <v>51500</v>
      </c>
      <c r="G118" s="108">
        <v>51500</v>
      </c>
      <c r="H118" s="108">
        <v>51500</v>
      </c>
      <c r="I118" s="108">
        <f>LOOKUP(A118,[1]Sheet!$B$16:$B$761,[1]Sheet!$I$16:$I$761)</f>
        <v>82000</v>
      </c>
      <c r="J118" s="108">
        <v>51500</v>
      </c>
      <c r="K118" s="108">
        <v>51500</v>
      </c>
      <c r="L118" s="108">
        <v>51500</v>
      </c>
      <c r="M118" s="174">
        <v>103000</v>
      </c>
      <c r="N118" s="163">
        <v>51500</v>
      </c>
      <c r="O118" s="163">
        <v>51500</v>
      </c>
      <c r="P118" s="163">
        <v>51500</v>
      </c>
    </row>
    <row r="119" spans="1:16">
      <c r="A119" s="129" t="s">
        <v>400</v>
      </c>
      <c r="B119" s="129" t="s">
        <v>628</v>
      </c>
      <c r="C119" s="130" t="s">
        <v>585</v>
      </c>
      <c r="D119" s="131" t="s">
        <v>586</v>
      </c>
      <c r="E119" s="132"/>
      <c r="F119" s="132"/>
      <c r="G119" s="133"/>
      <c r="H119" s="133"/>
      <c r="I119" s="133"/>
      <c r="J119" s="133"/>
      <c r="K119" s="134"/>
      <c r="L119" s="134"/>
      <c r="M119" s="133"/>
      <c r="N119" s="133"/>
      <c r="O119" s="134"/>
      <c r="P119" s="134"/>
    </row>
    <row r="120" spans="1:16">
      <c r="A120" s="108" t="s">
        <v>400</v>
      </c>
      <c r="B120" s="72" t="s">
        <v>628</v>
      </c>
      <c r="C120" s="46" t="s">
        <v>585</v>
      </c>
      <c r="D120" s="74" t="s">
        <v>586</v>
      </c>
      <c r="E120" s="108">
        <v>3967200</v>
      </c>
      <c r="F120" s="108">
        <v>1000</v>
      </c>
      <c r="G120" s="108">
        <v>1000</v>
      </c>
      <c r="H120" s="108">
        <v>1000</v>
      </c>
      <c r="I120" s="108">
        <v>12000</v>
      </c>
      <c r="J120" s="108">
        <v>1000</v>
      </c>
      <c r="K120" s="108">
        <v>1000</v>
      </c>
      <c r="L120" s="108">
        <v>1000</v>
      </c>
      <c r="M120" s="174">
        <v>820250</v>
      </c>
      <c r="N120" s="163">
        <v>1000</v>
      </c>
      <c r="O120" s="163">
        <v>1000</v>
      </c>
      <c r="P120" s="163">
        <v>1000</v>
      </c>
    </row>
    <row r="121" spans="1:16">
      <c r="A121" s="108" t="s">
        <v>399</v>
      </c>
      <c r="B121" s="72" t="s">
        <v>628</v>
      </c>
      <c r="C121" s="46" t="s">
        <v>585</v>
      </c>
      <c r="D121" s="74" t="s">
        <v>586</v>
      </c>
      <c r="E121" s="108">
        <v>1134000</v>
      </c>
      <c r="F121" s="108">
        <v>2700</v>
      </c>
      <c r="G121" s="108">
        <v>2700</v>
      </c>
      <c r="H121" s="108">
        <v>2700</v>
      </c>
      <c r="I121" s="108">
        <v>3510000</v>
      </c>
      <c r="J121" s="108">
        <v>2700</v>
      </c>
      <c r="K121" s="108">
        <v>2700</v>
      </c>
      <c r="L121" s="108">
        <v>2700</v>
      </c>
      <c r="M121" s="174">
        <v>830250</v>
      </c>
      <c r="N121" s="163">
        <v>2700</v>
      </c>
      <c r="O121" s="163">
        <v>2700</v>
      </c>
      <c r="P121" s="163">
        <v>2700</v>
      </c>
    </row>
    <row r="122" spans="1:16">
      <c r="A122" s="108" t="s">
        <v>449</v>
      </c>
      <c r="B122" s="72" t="s">
        <v>660</v>
      </c>
      <c r="C122" s="46" t="s">
        <v>585</v>
      </c>
      <c r="D122" s="74" t="s">
        <v>586</v>
      </c>
      <c r="E122" s="108">
        <v>238000</v>
      </c>
      <c r="F122" s="108">
        <v>11500</v>
      </c>
      <c r="G122" s="108">
        <v>11500</v>
      </c>
      <c r="H122" s="108">
        <v>11500</v>
      </c>
      <c r="I122" s="108">
        <v>7000</v>
      </c>
      <c r="J122" s="108">
        <v>11500</v>
      </c>
      <c r="K122" s="108">
        <v>11500</v>
      </c>
      <c r="L122" s="108">
        <v>11500</v>
      </c>
      <c r="M122" s="174">
        <v>48000</v>
      </c>
      <c r="N122" s="163">
        <v>11500</v>
      </c>
      <c r="O122" s="163">
        <v>11500</v>
      </c>
      <c r="P122" s="163">
        <v>11500</v>
      </c>
    </row>
    <row r="123" spans="1:16">
      <c r="A123" s="108" t="s">
        <v>434</v>
      </c>
      <c r="B123" s="72" t="s">
        <v>649</v>
      </c>
      <c r="C123" s="46" t="s">
        <v>585</v>
      </c>
      <c r="D123" s="74" t="s">
        <v>588</v>
      </c>
      <c r="E123" s="108"/>
      <c r="F123" s="108">
        <v>38000</v>
      </c>
      <c r="G123" s="108">
        <v>38000</v>
      </c>
      <c r="H123" s="108">
        <v>38000</v>
      </c>
      <c r="I123" s="151">
        <v>0</v>
      </c>
      <c r="J123" s="108">
        <v>38000</v>
      </c>
      <c r="K123" s="108">
        <v>38000</v>
      </c>
      <c r="L123" s="108">
        <v>38000</v>
      </c>
      <c r="M123" s="174">
        <v>494000</v>
      </c>
      <c r="N123" s="163">
        <v>38000</v>
      </c>
      <c r="O123" s="163">
        <v>38000</v>
      </c>
      <c r="P123" s="163">
        <v>38000</v>
      </c>
    </row>
    <row r="124" spans="1:16">
      <c r="A124" s="73" t="s">
        <v>569</v>
      </c>
      <c r="B124" s="106"/>
      <c r="C124" s="46" t="s">
        <v>585</v>
      </c>
      <c r="D124" s="107" t="s">
        <v>597</v>
      </c>
      <c r="E124" s="108">
        <v>380000</v>
      </c>
      <c r="F124" s="108">
        <v>2000</v>
      </c>
      <c r="G124" s="108">
        <v>2000</v>
      </c>
      <c r="H124" s="108">
        <v>2000</v>
      </c>
      <c r="I124" s="108">
        <v>383750</v>
      </c>
      <c r="J124" s="108">
        <v>2000</v>
      </c>
      <c r="K124" s="108">
        <v>2000</v>
      </c>
      <c r="L124" s="108">
        <v>2000</v>
      </c>
      <c r="M124" s="174">
        <v>148500</v>
      </c>
      <c r="N124" s="163">
        <v>2000</v>
      </c>
      <c r="O124" s="163">
        <v>2000</v>
      </c>
      <c r="P124" s="163">
        <v>2000</v>
      </c>
    </row>
    <row r="125" spans="1:16">
      <c r="A125" s="73" t="s">
        <v>515</v>
      </c>
      <c r="B125" s="106"/>
      <c r="C125" s="46" t="s">
        <v>585</v>
      </c>
      <c r="D125" s="107" t="s">
        <v>600</v>
      </c>
      <c r="E125" s="108">
        <v>702000</v>
      </c>
      <c r="F125" s="108">
        <v>35100</v>
      </c>
      <c r="G125" s="108">
        <v>35100</v>
      </c>
      <c r="H125" s="108">
        <v>35100</v>
      </c>
      <c r="I125" s="108">
        <v>115000</v>
      </c>
      <c r="J125" s="108">
        <v>35100</v>
      </c>
      <c r="K125" s="108">
        <v>35100</v>
      </c>
      <c r="L125" s="108">
        <v>35100</v>
      </c>
      <c r="M125" s="174">
        <v>210600</v>
      </c>
      <c r="N125" s="163">
        <v>35100</v>
      </c>
      <c r="O125" s="163">
        <v>35100</v>
      </c>
      <c r="P125" s="163">
        <v>35100</v>
      </c>
    </row>
    <row r="126" spans="1:16">
      <c r="A126" s="129" t="s">
        <v>398</v>
      </c>
      <c r="B126" s="129" t="s">
        <v>627</v>
      </c>
      <c r="C126" s="130" t="s">
        <v>585</v>
      </c>
      <c r="D126" s="131" t="s">
        <v>586</v>
      </c>
      <c r="E126" s="132"/>
      <c r="F126" s="132"/>
      <c r="G126" s="133"/>
      <c r="H126" s="133"/>
      <c r="I126" s="133"/>
      <c r="J126" s="133"/>
      <c r="K126" s="134"/>
      <c r="L126" s="134"/>
      <c r="M126" s="176"/>
      <c r="N126" s="169"/>
      <c r="O126" s="170"/>
      <c r="P126" s="170"/>
    </row>
    <row r="127" spans="1:16">
      <c r="A127" s="108" t="s">
        <v>398</v>
      </c>
      <c r="B127" s="72" t="s">
        <v>627</v>
      </c>
      <c r="C127" s="46" t="s">
        <v>585</v>
      </c>
      <c r="D127" s="74" t="s">
        <v>586</v>
      </c>
      <c r="E127" s="108">
        <v>1746000</v>
      </c>
      <c r="F127" s="108">
        <v>4800</v>
      </c>
      <c r="G127" s="108">
        <v>4800</v>
      </c>
      <c r="H127" s="108">
        <v>4800</v>
      </c>
      <c r="I127" s="108">
        <v>156600</v>
      </c>
      <c r="J127" s="108">
        <v>4800</v>
      </c>
      <c r="K127" s="108">
        <v>4800</v>
      </c>
      <c r="L127" s="108">
        <v>4800</v>
      </c>
      <c r="M127" s="174">
        <v>566400</v>
      </c>
      <c r="N127" s="163">
        <v>4800</v>
      </c>
      <c r="O127" s="163">
        <v>4800</v>
      </c>
      <c r="P127" s="163">
        <v>4800</v>
      </c>
    </row>
    <row r="128" spans="1:16">
      <c r="A128" s="73" t="s">
        <v>549</v>
      </c>
      <c r="B128" s="106"/>
      <c r="C128" s="46">
        <v>3526013</v>
      </c>
      <c r="D128" s="107" t="s">
        <v>600</v>
      </c>
      <c r="E128" s="108">
        <v>494000</v>
      </c>
      <c r="F128" s="108">
        <v>13200</v>
      </c>
      <c r="G128" s="108">
        <v>13200</v>
      </c>
      <c r="H128" s="108">
        <v>13200</v>
      </c>
      <c r="I128" s="108">
        <v>156600</v>
      </c>
      <c r="J128" s="108">
        <v>13200</v>
      </c>
      <c r="K128" s="108">
        <v>13200</v>
      </c>
      <c r="L128" s="108">
        <v>13200</v>
      </c>
      <c r="M128" s="174">
        <v>0</v>
      </c>
      <c r="N128" s="163"/>
      <c r="O128" s="163"/>
      <c r="P128" s="163"/>
    </row>
    <row r="129" spans="1:16">
      <c r="A129" s="129" t="s">
        <v>498</v>
      </c>
      <c r="B129" s="129" t="s">
        <v>685</v>
      </c>
      <c r="C129" s="130">
        <v>3526013</v>
      </c>
      <c r="D129" s="131" t="s">
        <v>586</v>
      </c>
      <c r="E129" s="132"/>
      <c r="F129" s="132"/>
      <c r="G129" s="133"/>
      <c r="H129" s="133"/>
      <c r="I129" s="133"/>
      <c r="J129" s="133"/>
      <c r="K129" s="134"/>
      <c r="L129" s="134"/>
      <c r="M129" s="176"/>
      <c r="N129" s="169"/>
      <c r="O129" s="170"/>
      <c r="P129" s="170"/>
    </row>
    <row r="130" spans="1:16">
      <c r="A130" s="129" t="s">
        <v>388</v>
      </c>
      <c r="B130" s="129" t="s">
        <v>619</v>
      </c>
      <c r="C130" s="130">
        <v>3526013</v>
      </c>
      <c r="D130" s="131" t="s">
        <v>586</v>
      </c>
      <c r="E130" s="132"/>
      <c r="F130" s="132"/>
      <c r="G130" s="133"/>
      <c r="H130" s="133"/>
      <c r="I130" s="133"/>
      <c r="J130" s="133"/>
      <c r="K130" s="134"/>
      <c r="L130" s="134"/>
      <c r="M130" s="176"/>
      <c r="N130" s="169"/>
      <c r="O130" s="170"/>
      <c r="P130" s="170"/>
    </row>
    <row r="131" spans="1:16">
      <c r="A131" s="108" t="s">
        <v>388</v>
      </c>
      <c r="B131" s="72" t="s">
        <v>619</v>
      </c>
      <c r="C131" s="46">
        <v>3526013</v>
      </c>
      <c r="D131" s="74" t="s">
        <v>586</v>
      </c>
      <c r="E131" s="108">
        <v>202400</v>
      </c>
      <c r="F131" s="108">
        <v>10120</v>
      </c>
      <c r="G131" s="108">
        <v>10120</v>
      </c>
      <c r="H131" s="108">
        <v>10120</v>
      </c>
      <c r="I131" s="108">
        <v>202400</v>
      </c>
      <c r="J131" s="108">
        <v>10120</v>
      </c>
      <c r="K131" s="108">
        <v>10120</v>
      </c>
      <c r="L131" s="108">
        <v>10120</v>
      </c>
      <c r="M131" s="174">
        <v>263120</v>
      </c>
      <c r="N131" s="163">
        <v>10120</v>
      </c>
      <c r="O131" s="163">
        <v>10120</v>
      </c>
      <c r="P131" s="163">
        <v>10120</v>
      </c>
    </row>
    <row r="132" spans="1:16">
      <c r="A132" s="108" t="s">
        <v>500</v>
      </c>
      <c r="B132" s="72" t="s">
        <v>686</v>
      </c>
      <c r="C132" s="46" t="s">
        <v>585</v>
      </c>
      <c r="D132" s="74" t="s">
        <v>586</v>
      </c>
      <c r="E132" s="108">
        <v>468000</v>
      </c>
      <c r="F132" s="108">
        <v>10200</v>
      </c>
      <c r="G132" s="108">
        <v>10200</v>
      </c>
      <c r="H132" s="108">
        <v>10200</v>
      </c>
      <c r="I132" s="108">
        <v>163200</v>
      </c>
      <c r="J132" s="108">
        <v>10200</v>
      </c>
      <c r="K132" s="108">
        <v>10200</v>
      </c>
      <c r="L132" s="108">
        <v>10200</v>
      </c>
      <c r="M132" s="174">
        <v>70380</v>
      </c>
      <c r="N132" s="163">
        <v>10200</v>
      </c>
      <c r="O132" s="163">
        <v>10200</v>
      </c>
      <c r="P132" s="163">
        <v>10200</v>
      </c>
    </row>
    <row r="133" spans="1:16">
      <c r="A133" s="108" t="s">
        <v>558</v>
      </c>
      <c r="B133" s="72" t="s">
        <v>635</v>
      </c>
      <c r="C133" s="46">
        <v>3526013</v>
      </c>
      <c r="D133" s="74" t="s">
        <v>586</v>
      </c>
      <c r="E133" s="108">
        <v>162800</v>
      </c>
      <c r="F133" s="108">
        <v>14800</v>
      </c>
      <c r="G133" s="108">
        <v>14800</v>
      </c>
      <c r="H133" s="108">
        <v>14800</v>
      </c>
      <c r="I133" s="108">
        <v>157500</v>
      </c>
      <c r="J133" s="108">
        <v>14800</v>
      </c>
      <c r="K133" s="108">
        <v>14800</v>
      </c>
      <c r="L133" s="108">
        <v>14800</v>
      </c>
      <c r="M133" s="174">
        <v>155400</v>
      </c>
      <c r="N133" s="163">
        <v>14800</v>
      </c>
      <c r="O133" s="163">
        <v>14800</v>
      </c>
      <c r="P133" s="163">
        <v>14800</v>
      </c>
    </row>
    <row r="134" spans="1:16">
      <c r="A134" s="108" t="s">
        <v>491</v>
      </c>
      <c r="B134" s="106"/>
      <c r="C134" s="46">
        <v>3526013</v>
      </c>
      <c r="D134" s="74" t="s">
        <v>602</v>
      </c>
      <c r="E134" s="108">
        <v>129000</v>
      </c>
      <c r="F134" s="108">
        <v>43000</v>
      </c>
      <c r="G134" s="108">
        <v>43000</v>
      </c>
      <c r="H134" s="108">
        <v>43000</v>
      </c>
      <c r="I134" s="108">
        <v>128000</v>
      </c>
      <c r="J134" s="108">
        <v>43000</v>
      </c>
      <c r="K134" s="108">
        <v>43000</v>
      </c>
      <c r="L134" s="108">
        <v>43000</v>
      </c>
      <c r="M134" s="174">
        <v>43000</v>
      </c>
      <c r="N134" s="163">
        <v>43000</v>
      </c>
      <c r="O134" s="163">
        <v>43000</v>
      </c>
      <c r="P134" s="163">
        <v>43000</v>
      </c>
    </row>
    <row r="135" spans="1:16">
      <c r="A135" s="129" t="s">
        <v>447</v>
      </c>
      <c r="B135" s="129" t="s">
        <v>659</v>
      </c>
      <c r="C135" s="130" t="s">
        <v>585</v>
      </c>
      <c r="D135" s="131" t="s">
        <v>595</v>
      </c>
      <c r="E135" s="132"/>
      <c r="F135" s="132"/>
      <c r="G135" s="133"/>
      <c r="H135" s="133"/>
      <c r="I135" s="133"/>
      <c r="J135" s="133"/>
      <c r="K135" s="134"/>
      <c r="L135" s="134"/>
      <c r="M135" s="176"/>
      <c r="N135" s="169"/>
      <c r="O135" s="170"/>
      <c r="P135" s="170"/>
    </row>
    <row r="136" spans="1:16">
      <c r="A136" s="129" t="s">
        <v>447</v>
      </c>
      <c r="B136" s="129" t="s">
        <v>659</v>
      </c>
      <c r="C136" s="130" t="s">
        <v>585</v>
      </c>
      <c r="D136" s="131" t="s">
        <v>595</v>
      </c>
      <c r="E136" s="132"/>
      <c r="F136" s="132"/>
      <c r="G136" s="133"/>
      <c r="H136" s="133"/>
      <c r="I136" s="133"/>
      <c r="J136" s="133"/>
      <c r="K136" s="134"/>
      <c r="L136" s="134"/>
      <c r="M136" s="176"/>
      <c r="N136" s="169"/>
      <c r="O136" s="170"/>
      <c r="P136" s="170"/>
    </row>
    <row r="137" spans="1:16">
      <c r="A137" s="108" t="s">
        <v>447</v>
      </c>
      <c r="B137" s="72" t="s">
        <v>659</v>
      </c>
      <c r="C137" s="46" t="s">
        <v>585</v>
      </c>
      <c r="D137" s="74" t="s">
        <v>595</v>
      </c>
      <c r="E137" s="108">
        <v>496000</v>
      </c>
      <c r="F137" s="108">
        <v>3200</v>
      </c>
      <c r="G137" s="108">
        <v>3200</v>
      </c>
      <c r="H137" s="108">
        <v>3200</v>
      </c>
      <c r="I137" s="108">
        <v>128000</v>
      </c>
      <c r="J137" s="108">
        <v>3200</v>
      </c>
      <c r="K137" s="108">
        <v>3200</v>
      </c>
      <c r="L137" s="108">
        <v>3200</v>
      </c>
      <c r="M137" s="174">
        <v>185600</v>
      </c>
      <c r="N137" s="163">
        <v>3200</v>
      </c>
      <c r="O137" s="163">
        <v>3200</v>
      </c>
      <c r="P137" s="163">
        <v>3200</v>
      </c>
    </row>
    <row r="138" spans="1:16">
      <c r="A138" s="108" t="s">
        <v>538</v>
      </c>
      <c r="B138" s="72" t="s">
        <v>635</v>
      </c>
      <c r="C138" s="46" t="s">
        <v>585</v>
      </c>
      <c r="D138" s="74" t="s">
        <v>586</v>
      </c>
      <c r="E138" s="108">
        <v>255000</v>
      </c>
      <c r="F138" s="108">
        <v>1500</v>
      </c>
      <c r="G138" s="108">
        <v>1500</v>
      </c>
      <c r="H138" s="108">
        <v>1500</v>
      </c>
      <c r="I138" s="108">
        <v>231000</v>
      </c>
      <c r="J138" s="108">
        <v>1500</v>
      </c>
      <c r="K138" s="108">
        <v>1500</v>
      </c>
      <c r="L138" s="108">
        <v>1500</v>
      </c>
      <c r="M138" s="174">
        <v>111600</v>
      </c>
      <c r="N138" s="163">
        <v>1500</v>
      </c>
      <c r="O138" s="163">
        <v>1500</v>
      </c>
      <c r="P138" s="163">
        <v>1500</v>
      </c>
    </row>
    <row r="139" spans="1:16">
      <c r="A139" s="129" t="s">
        <v>383</v>
      </c>
      <c r="B139" s="129" t="s">
        <v>615</v>
      </c>
      <c r="C139" s="130">
        <v>3526013</v>
      </c>
      <c r="D139" s="131" t="s">
        <v>591</v>
      </c>
      <c r="E139" s="132"/>
      <c r="F139" s="132"/>
      <c r="G139" s="133"/>
      <c r="H139" s="133"/>
      <c r="I139" s="133"/>
      <c r="J139" s="133"/>
      <c r="K139" s="134"/>
      <c r="L139" s="134"/>
      <c r="M139" s="176"/>
      <c r="N139" s="169"/>
      <c r="O139" s="170"/>
      <c r="P139" s="170"/>
    </row>
    <row r="140" spans="1:16">
      <c r="A140" s="129" t="s">
        <v>383</v>
      </c>
      <c r="B140" s="129" t="s">
        <v>615</v>
      </c>
      <c r="C140" s="130">
        <v>3526013</v>
      </c>
      <c r="D140" s="131" t="s">
        <v>591</v>
      </c>
      <c r="E140" s="132"/>
      <c r="F140" s="132"/>
      <c r="G140" s="133"/>
      <c r="H140" s="133"/>
      <c r="I140" s="133"/>
      <c r="J140" s="133"/>
      <c r="K140" s="134"/>
      <c r="L140" s="134"/>
      <c r="M140" s="176"/>
      <c r="N140" s="169"/>
      <c r="O140" s="170"/>
      <c r="P140" s="170"/>
    </row>
    <row r="141" spans="1:16">
      <c r="A141" s="108" t="s">
        <v>383</v>
      </c>
      <c r="B141" s="72" t="s">
        <v>615</v>
      </c>
      <c r="C141" s="46">
        <v>3526013</v>
      </c>
      <c r="D141" s="74" t="s">
        <v>591</v>
      </c>
      <c r="E141" s="108">
        <v>1081000</v>
      </c>
      <c r="F141" s="108">
        <v>47000</v>
      </c>
      <c r="G141" s="108">
        <v>47000</v>
      </c>
      <c r="H141" s="108">
        <v>47000</v>
      </c>
      <c r="I141" s="108">
        <v>1504000</v>
      </c>
      <c r="J141" s="108">
        <v>47000</v>
      </c>
      <c r="K141" s="108">
        <v>47000</v>
      </c>
      <c r="L141" s="108">
        <v>47000</v>
      </c>
      <c r="M141" s="174">
        <v>1410000</v>
      </c>
      <c r="N141" s="163">
        <v>47000</v>
      </c>
      <c r="O141" s="163">
        <v>47000</v>
      </c>
      <c r="P141" s="163">
        <v>47000</v>
      </c>
    </row>
    <row r="142" spans="1:16">
      <c r="A142" s="108" t="s">
        <v>466</v>
      </c>
      <c r="B142" s="72" t="s">
        <v>671</v>
      </c>
      <c r="C142" s="46" t="s">
        <v>585</v>
      </c>
      <c r="D142" s="74" t="s">
        <v>599</v>
      </c>
      <c r="E142" s="108">
        <v>496000</v>
      </c>
      <c r="F142" s="108">
        <v>6200</v>
      </c>
      <c r="G142" s="108">
        <v>6200</v>
      </c>
      <c r="H142" s="108">
        <v>6200</v>
      </c>
      <c r="I142" s="108">
        <v>1504000</v>
      </c>
      <c r="J142" s="108">
        <v>6200</v>
      </c>
      <c r="K142" s="108">
        <v>6200</v>
      </c>
      <c r="L142" s="108">
        <v>6200</v>
      </c>
      <c r="M142" s="174">
        <v>322400</v>
      </c>
      <c r="N142" s="163">
        <v>6200</v>
      </c>
      <c r="O142" s="163">
        <v>6200</v>
      </c>
      <c r="P142" s="163">
        <v>6200</v>
      </c>
    </row>
    <row r="143" spans="1:16">
      <c r="A143" s="108" t="s">
        <v>490</v>
      </c>
      <c r="B143" s="106"/>
      <c r="C143" s="46" t="s">
        <v>585</v>
      </c>
      <c r="D143" s="107"/>
      <c r="E143" s="108">
        <v>98000</v>
      </c>
      <c r="F143" s="108">
        <v>26400</v>
      </c>
      <c r="G143" s="108">
        <v>26400</v>
      </c>
      <c r="H143" s="108">
        <v>26400</v>
      </c>
      <c r="I143" s="108">
        <v>137200</v>
      </c>
      <c r="J143" s="108">
        <v>26400</v>
      </c>
      <c r="K143" s="108">
        <v>26400</v>
      </c>
      <c r="L143" s="108">
        <v>26400</v>
      </c>
      <c r="M143" s="174">
        <v>186712</v>
      </c>
      <c r="N143" s="163">
        <v>26400</v>
      </c>
      <c r="O143" s="163">
        <v>26400</v>
      </c>
      <c r="P143" s="163">
        <v>26400</v>
      </c>
    </row>
    <row r="144" spans="1:16">
      <c r="A144" s="108" t="s">
        <v>555</v>
      </c>
      <c r="B144" s="106"/>
      <c r="C144" s="46" t="s">
        <v>585</v>
      </c>
      <c r="D144" s="107"/>
      <c r="E144" s="108">
        <v>266000</v>
      </c>
      <c r="F144" s="108">
        <v>18500</v>
      </c>
      <c r="G144" s="108">
        <v>18500</v>
      </c>
      <c r="H144" s="108">
        <v>18500</v>
      </c>
      <c r="I144" s="108">
        <v>137200</v>
      </c>
      <c r="J144" s="108">
        <v>18500</v>
      </c>
      <c r="K144" s="108">
        <v>18500</v>
      </c>
      <c r="L144" s="108">
        <v>18500</v>
      </c>
      <c r="M144" s="174">
        <v>0</v>
      </c>
      <c r="N144" s="163"/>
      <c r="O144" s="163"/>
      <c r="P144" s="163"/>
    </row>
    <row r="145" spans="1:16">
      <c r="A145" s="73" t="s">
        <v>487</v>
      </c>
      <c r="B145" s="106"/>
      <c r="C145" s="46">
        <v>3526013</v>
      </c>
      <c r="D145" s="107" t="s">
        <v>601</v>
      </c>
      <c r="E145" s="108">
        <v>90000</v>
      </c>
      <c r="F145" s="108">
        <v>15000</v>
      </c>
      <c r="G145" s="108">
        <v>15000</v>
      </c>
      <c r="H145" s="108">
        <v>15000</v>
      </c>
      <c r="I145" s="108">
        <v>330000</v>
      </c>
      <c r="J145" s="108">
        <v>15000</v>
      </c>
      <c r="K145" s="108">
        <v>15000</v>
      </c>
      <c r="L145" s="108">
        <v>15000</v>
      </c>
      <c r="M145" s="174">
        <v>120000</v>
      </c>
      <c r="N145" s="163">
        <v>15000</v>
      </c>
      <c r="O145" s="163">
        <v>15000</v>
      </c>
      <c r="P145" s="163">
        <v>15000</v>
      </c>
    </row>
    <row r="146" spans="1:16">
      <c r="A146" s="108" t="s">
        <v>463</v>
      </c>
      <c r="B146" s="106"/>
      <c r="C146" s="46" t="s">
        <v>585</v>
      </c>
      <c r="D146" s="74" t="s">
        <v>595</v>
      </c>
      <c r="E146" s="150"/>
      <c r="F146" s="152"/>
      <c r="G146" s="152"/>
      <c r="H146" s="152"/>
      <c r="I146" s="151">
        <v>0</v>
      </c>
      <c r="J146" s="152"/>
      <c r="K146" s="152"/>
      <c r="L146" s="152"/>
      <c r="M146" s="174">
        <v>0</v>
      </c>
      <c r="N146" s="152"/>
      <c r="O146" s="152"/>
      <c r="P146" s="152"/>
    </row>
    <row r="147" spans="1:16">
      <c r="A147" s="108" t="s">
        <v>381</v>
      </c>
      <c r="B147" s="72" t="s">
        <v>614</v>
      </c>
      <c r="C147" s="46" t="s">
        <v>585</v>
      </c>
      <c r="D147" s="74" t="s">
        <v>591</v>
      </c>
      <c r="E147" s="108">
        <v>655500</v>
      </c>
      <c r="F147" s="108">
        <v>28500</v>
      </c>
      <c r="G147" s="108">
        <v>28500</v>
      </c>
      <c r="H147" s="108">
        <v>28500</v>
      </c>
      <c r="I147" s="108">
        <v>60000</v>
      </c>
      <c r="J147" s="108">
        <v>28500</v>
      </c>
      <c r="K147" s="108">
        <v>28500</v>
      </c>
      <c r="L147" s="108">
        <v>28500</v>
      </c>
      <c r="M147" s="174">
        <v>0</v>
      </c>
      <c r="N147" s="152">
        <v>0</v>
      </c>
      <c r="O147" s="152">
        <v>0</v>
      </c>
      <c r="P147" s="152">
        <v>0</v>
      </c>
    </row>
    <row r="148" spans="1:16">
      <c r="A148" s="129" t="s">
        <v>381</v>
      </c>
      <c r="B148" s="129" t="s">
        <v>614</v>
      </c>
      <c r="C148" s="130" t="s">
        <v>585</v>
      </c>
      <c r="D148" s="131" t="s">
        <v>591</v>
      </c>
      <c r="E148" s="132"/>
      <c r="F148" s="132"/>
      <c r="G148" s="133"/>
      <c r="H148" s="133"/>
      <c r="I148" s="133"/>
      <c r="J148" s="133"/>
      <c r="K148" s="134"/>
      <c r="L148" s="134"/>
      <c r="M148" s="176"/>
      <c r="N148" s="169"/>
      <c r="O148" s="170"/>
      <c r="P148" s="170"/>
    </row>
    <row r="149" spans="1:16">
      <c r="A149" s="73" t="s">
        <v>516</v>
      </c>
      <c r="B149" s="106"/>
      <c r="C149" s="46">
        <v>3526013</v>
      </c>
      <c r="D149" s="107" t="s">
        <v>596</v>
      </c>
      <c r="E149" s="108">
        <v>604500</v>
      </c>
      <c r="F149" s="108">
        <v>6500</v>
      </c>
      <c r="G149" s="108">
        <v>6500</v>
      </c>
      <c r="H149" s="108">
        <v>6500</v>
      </c>
      <c r="I149" s="108">
        <v>708500</v>
      </c>
      <c r="J149" s="108">
        <v>6500</v>
      </c>
      <c r="K149" s="108">
        <v>6500</v>
      </c>
      <c r="L149" s="108">
        <v>6500</v>
      </c>
      <c r="M149" s="174">
        <v>260000</v>
      </c>
      <c r="N149" s="163">
        <v>6500</v>
      </c>
      <c r="O149" s="163">
        <v>6500</v>
      </c>
      <c r="P149" s="163">
        <v>6500</v>
      </c>
    </row>
    <row r="150" spans="1:16">
      <c r="A150" s="73" t="s">
        <v>508</v>
      </c>
      <c r="B150" s="106"/>
      <c r="C150" s="46">
        <v>3526013</v>
      </c>
      <c r="D150" s="107" t="s">
        <v>596</v>
      </c>
      <c r="E150" s="108">
        <v>246000</v>
      </c>
      <c r="F150" s="108">
        <v>6000</v>
      </c>
      <c r="G150" s="108">
        <v>6000</v>
      </c>
      <c r="H150" s="108">
        <v>6000</v>
      </c>
      <c r="I150" s="108">
        <v>708500</v>
      </c>
      <c r="J150" s="108">
        <v>6000</v>
      </c>
      <c r="K150" s="108">
        <v>6000</v>
      </c>
      <c r="L150" s="108">
        <v>6000</v>
      </c>
      <c r="M150" s="174">
        <v>96000</v>
      </c>
      <c r="N150" s="163">
        <v>6000</v>
      </c>
      <c r="O150" s="163">
        <v>6000</v>
      </c>
      <c r="P150" s="163">
        <v>6000</v>
      </c>
    </row>
    <row r="151" spans="1:16">
      <c r="A151" s="73" t="s">
        <v>509</v>
      </c>
      <c r="B151" s="106"/>
      <c r="C151" s="46">
        <v>3526015</v>
      </c>
      <c r="D151" s="107" t="s">
        <v>600</v>
      </c>
      <c r="E151" s="108">
        <v>432000</v>
      </c>
      <c r="F151" s="108">
        <v>16000</v>
      </c>
      <c r="G151" s="108">
        <v>16000</v>
      </c>
      <c r="H151" s="108">
        <v>16000</v>
      </c>
      <c r="I151" s="108">
        <v>16000</v>
      </c>
      <c r="J151" s="108">
        <v>16000</v>
      </c>
      <c r="K151" s="108">
        <v>16000</v>
      </c>
      <c r="L151" s="108">
        <v>16000</v>
      </c>
      <c r="M151" s="174">
        <v>121600</v>
      </c>
      <c r="N151" s="163">
        <v>16000</v>
      </c>
      <c r="O151" s="163">
        <v>16000</v>
      </c>
      <c r="P151" s="163">
        <v>16000</v>
      </c>
    </row>
    <row r="152" spans="1:16">
      <c r="A152" s="108" t="s">
        <v>418</v>
      </c>
      <c r="B152" s="72" t="s">
        <v>640</v>
      </c>
      <c r="C152" s="46" t="s">
        <v>585</v>
      </c>
      <c r="D152" s="74" t="s">
        <v>588</v>
      </c>
      <c r="E152" s="108">
        <v>719800</v>
      </c>
      <c r="F152" s="108">
        <v>11400</v>
      </c>
      <c r="G152" s="108">
        <v>11400</v>
      </c>
      <c r="H152" s="108">
        <v>11400</v>
      </c>
      <c r="I152" s="108">
        <v>141000</v>
      </c>
      <c r="J152" s="108">
        <v>11400</v>
      </c>
      <c r="K152" s="108">
        <v>11400</v>
      </c>
      <c r="L152" s="108">
        <v>11400</v>
      </c>
      <c r="M152" s="174">
        <v>790670</v>
      </c>
      <c r="N152" s="163">
        <v>11400</v>
      </c>
      <c r="O152" s="163">
        <v>11400</v>
      </c>
      <c r="P152" s="163">
        <v>11400</v>
      </c>
    </row>
    <row r="153" spans="1:16">
      <c r="A153" s="129" t="s">
        <v>418</v>
      </c>
      <c r="B153" s="129" t="s">
        <v>640</v>
      </c>
      <c r="C153" s="130" t="s">
        <v>585</v>
      </c>
      <c r="D153" s="131" t="s">
        <v>588</v>
      </c>
      <c r="E153" s="132"/>
      <c r="F153" s="132"/>
      <c r="G153" s="133"/>
      <c r="H153" s="133"/>
      <c r="I153" s="133"/>
      <c r="J153" s="133"/>
      <c r="K153" s="134"/>
      <c r="L153" s="134"/>
    </row>
    <row r="154" spans="1:16">
      <c r="A154" s="73" t="s">
        <v>502</v>
      </c>
      <c r="B154" s="106"/>
      <c r="C154" s="46">
        <v>3526013</v>
      </c>
      <c r="D154" s="107" t="s">
        <v>596</v>
      </c>
      <c r="E154" s="108">
        <v>530000</v>
      </c>
      <c r="F154" s="108">
        <v>5000</v>
      </c>
      <c r="G154" s="108">
        <v>5000</v>
      </c>
      <c r="H154" s="108">
        <v>5000</v>
      </c>
      <c r="I154" s="108">
        <v>525000</v>
      </c>
      <c r="J154" s="108">
        <v>5000</v>
      </c>
      <c r="K154" s="108">
        <v>5000</v>
      </c>
      <c r="L154" s="108">
        <v>5000</v>
      </c>
      <c r="M154" s="174">
        <v>210000</v>
      </c>
      <c r="N154" s="163">
        <v>5000</v>
      </c>
      <c r="O154" s="163">
        <v>5000</v>
      </c>
      <c r="P154" s="163">
        <v>5000</v>
      </c>
    </row>
    <row r="155" spans="1:16">
      <c r="A155" s="129" t="s">
        <v>459</v>
      </c>
      <c r="B155" s="129" t="s">
        <v>666</v>
      </c>
      <c r="C155" s="130" t="s">
        <v>585</v>
      </c>
      <c r="D155" s="131" t="s">
        <v>588</v>
      </c>
      <c r="E155" s="132"/>
      <c r="F155" s="132"/>
      <c r="G155" s="133"/>
      <c r="H155" s="133"/>
      <c r="I155" s="133"/>
      <c r="J155" s="133"/>
      <c r="K155" s="134"/>
      <c r="L155" s="134"/>
      <c r="M155" s="176"/>
      <c r="N155" s="169"/>
      <c r="O155" s="170"/>
      <c r="P155" s="170"/>
    </row>
    <row r="156" spans="1:16">
      <c r="A156" s="129" t="s">
        <v>397</v>
      </c>
      <c r="B156" s="129" t="s">
        <v>626</v>
      </c>
      <c r="C156" s="130" t="s">
        <v>585</v>
      </c>
      <c r="D156" s="131" t="s">
        <v>591</v>
      </c>
      <c r="E156" s="132"/>
      <c r="F156" s="132"/>
      <c r="G156" s="133"/>
      <c r="H156" s="133"/>
      <c r="I156" s="133"/>
      <c r="J156" s="133"/>
      <c r="K156" s="134"/>
      <c r="L156" s="134"/>
      <c r="M156" s="176"/>
      <c r="N156" s="169"/>
      <c r="O156" s="170"/>
      <c r="P156" s="170"/>
    </row>
    <row r="157" spans="1:16">
      <c r="A157" s="129" t="s">
        <v>397</v>
      </c>
      <c r="B157" s="129" t="s">
        <v>626</v>
      </c>
      <c r="C157" s="130" t="s">
        <v>585</v>
      </c>
      <c r="D157" s="131" t="s">
        <v>591</v>
      </c>
      <c r="E157" s="132"/>
      <c r="F157" s="132"/>
      <c r="G157" s="133"/>
      <c r="H157" s="133"/>
      <c r="I157" s="133"/>
      <c r="J157" s="133"/>
      <c r="K157" s="134"/>
      <c r="L157" s="134"/>
      <c r="M157" s="176"/>
      <c r="N157" s="169"/>
      <c r="O157" s="170"/>
      <c r="P157" s="170"/>
    </row>
    <row r="158" spans="1:16">
      <c r="A158" s="108" t="s">
        <v>397</v>
      </c>
      <c r="B158" s="108" t="s">
        <v>626</v>
      </c>
      <c r="C158" s="155" t="s">
        <v>585</v>
      </c>
      <c r="D158" s="156" t="s">
        <v>591</v>
      </c>
      <c r="E158" s="108">
        <v>645000</v>
      </c>
      <c r="F158" s="108">
        <v>26500</v>
      </c>
      <c r="G158" s="108">
        <v>26500</v>
      </c>
      <c r="H158" s="108">
        <v>26500</v>
      </c>
      <c r="I158" s="108">
        <v>397900</v>
      </c>
      <c r="J158" s="108">
        <v>26500</v>
      </c>
      <c r="K158" s="108">
        <v>26500</v>
      </c>
      <c r="L158" s="108">
        <v>26500</v>
      </c>
      <c r="M158" s="174">
        <v>622750</v>
      </c>
      <c r="N158" s="163">
        <v>26500</v>
      </c>
      <c r="O158" s="163">
        <v>26500</v>
      </c>
      <c r="P158" s="163">
        <v>26500</v>
      </c>
    </row>
    <row r="159" spans="1:16">
      <c r="A159" s="108" t="s">
        <v>522</v>
      </c>
      <c r="B159" s="72" t="s">
        <v>616</v>
      </c>
      <c r="C159" s="46" t="s">
        <v>585</v>
      </c>
      <c r="D159" s="74" t="s">
        <v>588</v>
      </c>
      <c r="E159" s="108"/>
      <c r="F159" s="108">
        <v>8500</v>
      </c>
      <c r="G159" s="108">
        <v>8500</v>
      </c>
      <c r="H159" s="108">
        <v>8500</v>
      </c>
      <c r="I159" s="108">
        <v>238000</v>
      </c>
      <c r="J159" s="108">
        <v>8500</v>
      </c>
      <c r="K159" s="108">
        <v>8500</v>
      </c>
      <c r="L159" s="108">
        <v>8500</v>
      </c>
      <c r="M159" s="174">
        <v>144500</v>
      </c>
      <c r="N159" s="163">
        <v>8500</v>
      </c>
      <c r="O159" s="163">
        <v>8500</v>
      </c>
      <c r="P159" s="163">
        <v>8500</v>
      </c>
    </row>
    <row r="160" spans="1:16">
      <c r="A160" s="108" t="s">
        <v>382</v>
      </c>
      <c r="B160" s="106"/>
      <c r="C160" s="46">
        <v>3526013</v>
      </c>
      <c r="D160" s="74" t="s">
        <v>592</v>
      </c>
      <c r="E160" s="108">
        <v>3300000</v>
      </c>
      <c r="F160" s="108">
        <v>500</v>
      </c>
      <c r="G160" s="108">
        <v>500</v>
      </c>
      <c r="H160" s="108">
        <v>500</v>
      </c>
      <c r="I160" s="108">
        <v>238000</v>
      </c>
      <c r="J160" s="108">
        <v>500</v>
      </c>
      <c r="K160" s="108">
        <v>500</v>
      </c>
      <c r="L160" s="108">
        <v>500</v>
      </c>
      <c r="M160" s="174">
        <v>1100</v>
      </c>
      <c r="N160" s="163">
        <v>500</v>
      </c>
      <c r="O160" s="163">
        <v>500</v>
      </c>
      <c r="P160" s="163">
        <v>500</v>
      </c>
    </row>
    <row r="161" spans="1:16">
      <c r="A161" s="108" t="s">
        <v>393</v>
      </c>
      <c r="B161" s="72" t="s">
        <v>623</v>
      </c>
      <c r="C161" s="46" t="s">
        <v>585</v>
      </c>
      <c r="D161" s="74" t="s">
        <v>586</v>
      </c>
      <c r="E161" s="108">
        <v>1234200</v>
      </c>
      <c r="F161" s="108">
        <v>3400</v>
      </c>
      <c r="G161" s="108">
        <v>3400</v>
      </c>
      <c r="H161" s="108">
        <v>3400</v>
      </c>
      <c r="I161" s="108">
        <v>52500</v>
      </c>
      <c r="J161" s="108">
        <v>3400</v>
      </c>
      <c r="K161" s="108">
        <v>3400</v>
      </c>
      <c r="L161" s="108">
        <v>3400</v>
      </c>
      <c r="M161" s="174">
        <v>1129310</v>
      </c>
      <c r="N161" s="163">
        <v>3400</v>
      </c>
      <c r="O161" s="163">
        <v>3400</v>
      </c>
      <c r="P161" s="163">
        <v>3400</v>
      </c>
    </row>
    <row r="162" spans="1:16">
      <c r="A162" s="73" t="s">
        <v>561</v>
      </c>
      <c r="B162" s="106"/>
      <c r="C162" s="46">
        <v>3526013</v>
      </c>
      <c r="D162" s="107" t="s">
        <v>596</v>
      </c>
      <c r="E162" s="108">
        <v>600000</v>
      </c>
      <c r="F162" s="108">
        <v>1400</v>
      </c>
      <c r="G162" s="108">
        <v>1400</v>
      </c>
      <c r="H162" s="108">
        <v>1400</v>
      </c>
      <c r="I162" s="108">
        <v>394800</v>
      </c>
      <c r="J162" s="108">
        <v>1400</v>
      </c>
      <c r="K162" s="108">
        <v>1400</v>
      </c>
      <c r="L162" s="108">
        <v>1400</v>
      </c>
      <c r="M162" s="174">
        <v>204400</v>
      </c>
      <c r="N162" s="163">
        <v>1400</v>
      </c>
      <c r="O162" s="163">
        <v>1400</v>
      </c>
      <c r="P162" s="163">
        <v>1400</v>
      </c>
    </row>
    <row r="163" spans="1:16">
      <c r="A163" s="129" t="s">
        <v>448</v>
      </c>
      <c r="B163" s="135"/>
      <c r="C163" s="130">
        <v>3526013</v>
      </c>
      <c r="D163" s="131" t="s">
        <v>588</v>
      </c>
      <c r="E163" s="132"/>
      <c r="F163" s="132"/>
      <c r="G163" s="133"/>
      <c r="H163" s="133"/>
      <c r="I163" s="133"/>
      <c r="J163" s="133"/>
      <c r="K163" s="134"/>
      <c r="L163" s="134"/>
      <c r="M163" s="176"/>
      <c r="N163" s="169"/>
      <c r="O163" s="170"/>
      <c r="P163" s="170"/>
    </row>
    <row r="164" spans="1:16">
      <c r="A164" s="129" t="s">
        <v>519</v>
      </c>
      <c r="B164" s="129" t="s">
        <v>690</v>
      </c>
      <c r="C164" s="130">
        <v>3526013</v>
      </c>
      <c r="D164" s="131" t="s">
        <v>586</v>
      </c>
      <c r="E164" s="132"/>
      <c r="F164" s="132"/>
      <c r="G164" s="133"/>
      <c r="H164" s="133"/>
      <c r="I164" s="133"/>
      <c r="J164" s="133"/>
      <c r="K164" s="134"/>
      <c r="L164" s="134"/>
      <c r="M164" s="176"/>
      <c r="N164" s="169"/>
      <c r="O164" s="170"/>
      <c r="P164" s="170"/>
    </row>
    <row r="165" spans="1:16">
      <c r="A165" s="108" t="s">
        <v>519</v>
      </c>
      <c r="B165" s="72" t="s">
        <v>690</v>
      </c>
      <c r="C165" s="46">
        <v>3526013</v>
      </c>
      <c r="D165" s="74" t="s">
        <v>586</v>
      </c>
      <c r="E165" s="108">
        <v>560000</v>
      </c>
      <c r="F165" s="108">
        <v>17000</v>
      </c>
      <c r="G165" s="108">
        <v>17000</v>
      </c>
      <c r="H165" s="108">
        <v>17000</v>
      </c>
      <c r="I165" s="108">
        <v>217000</v>
      </c>
      <c r="J165" s="108">
        <v>17000</v>
      </c>
      <c r="K165" s="108">
        <v>17000</v>
      </c>
      <c r="L165" s="108">
        <v>17000</v>
      </c>
      <c r="M165" s="174">
        <v>271310</v>
      </c>
      <c r="N165" s="163">
        <v>17000</v>
      </c>
      <c r="O165" s="163">
        <v>17000</v>
      </c>
      <c r="P165" s="163">
        <v>17000</v>
      </c>
    </row>
    <row r="166" spans="1:16">
      <c r="A166" s="73" t="s">
        <v>425</v>
      </c>
      <c r="B166" s="106"/>
      <c r="C166" s="46" t="s">
        <v>585</v>
      </c>
      <c r="D166" s="107" t="s">
        <v>595</v>
      </c>
      <c r="E166" s="108">
        <v>133100</v>
      </c>
      <c r="F166" s="108">
        <v>2520</v>
      </c>
      <c r="G166" s="108">
        <v>2520</v>
      </c>
      <c r="H166" s="108">
        <v>2520</v>
      </c>
      <c r="I166" s="108">
        <v>160000</v>
      </c>
      <c r="J166" s="108">
        <v>2520</v>
      </c>
      <c r="K166" s="108">
        <v>2520</v>
      </c>
      <c r="L166" s="108">
        <v>2520</v>
      </c>
      <c r="M166" s="174">
        <v>55660</v>
      </c>
      <c r="N166" s="163">
        <v>2520</v>
      </c>
      <c r="O166" s="163">
        <v>2520</v>
      </c>
      <c r="P166" s="163">
        <v>2520</v>
      </c>
    </row>
    <row r="167" spans="1:16">
      <c r="A167" s="108" t="s">
        <v>525</v>
      </c>
      <c r="B167" s="72" t="s">
        <v>692</v>
      </c>
      <c r="C167" s="46" t="s">
        <v>585</v>
      </c>
      <c r="D167" s="74" t="s">
        <v>588</v>
      </c>
      <c r="E167" s="108">
        <v>1905000</v>
      </c>
      <c r="F167" s="108">
        <v>2500</v>
      </c>
      <c r="G167" s="108">
        <v>2500</v>
      </c>
      <c r="H167" s="108">
        <v>2500</v>
      </c>
      <c r="I167" s="108">
        <v>200000</v>
      </c>
      <c r="J167" s="108">
        <v>2500</v>
      </c>
      <c r="K167" s="108">
        <v>2500</v>
      </c>
      <c r="L167" s="108">
        <v>2500</v>
      </c>
      <c r="M167" s="174">
        <v>127500</v>
      </c>
      <c r="N167" s="163">
        <v>2500</v>
      </c>
      <c r="O167" s="163">
        <v>2500</v>
      </c>
      <c r="P167" s="163">
        <v>2500</v>
      </c>
    </row>
    <row r="168" spans="1:16">
      <c r="A168" s="108" t="s">
        <v>437</v>
      </c>
      <c r="B168" s="72" t="s">
        <v>651</v>
      </c>
      <c r="C168" s="46">
        <v>3526013</v>
      </c>
      <c r="D168" s="74" t="s">
        <v>588</v>
      </c>
      <c r="E168" s="108">
        <v>1052000</v>
      </c>
      <c r="F168" s="108">
        <v>2000</v>
      </c>
      <c r="G168" s="108">
        <v>2000</v>
      </c>
      <c r="H168" s="108">
        <v>2000</v>
      </c>
      <c r="I168" s="108">
        <v>200000</v>
      </c>
      <c r="J168" s="108">
        <v>2000</v>
      </c>
      <c r="K168" s="108">
        <v>2000</v>
      </c>
      <c r="L168" s="108">
        <v>2000</v>
      </c>
      <c r="M168" s="174">
        <v>390000</v>
      </c>
      <c r="N168" s="163">
        <v>2000</v>
      </c>
      <c r="O168" s="163">
        <v>2000</v>
      </c>
      <c r="P168" s="163">
        <v>2000</v>
      </c>
    </row>
    <row r="169" spans="1:16">
      <c r="A169" s="129" t="s">
        <v>437</v>
      </c>
      <c r="B169" s="129" t="s">
        <v>651</v>
      </c>
      <c r="C169" s="130">
        <v>3526013</v>
      </c>
      <c r="D169" s="131" t="s">
        <v>588</v>
      </c>
      <c r="E169" s="132"/>
      <c r="F169" s="132"/>
      <c r="G169" s="133"/>
      <c r="H169" s="133"/>
      <c r="I169" s="133"/>
      <c r="J169" s="133"/>
      <c r="K169" s="134"/>
      <c r="L169" s="134"/>
      <c r="M169" s="176"/>
      <c r="N169" s="169"/>
      <c r="O169" s="170"/>
      <c r="P169" s="170"/>
    </row>
    <row r="170" spans="1:16">
      <c r="A170" s="108" t="s">
        <v>424</v>
      </c>
      <c r="B170" s="72" t="s">
        <v>645</v>
      </c>
      <c r="C170" s="46">
        <v>3526013</v>
      </c>
      <c r="D170" s="74" t="s">
        <v>588</v>
      </c>
      <c r="E170" s="108"/>
      <c r="F170" s="108">
        <v>2400</v>
      </c>
      <c r="G170" s="108">
        <v>2400</v>
      </c>
      <c r="H170" s="108">
        <v>2400</v>
      </c>
      <c r="I170" s="108">
        <v>701500</v>
      </c>
      <c r="J170" s="108">
        <v>2400</v>
      </c>
      <c r="K170" s="108">
        <v>2400</v>
      </c>
      <c r="L170" s="108">
        <v>2400</v>
      </c>
      <c r="M170" s="174">
        <v>172800</v>
      </c>
      <c r="N170" s="163">
        <v>2400</v>
      </c>
      <c r="O170" s="163">
        <v>2400</v>
      </c>
      <c r="P170" s="163">
        <v>2400</v>
      </c>
    </row>
    <row r="171" spans="1:16">
      <c r="A171" s="108" t="s">
        <v>384</v>
      </c>
      <c r="B171" s="72" t="s">
        <v>616</v>
      </c>
      <c r="C171" s="46" t="s">
        <v>585</v>
      </c>
      <c r="D171" s="74" t="s">
        <v>588</v>
      </c>
      <c r="E171" s="108">
        <v>234000</v>
      </c>
      <c r="F171" s="108">
        <v>8000</v>
      </c>
      <c r="G171" s="108">
        <v>8000</v>
      </c>
      <c r="H171" s="108">
        <v>8000</v>
      </c>
      <c r="I171" s="108">
        <v>790000</v>
      </c>
      <c r="J171" s="108">
        <v>8000</v>
      </c>
      <c r="K171" s="108">
        <v>8000</v>
      </c>
      <c r="L171" s="108">
        <v>8000</v>
      </c>
      <c r="M171" s="174">
        <v>440000</v>
      </c>
      <c r="N171" s="163">
        <v>8000</v>
      </c>
      <c r="O171" s="163">
        <v>8000</v>
      </c>
      <c r="P171" s="163">
        <v>8000</v>
      </c>
    </row>
    <row r="172" spans="1:16">
      <c r="A172" s="73" t="s">
        <v>489</v>
      </c>
      <c r="B172" s="106"/>
      <c r="C172" s="46" t="s">
        <v>585</v>
      </c>
      <c r="D172" s="107" t="s">
        <v>597</v>
      </c>
      <c r="E172" s="108">
        <v>252000</v>
      </c>
      <c r="F172" s="108">
        <v>3600</v>
      </c>
      <c r="G172" s="108">
        <v>3600</v>
      </c>
      <c r="H172" s="108">
        <v>3600</v>
      </c>
      <c r="I172" s="108">
        <v>1674000</v>
      </c>
      <c r="J172" s="108">
        <v>3600</v>
      </c>
      <c r="K172" s="108">
        <v>3600</v>
      </c>
      <c r="L172" s="108">
        <v>3600</v>
      </c>
      <c r="M172" s="174">
        <v>298800</v>
      </c>
      <c r="N172" s="163">
        <v>3600</v>
      </c>
      <c r="O172" s="163">
        <v>3600</v>
      </c>
      <c r="P172" s="163">
        <v>3600</v>
      </c>
    </row>
    <row r="173" spans="1:16">
      <c r="A173" s="129" t="s">
        <v>455</v>
      </c>
      <c r="B173" s="129" t="s">
        <v>662</v>
      </c>
      <c r="C173" s="130" t="s">
        <v>585</v>
      </c>
      <c r="D173" s="131" t="s">
        <v>586</v>
      </c>
      <c r="E173" s="132"/>
      <c r="F173" s="132"/>
      <c r="G173" s="133"/>
      <c r="H173" s="133"/>
      <c r="I173" s="133"/>
      <c r="J173" s="133"/>
      <c r="K173" s="134"/>
      <c r="L173" s="134"/>
      <c r="M173" s="176"/>
      <c r="N173" s="169"/>
      <c r="O173" s="170"/>
      <c r="P173" s="170"/>
    </row>
    <row r="174" spans="1:16">
      <c r="A174" s="129" t="s">
        <v>455</v>
      </c>
      <c r="B174" s="129" t="s">
        <v>662</v>
      </c>
      <c r="C174" s="130" t="s">
        <v>585</v>
      </c>
      <c r="D174" s="131" t="s">
        <v>586</v>
      </c>
      <c r="E174" s="132"/>
      <c r="F174" s="132"/>
      <c r="G174" s="133"/>
      <c r="H174" s="133"/>
      <c r="I174" s="133"/>
      <c r="J174" s="133"/>
      <c r="K174" s="134"/>
      <c r="L174" s="134"/>
      <c r="M174" s="176"/>
      <c r="N174" s="169"/>
      <c r="O174" s="170"/>
      <c r="P174" s="170"/>
    </row>
    <row r="175" spans="1:16">
      <c r="A175" s="108" t="s">
        <v>564</v>
      </c>
      <c r="B175" s="72" t="s">
        <v>623</v>
      </c>
      <c r="C175" s="46" t="s">
        <v>585</v>
      </c>
      <c r="D175" s="74" t="s">
        <v>586</v>
      </c>
      <c r="E175" s="108"/>
      <c r="F175" s="108">
        <v>15500</v>
      </c>
      <c r="G175" s="108">
        <v>15500</v>
      </c>
      <c r="H175" s="108">
        <v>15500</v>
      </c>
      <c r="I175" s="108">
        <v>155000</v>
      </c>
      <c r="J175" s="108">
        <v>15500</v>
      </c>
      <c r="K175" s="108">
        <v>15500</v>
      </c>
      <c r="L175" s="108">
        <v>15500</v>
      </c>
      <c r="M175" s="174">
        <v>45725</v>
      </c>
      <c r="N175" s="163">
        <v>15500</v>
      </c>
      <c r="O175" s="163">
        <v>15500</v>
      </c>
      <c r="P175" s="163">
        <v>15500</v>
      </c>
    </row>
    <row r="176" spans="1:16">
      <c r="A176" s="108" t="s">
        <v>533</v>
      </c>
      <c r="B176" s="72" t="s">
        <v>695</v>
      </c>
      <c r="C176" s="46" t="s">
        <v>585</v>
      </c>
      <c r="D176" s="74" t="s">
        <v>586</v>
      </c>
      <c r="E176" s="150"/>
      <c r="F176" s="152"/>
      <c r="G176" s="152"/>
      <c r="H176" s="152"/>
      <c r="I176" s="151">
        <v>0</v>
      </c>
      <c r="J176" s="152"/>
      <c r="K176" s="152"/>
      <c r="L176" s="152"/>
      <c r="M176" s="174">
        <v>0</v>
      </c>
      <c r="N176" s="152"/>
      <c r="O176" s="152"/>
      <c r="P176" s="152"/>
    </row>
    <row r="177" spans="1:16">
      <c r="A177" s="108" t="s">
        <v>379</v>
      </c>
      <c r="B177" s="72" t="s">
        <v>613</v>
      </c>
      <c r="C177" s="46" t="s">
        <v>585</v>
      </c>
      <c r="D177" s="74" t="s">
        <v>588</v>
      </c>
      <c r="E177" s="108">
        <v>722000</v>
      </c>
      <c r="F177" s="108">
        <v>19000</v>
      </c>
      <c r="G177" s="108">
        <v>19000</v>
      </c>
      <c r="H177" s="108">
        <v>19000</v>
      </c>
      <c r="I177" s="108">
        <v>144000</v>
      </c>
      <c r="J177" s="108">
        <v>19000</v>
      </c>
      <c r="K177" s="108">
        <v>19000</v>
      </c>
      <c r="L177" s="108">
        <v>19000</v>
      </c>
      <c r="M177" s="174">
        <v>1064000</v>
      </c>
      <c r="N177" s="163">
        <v>19000</v>
      </c>
      <c r="O177" s="163">
        <v>19000</v>
      </c>
      <c r="P177" s="163">
        <v>19000</v>
      </c>
    </row>
    <row r="178" spans="1:16">
      <c r="A178" s="129" t="s">
        <v>379</v>
      </c>
      <c r="B178" s="129" t="s">
        <v>613</v>
      </c>
      <c r="C178" s="130" t="s">
        <v>585</v>
      </c>
      <c r="D178" s="131" t="s">
        <v>588</v>
      </c>
      <c r="E178" s="132"/>
      <c r="F178" s="132"/>
      <c r="G178" s="133"/>
      <c r="H178" s="133"/>
      <c r="I178" s="133"/>
      <c r="J178" s="133"/>
      <c r="K178" s="134"/>
      <c r="L178" s="134"/>
      <c r="M178" s="176"/>
      <c r="N178" s="169"/>
      <c r="O178" s="170"/>
      <c r="P178" s="170"/>
    </row>
    <row r="179" spans="1:16">
      <c r="A179" s="129" t="s">
        <v>401</v>
      </c>
      <c r="B179" s="129" t="s">
        <v>629</v>
      </c>
      <c r="C179" s="130" t="s">
        <v>585</v>
      </c>
      <c r="D179" s="131" t="s">
        <v>586</v>
      </c>
      <c r="E179" s="137"/>
      <c r="F179" s="138"/>
      <c r="G179" s="138"/>
      <c r="H179" s="138"/>
      <c r="I179" s="139"/>
      <c r="J179" s="138"/>
      <c r="K179" s="138"/>
      <c r="L179" s="138"/>
      <c r="M179" s="175"/>
      <c r="N179" s="159"/>
      <c r="O179" s="159"/>
      <c r="P179" s="159"/>
    </row>
    <row r="180" spans="1:16">
      <c r="A180" s="129" t="s">
        <v>401</v>
      </c>
      <c r="B180" s="129" t="s">
        <v>629</v>
      </c>
      <c r="C180" s="130" t="s">
        <v>585</v>
      </c>
      <c r="D180" s="131" t="s">
        <v>586</v>
      </c>
      <c r="E180" s="132"/>
      <c r="F180" s="132"/>
      <c r="G180" s="133"/>
      <c r="H180" s="133"/>
      <c r="I180" s="133"/>
      <c r="J180" s="133"/>
      <c r="K180" s="134"/>
      <c r="L180" s="134"/>
      <c r="M180" s="176"/>
      <c r="N180" s="169"/>
      <c r="O180" s="170"/>
      <c r="P180" s="170"/>
    </row>
    <row r="181" spans="1:16">
      <c r="A181" s="129" t="s">
        <v>401</v>
      </c>
      <c r="B181" s="129" t="s">
        <v>629</v>
      </c>
      <c r="C181" s="130" t="s">
        <v>585</v>
      </c>
      <c r="D181" s="131" t="s">
        <v>586</v>
      </c>
      <c r="E181" s="132"/>
      <c r="F181" s="132"/>
      <c r="G181" s="133"/>
      <c r="H181" s="133"/>
      <c r="I181" s="133"/>
      <c r="J181" s="133"/>
      <c r="K181" s="134"/>
      <c r="L181" s="134"/>
      <c r="M181" s="176"/>
      <c r="N181" s="169"/>
      <c r="O181" s="170"/>
      <c r="P181" s="170"/>
    </row>
    <row r="182" spans="1:16">
      <c r="A182" s="129" t="s">
        <v>401</v>
      </c>
      <c r="B182" s="129" t="s">
        <v>629</v>
      </c>
      <c r="C182" s="130" t="s">
        <v>585</v>
      </c>
      <c r="D182" s="131" t="s">
        <v>586</v>
      </c>
      <c r="E182" s="132"/>
      <c r="F182" s="132"/>
      <c r="G182" s="133"/>
      <c r="H182" s="133"/>
      <c r="I182" s="133"/>
      <c r="J182" s="133"/>
      <c r="K182" s="134"/>
      <c r="L182" s="134"/>
      <c r="M182" s="176"/>
      <c r="N182" s="169"/>
      <c r="O182" s="170"/>
      <c r="P182" s="170"/>
    </row>
    <row r="183" spans="1:16">
      <c r="A183" s="73" t="s">
        <v>530</v>
      </c>
      <c r="B183" s="106"/>
      <c r="C183" s="46" t="s">
        <v>585</v>
      </c>
      <c r="D183" s="107" t="s">
        <v>600</v>
      </c>
      <c r="E183" s="108">
        <v>414000</v>
      </c>
      <c r="F183" s="108">
        <v>17500</v>
      </c>
      <c r="G183" s="108">
        <v>17500</v>
      </c>
      <c r="H183" s="108">
        <v>17500</v>
      </c>
      <c r="I183" s="108">
        <v>535000</v>
      </c>
      <c r="J183" s="108">
        <v>17500</v>
      </c>
      <c r="K183" s="108">
        <v>17500</v>
      </c>
      <c r="L183" s="108">
        <v>17500</v>
      </c>
      <c r="M183" s="174">
        <v>210000</v>
      </c>
      <c r="N183" s="163">
        <v>17500</v>
      </c>
      <c r="O183" s="163">
        <v>17500</v>
      </c>
      <c r="P183" s="163">
        <v>17500</v>
      </c>
    </row>
    <row r="184" spans="1:16">
      <c r="A184" s="108" t="s">
        <v>371</v>
      </c>
      <c r="B184" s="72" t="s">
        <v>607</v>
      </c>
      <c r="C184" s="46" t="s">
        <v>585</v>
      </c>
      <c r="D184" s="74" t="s">
        <v>586</v>
      </c>
      <c r="E184" s="108">
        <v>1520000</v>
      </c>
      <c r="F184" s="108">
        <v>35000</v>
      </c>
      <c r="G184" s="108">
        <v>35000</v>
      </c>
      <c r="H184" s="108">
        <v>35000</v>
      </c>
      <c r="I184" s="108">
        <v>535000</v>
      </c>
      <c r="J184" s="108">
        <v>35000</v>
      </c>
      <c r="K184" s="108">
        <v>35000</v>
      </c>
      <c r="L184" s="108">
        <v>35000</v>
      </c>
      <c r="M184" s="174">
        <v>1640450</v>
      </c>
      <c r="N184" s="163">
        <v>35000</v>
      </c>
      <c r="O184" s="163">
        <v>35000</v>
      </c>
      <c r="P184" s="163">
        <v>35000</v>
      </c>
    </row>
    <row r="185" spans="1:16">
      <c r="A185" s="108" t="s">
        <v>565</v>
      </c>
      <c r="B185" s="72" t="s">
        <v>701</v>
      </c>
      <c r="C185" s="46" t="s">
        <v>585</v>
      </c>
      <c r="D185" s="74" t="s">
        <v>586</v>
      </c>
      <c r="E185" s="108">
        <v>334000</v>
      </c>
      <c r="F185" s="108">
        <v>17000</v>
      </c>
      <c r="G185" s="108">
        <v>17000</v>
      </c>
      <c r="H185" s="108">
        <v>17000</v>
      </c>
      <c r="I185" s="108">
        <v>334000</v>
      </c>
      <c r="J185" s="108">
        <v>17000</v>
      </c>
      <c r="K185" s="108">
        <v>17000</v>
      </c>
      <c r="L185" s="108">
        <v>17000</v>
      </c>
      <c r="M185" s="174">
        <v>67134</v>
      </c>
      <c r="N185" s="163">
        <v>17000</v>
      </c>
      <c r="O185" s="163">
        <v>17000</v>
      </c>
      <c r="P185" s="163">
        <v>17000</v>
      </c>
    </row>
    <row r="186" spans="1:16">
      <c r="A186" s="108" t="s">
        <v>408</v>
      </c>
      <c r="B186" s="72" t="s">
        <v>633</v>
      </c>
      <c r="C186" s="46">
        <v>3526015</v>
      </c>
      <c r="D186" s="74" t="s">
        <v>588</v>
      </c>
      <c r="E186" s="108">
        <v>1040000</v>
      </c>
      <c r="F186" s="108">
        <v>10000</v>
      </c>
      <c r="G186" s="108">
        <v>10000</v>
      </c>
      <c r="H186" s="108">
        <v>10000</v>
      </c>
      <c r="I186" s="108">
        <v>650000</v>
      </c>
      <c r="J186" s="108">
        <v>10000</v>
      </c>
      <c r="K186" s="108">
        <v>10000</v>
      </c>
      <c r="L186" s="108">
        <v>10000</v>
      </c>
      <c r="M186" s="174">
        <v>490000</v>
      </c>
      <c r="N186" s="163">
        <v>10000</v>
      </c>
      <c r="O186" s="163">
        <v>10000</v>
      </c>
      <c r="P186" s="163">
        <v>10000</v>
      </c>
    </row>
    <row r="187" spans="1:16">
      <c r="A187" s="129" t="s">
        <v>408</v>
      </c>
      <c r="B187" s="129" t="s">
        <v>633</v>
      </c>
      <c r="C187" s="130">
        <v>3526015</v>
      </c>
      <c r="D187" s="131" t="s">
        <v>588</v>
      </c>
      <c r="E187" s="132"/>
      <c r="F187" s="132"/>
      <c r="G187" s="133"/>
      <c r="H187" s="133"/>
      <c r="I187" s="133"/>
      <c r="J187" s="133"/>
      <c r="K187" s="134"/>
      <c r="L187" s="134"/>
      <c r="M187" s="176"/>
      <c r="N187" s="169"/>
      <c r="O187" s="170"/>
      <c r="P187" s="170"/>
    </row>
    <row r="188" spans="1:16">
      <c r="A188" s="108" t="s">
        <v>541</v>
      </c>
      <c r="B188" s="72" t="s">
        <v>609</v>
      </c>
      <c r="C188" s="46" t="s">
        <v>585</v>
      </c>
      <c r="D188" s="157" t="s">
        <v>586</v>
      </c>
      <c r="E188" s="150"/>
      <c r="F188" s="152"/>
      <c r="G188" s="152"/>
      <c r="H188" s="152"/>
      <c r="I188" s="151">
        <v>0</v>
      </c>
      <c r="J188" s="152"/>
      <c r="K188" s="152"/>
      <c r="L188" s="152"/>
      <c r="M188" s="174">
        <v>0</v>
      </c>
      <c r="N188" s="152"/>
      <c r="O188" s="152"/>
      <c r="P188" s="152"/>
    </row>
    <row r="189" spans="1:16">
      <c r="A189" s="129" t="s">
        <v>419</v>
      </c>
      <c r="B189" s="129" t="s">
        <v>641</v>
      </c>
      <c r="C189" s="130" t="s">
        <v>585</v>
      </c>
      <c r="D189" s="131" t="s">
        <v>586</v>
      </c>
      <c r="E189" s="132"/>
      <c r="F189" s="132"/>
      <c r="G189" s="133"/>
      <c r="H189" s="133"/>
      <c r="I189" s="133"/>
      <c r="J189" s="133"/>
      <c r="K189" s="134"/>
      <c r="L189" s="134"/>
      <c r="M189" s="176"/>
      <c r="N189" s="169"/>
      <c r="O189" s="170"/>
      <c r="P189" s="170"/>
    </row>
    <row r="190" spans="1:16">
      <c r="A190" s="129" t="s">
        <v>419</v>
      </c>
      <c r="B190" s="129" t="s">
        <v>641</v>
      </c>
      <c r="C190" s="130" t="s">
        <v>585</v>
      </c>
      <c r="D190" s="131" t="s">
        <v>586</v>
      </c>
      <c r="E190" s="132"/>
      <c r="F190" s="132"/>
      <c r="G190" s="133"/>
      <c r="H190" s="133"/>
      <c r="I190" s="133"/>
      <c r="J190" s="133"/>
      <c r="K190" s="134"/>
      <c r="L190" s="134"/>
      <c r="M190" s="176"/>
      <c r="N190" s="169"/>
      <c r="O190" s="170"/>
      <c r="P190" s="170"/>
    </row>
    <row r="191" spans="1:16">
      <c r="A191" s="129" t="s">
        <v>473</v>
      </c>
      <c r="B191" s="129" t="s">
        <v>641</v>
      </c>
      <c r="C191" s="130" t="s">
        <v>585</v>
      </c>
      <c r="D191" s="131" t="s">
        <v>586</v>
      </c>
      <c r="E191" s="132"/>
      <c r="F191" s="132"/>
      <c r="G191" s="133"/>
      <c r="H191" s="133"/>
      <c r="I191" s="133"/>
      <c r="J191" s="133"/>
      <c r="K191" s="134"/>
      <c r="L191" s="134"/>
      <c r="M191" s="176"/>
      <c r="N191" s="169"/>
      <c r="O191" s="170"/>
      <c r="P191" s="170"/>
    </row>
    <row r="192" spans="1:16">
      <c r="A192" s="108" t="s">
        <v>473</v>
      </c>
      <c r="B192" s="72" t="s">
        <v>641</v>
      </c>
      <c r="C192" s="46" t="s">
        <v>585</v>
      </c>
      <c r="D192" s="74" t="s">
        <v>586</v>
      </c>
      <c r="E192" s="108">
        <v>1137600</v>
      </c>
      <c r="F192" s="108">
        <v>4800</v>
      </c>
      <c r="G192" s="108">
        <v>4800</v>
      </c>
      <c r="H192" s="108">
        <v>4800</v>
      </c>
      <c r="I192" s="108">
        <v>36000</v>
      </c>
      <c r="J192" s="108">
        <v>4800</v>
      </c>
      <c r="K192" s="108">
        <v>4800</v>
      </c>
      <c r="L192" s="108">
        <v>4800</v>
      </c>
      <c r="M192" s="174">
        <v>840000</v>
      </c>
      <c r="N192" s="163">
        <v>4800</v>
      </c>
      <c r="O192" s="163">
        <v>4800</v>
      </c>
      <c r="P192" s="163">
        <v>4800</v>
      </c>
    </row>
    <row r="193" spans="1:16">
      <c r="A193" s="108" t="s">
        <v>460</v>
      </c>
      <c r="B193" s="72" t="s">
        <v>667</v>
      </c>
      <c r="C193" s="46" t="s">
        <v>585</v>
      </c>
      <c r="D193" s="74" t="s">
        <v>595</v>
      </c>
      <c r="E193" s="108"/>
      <c r="F193" s="108">
        <v>10500</v>
      </c>
      <c r="G193" s="108">
        <v>10500</v>
      </c>
      <c r="H193" s="108">
        <v>10500</v>
      </c>
      <c r="I193" s="108">
        <v>138250</v>
      </c>
      <c r="J193" s="108">
        <v>10500</v>
      </c>
      <c r="K193" s="108">
        <v>10500</v>
      </c>
      <c r="L193" s="108">
        <v>10500</v>
      </c>
      <c r="M193" s="174">
        <v>0</v>
      </c>
      <c r="N193" s="163">
        <v>10500</v>
      </c>
      <c r="O193" s="163">
        <v>10500</v>
      </c>
      <c r="P193" s="163">
        <v>10500</v>
      </c>
    </row>
    <row r="194" spans="1:16">
      <c r="A194" s="108" t="s">
        <v>542</v>
      </c>
      <c r="B194" s="72" t="s">
        <v>667</v>
      </c>
      <c r="C194" s="46" t="s">
        <v>585</v>
      </c>
      <c r="D194" s="74" t="s">
        <v>595</v>
      </c>
      <c r="E194" s="108"/>
      <c r="F194" s="108">
        <v>13500</v>
      </c>
      <c r="G194" s="108">
        <v>13500</v>
      </c>
      <c r="H194" s="108">
        <v>13500</v>
      </c>
      <c r="I194" s="108">
        <v>138250</v>
      </c>
      <c r="J194" s="108">
        <v>13500</v>
      </c>
      <c r="K194" s="108">
        <v>13500</v>
      </c>
      <c r="L194" s="108">
        <v>13500</v>
      </c>
      <c r="M194" s="174">
        <v>0</v>
      </c>
      <c r="N194" s="163">
        <v>13500</v>
      </c>
      <c r="O194" s="163">
        <v>13500</v>
      </c>
      <c r="P194" s="163">
        <v>13500</v>
      </c>
    </row>
    <row r="195" spans="1:16">
      <c r="A195" s="108" t="s">
        <v>444</v>
      </c>
      <c r="B195" s="72" t="s">
        <v>657</v>
      </c>
      <c r="C195" s="46" t="s">
        <v>585</v>
      </c>
      <c r="D195" s="74" t="s">
        <v>588</v>
      </c>
      <c r="E195" s="108">
        <v>514100</v>
      </c>
      <c r="F195" s="108">
        <v>9800</v>
      </c>
      <c r="G195" s="108">
        <v>9800</v>
      </c>
      <c r="H195" s="108">
        <v>9800</v>
      </c>
      <c r="I195" s="108">
        <v>320100</v>
      </c>
      <c r="J195" s="108">
        <v>9800</v>
      </c>
      <c r="K195" s="108">
        <v>9800</v>
      </c>
      <c r="L195" s="108">
        <v>9800</v>
      </c>
      <c r="M195" s="174">
        <v>329800</v>
      </c>
      <c r="N195" s="163">
        <v>9800</v>
      </c>
      <c r="O195" s="163">
        <v>9800</v>
      </c>
      <c r="P195" s="163">
        <v>9800</v>
      </c>
    </row>
    <row r="196" spans="1:16">
      <c r="A196" s="108" t="s">
        <v>513</v>
      </c>
      <c r="B196" s="72" t="s">
        <v>626</v>
      </c>
      <c r="C196" s="46" t="s">
        <v>585</v>
      </c>
      <c r="D196" s="74" t="s">
        <v>586</v>
      </c>
      <c r="E196" s="150"/>
      <c r="F196" s="152"/>
      <c r="G196" s="152"/>
      <c r="H196" s="152"/>
      <c r="I196" s="151">
        <v>0</v>
      </c>
      <c r="J196" s="152"/>
      <c r="K196" s="152"/>
      <c r="L196" s="152"/>
      <c r="M196" s="174">
        <v>0</v>
      </c>
      <c r="N196" s="152"/>
      <c r="O196" s="152"/>
      <c r="P196" s="152"/>
    </row>
    <row r="197" spans="1:16">
      <c r="A197" s="135" t="s">
        <v>488</v>
      </c>
      <c r="B197" s="135"/>
      <c r="C197" s="130" t="s">
        <v>585</v>
      </c>
      <c r="D197" s="136" t="s">
        <v>600</v>
      </c>
      <c r="E197" s="158"/>
      <c r="F197" s="159"/>
      <c r="G197" s="159"/>
      <c r="H197" s="159"/>
      <c r="I197" s="160"/>
      <c r="J197" s="159"/>
      <c r="K197" s="159"/>
      <c r="L197" s="159"/>
      <c r="M197" s="175"/>
      <c r="N197" s="159"/>
      <c r="O197" s="159"/>
      <c r="P197" s="159"/>
    </row>
    <row r="198" spans="1:16">
      <c r="A198" s="108" t="s">
        <v>574</v>
      </c>
      <c r="B198" s="72" t="s">
        <v>626</v>
      </c>
      <c r="C198" s="46" t="s">
        <v>585</v>
      </c>
      <c r="D198" s="74" t="s">
        <v>586</v>
      </c>
      <c r="E198" s="108">
        <v>777600</v>
      </c>
      <c r="F198" s="108">
        <v>9500</v>
      </c>
      <c r="G198" s="108">
        <v>9500</v>
      </c>
      <c r="H198" s="108">
        <v>9500</v>
      </c>
      <c r="I198" s="108">
        <v>96000</v>
      </c>
      <c r="J198" s="108">
        <v>9500</v>
      </c>
      <c r="K198" s="108">
        <v>9500</v>
      </c>
      <c r="L198" s="108">
        <v>9500</v>
      </c>
      <c r="M198" s="174">
        <v>495820</v>
      </c>
      <c r="N198" s="163">
        <v>9500</v>
      </c>
      <c r="O198" s="163">
        <v>9500</v>
      </c>
      <c r="P198" s="163">
        <v>9500</v>
      </c>
    </row>
    <row r="199" spans="1:16">
      <c r="A199" s="129" t="s">
        <v>479</v>
      </c>
      <c r="B199" s="129" t="s">
        <v>609</v>
      </c>
      <c r="C199" s="130" t="s">
        <v>585</v>
      </c>
      <c r="D199" s="131" t="s">
        <v>586</v>
      </c>
      <c r="E199" s="132"/>
      <c r="F199" s="132"/>
      <c r="G199" s="133"/>
      <c r="H199" s="133"/>
      <c r="I199" s="133"/>
      <c r="J199" s="133"/>
      <c r="K199" s="134"/>
      <c r="L199" s="134"/>
      <c r="M199" s="176"/>
      <c r="N199" s="169"/>
      <c r="O199" s="170"/>
      <c r="P199" s="170"/>
    </row>
    <row r="200" spans="1:16">
      <c r="A200" s="73" t="s">
        <v>531</v>
      </c>
      <c r="B200" s="106"/>
      <c r="C200" s="46" t="s">
        <v>585</v>
      </c>
      <c r="D200" s="107" t="s">
        <v>600</v>
      </c>
      <c r="E200" s="108">
        <v>884500</v>
      </c>
      <c r="F200" s="108">
        <v>12000</v>
      </c>
      <c r="G200" s="108">
        <v>12000</v>
      </c>
      <c r="H200" s="108">
        <v>12000</v>
      </c>
      <c r="I200" s="108">
        <v>684000</v>
      </c>
      <c r="J200" s="108">
        <v>12000</v>
      </c>
      <c r="K200" s="108">
        <v>12000</v>
      </c>
      <c r="L200" s="108">
        <v>12000</v>
      </c>
      <c r="M200" s="174">
        <v>482400</v>
      </c>
      <c r="N200" s="163">
        <v>12000</v>
      </c>
      <c r="O200" s="163">
        <v>12000</v>
      </c>
      <c r="P200" s="163">
        <v>12000</v>
      </c>
    </row>
    <row r="201" spans="1:16">
      <c r="A201" s="73" t="s">
        <v>440</v>
      </c>
      <c r="B201" s="106" t="s">
        <v>654</v>
      </c>
      <c r="C201" s="46" t="s">
        <v>585</v>
      </c>
      <c r="D201" s="107" t="s">
        <v>595</v>
      </c>
      <c r="E201" s="150"/>
      <c r="F201" s="153"/>
      <c r="G201" s="153"/>
      <c r="H201" s="153"/>
      <c r="I201" s="151">
        <v>0</v>
      </c>
      <c r="J201" s="153"/>
      <c r="K201" s="153"/>
      <c r="L201" s="153"/>
      <c r="M201" s="174">
        <v>0</v>
      </c>
      <c r="N201" s="153"/>
      <c r="O201" s="153"/>
      <c r="P201" s="153"/>
    </row>
    <row r="202" spans="1:16">
      <c r="A202" s="73" t="s">
        <v>572</v>
      </c>
      <c r="B202" s="106"/>
      <c r="C202" s="46" t="s">
        <v>585</v>
      </c>
      <c r="D202" s="107" t="s">
        <v>600</v>
      </c>
      <c r="E202" s="108">
        <v>76000</v>
      </c>
      <c r="F202" s="108">
        <v>9000</v>
      </c>
      <c r="G202" s="108">
        <v>9000</v>
      </c>
      <c r="H202" s="108">
        <v>9000</v>
      </c>
      <c r="I202" s="108">
        <v>67500</v>
      </c>
      <c r="J202" s="108">
        <v>9000</v>
      </c>
      <c r="K202" s="108">
        <v>9000</v>
      </c>
      <c r="L202" s="108">
        <v>9000</v>
      </c>
      <c r="M202" s="174">
        <v>37800</v>
      </c>
      <c r="N202" s="163">
        <v>9000</v>
      </c>
      <c r="O202" s="163">
        <v>9000</v>
      </c>
      <c r="P202" s="163">
        <v>9000</v>
      </c>
    </row>
    <row r="203" spans="1:16">
      <c r="A203" s="73" t="s">
        <v>532</v>
      </c>
      <c r="B203" s="106"/>
      <c r="C203" s="46" t="s">
        <v>585</v>
      </c>
      <c r="D203" s="107" t="s">
        <v>596</v>
      </c>
      <c r="E203" s="108">
        <v>200000</v>
      </c>
      <c r="F203" s="108">
        <v>12500</v>
      </c>
      <c r="G203" s="108">
        <v>12500</v>
      </c>
      <c r="H203" s="108">
        <v>12500</v>
      </c>
      <c r="I203" s="108">
        <v>175500</v>
      </c>
      <c r="J203" s="108">
        <v>12500</v>
      </c>
      <c r="K203" s="108">
        <v>12500</v>
      </c>
      <c r="L203" s="108">
        <v>12500</v>
      </c>
      <c r="M203" s="174">
        <v>87500</v>
      </c>
      <c r="N203" s="163">
        <v>12500</v>
      </c>
      <c r="O203" s="163">
        <v>12500</v>
      </c>
      <c r="P203" s="163">
        <v>12500</v>
      </c>
    </row>
    <row r="204" spans="1:16">
      <c r="A204" s="108" t="s">
        <v>476</v>
      </c>
      <c r="B204" s="72" t="s">
        <v>673</v>
      </c>
      <c r="C204" s="46">
        <v>3526015</v>
      </c>
      <c r="D204" s="74" t="s">
        <v>586</v>
      </c>
      <c r="E204" s="108">
        <v>525000</v>
      </c>
      <c r="F204" s="108">
        <v>9500</v>
      </c>
      <c r="G204" s="108">
        <v>9500</v>
      </c>
      <c r="H204" s="108">
        <v>9500</v>
      </c>
      <c r="I204" s="108">
        <v>175500</v>
      </c>
      <c r="J204" s="108">
        <v>9500</v>
      </c>
      <c r="K204" s="108">
        <v>9500</v>
      </c>
      <c r="L204" s="108">
        <v>9500</v>
      </c>
      <c r="M204" s="174">
        <v>176400</v>
      </c>
      <c r="N204" s="163">
        <v>9500</v>
      </c>
      <c r="O204" s="163">
        <v>9500</v>
      </c>
      <c r="P204" s="163">
        <v>9500</v>
      </c>
    </row>
    <row r="205" spans="1:16">
      <c r="A205" s="129" t="s">
        <v>476</v>
      </c>
      <c r="B205" s="129" t="s">
        <v>673</v>
      </c>
      <c r="C205" s="130">
        <v>3526015</v>
      </c>
      <c r="D205" s="131" t="s">
        <v>586</v>
      </c>
      <c r="E205" s="132"/>
      <c r="F205" s="132"/>
      <c r="G205" s="133"/>
      <c r="H205" s="133"/>
      <c r="I205" s="133"/>
      <c r="J205" s="133"/>
      <c r="K205" s="134"/>
      <c r="L205" s="134"/>
      <c r="M205" s="176"/>
      <c r="N205" s="169"/>
      <c r="O205" s="170"/>
      <c r="P205" s="170"/>
    </row>
    <row r="206" spans="1:16">
      <c r="A206" s="108" t="s">
        <v>410</v>
      </c>
      <c r="B206" s="72" t="s">
        <v>634</v>
      </c>
      <c r="C206" s="46">
        <v>3526015</v>
      </c>
      <c r="D206" s="74" t="s">
        <v>588</v>
      </c>
      <c r="E206" s="108"/>
      <c r="F206" s="108">
        <v>12500</v>
      </c>
      <c r="G206" s="108">
        <v>12500</v>
      </c>
      <c r="H206" s="108">
        <v>12500</v>
      </c>
      <c r="I206" s="108">
        <v>639800</v>
      </c>
      <c r="J206" s="108">
        <v>12500</v>
      </c>
      <c r="K206" s="108">
        <v>12500</v>
      </c>
      <c r="L206" s="108">
        <v>12500</v>
      </c>
      <c r="M206" s="174">
        <v>100000</v>
      </c>
      <c r="N206" s="163">
        <v>12500</v>
      </c>
      <c r="O206" s="163">
        <v>12500</v>
      </c>
      <c r="P206" s="163">
        <v>12500</v>
      </c>
    </row>
    <row r="207" spans="1:16">
      <c r="A207" s="108" t="s">
        <v>535</v>
      </c>
      <c r="B207" s="72" t="s">
        <v>696</v>
      </c>
      <c r="C207" s="46" t="s">
        <v>585</v>
      </c>
      <c r="D207" s="74" t="s">
        <v>586</v>
      </c>
      <c r="E207" s="108">
        <v>240000</v>
      </c>
      <c r="F207" s="108">
        <v>12000</v>
      </c>
      <c r="G207" s="108">
        <v>12000</v>
      </c>
      <c r="H207" s="108">
        <v>12000</v>
      </c>
      <c r="I207" s="108">
        <v>105000</v>
      </c>
      <c r="J207" s="108">
        <v>12000</v>
      </c>
      <c r="K207" s="108">
        <v>12000</v>
      </c>
      <c r="L207" s="108">
        <v>12000</v>
      </c>
      <c r="M207" s="174">
        <v>73500</v>
      </c>
      <c r="N207" s="163">
        <v>12000</v>
      </c>
      <c r="O207" s="163">
        <v>12000</v>
      </c>
      <c r="P207" s="163">
        <v>12000</v>
      </c>
    </row>
    <row r="208" spans="1:16">
      <c r="A208" s="108" t="s">
        <v>514</v>
      </c>
      <c r="B208" s="72" t="s">
        <v>689</v>
      </c>
      <c r="C208" s="46" t="s">
        <v>585</v>
      </c>
      <c r="D208" s="74" t="s">
        <v>586</v>
      </c>
      <c r="E208" s="108">
        <v>120000</v>
      </c>
      <c r="F208" s="108">
        <v>24000</v>
      </c>
      <c r="G208" s="108">
        <v>24000</v>
      </c>
      <c r="H208" s="108">
        <v>24000</v>
      </c>
      <c r="I208" s="108">
        <v>94000</v>
      </c>
      <c r="J208" s="108">
        <v>24000</v>
      </c>
      <c r="K208" s="108">
        <v>24000</v>
      </c>
      <c r="L208" s="108">
        <v>24000</v>
      </c>
      <c r="M208" s="174">
        <v>222910</v>
      </c>
      <c r="N208" s="163">
        <v>24000</v>
      </c>
      <c r="O208" s="163">
        <v>24000</v>
      </c>
      <c r="P208" s="163">
        <v>24000</v>
      </c>
    </row>
    <row r="209" spans="1:16">
      <c r="A209" s="108" t="s">
        <v>485</v>
      </c>
      <c r="B209" s="72" t="s">
        <v>682</v>
      </c>
      <c r="C209" s="46" t="s">
        <v>585</v>
      </c>
      <c r="D209" s="74" t="s">
        <v>595</v>
      </c>
      <c r="E209" s="108">
        <v>748800</v>
      </c>
      <c r="F209" s="108">
        <v>150</v>
      </c>
      <c r="G209" s="108">
        <v>150</v>
      </c>
      <c r="H209" s="108">
        <v>150</v>
      </c>
      <c r="I209" s="108">
        <v>1563000</v>
      </c>
      <c r="J209" s="108">
        <v>150</v>
      </c>
      <c r="K209" s="108">
        <v>150</v>
      </c>
      <c r="L209" s="108">
        <v>150</v>
      </c>
      <c r="M209" s="174">
        <v>0</v>
      </c>
      <c r="N209" s="163">
        <v>150</v>
      </c>
      <c r="O209" s="163">
        <v>150</v>
      </c>
      <c r="P209" s="163">
        <v>150</v>
      </c>
    </row>
    <row r="210" spans="1:16">
      <c r="A210" s="108" t="s">
        <v>385</v>
      </c>
      <c r="B210" s="72" t="s">
        <v>617</v>
      </c>
      <c r="C210" s="46">
        <v>3526013</v>
      </c>
      <c r="D210" s="74" t="s">
        <v>588</v>
      </c>
      <c r="E210" s="108">
        <v>1983400</v>
      </c>
      <c r="F210" s="108">
        <v>9400</v>
      </c>
      <c r="G210" s="108">
        <v>9400</v>
      </c>
      <c r="H210" s="108">
        <v>9400</v>
      </c>
      <c r="I210" s="108">
        <v>968200</v>
      </c>
      <c r="J210" s="108">
        <v>9400</v>
      </c>
      <c r="K210" s="108">
        <v>9400</v>
      </c>
      <c r="L210" s="108">
        <v>9400</v>
      </c>
      <c r="M210" s="174">
        <v>254100</v>
      </c>
      <c r="N210" s="163">
        <v>9400</v>
      </c>
      <c r="O210" s="163">
        <v>9400</v>
      </c>
      <c r="P210" s="163">
        <v>9400</v>
      </c>
    </row>
    <row r="211" spans="1:16">
      <c r="A211" s="129" t="s">
        <v>385</v>
      </c>
      <c r="B211" s="129" t="s">
        <v>617</v>
      </c>
      <c r="C211" s="130">
        <v>3526013</v>
      </c>
      <c r="D211" s="131" t="s">
        <v>588</v>
      </c>
      <c r="E211" s="132"/>
      <c r="F211" s="132"/>
      <c r="G211" s="133"/>
      <c r="H211" s="133"/>
      <c r="I211" s="133"/>
      <c r="J211" s="133"/>
      <c r="K211" s="134"/>
      <c r="L211" s="134"/>
      <c r="M211" s="176"/>
      <c r="N211" s="169"/>
      <c r="O211" s="170"/>
      <c r="P211" s="170"/>
    </row>
    <row r="212" spans="1:16">
      <c r="A212" s="129" t="s">
        <v>385</v>
      </c>
      <c r="B212" s="129" t="s">
        <v>617</v>
      </c>
      <c r="C212" s="130">
        <v>3526013</v>
      </c>
      <c r="D212" s="131" t="s">
        <v>588</v>
      </c>
      <c r="E212" s="132"/>
      <c r="F212" s="132"/>
      <c r="G212" s="133"/>
      <c r="H212" s="133"/>
      <c r="I212" s="133"/>
      <c r="J212" s="133"/>
      <c r="K212" s="134"/>
      <c r="L212" s="134"/>
      <c r="M212" s="176"/>
      <c r="N212" s="169"/>
      <c r="O212" s="170"/>
      <c r="P212" s="170"/>
    </row>
    <row r="213" spans="1:16">
      <c r="A213" s="108" t="s">
        <v>433</v>
      </c>
      <c r="B213" s="72" t="s">
        <v>648</v>
      </c>
      <c r="C213" s="46" t="s">
        <v>585</v>
      </c>
      <c r="D213" s="74" t="s">
        <v>588</v>
      </c>
      <c r="E213" s="108">
        <v>551000</v>
      </c>
      <c r="F213" s="108">
        <v>19000</v>
      </c>
      <c r="G213" s="108">
        <v>19000</v>
      </c>
      <c r="H213" s="108">
        <v>19000</v>
      </c>
      <c r="I213" s="108">
        <v>171200</v>
      </c>
      <c r="J213" s="108">
        <v>19000</v>
      </c>
      <c r="K213" s="108">
        <v>19000</v>
      </c>
      <c r="L213" s="108">
        <v>19000</v>
      </c>
      <c r="M213" s="174">
        <v>114000</v>
      </c>
      <c r="N213" s="163">
        <v>19000</v>
      </c>
      <c r="O213" s="163">
        <v>19000</v>
      </c>
      <c r="P213" s="163">
        <v>19000</v>
      </c>
    </row>
    <row r="214" spans="1:16">
      <c r="A214" s="73" t="s">
        <v>511</v>
      </c>
      <c r="B214" s="106"/>
      <c r="C214" s="46">
        <v>3526013</v>
      </c>
      <c r="D214" s="107" t="s">
        <v>596</v>
      </c>
      <c r="E214" s="108">
        <v>1830900</v>
      </c>
      <c r="F214" s="108">
        <v>5100</v>
      </c>
      <c r="G214" s="108">
        <v>5100</v>
      </c>
      <c r="H214" s="108">
        <v>5100</v>
      </c>
      <c r="I214" s="108">
        <v>1387200</v>
      </c>
      <c r="J214" s="108">
        <v>5100</v>
      </c>
      <c r="K214" s="108">
        <v>5100</v>
      </c>
      <c r="L214" s="108">
        <v>5100</v>
      </c>
      <c r="M214" s="174">
        <v>402900</v>
      </c>
      <c r="N214" s="163">
        <v>5100</v>
      </c>
      <c r="O214" s="163">
        <v>5100</v>
      </c>
      <c r="P214" s="163">
        <v>5100</v>
      </c>
    </row>
    <row r="215" spans="1:16">
      <c r="A215" s="129" t="s">
        <v>457</v>
      </c>
      <c r="B215" s="129" t="s">
        <v>664</v>
      </c>
      <c r="C215" s="130">
        <v>3526015</v>
      </c>
      <c r="D215" s="131" t="s">
        <v>588</v>
      </c>
      <c r="E215" s="140"/>
      <c r="F215" s="140"/>
      <c r="G215" s="140"/>
      <c r="H215" s="140"/>
      <c r="I215" s="140"/>
      <c r="J215" s="140"/>
      <c r="K215" s="140"/>
      <c r="L215" s="140"/>
      <c r="M215" s="177"/>
      <c r="N215" s="170"/>
      <c r="O215" s="170"/>
      <c r="P215" s="170"/>
    </row>
    <row r="216" spans="1:16">
      <c r="A216" s="129" t="s">
        <v>457</v>
      </c>
      <c r="B216" s="129" t="s">
        <v>664</v>
      </c>
      <c r="C216" s="130">
        <v>3526015</v>
      </c>
      <c r="D216" s="131" t="s">
        <v>588</v>
      </c>
      <c r="E216" s="132"/>
      <c r="F216" s="132"/>
      <c r="G216" s="133"/>
      <c r="H216" s="133"/>
      <c r="I216" s="133"/>
      <c r="J216" s="133"/>
      <c r="K216" s="134"/>
      <c r="L216" s="134"/>
      <c r="M216" s="176"/>
      <c r="N216" s="169"/>
      <c r="O216" s="170"/>
      <c r="P216" s="170"/>
    </row>
    <row r="217" spans="1:16">
      <c r="A217" s="73" t="s">
        <v>573</v>
      </c>
      <c r="B217" s="106"/>
      <c r="C217" s="46">
        <v>3525000</v>
      </c>
      <c r="D217" s="107" t="s">
        <v>596</v>
      </c>
      <c r="E217" s="108">
        <v>365000</v>
      </c>
      <c r="F217" s="108">
        <v>3650</v>
      </c>
      <c r="G217" s="108">
        <v>3650</v>
      </c>
      <c r="H217" s="108">
        <v>3650</v>
      </c>
      <c r="I217" s="108">
        <v>285000</v>
      </c>
      <c r="J217" s="108">
        <v>3650</v>
      </c>
      <c r="K217" s="108">
        <v>3650</v>
      </c>
      <c r="L217" s="108">
        <v>3650</v>
      </c>
      <c r="M217" s="174">
        <v>211700</v>
      </c>
      <c r="N217" s="163">
        <v>3650</v>
      </c>
      <c r="O217" s="163">
        <v>3650</v>
      </c>
      <c r="P217" s="163">
        <v>3650</v>
      </c>
    </row>
    <row r="218" spans="1:16">
      <c r="A218" s="108" t="s">
        <v>428</v>
      </c>
      <c r="B218" s="72" t="s">
        <v>647</v>
      </c>
      <c r="C218" s="46" t="s">
        <v>585</v>
      </c>
      <c r="D218" s="74" t="s">
        <v>588</v>
      </c>
      <c r="E218" s="108">
        <v>600000</v>
      </c>
      <c r="F218" s="108">
        <v>12500</v>
      </c>
      <c r="G218" s="108">
        <v>12500</v>
      </c>
      <c r="H218" s="108">
        <v>12500</v>
      </c>
      <c r="I218" s="108">
        <v>136500</v>
      </c>
      <c r="J218" s="108">
        <v>12500</v>
      </c>
      <c r="K218" s="108">
        <v>12500</v>
      </c>
      <c r="L218" s="108">
        <v>12500</v>
      </c>
      <c r="M218" s="174">
        <v>425000</v>
      </c>
      <c r="N218" s="163">
        <v>12500</v>
      </c>
      <c r="O218" s="163">
        <v>12500</v>
      </c>
      <c r="P218" s="163">
        <v>12500</v>
      </c>
    </row>
    <row r="219" spans="1:16">
      <c r="A219" s="129" t="s">
        <v>428</v>
      </c>
      <c r="B219" s="129" t="s">
        <v>647</v>
      </c>
      <c r="C219" s="130" t="s">
        <v>585</v>
      </c>
      <c r="D219" s="131" t="s">
        <v>588</v>
      </c>
      <c r="E219" s="132"/>
      <c r="F219" s="132"/>
      <c r="G219" s="133"/>
      <c r="H219" s="133"/>
      <c r="I219" s="133"/>
      <c r="J219" s="133"/>
      <c r="K219" s="134"/>
      <c r="L219" s="134"/>
      <c r="M219" s="176"/>
      <c r="N219" s="169"/>
      <c r="O219" s="170"/>
      <c r="P219" s="170"/>
    </row>
    <row r="220" spans="1:16">
      <c r="A220" s="129" t="s">
        <v>428</v>
      </c>
      <c r="B220" s="129" t="s">
        <v>647</v>
      </c>
      <c r="C220" s="130" t="s">
        <v>585</v>
      </c>
      <c r="D220" s="131" t="s">
        <v>588</v>
      </c>
      <c r="E220" s="132"/>
      <c r="F220" s="132"/>
      <c r="G220" s="133"/>
      <c r="H220" s="133"/>
      <c r="I220" s="133"/>
      <c r="J220" s="133"/>
      <c r="K220" s="134"/>
      <c r="L220" s="134"/>
      <c r="M220" s="176"/>
      <c r="N220" s="169"/>
      <c r="O220" s="170"/>
      <c r="P220" s="170"/>
    </row>
    <row r="221" spans="1:16">
      <c r="A221" s="108" t="s">
        <v>484</v>
      </c>
      <c r="B221" s="72" t="s">
        <v>658</v>
      </c>
      <c r="C221" s="46" t="s">
        <v>585</v>
      </c>
      <c r="D221" s="74" t="s">
        <v>586</v>
      </c>
      <c r="E221" s="108">
        <v>309400</v>
      </c>
      <c r="F221" s="108">
        <v>9100</v>
      </c>
      <c r="G221" s="108">
        <v>9100</v>
      </c>
      <c r="H221" s="108">
        <v>9100</v>
      </c>
      <c r="I221" s="108">
        <v>76000</v>
      </c>
      <c r="J221" s="108">
        <v>9100</v>
      </c>
      <c r="K221" s="108">
        <v>9100</v>
      </c>
      <c r="L221" s="108">
        <v>9100</v>
      </c>
      <c r="M221" s="174">
        <v>214214</v>
      </c>
      <c r="N221" s="163">
        <v>9100</v>
      </c>
      <c r="O221" s="163">
        <v>9100</v>
      </c>
      <c r="P221" s="163">
        <v>9100</v>
      </c>
    </row>
    <row r="222" spans="1:16">
      <c r="A222" s="108" t="s">
        <v>492</v>
      </c>
      <c r="B222" s="106"/>
      <c r="C222" s="46">
        <v>3526013</v>
      </c>
      <c r="D222" s="74" t="s">
        <v>599</v>
      </c>
      <c r="E222" s="108">
        <v>351900</v>
      </c>
      <c r="F222" s="108">
        <v>1700</v>
      </c>
      <c r="G222" s="108">
        <v>1700</v>
      </c>
      <c r="H222" s="108">
        <v>1700</v>
      </c>
      <c r="I222" s="108">
        <v>491500</v>
      </c>
      <c r="J222" s="108">
        <v>1700</v>
      </c>
      <c r="K222" s="108">
        <v>1700</v>
      </c>
      <c r="L222" s="108">
        <v>1700</v>
      </c>
      <c r="M222" s="174">
        <v>199200</v>
      </c>
      <c r="N222" s="163">
        <v>1700</v>
      </c>
      <c r="O222" s="163">
        <v>1700</v>
      </c>
      <c r="P222" s="163">
        <v>1700</v>
      </c>
    </row>
    <row r="223" spans="1:16">
      <c r="A223" s="73" t="s">
        <v>507</v>
      </c>
      <c r="B223" s="106"/>
      <c r="C223" s="46">
        <v>3526015</v>
      </c>
      <c r="D223" s="107" t="s">
        <v>596</v>
      </c>
      <c r="E223" s="108">
        <v>161400</v>
      </c>
      <c r="F223" s="108">
        <v>16200</v>
      </c>
      <c r="G223" s="108">
        <v>16200</v>
      </c>
      <c r="H223" s="108">
        <v>16200</v>
      </c>
      <c r="I223" s="108">
        <v>0</v>
      </c>
      <c r="J223" s="108">
        <v>16200</v>
      </c>
      <c r="K223" s="108">
        <v>16200</v>
      </c>
      <c r="L223" s="108">
        <v>16200</v>
      </c>
      <c r="M223" s="174">
        <v>32400</v>
      </c>
      <c r="N223" s="163">
        <v>16200</v>
      </c>
      <c r="O223" s="163">
        <v>16200</v>
      </c>
      <c r="P223" s="163">
        <v>16200</v>
      </c>
    </row>
    <row r="224" spans="1:16">
      <c r="A224" s="108" t="s">
        <v>396</v>
      </c>
      <c r="B224" s="72" t="s">
        <v>625</v>
      </c>
      <c r="C224" s="46">
        <v>3526013</v>
      </c>
      <c r="D224" s="74" t="s">
        <v>586</v>
      </c>
      <c r="E224" s="108">
        <v>1944200</v>
      </c>
      <c r="F224" s="108">
        <v>12000</v>
      </c>
      <c r="G224" s="108">
        <v>12000</v>
      </c>
      <c r="H224" s="108">
        <v>12000</v>
      </c>
      <c r="I224" s="108">
        <v>324000</v>
      </c>
      <c r="J224" s="108">
        <v>12000</v>
      </c>
      <c r="K224" s="108">
        <v>12000</v>
      </c>
      <c r="L224" s="108">
        <v>12000</v>
      </c>
      <c r="M224" s="174">
        <v>87084</v>
      </c>
      <c r="N224" s="163">
        <v>12000</v>
      </c>
      <c r="O224" s="163">
        <v>12000</v>
      </c>
      <c r="P224" s="163">
        <v>12000</v>
      </c>
    </row>
    <row r="225" spans="1:16">
      <c r="A225" s="129" t="s">
        <v>396</v>
      </c>
      <c r="B225" s="129" t="s">
        <v>625</v>
      </c>
      <c r="C225" s="130">
        <v>3526013</v>
      </c>
      <c r="D225" s="131" t="s">
        <v>586</v>
      </c>
      <c r="E225" s="132"/>
      <c r="F225" s="132"/>
      <c r="G225" s="133"/>
      <c r="H225" s="133"/>
      <c r="I225" s="133"/>
      <c r="J225" s="133"/>
      <c r="K225" s="134"/>
      <c r="L225" s="134"/>
      <c r="M225" s="176"/>
      <c r="N225" s="169"/>
      <c r="O225" s="170"/>
      <c r="P225" s="170"/>
    </row>
    <row r="226" spans="1:16">
      <c r="A226" s="129" t="s">
        <v>475</v>
      </c>
      <c r="B226" s="129" t="s">
        <v>676</v>
      </c>
      <c r="C226" s="130">
        <v>3526013</v>
      </c>
      <c r="D226" s="131" t="s">
        <v>586</v>
      </c>
      <c r="E226" s="132"/>
      <c r="F226" s="132"/>
      <c r="G226" s="133"/>
      <c r="H226" s="133"/>
      <c r="I226" s="133"/>
      <c r="J226" s="133"/>
      <c r="K226" s="134"/>
      <c r="L226" s="134"/>
      <c r="M226" s="176"/>
      <c r="N226" s="169"/>
      <c r="O226" s="170"/>
      <c r="P226" s="170"/>
    </row>
    <row r="227" spans="1:16">
      <c r="A227" s="73" t="s">
        <v>475</v>
      </c>
      <c r="B227" s="106"/>
      <c r="C227" s="46">
        <v>3526013</v>
      </c>
      <c r="D227" s="107" t="s">
        <v>600</v>
      </c>
      <c r="E227" s="108">
        <v>689000</v>
      </c>
      <c r="F227" s="108">
        <v>4600</v>
      </c>
      <c r="G227" s="108">
        <v>4600</v>
      </c>
      <c r="H227" s="108">
        <v>4600</v>
      </c>
      <c r="I227" s="108">
        <v>523600</v>
      </c>
      <c r="J227" s="108">
        <v>4600</v>
      </c>
      <c r="K227" s="108">
        <v>4600</v>
      </c>
      <c r="L227" s="108">
        <v>4600</v>
      </c>
      <c r="M227" s="174">
        <v>230000</v>
      </c>
      <c r="N227" s="163">
        <v>4600</v>
      </c>
      <c r="O227" s="163">
        <v>4600</v>
      </c>
      <c r="P227" s="163">
        <v>4600</v>
      </c>
    </row>
    <row r="228" spans="1:16">
      <c r="A228" s="73" t="s">
        <v>575</v>
      </c>
      <c r="B228" s="106"/>
      <c r="C228" s="46" t="s">
        <v>585</v>
      </c>
      <c r="D228" s="107" t="s">
        <v>600</v>
      </c>
      <c r="E228" s="108">
        <v>230000</v>
      </c>
      <c r="F228" s="108">
        <v>19800</v>
      </c>
      <c r="G228" s="108">
        <v>19800</v>
      </c>
      <c r="H228" s="108">
        <v>19800</v>
      </c>
      <c r="I228" s="108">
        <v>3009600</v>
      </c>
      <c r="J228" s="108">
        <v>19800</v>
      </c>
      <c r="K228" s="108">
        <v>19800</v>
      </c>
      <c r="L228" s="108">
        <v>19800</v>
      </c>
      <c r="M228" s="174">
        <v>217800</v>
      </c>
      <c r="N228" s="163">
        <v>19800</v>
      </c>
      <c r="O228" s="163">
        <v>19800</v>
      </c>
      <c r="P228" s="163">
        <v>19800</v>
      </c>
    </row>
    <row r="229" spans="1:16">
      <c r="A229" s="73" t="s">
        <v>432</v>
      </c>
      <c r="B229" s="72"/>
      <c r="C229" s="46" t="s">
        <v>585</v>
      </c>
      <c r="D229" s="74" t="s">
        <v>586</v>
      </c>
      <c r="E229" s="108">
        <v>1237500</v>
      </c>
      <c r="F229" s="108">
        <v>16500</v>
      </c>
      <c r="G229" s="108">
        <v>16500</v>
      </c>
      <c r="H229" s="108">
        <v>16500</v>
      </c>
      <c r="I229" s="108">
        <v>511500</v>
      </c>
      <c r="J229" s="108">
        <v>16500</v>
      </c>
      <c r="K229" s="108">
        <v>16500</v>
      </c>
      <c r="L229" s="108">
        <v>16500</v>
      </c>
      <c r="M229" s="174">
        <v>170050</v>
      </c>
      <c r="N229" s="163">
        <v>16500</v>
      </c>
      <c r="O229" s="163">
        <v>16500</v>
      </c>
      <c r="P229" s="163">
        <v>16500</v>
      </c>
    </row>
    <row r="230" spans="1:16">
      <c r="A230" s="73" t="s">
        <v>496</v>
      </c>
      <c r="B230" s="106"/>
      <c r="C230" s="46" t="s">
        <v>585</v>
      </c>
      <c r="D230" s="107" t="s">
        <v>600</v>
      </c>
      <c r="E230" s="108"/>
      <c r="F230" s="108">
        <v>45000</v>
      </c>
      <c r="G230" s="108">
        <v>45000</v>
      </c>
      <c r="H230" s="108">
        <v>45000</v>
      </c>
      <c r="I230" s="108">
        <v>225000</v>
      </c>
      <c r="J230" s="108">
        <v>45000</v>
      </c>
      <c r="K230" s="108">
        <v>45000</v>
      </c>
      <c r="L230" s="108">
        <v>45000</v>
      </c>
      <c r="M230" s="174">
        <v>31900</v>
      </c>
      <c r="N230" s="163">
        <v>45000</v>
      </c>
      <c r="O230" s="163">
        <v>45000</v>
      </c>
      <c r="P230" s="163">
        <v>45000</v>
      </c>
    </row>
    <row r="231" spans="1:16">
      <c r="A231" s="129" t="s">
        <v>394</v>
      </c>
      <c r="B231" s="129" t="s">
        <v>624</v>
      </c>
      <c r="C231" s="130" t="s">
        <v>585</v>
      </c>
      <c r="D231" s="131" t="s">
        <v>588</v>
      </c>
      <c r="E231" s="132"/>
      <c r="F231" s="132"/>
      <c r="G231" s="133"/>
      <c r="H231" s="133"/>
      <c r="I231" s="133"/>
      <c r="J231" s="133"/>
      <c r="K231" s="134"/>
      <c r="L231" s="134"/>
      <c r="M231" s="176"/>
      <c r="N231" s="169"/>
      <c r="O231" s="170"/>
      <c r="P231" s="170"/>
    </row>
    <row r="232" spans="1:16">
      <c r="A232" s="129" t="s">
        <v>394</v>
      </c>
      <c r="B232" s="129" t="s">
        <v>624</v>
      </c>
      <c r="C232" s="130" t="s">
        <v>585</v>
      </c>
      <c r="D232" s="131" t="s">
        <v>588</v>
      </c>
      <c r="E232" s="132"/>
      <c r="F232" s="132"/>
      <c r="G232" s="133"/>
      <c r="H232" s="133"/>
      <c r="I232" s="133"/>
      <c r="J232" s="133"/>
      <c r="K232" s="134"/>
      <c r="L232" s="134"/>
      <c r="M232" s="176"/>
      <c r="N232" s="169"/>
      <c r="O232" s="170"/>
      <c r="P232" s="170"/>
    </row>
    <row r="233" spans="1:16">
      <c r="A233" s="129" t="s">
        <v>394</v>
      </c>
      <c r="B233" s="129" t="s">
        <v>624</v>
      </c>
      <c r="C233" s="130" t="s">
        <v>585</v>
      </c>
      <c r="D233" s="131" t="s">
        <v>588</v>
      </c>
      <c r="E233" s="132"/>
      <c r="F233" s="132"/>
      <c r="G233" s="133"/>
      <c r="H233" s="133"/>
      <c r="I233" s="133"/>
      <c r="J233" s="133"/>
      <c r="K233" s="134"/>
      <c r="L233" s="134"/>
      <c r="M233" s="176"/>
      <c r="N233" s="169"/>
      <c r="O233" s="170"/>
      <c r="P233" s="170"/>
    </row>
    <row r="234" spans="1:16">
      <c r="A234" s="129" t="s">
        <v>394</v>
      </c>
      <c r="B234" s="129" t="s">
        <v>624</v>
      </c>
      <c r="C234" s="130" t="s">
        <v>585</v>
      </c>
      <c r="D234" s="131" t="s">
        <v>588</v>
      </c>
      <c r="E234" s="132"/>
      <c r="F234" s="132"/>
      <c r="G234" s="133"/>
      <c r="H234" s="133"/>
      <c r="I234" s="133"/>
      <c r="J234" s="133"/>
      <c r="K234" s="134"/>
      <c r="L234" s="134"/>
      <c r="M234" s="176"/>
      <c r="N234" s="169"/>
      <c r="O234" s="170"/>
      <c r="P234" s="170"/>
    </row>
    <row r="235" spans="1:16">
      <c r="A235" s="73" t="s">
        <v>453</v>
      </c>
      <c r="B235" s="106"/>
      <c r="C235" s="46" t="s">
        <v>585</v>
      </c>
      <c r="D235" s="107" t="s">
        <v>597</v>
      </c>
      <c r="E235" s="108">
        <v>1437500</v>
      </c>
      <c r="F235" s="108">
        <v>2500</v>
      </c>
      <c r="G235" s="108">
        <v>2500</v>
      </c>
      <c r="H235" s="108">
        <v>2500</v>
      </c>
      <c r="I235" s="108">
        <v>1812500</v>
      </c>
      <c r="J235" s="108">
        <v>2500</v>
      </c>
      <c r="K235" s="108">
        <v>2500</v>
      </c>
      <c r="L235" s="108">
        <v>2500</v>
      </c>
      <c r="M235" s="174">
        <v>587500</v>
      </c>
      <c r="N235" s="163">
        <v>2500</v>
      </c>
      <c r="O235" s="163">
        <v>2500</v>
      </c>
      <c r="P235" s="163">
        <v>2500</v>
      </c>
    </row>
    <row r="236" spans="1:16">
      <c r="A236" s="73" t="s">
        <v>427</v>
      </c>
      <c r="B236" s="106"/>
      <c r="C236" s="46" t="s">
        <v>585</v>
      </c>
      <c r="D236" s="107" t="s">
        <v>588</v>
      </c>
      <c r="E236" s="108">
        <v>380000</v>
      </c>
      <c r="F236" s="153">
        <v>15000</v>
      </c>
      <c r="G236" s="153">
        <v>7500</v>
      </c>
      <c r="H236" s="153">
        <v>7500</v>
      </c>
      <c r="I236" s="108">
        <v>570000</v>
      </c>
      <c r="J236" s="153">
        <v>7500</v>
      </c>
      <c r="K236" s="153">
        <v>7500</v>
      </c>
      <c r="L236" s="153">
        <v>7500</v>
      </c>
      <c r="M236" s="174">
        <v>0</v>
      </c>
      <c r="N236" s="163">
        <v>0</v>
      </c>
      <c r="O236" s="163">
        <v>0</v>
      </c>
      <c r="P236" s="163">
        <v>0</v>
      </c>
    </row>
    <row r="237" spans="1:16">
      <c r="A237" s="108" t="s">
        <v>568</v>
      </c>
      <c r="B237" s="72" t="s">
        <v>623</v>
      </c>
      <c r="C237" s="46">
        <v>3526013</v>
      </c>
      <c r="D237" s="74" t="s">
        <v>586</v>
      </c>
      <c r="E237" s="108">
        <v>340000</v>
      </c>
      <c r="F237" s="108">
        <v>8400</v>
      </c>
      <c r="G237" s="108">
        <v>8400</v>
      </c>
      <c r="H237" s="108">
        <v>8400</v>
      </c>
      <c r="I237" s="108">
        <v>19500</v>
      </c>
      <c r="J237" s="108">
        <v>8400</v>
      </c>
      <c r="K237" s="108">
        <v>8400</v>
      </c>
      <c r="L237" s="108">
        <v>8400</v>
      </c>
      <c r="M237" s="174">
        <v>96600</v>
      </c>
      <c r="N237" s="163">
        <v>8400</v>
      </c>
      <c r="O237" s="163">
        <v>8400</v>
      </c>
      <c r="P237" s="163">
        <v>8400</v>
      </c>
    </row>
    <row r="238" spans="1:16">
      <c r="A238" s="108" t="s">
        <v>528</v>
      </c>
      <c r="B238" s="72" t="s">
        <v>626</v>
      </c>
      <c r="C238" s="46" t="s">
        <v>585</v>
      </c>
      <c r="D238" s="74" t="s">
        <v>586</v>
      </c>
      <c r="E238" s="108">
        <v>101200</v>
      </c>
      <c r="F238" s="108">
        <v>2200</v>
      </c>
      <c r="G238" s="108">
        <v>2200</v>
      </c>
      <c r="H238" s="108">
        <v>2200</v>
      </c>
      <c r="I238" s="108">
        <v>0</v>
      </c>
      <c r="J238" s="108">
        <v>2200</v>
      </c>
      <c r="K238" s="108">
        <v>2200</v>
      </c>
      <c r="L238" s="108">
        <v>2200</v>
      </c>
      <c r="M238" s="174">
        <v>0</v>
      </c>
      <c r="N238" s="163">
        <v>0</v>
      </c>
      <c r="O238" s="163">
        <v>0</v>
      </c>
      <c r="P238" s="163">
        <v>0</v>
      </c>
    </row>
    <row r="239" spans="1:16">
      <c r="A239" s="108" t="s">
        <v>377</v>
      </c>
      <c r="B239" s="72" t="s">
        <v>611</v>
      </c>
      <c r="C239" s="46" t="s">
        <v>585</v>
      </c>
      <c r="D239" s="74" t="s">
        <v>586</v>
      </c>
      <c r="E239" s="108">
        <v>2289000</v>
      </c>
      <c r="F239" s="108">
        <v>54500</v>
      </c>
      <c r="G239" s="108">
        <v>54500</v>
      </c>
      <c r="H239" s="108">
        <v>54500</v>
      </c>
      <c r="I239" s="108">
        <v>4142000</v>
      </c>
      <c r="J239" s="108">
        <v>54500</v>
      </c>
      <c r="K239" s="108">
        <v>54500</v>
      </c>
      <c r="L239" s="108">
        <v>54500</v>
      </c>
      <c r="M239" s="174">
        <v>1824660</v>
      </c>
      <c r="N239" s="163">
        <v>54500</v>
      </c>
      <c r="O239" s="163">
        <v>54500</v>
      </c>
      <c r="P239" s="163">
        <v>54500</v>
      </c>
    </row>
    <row r="240" spans="1:16">
      <c r="A240" s="108" t="s">
        <v>403</v>
      </c>
      <c r="B240" s="72" t="s">
        <v>630</v>
      </c>
      <c r="C240" s="46" t="s">
        <v>585</v>
      </c>
      <c r="D240" s="107" t="s">
        <v>586</v>
      </c>
      <c r="E240" s="150"/>
      <c r="F240" s="152"/>
      <c r="G240" s="152"/>
      <c r="H240" s="152"/>
      <c r="I240" s="151">
        <v>0</v>
      </c>
      <c r="J240" s="152"/>
      <c r="K240" s="152"/>
      <c r="L240" s="152"/>
      <c r="M240" s="174">
        <v>0</v>
      </c>
      <c r="N240" s="152"/>
      <c r="O240" s="152"/>
      <c r="P240" s="152"/>
    </row>
    <row r="241" spans="1:16">
      <c r="A241" s="108" t="s">
        <v>423</v>
      </c>
      <c r="B241" s="72" t="s">
        <v>644</v>
      </c>
      <c r="C241" s="46" t="s">
        <v>585</v>
      </c>
      <c r="D241" s="74" t="s">
        <v>586</v>
      </c>
      <c r="E241" s="108">
        <v>759000</v>
      </c>
      <c r="F241" s="108">
        <v>11500</v>
      </c>
      <c r="G241" s="108">
        <v>11500</v>
      </c>
      <c r="H241" s="108">
        <v>11500</v>
      </c>
      <c r="I241" s="108">
        <v>45000</v>
      </c>
      <c r="J241" s="108">
        <v>11500</v>
      </c>
      <c r="K241" s="108">
        <v>11500</v>
      </c>
      <c r="L241" s="108">
        <v>11500</v>
      </c>
      <c r="M241" s="174">
        <v>685124</v>
      </c>
      <c r="N241" s="163">
        <v>11500</v>
      </c>
      <c r="O241" s="163">
        <v>11500</v>
      </c>
      <c r="P241" s="163">
        <v>11500</v>
      </c>
    </row>
    <row r="242" spans="1:16">
      <c r="A242" s="129" t="s">
        <v>423</v>
      </c>
      <c r="B242" s="129" t="s">
        <v>644</v>
      </c>
      <c r="C242" s="130" t="s">
        <v>585</v>
      </c>
      <c r="D242" s="131" t="s">
        <v>586</v>
      </c>
      <c r="E242" s="132"/>
      <c r="F242" s="132"/>
      <c r="G242" s="133"/>
      <c r="H242" s="133"/>
      <c r="I242" s="133"/>
      <c r="J242" s="133"/>
      <c r="K242" s="134"/>
      <c r="L242" s="134"/>
      <c r="M242" s="176"/>
      <c r="N242" s="169"/>
      <c r="O242" s="170"/>
      <c r="P242" s="170"/>
    </row>
    <row r="243" spans="1:16">
      <c r="A243" s="108" t="s">
        <v>415</v>
      </c>
      <c r="B243" s="72" t="s">
        <v>638</v>
      </c>
      <c r="C243" s="46">
        <v>3526013</v>
      </c>
      <c r="D243" s="74" t="s">
        <v>588</v>
      </c>
      <c r="E243" s="108">
        <v>274000</v>
      </c>
      <c r="F243" s="108">
        <v>13700</v>
      </c>
      <c r="G243" s="108">
        <v>13700</v>
      </c>
      <c r="H243" s="108">
        <v>13700</v>
      </c>
      <c r="I243" s="108">
        <v>0</v>
      </c>
      <c r="J243" s="108">
        <v>13700</v>
      </c>
      <c r="K243" s="108">
        <v>13700</v>
      </c>
      <c r="L243" s="108">
        <v>13700</v>
      </c>
      <c r="M243" s="174">
        <v>123300</v>
      </c>
      <c r="N243" s="163">
        <v>13700</v>
      </c>
      <c r="O243" s="163">
        <v>13700</v>
      </c>
      <c r="P243" s="163">
        <v>13700</v>
      </c>
    </row>
    <row r="244" spans="1:16">
      <c r="A244" s="108" t="s">
        <v>430</v>
      </c>
      <c r="B244" s="72" t="s">
        <v>636</v>
      </c>
      <c r="C244" s="46" t="s">
        <v>585</v>
      </c>
      <c r="D244" s="74" t="s">
        <v>586</v>
      </c>
      <c r="E244" s="108"/>
      <c r="F244" s="108">
        <v>1900</v>
      </c>
      <c r="G244" s="108">
        <v>1900</v>
      </c>
      <c r="H244" s="108">
        <v>1900</v>
      </c>
      <c r="I244" s="108">
        <v>0</v>
      </c>
      <c r="J244" s="108">
        <v>1900</v>
      </c>
      <c r="K244" s="108">
        <v>1900</v>
      </c>
      <c r="L244" s="108">
        <v>1900</v>
      </c>
      <c r="M244" s="174">
        <v>104500</v>
      </c>
      <c r="N244" s="163">
        <v>1900</v>
      </c>
      <c r="O244" s="163">
        <v>1900</v>
      </c>
      <c r="P244" s="163">
        <v>1900</v>
      </c>
    </row>
    <row r="245" spans="1:16">
      <c r="A245" s="73" t="s">
        <v>407</v>
      </c>
      <c r="B245" s="106"/>
      <c r="C245" s="46" t="s">
        <v>585</v>
      </c>
      <c r="D245" s="107" t="s">
        <v>588</v>
      </c>
      <c r="E245" s="108">
        <v>165000</v>
      </c>
      <c r="F245" s="153">
        <v>1900</v>
      </c>
      <c r="G245" s="153">
        <v>1900</v>
      </c>
      <c r="H245" s="153">
        <v>1900</v>
      </c>
      <c r="I245" s="108">
        <v>930000</v>
      </c>
      <c r="J245" s="153">
        <v>1900</v>
      </c>
      <c r="K245" s="153">
        <v>1900</v>
      </c>
      <c r="L245" s="153">
        <v>1900</v>
      </c>
      <c r="M245" s="174">
        <v>0</v>
      </c>
      <c r="N245" s="153">
        <v>0</v>
      </c>
      <c r="O245" s="153">
        <v>0</v>
      </c>
      <c r="P245" s="153">
        <v>0</v>
      </c>
    </row>
    <row r="246" spans="1:16">
      <c r="A246" s="108" t="s">
        <v>406</v>
      </c>
      <c r="B246" s="72" t="s">
        <v>632</v>
      </c>
      <c r="C246" s="46" t="s">
        <v>585</v>
      </c>
      <c r="D246" s="74" t="s">
        <v>595</v>
      </c>
      <c r="E246" s="108">
        <v>67500</v>
      </c>
      <c r="F246" s="108">
        <v>4500</v>
      </c>
      <c r="G246" s="108">
        <v>4500</v>
      </c>
      <c r="H246" s="108">
        <v>4500</v>
      </c>
      <c r="I246" s="108">
        <v>0</v>
      </c>
      <c r="J246" s="108">
        <v>4500</v>
      </c>
      <c r="K246" s="108">
        <v>4500</v>
      </c>
      <c r="L246" s="108">
        <v>4500</v>
      </c>
      <c r="M246" s="174">
        <v>323136</v>
      </c>
      <c r="N246" s="163">
        <v>4500</v>
      </c>
      <c r="O246" s="163">
        <v>4500</v>
      </c>
      <c r="P246" s="163">
        <v>4500</v>
      </c>
    </row>
    <row r="247" spans="1:16">
      <c r="A247" s="73" t="s">
        <v>548</v>
      </c>
      <c r="B247" s="106"/>
      <c r="C247" s="46" t="s">
        <v>585</v>
      </c>
      <c r="D247" s="107" t="s">
        <v>600</v>
      </c>
      <c r="E247" s="108">
        <v>725000</v>
      </c>
      <c r="F247" s="108">
        <v>14500</v>
      </c>
      <c r="G247" s="108">
        <v>14500</v>
      </c>
      <c r="H247" s="108">
        <v>14500</v>
      </c>
      <c r="I247" s="108">
        <v>145600</v>
      </c>
      <c r="J247" s="108">
        <v>14500</v>
      </c>
      <c r="K247" s="108">
        <v>14500</v>
      </c>
      <c r="L247" s="108">
        <v>14500</v>
      </c>
      <c r="M247" s="174">
        <v>410350</v>
      </c>
      <c r="N247" s="163">
        <v>14500</v>
      </c>
      <c r="O247" s="163">
        <v>14500</v>
      </c>
      <c r="P247" s="163">
        <v>14500</v>
      </c>
    </row>
    <row r="248" spans="1:16">
      <c r="A248" s="73" t="s">
        <v>518</v>
      </c>
      <c r="B248" s="106"/>
      <c r="C248" s="46" t="s">
        <v>585</v>
      </c>
      <c r="D248" s="107" t="s">
        <v>596</v>
      </c>
      <c r="E248" s="108">
        <v>82500</v>
      </c>
      <c r="F248" s="108">
        <v>13200</v>
      </c>
      <c r="G248" s="108">
        <v>13200</v>
      </c>
      <c r="H248" s="108">
        <v>13200</v>
      </c>
      <c r="I248" s="108">
        <v>396000</v>
      </c>
      <c r="J248" s="108">
        <v>13200</v>
      </c>
      <c r="K248" s="108">
        <v>13200</v>
      </c>
      <c r="L248" s="108">
        <v>13200</v>
      </c>
      <c r="M248" s="174">
        <v>171600</v>
      </c>
      <c r="N248" s="163">
        <v>13200</v>
      </c>
      <c r="O248" s="163">
        <v>13200</v>
      </c>
      <c r="P248" s="163">
        <v>13200</v>
      </c>
    </row>
    <row r="249" spans="1:16">
      <c r="A249" s="129" t="s">
        <v>472</v>
      </c>
      <c r="B249" s="129" t="s">
        <v>674</v>
      </c>
      <c r="C249" s="130" t="s">
        <v>585</v>
      </c>
      <c r="D249" s="136"/>
      <c r="E249" s="132"/>
      <c r="F249" s="132"/>
      <c r="G249" s="133"/>
      <c r="H249" s="133"/>
      <c r="I249" s="133"/>
      <c r="J249" s="133"/>
      <c r="K249" s="134"/>
      <c r="L249" s="134"/>
      <c r="M249" s="176"/>
      <c r="N249" s="169"/>
      <c r="O249" s="170"/>
      <c r="P249" s="170"/>
    </row>
    <row r="250" spans="1:16">
      <c r="A250" s="108" t="s">
        <v>501</v>
      </c>
      <c r="B250" s="72" t="s">
        <v>687</v>
      </c>
      <c r="C250" s="46" t="s">
        <v>585</v>
      </c>
      <c r="D250" s="74" t="s">
        <v>586</v>
      </c>
      <c r="E250" s="108">
        <v>380000</v>
      </c>
      <c r="F250" s="108">
        <v>38000</v>
      </c>
      <c r="G250" s="108">
        <v>38000</v>
      </c>
      <c r="H250" s="108">
        <v>38000</v>
      </c>
      <c r="I250" s="108">
        <v>0</v>
      </c>
      <c r="J250" s="108">
        <v>38000</v>
      </c>
      <c r="K250" s="108">
        <v>38000</v>
      </c>
      <c r="L250" s="108">
        <v>38000</v>
      </c>
      <c r="M250" s="174">
        <v>344660</v>
      </c>
      <c r="N250" s="163">
        <v>38000</v>
      </c>
      <c r="O250" s="163">
        <v>38000</v>
      </c>
      <c r="P250" s="163">
        <v>38000</v>
      </c>
    </row>
    <row r="251" spans="1:16">
      <c r="A251" s="73" t="s">
        <v>411</v>
      </c>
      <c r="B251" s="106"/>
      <c r="C251" s="46">
        <v>3526013</v>
      </c>
      <c r="D251" s="107" t="s">
        <v>588</v>
      </c>
      <c r="E251" s="150"/>
      <c r="F251" s="152"/>
      <c r="G251" s="152"/>
      <c r="H251" s="152"/>
      <c r="I251" s="151">
        <v>0</v>
      </c>
      <c r="J251" s="152"/>
      <c r="K251" s="152"/>
      <c r="L251" s="152"/>
      <c r="M251" s="174">
        <v>0</v>
      </c>
      <c r="N251" s="152"/>
      <c r="O251" s="152"/>
      <c r="P251" s="152"/>
    </row>
    <row r="252" spans="1:16">
      <c r="A252" s="108" t="s">
        <v>483</v>
      </c>
      <c r="B252" s="72" t="s">
        <v>681</v>
      </c>
      <c r="C252" s="46">
        <v>3526013</v>
      </c>
      <c r="D252" s="74" t="s">
        <v>586</v>
      </c>
      <c r="E252" s="108">
        <v>357500</v>
      </c>
      <c r="F252" s="108">
        <v>5500</v>
      </c>
      <c r="G252" s="108">
        <v>5500</v>
      </c>
      <c r="H252" s="108">
        <v>5500</v>
      </c>
      <c r="I252" s="108">
        <v>423500</v>
      </c>
      <c r="J252" s="108">
        <v>5500</v>
      </c>
      <c r="K252" s="108">
        <v>5500</v>
      </c>
      <c r="L252" s="108">
        <v>5500</v>
      </c>
      <c r="M252" s="174">
        <v>319000</v>
      </c>
      <c r="N252" s="163">
        <v>5500</v>
      </c>
      <c r="O252" s="163">
        <v>5500</v>
      </c>
      <c r="P252" s="163">
        <v>5500</v>
      </c>
    </row>
    <row r="253" spans="1:16">
      <c r="A253" s="135" t="s">
        <v>483</v>
      </c>
      <c r="B253" s="135"/>
      <c r="C253" s="130">
        <v>3526013</v>
      </c>
      <c r="D253" s="136" t="s">
        <v>600</v>
      </c>
      <c r="E253" s="132"/>
      <c r="F253" s="132"/>
      <c r="G253" s="133"/>
      <c r="H253" s="133"/>
      <c r="I253" s="133"/>
      <c r="J253" s="133"/>
      <c r="K253" s="134"/>
      <c r="L253" s="134"/>
      <c r="M253" s="176"/>
      <c r="N253" s="169"/>
      <c r="O253" s="170"/>
      <c r="P253" s="170"/>
    </row>
    <row r="254" spans="1:16">
      <c r="A254" s="108" t="s">
        <v>571</v>
      </c>
      <c r="B254" s="106"/>
      <c r="C254" s="46">
        <v>3526013</v>
      </c>
      <c r="D254" s="74" t="s">
        <v>69</v>
      </c>
      <c r="E254" s="108"/>
      <c r="F254" s="108">
        <v>3500</v>
      </c>
      <c r="G254" s="108">
        <v>3500</v>
      </c>
      <c r="H254" s="108">
        <v>3500</v>
      </c>
      <c r="I254" s="108">
        <v>105000</v>
      </c>
      <c r="J254" s="108">
        <v>3500</v>
      </c>
      <c r="K254" s="108">
        <v>3500</v>
      </c>
      <c r="L254" s="108">
        <v>3500</v>
      </c>
      <c r="M254" s="174">
        <v>45500</v>
      </c>
      <c r="N254" s="163">
        <v>3500</v>
      </c>
      <c r="O254" s="163">
        <v>3500</v>
      </c>
      <c r="P254" s="163">
        <v>3500</v>
      </c>
    </row>
    <row r="255" spans="1:16">
      <c r="A255" s="108" t="s">
        <v>503</v>
      </c>
      <c r="B255" s="72" t="s">
        <v>688</v>
      </c>
      <c r="C255" s="46" t="s">
        <v>585</v>
      </c>
      <c r="D255" s="74" t="s">
        <v>586</v>
      </c>
      <c r="E255" s="108">
        <v>335000</v>
      </c>
      <c r="F255" s="108">
        <v>38500</v>
      </c>
      <c r="G255" s="108">
        <v>38500</v>
      </c>
      <c r="H255" s="108">
        <v>38500</v>
      </c>
      <c r="I255" s="108">
        <v>132000</v>
      </c>
      <c r="J255" s="108">
        <v>38500</v>
      </c>
      <c r="K255" s="108">
        <v>38500</v>
      </c>
      <c r="L255" s="108">
        <v>38500</v>
      </c>
      <c r="M255" s="174">
        <v>345100</v>
      </c>
      <c r="N255" s="163">
        <v>38500</v>
      </c>
      <c r="O255" s="163">
        <v>38500</v>
      </c>
      <c r="P255" s="163">
        <v>38500</v>
      </c>
    </row>
    <row r="256" spans="1:16">
      <c r="A256" s="108" t="s">
        <v>391</v>
      </c>
      <c r="B256" s="72" t="s">
        <v>622</v>
      </c>
      <c r="C256" s="46" t="s">
        <v>585</v>
      </c>
      <c r="D256" s="74" t="s">
        <v>588</v>
      </c>
      <c r="E256" s="108">
        <v>43500</v>
      </c>
      <c r="F256" s="108">
        <v>4000</v>
      </c>
      <c r="G256" s="108">
        <v>4000</v>
      </c>
      <c r="H256" s="108">
        <v>4000</v>
      </c>
      <c r="I256" s="108">
        <v>200000</v>
      </c>
      <c r="J256" s="108">
        <v>4000</v>
      </c>
      <c r="K256" s="108">
        <v>4000</v>
      </c>
      <c r="L256" s="108">
        <v>4000</v>
      </c>
      <c r="M256" s="174">
        <v>80100</v>
      </c>
      <c r="N256" s="163">
        <v>4000</v>
      </c>
      <c r="O256" s="163">
        <v>4000</v>
      </c>
      <c r="P256" s="163">
        <v>4000</v>
      </c>
    </row>
    <row r="257" spans="1:16">
      <c r="A257" s="108" t="s">
        <v>544</v>
      </c>
      <c r="B257" s="72" t="s">
        <v>698</v>
      </c>
      <c r="C257" s="46">
        <v>3526013</v>
      </c>
      <c r="D257" s="74" t="s">
        <v>69</v>
      </c>
      <c r="E257" s="108">
        <v>240000</v>
      </c>
      <c r="F257" s="108">
        <v>1000</v>
      </c>
      <c r="G257" s="108">
        <v>1000</v>
      </c>
      <c r="H257" s="108">
        <v>1000</v>
      </c>
      <c r="I257" s="108">
        <v>172500</v>
      </c>
      <c r="J257" s="108">
        <v>1000</v>
      </c>
      <c r="K257" s="108">
        <v>1000</v>
      </c>
      <c r="L257" s="108">
        <v>1000</v>
      </c>
      <c r="M257" s="174">
        <v>27000</v>
      </c>
      <c r="N257" s="163">
        <v>1000</v>
      </c>
      <c r="O257" s="163">
        <v>1000</v>
      </c>
      <c r="P257" s="163">
        <v>1000</v>
      </c>
    </row>
    <row r="258" spans="1:16">
      <c r="A258" s="108" t="s">
        <v>545</v>
      </c>
      <c r="B258" s="106"/>
      <c r="C258" s="46" t="s">
        <v>585</v>
      </c>
      <c r="D258" s="107"/>
      <c r="E258" s="108">
        <v>210000</v>
      </c>
      <c r="F258" s="108">
        <v>21000</v>
      </c>
      <c r="G258" s="108">
        <v>21000</v>
      </c>
      <c r="H258" s="108">
        <v>21000</v>
      </c>
      <c r="I258" s="108">
        <v>240000</v>
      </c>
      <c r="J258" s="108">
        <v>21000</v>
      </c>
      <c r="K258" s="108">
        <v>21000</v>
      </c>
      <c r="L258" s="108">
        <v>21000</v>
      </c>
      <c r="M258" s="174">
        <v>105000</v>
      </c>
      <c r="N258" s="163">
        <v>21000</v>
      </c>
      <c r="O258" s="163">
        <v>21000</v>
      </c>
      <c r="P258" s="163">
        <v>21000</v>
      </c>
    </row>
    <row r="259" spans="1:16">
      <c r="A259" s="73" t="s">
        <v>580</v>
      </c>
      <c r="B259" s="106"/>
      <c r="C259" s="46" t="s">
        <v>585</v>
      </c>
      <c r="D259" s="107" t="s">
        <v>597</v>
      </c>
      <c r="E259" s="108"/>
      <c r="F259" s="108">
        <v>14200</v>
      </c>
      <c r="G259" s="108">
        <v>14200</v>
      </c>
      <c r="H259" s="108">
        <v>14200</v>
      </c>
      <c r="I259" s="108">
        <v>142000</v>
      </c>
      <c r="J259" s="108">
        <v>14200</v>
      </c>
      <c r="K259" s="108">
        <v>14200</v>
      </c>
      <c r="L259" s="108">
        <v>14200</v>
      </c>
      <c r="M259" s="174">
        <v>156200</v>
      </c>
      <c r="N259" s="163">
        <v>14200</v>
      </c>
      <c r="O259" s="163">
        <v>14200</v>
      </c>
      <c r="P259" s="163">
        <v>14200</v>
      </c>
    </row>
    <row r="260" spans="1:16">
      <c r="A260" s="108" t="s">
        <v>435</v>
      </c>
      <c r="B260" s="72" t="s">
        <v>650</v>
      </c>
      <c r="C260" s="46" t="s">
        <v>585</v>
      </c>
      <c r="D260" s="74" t="s">
        <v>595</v>
      </c>
      <c r="E260" s="108">
        <v>205000</v>
      </c>
      <c r="F260" s="108">
        <v>4100</v>
      </c>
      <c r="G260" s="108">
        <v>4100</v>
      </c>
      <c r="H260" s="108">
        <v>4100</v>
      </c>
      <c r="I260" s="108">
        <v>121000</v>
      </c>
      <c r="J260" s="108">
        <v>4100</v>
      </c>
      <c r="K260" s="108">
        <v>4100</v>
      </c>
      <c r="L260" s="108">
        <v>4100</v>
      </c>
      <c r="M260" s="174">
        <v>246000</v>
      </c>
      <c r="N260" s="163">
        <v>4100</v>
      </c>
      <c r="O260" s="163">
        <v>4100</v>
      </c>
      <c r="P260" s="163">
        <v>4100</v>
      </c>
    </row>
    <row r="261" spans="1:16">
      <c r="A261" s="73" t="s">
        <v>566</v>
      </c>
      <c r="B261" s="106"/>
      <c r="C261" s="46">
        <v>3526013</v>
      </c>
      <c r="D261" s="107" t="s">
        <v>596</v>
      </c>
      <c r="E261" s="108">
        <v>1262500</v>
      </c>
      <c r="F261" s="108">
        <v>1250</v>
      </c>
      <c r="G261" s="108">
        <v>1250</v>
      </c>
      <c r="H261" s="108">
        <v>1250</v>
      </c>
      <c r="I261" s="108">
        <v>800000</v>
      </c>
      <c r="J261" s="108">
        <v>1250</v>
      </c>
      <c r="K261" s="108">
        <v>1250</v>
      </c>
      <c r="L261" s="108">
        <v>1250</v>
      </c>
      <c r="M261" s="174">
        <v>203750</v>
      </c>
      <c r="N261" s="163">
        <v>1250</v>
      </c>
      <c r="O261" s="163">
        <v>1250</v>
      </c>
      <c r="P261" s="163">
        <v>1250</v>
      </c>
    </row>
    <row r="262" spans="1:16">
      <c r="A262" s="129" t="s">
        <v>402</v>
      </c>
      <c r="B262" s="135"/>
      <c r="C262" s="130">
        <v>3526013</v>
      </c>
      <c r="D262" s="131" t="s">
        <v>588</v>
      </c>
      <c r="E262" s="132"/>
      <c r="F262" s="132"/>
      <c r="G262" s="133"/>
      <c r="H262" s="133"/>
      <c r="I262" s="133"/>
      <c r="J262" s="133"/>
      <c r="K262" s="134"/>
      <c r="L262" s="134"/>
      <c r="M262" s="176"/>
      <c r="N262" s="169"/>
      <c r="O262" s="170"/>
      <c r="P262" s="170"/>
    </row>
    <row r="263" spans="1:16">
      <c r="A263" s="129" t="s">
        <v>402</v>
      </c>
      <c r="B263" s="135"/>
      <c r="C263" s="130">
        <v>3526013</v>
      </c>
      <c r="D263" s="131" t="s">
        <v>588</v>
      </c>
      <c r="E263" s="132"/>
      <c r="F263" s="132"/>
      <c r="G263" s="133"/>
      <c r="H263" s="133"/>
      <c r="I263" s="133"/>
      <c r="J263" s="133"/>
      <c r="K263" s="134"/>
      <c r="L263" s="134"/>
      <c r="M263" s="176"/>
      <c r="N263" s="169"/>
      <c r="O263" s="170"/>
      <c r="P263" s="170"/>
    </row>
    <row r="264" spans="1:16">
      <c r="A264" s="129" t="s">
        <v>442</v>
      </c>
      <c r="B264" s="129" t="s">
        <v>639</v>
      </c>
      <c r="C264" s="130" t="s">
        <v>585</v>
      </c>
      <c r="D264" s="131" t="s">
        <v>586</v>
      </c>
      <c r="E264" s="132"/>
      <c r="F264" s="132"/>
      <c r="G264" s="133"/>
      <c r="H264" s="133"/>
      <c r="I264" s="133"/>
      <c r="J264" s="133"/>
      <c r="K264" s="134"/>
      <c r="L264" s="134"/>
      <c r="M264" s="176"/>
      <c r="N264" s="169"/>
      <c r="O264" s="170"/>
      <c r="P264" s="170"/>
    </row>
    <row r="265" spans="1:16">
      <c r="A265" s="129" t="s">
        <v>442</v>
      </c>
      <c r="B265" s="129" t="s">
        <v>639</v>
      </c>
      <c r="C265" s="130" t="s">
        <v>585</v>
      </c>
      <c r="D265" s="131" t="s">
        <v>586</v>
      </c>
      <c r="E265" s="132"/>
      <c r="F265" s="132"/>
      <c r="G265" s="133"/>
      <c r="H265" s="133"/>
      <c r="I265" s="133"/>
      <c r="J265" s="133"/>
      <c r="K265" s="134"/>
      <c r="L265" s="134"/>
      <c r="M265" s="176"/>
      <c r="N265" s="169"/>
      <c r="O265" s="170"/>
      <c r="P265" s="170"/>
    </row>
    <row r="266" spans="1:16">
      <c r="A266" s="73" t="s">
        <v>477</v>
      </c>
      <c r="B266" s="106"/>
      <c r="C266" s="46" t="s">
        <v>585</v>
      </c>
      <c r="D266" s="107" t="s">
        <v>600</v>
      </c>
      <c r="E266" s="108">
        <v>847000</v>
      </c>
      <c r="F266" s="108">
        <v>2000</v>
      </c>
      <c r="G266" s="108">
        <v>2000</v>
      </c>
      <c r="H266" s="108">
        <v>2000</v>
      </c>
      <c r="I266" s="108">
        <v>2064000</v>
      </c>
      <c r="J266" s="108">
        <v>2000</v>
      </c>
      <c r="K266" s="108">
        <v>2000</v>
      </c>
      <c r="L266" s="108">
        <v>2000</v>
      </c>
      <c r="M266" s="174">
        <v>176000</v>
      </c>
      <c r="N266" s="163">
        <v>2000</v>
      </c>
      <c r="O266" s="163">
        <v>2000</v>
      </c>
      <c r="P266" s="163">
        <v>2000</v>
      </c>
    </row>
    <row r="267" spans="1:16">
      <c r="A267" s="73" t="s">
        <v>445</v>
      </c>
      <c r="B267" s="106"/>
      <c r="C267" s="46" t="s">
        <v>585</v>
      </c>
      <c r="D267" s="107" t="s">
        <v>588</v>
      </c>
      <c r="E267" s="161">
        <v>58000</v>
      </c>
      <c r="F267" s="153">
        <v>11000</v>
      </c>
      <c r="G267" s="153">
        <v>11000</v>
      </c>
      <c r="H267" s="153">
        <v>11000</v>
      </c>
      <c r="I267" s="151">
        <v>100000</v>
      </c>
      <c r="J267" s="153">
        <v>11000</v>
      </c>
      <c r="K267" s="153">
        <v>11000</v>
      </c>
      <c r="L267" s="153">
        <v>11000</v>
      </c>
      <c r="M267" s="174">
        <v>0</v>
      </c>
      <c r="N267" s="153">
        <v>0</v>
      </c>
      <c r="O267" s="153">
        <v>0</v>
      </c>
      <c r="P267" s="153">
        <v>0</v>
      </c>
    </row>
    <row r="268" spans="1:16">
      <c r="A268" s="73" t="s">
        <v>536</v>
      </c>
      <c r="B268" s="106"/>
      <c r="C268" s="46" t="s">
        <v>585</v>
      </c>
      <c r="D268" s="107" t="s">
        <v>600</v>
      </c>
      <c r="E268" s="108">
        <v>186000</v>
      </c>
      <c r="F268" s="108">
        <v>6200</v>
      </c>
      <c r="G268" s="108">
        <v>6200</v>
      </c>
      <c r="H268" s="108">
        <v>6200</v>
      </c>
      <c r="I268" s="108">
        <v>310000</v>
      </c>
      <c r="J268" s="108">
        <v>6200</v>
      </c>
      <c r="K268" s="108">
        <v>6200</v>
      </c>
      <c r="L268" s="108">
        <v>6200</v>
      </c>
      <c r="M268" s="174">
        <v>186000</v>
      </c>
      <c r="N268" s="163">
        <v>6200</v>
      </c>
      <c r="O268" s="163">
        <v>6200</v>
      </c>
      <c r="P268" s="163">
        <v>6200</v>
      </c>
    </row>
    <row r="269" spans="1:16">
      <c r="A269" s="129" t="s">
        <v>474</v>
      </c>
      <c r="B269" s="129" t="s">
        <v>675</v>
      </c>
      <c r="C269" s="130" t="s">
        <v>585</v>
      </c>
      <c r="D269" s="131" t="s">
        <v>586</v>
      </c>
      <c r="E269" s="132"/>
      <c r="F269" s="132"/>
      <c r="G269" s="133"/>
      <c r="H269" s="133"/>
      <c r="I269" s="133"/>
      <c r="J269" s="133"/>
      <c r="K269" s="134"/>
      <c r="L269" s="134"/>
      <c r="M269" s="176"/>
      <c r="N269" s="169"/>
      <c r="O269" s="170"/>
      <c r="P269" s="170"/>
    </row>
    <row r="270" spans="1:16">
      <c r="A270" s="129" t="s">
        <v>474</v>
      </c>
      <c r="B270" s="129" t="s">
        <v>675</v>
      </c>
      <c r="C270" s="130" t="s">
        <v>585</v>
      </c>
      <c r="D270" s="131" t="s">
        <v>586</v>
      </c>
      <c r="E270" s="132"/>
      <c r="F270" s="132"/>
      <c r="G270" s="133"/>
      <c r="H270" s="133"/>
      <c r="I270" s="133"/>
      <c r="J270" s="133"/>
      <c r="K270" s="134"/>
      <c r="L270" s="134"/>
      <c r="M270" s="176"/>
      <c r="N270" s="169"/>
      <c r="O270" s="170"/>
      <c r="P270" s="170"/>
    </row>
    <row r="271" spans="1:16">
      <c r="A271" s="73" t="s">
        <v>512</v>
      </c>
      <c r="B271" s="106"/>
      <c r="C271" s="46" t="s">
        <v>585</v>
      </c>
      <c r="D271" s="107" t="s">
        <v>600</v>
      </c>
      <c r="E271" s="108">
        <v>522400</v>
      </c>
      <c r="F271" s="108">
        <v>450</v>
      </c>
      <c r="G271" s="108">
        <v>450</v>
      </c>
      <c r="H271" s="108">
        <v>450</v>
      </c>
      <c r="I271" s="108">
        <v>949050</v>
      </c>
      <c r="J271" s="108">
        <v>450</v>
      </c>
      <c r="K271" s="108">
        <v>450</v>
      </c>
      <c r="L271" s="108">
        <v>450</v>
      </c>
      <c r="M271" s="174">
        <v>291750</v>
      </c>
      <c r="N271" s="163">
        <v>450</v>
      </c>
      <c r="O271" s="163">
        <v>450</v>
      </c>
      <c r="P271" s="163">
        <v>450</v>
      </c>
    </row>
    <row r="272" spans="1:16">
      <c r="A272" s="108" t="s">
        <v>577</v>
      </c>
      <c r="B272" s="72" t="s">
        <v>703</v>
      </c>
      <c r="C272" s="46">
        <v>3526013</v>
      </c>
      <c r="D272" s="74" t="s">
        <v>69</v>
      </c>
      <c r="E272" s="108">
        <v>341200</v>
      </c>
      <c r="F272" s="108">
        <v>200</v>
      </c>
      <c r="G272" s="108">
        <v>200</v>
      </c>
      <c r="H272" s="108">
        <v>200</v>
      </c>
      <c r="I272" s="108">
        <v>150000</v>
      </c>
      <c r="J272" s="108">
        <v>200</v>
      </c>
      <c r="K272" s="108">
        <v>200</v>
      </c>
      <c r="L272" s="108">
        <v>200</v>
      </c>
      <c r="M272" s="174">
        <v>165000</v>
      </c>
      <c r="N272" s="163">
        <v>200</v>
      </c>
      <c r="O272" s="163">
        <v>200</v>
      </c>
      <c r="P272" s="163">
        <v>200</v>
      </c>
    </row>
    <row r="273" spans="1:16">
      <c r="A273" s="108" t="s">
        <v>458</v>
      </c>
      <c r="B273" s="72" t="s">
        <v>665</v>
      </c>
      <c r="C273" s="46">
        <v>3526013</v>
      </c>
      <c r="D273" s="74" t="s">
        <v>69</v>
      </c>
      <c r="E273" s="108">
        <v>797400</v>
      </c>
      <c r="F273" s="108">
        <v>140</v>
      </c>
      <c r="G273" s="108">
        <v>140</v>
      </c>
      <c r="H273" s="108">
        <v>140</v>
      </c>
      <c r="I273" s="108">
        <v>150000</v>
      </c>
      <c r="J273" s="108">
        <v>140</v>
      </c>
      <c r="K273" s="108">
        <v>140</v>
      </c>
      <c r="L273" s="108">
        <v>140</v>
      </c>
      <c r="M273" s="174">
        <v>22740</v>
      </c>
      <c r="N273" s="163">
        <v>140</v>
      </c>
      <c r="O273" s="163">
        <v>140</v>
      </c>
      <c r="P273" s="163">
        <v>140</v>
      </c>
    </row>
    <row r="274" spans="1:16">
      <c r="A274" s="108" t="s">
        <v>458</v>
      </c>
      <c r="B274" s="72" t="s">
        <v>683</v>
      </c>
      <c r="C274" s="46">
        <v>3526013</v>
      </c>
      <c r="D274" s="74" t="s">
        <v>69</v>
      </c>
      <c r="E274" s="108">
        <v>331500</v>
      </c>
      <c r="F274" s="108">
        <v>150</v>
      </c>
      <c r="G274" s="108">
        <v>150</v>
      </c>
      <c r="H274" s="108">
        <v>150</v>
      </c>
      <c r="I274" s="108">
        <v>150000</v>
      </c>
      <c r="J274" s="108">
        <v>150</v>
      </c>
      <c r="K274" s="108">
        <v>150</v>
      </c>
      <c r="L274" s="108">
        <v>150</v>
      </c>
      <c r="M274" s="174">
        <v>187050</v>
      </c>
      <c r="N274" s="163">
        <v>150</v>
      </c>
      <c r="O274" s="163">
        <v>150</v>
      </c>
      <c r="P274" s="163">
        <v>150</v>
      </c>
    </row>
    <row r="275" spans="1:16">
      <c r="A275" s="135" t="s">
        <v>494</v>
      </c>
      <c r="B275" s="135"/>
      <c r="C275" s="130">
        <v>3526013</v>
      </c>
      <c r="D275" s="136" t="s">
        <v>603</v>
      </c>
      <c r="E275" s="132"/>
      <c r="F275" s="132"/>
      <c r="G275" s="133"/>
      <c r="H275" s="133"/>
      <c r="I275" s="133"/>
      <c r="J275" s="133"/>
      <c r="K275" s="134"/>
      <c r="L275" s="134"/>
      <c r="M275" s="133"/>
      <c r="N275" s="133"/>
      <c r="O275" s="134"/>
      <c r="P275" s="134"/>
    </row>
    <row r="276" spans="1:16">
      <c r="A276" s="108" t="s">
        <v>510</v>
      </c>
      <c r="B276" s="72" t="s">
        <v>609</v>
      </c>
      <c r="C276" s="46" t="s">
        <v>585</v>
      </c>
      <c r="D276" s="74" t="s">
        <v>586</v>
      </c>
      <c r="E276" s="108"/>
      <c r="F276" s="108">
        <v>35000</v>
      </c>
      <c r="G276" s="108">
        <v>35000</v>
      </c>
      <c r="H276" s="108">
        <v>35000</v>
      </c>
      <c r="I276" s="108">
        <v>400000</v>
      </c>
      <c r="J276" s="108">
        <v>35000</v>
      </c>
      <c r="K276" s="108">
        <v>35000</v>
      </c>
      <c r="L276" s="108">
        <v>35000</v>
      </c>
      <c r="M276" s="174">
        <v>252000</v>
      </c>
      <c r="N276" s="163">
        <v>35000</v>
      </c>
      <c r="O276" s="163">
        <v>35000</v>
      </c>
      <c r="P276" s="163">
        <v>35000</v>
      </c>
    </row>
    <row r="277" spans="1:16">
      <c r="A277" s="129" t="s">
        <v>559</v>
      </c>
      <c r="B277" s="129" t="s">
        <v>635</v>
      </c>
      <c r="C277" s="130" t="s">
        <v>585</v>
      </c>
      <c r="D277" s="131" t="s">
        <v>604</v>
      </c>
      <c r="E277" s="132"/>
      <c r="F277" s="132"/>
      <c r="G277" s="133"/>
      <c r="H277" s="133"/>
      <c r="I277" s="133"/>
      <c r="J277" s="133"/>
      <c r="K277" s="134"/>
      <c r="L277" s="134"/>
      <c r="M277" s="176"/>
      <c r="N277" s="169"/>
      <c r="O277" s="170"/>
      <c r="P277" s="170"/>
    </row>
    <row r="278" spans="1:16">
      <c r="A278" s="129" t="s">
        <v>446</v>
      </c>
      <c r="B278" s="129" t="s">
        <v>658</v>
      </c>
      <c r="C278" s="130" t="s">
        <v>585</v>
      </c>
      <c r="D278" s="131" t="s">
        <v>586</v>
      </c>
      <c r="E278" s="132"/>
      <c r="F278" s="132"/>
      <c r="G278" s="133"/>
      <c r="H278" s="133"/>
      <c r="I278" s="133"/>
      <c r="J278" s="133"/>
      <c r="K278" s="134"/>
      <c r="L278" s="134"/>
      <c r="M278" s="176"/>
      <c r="N278" s="169"/>
      <c r="O278" s="170"/>
      <c r="P278" s="170"/>
    </row>
    <row r="279" spans="1:16">
      <c r="A279" s="73" t="s">
        <v>446</v>
      </c>
      <c r="B279" s="106"/>
      <c r="C279" s="46" t="s">
        <v>585</v>
      </c>
      <c r="D279" s="107" t="s">
        <v>600</v>
      </c>
      <c r="E279" s="108">
        <v>1050000</v>
      </c>
      <c r="F279" s="108">
        <v>70000</v>
      </c>
      <c r="G279" s="108">
        <v>70000</v>
      </c>
      <c r="H279" s="108">
        <v>70000</v>
      </c>
      <c r="I279" s="108">
        <v>70000</v>
      </c>
      <c r="J279" s="108">
        <v>70000</v>
      </c>
      <c r="K279" s="108">
        <v>70000</v>
      </c>
      <c r="L279" s="108">
        <v>70000</v>
      </c>
      <c r="M279" s="174">
        <v>373100</v>
      </c>
      <c r="N279" s="163">
        <v>70000</v>
      </c>
      <c r="O279" s="163">
        <v>70000</v>
      </c>
      <c r="P279" s="163">
        <v>70000</v>
      </c>
    </row>
    <row r="280" spans="1:16">
      <c r="A280" s="108" t="s">
        <v>414</v>
      </c>
      <c r="B280" s="72" t="s">
        <v>637</v>
      </c>
      <c r="C280" s="46" t="s">
        <v>585</v>
      </c>
      <c r="D280" s="74" t="s">
        <v>586</v>
      </c>
      <c r="E280" s="108">
        <v>639600</v>
      </c>
      <c r="F280" s="108">
        <v>3800</v>
      </c>
      <c r="G280" s="108">
        <v>3800</v>
      </c>
      <c r="H280" s="108">
        <v>3800</v>
      </c>
      <c r="I280" s="108">
        <v>18000</v>
      </c>
      <c r="J280" s="108">
        <v>3800</v>
      </c>
      <c r="K280" s="108">
        <v>3800</v>
      </c>
      <c r="L280" s="108">
        <v>3800</v>
      </c>
      <c r="M280" s="174">
        <v>232200</v>
      </c>
      <c r="N280" s="163">
        <v>3800</v>
      </c>
      <c r="O280" s="163">
        <v>3800</v>
      </c>
      <c r="P280" s="163">
        <v>3800</v>
      </c>
    </row>
    <row r="281" spans="1:16">
      <c r="A281" s="108" t="s">
        <v>414</v>
      </c>
      <c r="B281" s="72" t="s">
        <v>656</v>
      </c>
      <c r="C281" s="46" t="s">
        <v>585</v>
      </c>
      <c r="D281" s="74" t="s">
        <v>586</v>
      </c>
      <c r="E281" s="108">
        <v>1134000</v>
      </c>
      <c r="F281" s="108">
        <v>4800</v>
      </c>
      <c r="G281" s="108">
        <v>4800</v>
      </c>
      <c r="H281" s="108">
        <v>4800</v>
      </c>
      <c r="I281" s="108">
        <v>18000</v>
      </c>
      <c r="J281" s="108">
        <v>4800</v>
      </c>
      <c r="K281" s="108">
        <v>4800</v>
      </c>
      <c r="L281" s="108">
        <v>4800</v>
      </c>
      <c r="M281" s="174">
        <v>494400</v>
      </c>
      <c r="N281" s="163">
        <v>4800</v>
      </c>
      <c r="O281" s="163">
        <v>4800</v>
      </c>
      <c r="P281" s="163">
        <v>4800</v>
      </c>
    </row>
    <row r="282" spans="1:16">
      <c r="A282" s="129" t="s">
        <v>414</v>
      </c>
      <c r="B282" s="129" t="s">
        <v>656</v>
      </c>
      <c r="C282" s="130" t="s">
        <v>585</v>
      </c>
      <c r="D282" s="131" t="s">
        <v>586</v>
      </c>
      <c r="E282" s="132"/>
      <c r="F282" s="132"/>
      <c r="G282" s="133"/>
      <c r="H282" s="133"/>
      <c r="I282" s="133"/>
      <c r="J282" s="133"/>
      <c r="K282" s="134"/>
      <c r="L282" s="134"/>
      <c r="M282" s="176"/>
      <c r="N282" s="169"/>
      <c r="O282" s="170"/>
      <c r="P282" s="170"/>
    </row>
    <row r="283" spans="1:16">
      <c r="A283" s="135" t="s">
        <v>581</v>
      </c>
      <c r="B283" s="135"/>
      <c r="C283" s="130" t="s">
        <v>585</v>
      </c>
      <c r="D283" s="136" t="s">
        <v>600</v>
      </c>
      <c r="E283" s="132"/>
      <c r="F283" s="132"/>
      <c r="G283" s="133"/>
      <c r="H283" s="133"/>
      <c r="I283" s="133"/>
      <c r="J283" s="133"/>
      <c r="K283" s="134"/>
      <c r="L283" s="134"/>
      <c r="M283" s="176"/>
      <c r="N283" s="169"/>
      <c r="O283" s="170"/>
      <c r="P283" s="170"/>
    </row>
    <row r="284" spans="1:16">
      <c r="A284" s="108" t="s">
        <v>497</v>
      </c>
      <c r="B284" s="72" t="s">
        <v>684</v>
      </c>
      <c r="C284" s="46" t="s">
        <v>585</v>
      </c>
      <c r="D284" s="74" t="s">
        <v>586</v>
      </c>
      <c r="E284" s="108">
        <v>16000</v>
      </c>
      <c r="F284" s="108">
        <v>8000</v>
      </c>
      <c r="G284" s="108">
        <v>8000</v>
      </c>
      <c r="H284" s="108">
        <v>8000</v>
      </c>
      <c r="I284" s="108">
        <v>999500</v>
      </c>
      <c r="J284" s="108">
        <v>8000</v>
      </c>
      <c r="K284" s="108">
        <v>8000</v>
      </c>
      <c r="L284" s="108">
        <v>8000</v>
      </c>
      <c r="M284" s="174">
        <v>62800</v>
      </c>
      <c r="N284" s="163">
        <v>8000</v>
      </c>
      <c r="O284" s="163">
        <v>8000</v>
      </c>
      <c r="P284" s="163">
        <v>8000</v>
      </c>
    </row>
    <row r="285" spans="1:16">
      <c r="A285" s="108" t="s">
        <v>443</v>
      </c>
      <c r="B285" s="72" t="s">
        <v>656</v>
      </c>
      <c r="C285" s="46" t="s">
        <v>585</v>
      </c>
      <c r="D285" s="74" t="s">
        <v>586</v>
      </c>
      <c r="E285" s="108"/>
      <c r="F285" s="108">
        <v>8000</v>
      </c>
      <c r="G285" s="108">
        <v>8000</v>
      </c>
      <c r="H285" s="108">
        <v>8000</v>
      </c>
      <c r="I285" s="108">
        <v>200000</v>
      </c>
      <c r="J285" s="108">
        <v>8000</v>
      </c>
      <c r="K285" s="108">
        <v>8000</v>
      </c>
      <c r="L285" s="108">
        <v>8000</v>
      </c>
      <c r="M285" s="174">
        <v>18040</v>
      </c>
      <c r="N285" s="163">
        <v>8000</v>
      </c>
      <c r="O285" s="163">
        <v>8000</v>
      </c>
      <c r="P285" s="163">
        <v>8000</v>
      </c>
    </row>
    <row r="286" spans="1:16">
      <c r="A286" s="108" t="s">
        <v>550</v>
      </c>
      <c r="B286" s="72" t="s">
        <v>686</v>
      </c>
      <c r="C286" s="46" t="s">
        <v>585</v>
      </c>
      <c r="D286" s="74" t="s">
        <v>586</v>
      </c>
      <c r="E286" s="108">
        <v>1153200</v>
      </c>
      <c r="F286" s="108">
        <v>1800</v>
      </c>
      <c r="G286" s="108">
        <v>1800</v>
      </c>
      <c r="H286" s="108">
        <v>1800</v>
      </c>
      <c r="I286" s="108">
        <v>54000</v>
      </c>
      <c r="J286" s="108">
        <v>1800</v>
      </c>
      <c r="K286" s="108">
        <v>1800</v>
      </c>
      <c r="L286" s="108">
        <v>1800</v>
      </c>
      <c r="M286" s="174">
        <v>31450</v>
      </c>
      <c r="N286" s="163">
        <v>1800</v>
      </c>
      <c r="O286" s="163">
        <v>1800</v>
      </c>
      <c r="P286" s="163">
        <v>1800</v>
      </c>
    </row>
    <row r="287" spans="1:16">
      <c r="A287" s="108" t="s">
        <v>412</v>
      </c>
      <c r="B287" s="72" t="s">
        <v>635</v>
      </c>
      <c r="C287" s="46">
        <v>3526013</v>
      </c>
      <c r="D287" s="74" t="s">
        <v>586</v>
      </c>
      <c r="E287" s="108">
        <v>2060800</v>
      </c>
      <c r="F287" s="108">
        <v>4800</v>
      </c>
      <c r="G287" s="108">
        <v>4800</v>
      </c>
      <c r="H287" s="108">
        <v>4800</v>
      </c>
      <c r="I287" s="108">
        <v>930400</v>
      </c>
      <c r="J287" s="108">
        <v>4800</v>
      </c>
      <c r="K287" s="108">
        <v>4800</v>
      </c>
      <c r="L287" s="108">
        <v>4800</v>
      </c>
      <c r="M287" s="174">
        <v>213600</v>
      </c>
      <c r="N287" s="163">
        <v>4800</v>
      </c>
      <c r="O287" s="163">
        <v>4800</v>
      </c>
      <c r="P287" s="163">
        <v>4800</v>
      </c>
    </row>
    <row r="288" spans="1:16">
      <c r="A288" s="108" t="s">
        <v>389</v>
      </c>
      <c r="B288" s="72" t="s">
        <v>620</v>
      </c>
      <c r="C288" s="46">
        <v>3526013</v>
      </c>
      <c r="D288" s="74" t="s">
        <v>588</v>
      </c>
      <c r="E288" s="108">
        <v>390000</v>
      </c>
      <c r="F288" s="108">
        <v>6500</v>
      </c>
      <c r="G288" s="108">
        <v>6500</v>
      </c>
      <c r="H288" s="108">
        <v>6500</v>
      </c>
      <c r="I288" s="108">
        <v>682500</v>
      </c>
      <c r="J288" s="108">
        <v>6500</v>
      </c>
      <c r="K288" s="108">
        <v>6500</v>
      </c>
      <c r="L288" s="108">
        <v>6500</v>
      </c>
      <c r="M288" s="174">
        <v>500500</v>
      </c>
      <c r="N288" s="163">
        <v>6500</v>
      </c>
      <c r="O288" s="163">
        <v>6500</v>
      </c>
      <c r="P288" s="163">
        <v>6500</v>
      </c>
    </row>
    <row r="289" spans="1:16">
      <c r="A289" s="108" t="s">
        <v>373</v>
      </c>
      <c r="B289" s="72" t="s">
        <v>609</v>
      </c>
      <c r="C289" s="46" t="s">
        <v>585</v>
      </c>
      <c r="D289" s="74" t="s">
        <v>586</v>
      </c>
      <c r="E289" s="108">
        <v>2035000</v>
      </c>
      <c r="F289" s="108">
        <v>27500</v>
      </c>
      <c r="G289" s="108">
        <v>27500</v>
      </c>
      <c r="H289" s="108">
        <v>27500</v>
      </c>
      <c r="I289" s="108">
        <v>88000</v>
      </c>
      <c r="J289" s="108">
        <v>27500</v>
      </c>
      <c r="K289" s="108">
        <v>27500</v>
      </c>
      <c r="L289" s="108">
        <v>27500</v>
      </c>
      <c r="M289" s="174">
        <v>553575</v>
      </c>
      <c r="N289" s="163">
        <v>27500</v>
      </c>
      <c r="O289" s="163">
        <v>27500</v>
      </c>
      <c r="P289" s="163">
        <v>27500</v>
      </c>
    </row>
    <row r="290" spans="1:16">
      <c r="A290" s="129" t="s">
        <v>373</v>
      </c>
      <c r="B290" s="129" t="s">
        <v>609</v>
      </c>
      <c r="C290" s="130" t="s">
        <v>585</v>
      </c>
      <c r="D290" s="131" t="s">
        <v>586</v>
      </c>
      <c r="E290" s="132"/>
      <c r="F290" s="132"/>
      <c r="G290" s="133"/>
      <c r="H290" s="133"/>
      <c r="I290" s="133"/>
      <c r="J290" s="133"/>
      <c r="K290" s="134"/>
      <c r="L290" s="134"/>
      <c r="M290" s="176"/>
      <c r="N290" s="169"/>
      <c r="O290" s="170"/>
      <c r="P290" s="170"/>
    </row>
    <row r="291" spans="1:16">
      <c r="A291" s="108" t="s">
        <v>495</v>
      </c>
      <c r="B291" s="72" t="s">
        <v>662</v>
      </c>
      <c r="C291" s="46" t="s">
        <v>585</v>
      </c>
      <c r="D291" s="74" t="s">
        <v>591</v>
      </c>
      <c r="E291" s="108">
        <v>352000</v>
      </c>
      <c r="F291" s="108">
        <v>44000</v>
      </c>
      <c r="G291" s="108">
        <v>44000</v>
      </c>
      <c r="H291" s="108">
        <v>44000</v>
      </c>
      <c r="I291" s="108">
        <v>88000</v>
      </c>
      <c r="J291" s="108">
        <v>44000</v>
      </c>
      <c r="K291" s="108">
        <v>44000</v>
      </c>
      <c r="L291" s="108">
        <v>44000</v>
      </c>
      <c r="M291" s="174">
        <v>1320000</v>
      </c>
      <c r="N291" s="163">
        <v>44000</v>
      </c>
      <c r="O291" s="163">
        <v>44000</v>
      </c>
      <c r="P291" s="163">
        <v>44000</v>
      </c>
    </row>
    <row r="292" spans="1:16">
      <c r="A292" s="73" t="s">
        <v>504</v>
      </c>
      <c r="B292" s="106"/>
      <c r="C292" s="46" t="s">
        <v>585</v>
      </c>
      <c r="D292" s="107" t="s">
        <v>600</v>
      </c>
      <c r="E292" s="108">
        <v>43500</v>
      </c>
      <c r="F292" s="108">
        <v>6800</v>
      </c>
      <c r="G292" s="108">
        <v>6800</v>
      </c>
      <c r="H292" s="108">
        <v>6800</v>
      </c>
      <c r="I292" s="108">
        <v>741200</v>
      </c>
      <c r="J292" s="108">
        <v>6800</v>
      </c>
      <c r="K292" s="108">
        <v>6800</v>
      </c>
      <c r="L292" s="108">
        <v>6800</v>
      </c>
      <c r="M292" s="174">
        <v>137700</v>
      </c>
      <c r="N292" s="163">
        <v>6800</v>
      </c>
      <c r="O292" s="163">
        <v>6800</v>
      </c>
      <c r="P292" s="163">
        <v>6800</v>
      </c>
    </row>
    <row r="293" spans="1:16">
      <c r="A293" s="108" t="s">
        <v>461</v>
      </c>
      <c r="B293" s="72" t="s">
        <v>668</v>
      </c>
      <c r="C293" s="46" t="s">
        <v>585</v>
      </c>
      <c r="D293" s="74" t="s">
        <v>586</v>
      </c>
      <c r="E293" s="108">
        <v>340000</v>
      </c>
      <c r="F293" s="108">
        <v>34000</v>
      </c>
      <c r="G293" s="108">
        <v>34000</v>
      </c>
      <c r="H293" s="108">
        <v>34000</v>
      </c>
      <c r="I293" s="108">
        <v>90000</v>
      </c>
      <c r="J293" s="108">
        <v>34000</v>
      </c>
      <c r="K293" s="108">
        <v>34000</v>
      </c>
      <c r="L293" s="108">
        <v>34000</v>
      </c>
      <c r="M293" s="174">
        <v>68000</v>
      </c>
      <c r="N293" s="163">
        <v>34000</v>
      </c>
      <c r="O293" s="163">
        <v>34000</v>
      </c>
      <c r="P293" s="163">
        <v>34000</v>
      </c>
    </row>
    <row r="294" spans="1:16">
      <c r="A294" s="135" t="s">
        <v>524</v>
      </c>
      <c r="B294" s="135"/>
      <c r="C294" s="130" t="s">
        <v>585</v>
      </c>
      <c r="D294" s="136" t="s">
        <v>600</v>
      </c>
      <c r="E294" s="132"/>
      <c r="F294" s="132"/>
      <c r="G294" s="133"/>
      <c r="H294" s="133"/>
      <c r="I294" s="133"/>
      <c r="J294" s="133"/>
      <c r="K294" s="134"/>
      <c r="L294" s="134"/>
      <c r="M294" s="176"/>
      <c r="N294" s="169"/>
      <c r="O294" s="170"/>
      <c r="P294" s="170"/>
    </row>
    <row r="295" spans="1:16">
      <c r="A295" s="110"/>
    </row>
    <row r="296" spans="1:16">
      <c r="A296" s="51" t="s">
        <v>37</v>
      </c>
      <c r="B296" s="90"/>
      <c r="C296" s="90"/>
      <c r="D296" s="90"/>
      <c r="E296" s="90"/>
      <c r="F296" s="90"/>
      <c r="G296" s="111"/>
      <c r="H296" s="111"/>
    </row>
    <row r="297" spans="1:16">
      <c r="A297" s="51"/>
      <c r="B297" s="53" t="s">
        <v>38</v>
      </c>
      <c r="C297" s="53"/>
      <c r="D297" s="53"/>
      <c r="E297" s="149" t="s">
        <v>39</v>
      </c>
      <c r="F297" s="53"/>
      <c r="G297" s="111"/>
      <c r="H297" s="111"/>
    </row>
    <row r="298" spans="1:16">
      <c r="A298" s="51"/>
      <c r="B298" s="53" t="s">
        <v>40</v>
      </c>
      <c r="C298" s="90"/>
      <c r="D298" s="90"/>
      <c r="E298" s="90"/>
      <c r="F298" s="90"/>
      <c r="G298" s="111"/>
      <c r="H298" s="111"/>
    </row>
    <row r="299" spans="1:16" ht="6.75" customHeight="1">
      <c r="A299" s="51"/>
      <c r="B299" s="90"/>
      <c r="C299" s="90"/>
      <c r="D299" s="90"/>
      <c r="E299" s="90"/>
      <c r="F299" s="90"/>
      <c r="G299" s="111"/>
      <c r="H299" s="111"/>
    </row>
    <row r="300" spans="1:16" ht="18" customHeight="1">
      <c r="A300" s="360" t="s">
        <v>41</v>
      </c>
      <c r="B300" s="360" t="s">
        <v>42</v>
      </c>
      <c r="C300" s="360" t="s">
        <v>23</v>
      </c>
      <c r="D300" s="360" t="s">
        <v>43</v>
      </c>
      <c r="E300" s="364" t="s">
        <v>25</v>
      </c>
      <c r="F300" s="365"/>
      <c r="G300" s="366"/>
      <c r="H300" s="360" t="s">
        <v>44</v>
      </c>
      <c r="I300" s="364" t="s">
        <v>25</v>
      </c>
      <c r="J300" s="365"/>
      <c r="K300" s="366"/>
      <c r="L300" s="360" t="s">
        <v>793</v>
      </c>
      <c r="M300" s="364" t="s">
        <v>25</v>
      </c>
      <c r="N300" s="365"/>
      <c r="O300" s="366"/>
    </row>
    <row r="301" spans="1:16" ht="36" customHeight="1">
      <c r="A301" s="361"/>
      <c r="B301" s="361"/>
      <c r="C301" s="361"/>
      <c r="D301" s="361"/>
      <c r="E301" s="78" t="s">
        <v>27</v>
      </c>
      <c r="F301" s="78" t="s">
        <v>28</v>
      </c>
      <c r="G301" s="78" t="s">
        <v>29</v>
      </c>
      <c r="H301" s="361"/>
      <c r="I301" s="78" t="s">
        <v>30</v>
      </c>
      <c r="J301" s="78" t="s">
        <v>31</v>
      </c>
      <c r="K301" s="78" t="s">
        <v>32</v>
      </c>
      <c r="L301" s="361"/>
      <c r="M301" s="162" t="s">
        <v>790</v>
      </c>
      <c r="N301" s="162" t="s">
        <v>791</v>
      </c>
      <c r="O301" s="162" t="s">
        <v>792</v>
      </c>
    </row>
    <row r="302" spans="1:16">
      <c r="A302" s="80" t="s">
        <v>33</v>
      </c>
      <c r="B302" s="80" t="s">
        <v>34</v>
      </c>
      <c r="C302" s="80" t="s">
        <v>35</v>
      </c>
      <c r="D302" s="79">
        <v>1</v>
      </c>
      <c r="E302" s="79">
        <v>2</v>
      </c>
      <c r="F302" s="79">
        <v>3</v>
      </c>
      <c r="G302" s="79">
        <v>4</v>
      </c>
      <c r="H302" s="79">
        <v>5</v>
      </c>
      <c r="I302" s="79">
        <v>6</v>
      </c>
      <c r="J302" s="79">
        <v>7</v>
      </c>
      <c r="K302" s="79">
        <v>8</v>
      </c>
      <c r="L302" s="79">
        <v>9</v>
      </c>
      <c r="M302" s="79">
        <v>10</v>
      </c>
      <c r="N302" s="79">
        <v>11</v>
      </c>
      <c r="O302" s="79">
        <v>12</v>
      </c>
    </row>
    <row r="303" spans="1:16">
      <c r="A303" s="54"/>
      <c r="B303" s="54"/>
      <c r="C303" s="54"/>
      <c r="D303" s="55"/>
      <c r="E303" s="55"/>
      <c r="F303" s="55"/>
      <c r="G303" s="55"/>
      <c r="H303" s="55"/>
      <c r="I303" s="88"/>
      <c r="J303" s="88"/>
      <c r="K303" s="88"/>
      <c r="L303" s="55"/>
      <c r="M303" s="88"/>
      <c r="N303" s="88"/>
      <c r="O303" s="88"/>
    </row>
    <row r="304" spans="1:16">
      <c r="A304" s="54"/>
      <c r="B304" s="54"/>
      <c r="C304" s="54"/>
      <c r="D304" s="55"/>
      <c r="E304" s="55"/>
      <c r="F304" s="55"/>
      <c r="G304" s="55"/>
      <c r="H304" s="55"/>
      <c r="I304" s="88"/>
      <c r="J304" s="88"/>
      <c r="K304" s="88"/>
      <c r="L304" s="55"/>
      <c r="M304" s="88"/>
      <c r="N304" s="88"/>
      <c r="O304" s="88"/>
    </row>
    <row r="305" spans="1:15">
      <c r="A305" s="54"/>
      <c r="B305" s="54"/>
      <c r="C305" s="54"/>
      <c r="D305" s="55"/>
      <c r="E305" s="55"/>
      <c r="F305" s="55"/>
      <c r="G305" s="55"/>
      <c r="H305" s="55"/>
      <c r="I305" s="88"/>
      <c r="J305" s="88"/>
      <c r="K305" s="88"/>
      <c r="L305" s="55"/>
      <c r="M305" s="88"/>
      <c r="N305" s="88"/>
      <c r="O305" s="88"/>
    </row>
    <row r="306" spans="1:15">
      <c r="A306" s="54"/>
      <c r="B306" s="54"/>
      <c r="C306" s="54"/>
      <c r="D306" s="55"/>
      <c r="E306" s="55"/>
      <c r="F306" s="55"/>
      <c r="G306" s="55"/>
      <c r="H306" s="55"/>
      <c r="I306" s="88"/>
      <c r="J306" s="88"/>
      <c r="K306" s="88"/>
      <c r="L306" s="55"/>
      <c r="M306" s="88"/>
      <c r="N306" s="88"/>
      <c r="O306" s="88"/>
    </row>
    <row r="307" spans="1:15">
      <c r="A307" s="54"/>
      <c r="B307" s="54"/>
      <c r="C307" s="54"/>
      <c r="D307" s="55"/>
      <c r="E307" s="55"/>
      <c r="F307" s="55"/>
      <c r="G307" s="55"/>
      <c r="H307" s="55"/>
      <c r="I307" s="88"/>
      <c r="J307" s="88"/>
      <c r="K307" s="88"/>
      <c r="L307" s="55"/>
      <c r="M307" s="88"/>
      <c r="N307" s="88"/>
      <c r="O307" s="88"/>
    </row>
    <row r="308" spans="1:15">
      <c r="A308" s="54"/>
      <c r="B308" s="54"/>
      <c r="C308" s="54"/>
      <c r="D308" s="55"/>
      <c r="E308" s="55"/>
      <c r="F308" s="55"/>
      <c r="G308" s="55"/>
      <c r="H308" s="55"/>
      <c r="I308" s="88"/>
      <c r="J308" s="88"/>
      <c r="K308" s="88"/>
      <c r="L308" s="55"/>
      <c r="M308" s="88"/>
      <c r="N308" s="88"/>
      <c r="O308" s="88"/>
    </row>
    <row r="309" spans="1:15" ht="10.5" customHeight="1"/>
    <row r="312" spans="1:15">
      <c r="B312" s="81" t="s">
        <v>786</v>
      </c>
      <c r="C312" s="75"/>
      <c r="D312" s="75"/>
      <c r="E312" s="75"/>
      <c r="F312" s="75"/>
      <c r="G312" s="75"/>
      <c r="H312" s="75"/>
    </row>
    <row r="313" spans="1:15">
      <c r="A313" s="89" t="s">
        <v>46</v>
      </c>
      <c r="B313" s="81" t="s">
        <v>47</v>
      </c>
      <c r="C313" s="75"/>
      <c r="D313" s="75"/>
      <c r="E313" s="75"/>
      <c r="F313" s="75"/>
      <c r="G313" s="75"/>
      <c r="H313" s="75"/>
    </row>
    <row r="314" spans="1:15">
      <c r="B314" s="81" t="s">
        <v>48</v>
      </c>
      <c r="C314" s="75"/>
      <c r="D314" s="75"/>
      <c r="E314" s="75"/>
      <c r="F314" s="75"/>
      <c r="G314" s="75"/>
      <c r="H314" s="75"/>
    </row>
    <row r="316" spans="1:15">
      <c r="B316" s="76" t="s">
        <v>49</v>
      </c>
    </row>
    <row r="317" spans="1:15">
      <c r="C317" s="75"/>
      <c r="D317" s="75"/>
      <c r="E317" s="75"/>
      <c r="F317" s="75"/>
      <c r="G317" s="75"/>
      <c r="H317" s="75"/>
    </row>
  </sheetData>
  <autoFilter ref="A25:L25">
    <sortState ref="A26:L293">
      <sortCondition ref="A24"/>
    </sortState>
  </autoFilter>
  <mergeCells count="22"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J23:L23"/>
    <mergeCell ref="M23:M24"/>
    <mergeCell ref="N23:P23"/>
    <mergeCell ref="H300:H301"/>
    <mergeCell ref="I300:K300"/>
    <mergeCell ref="A300:A301"/>
    <mergeCell ref="B300:B301"/>
    <mergeCell ref="C300:C301"/>
    <mergeCell ref="D300:D301"/>
    <mergeCell ref="E300:G300"/>
    <mergeCell ref="L300:L301"/>
    <mergeCell ref="M300:O300"/>
  </mergeCells>
  <pageMargins left="0.7" right="0.7" top="0.75" bottom="0.75" header="0.3" footer="0.3"/>
  <pageSetup scale="63" orientation="portrait" r:id="rId1"/>
  <rowBreaks count="1" manualBreakCount="1">
    <brk id="319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H99"/>
  <sheetViews>
    <sheetView topLeftCell="A7" zoomScaleSheetLayoutView="100" workbookViewId="0">
      <selection activeCell="E34" sqref="E34"/>
    </sheetView>
  </sheetViews>
  <sheetFormatPr defaultRowHeight="15"/>
  <cols>
    <col min="1" max="1" width="25.5703125" style="113" customWidth="1"/>
    <col min="2" max="3" width="11" style="113" customWidth="1"/>
    <col min="4" max="4" width="12.140625" style="113" customWidth="1"/>
    <col min="5" max="5" width="9" style="113" customWidth="1"/>
    <col min="6" max="8" width="7.42578125" style="113" customWidth="1"/>
    <col min="9" max="16384" width="9.140625" style="113"/>
  </cols>
  <sheetData>
    <row r="1" spans="1:8">
      <c r="A1" s="75"/>
      <c r="B1" s="75"/>
      <c r="D1" s="75"/>
      <c r="F1" s="75"/>
      <c r="G1" s="75"/>
      <c r="H1" s="75"/>
    </row>
    <row r="3" spans="1:8" ht="32.25" customHeight="1">
      <c r="A3" s="350" t="s">
        <v>1</v>
      </c>
      <c r="B3" s="350"/>
      <c r="C3" s="350"/>
      <c r="D3" s="350"/>
      <c r="E3" s="350"/>
      <c r="F3" s="350"/>
      <c r="G3" s="350"/>
      <c r="H3" s="350"/>
    </row>
    <row r="4" spans="1:8">
      <c r="A4" s="351"/>
      <c r="B4" s="351"/>
      <c r="C4" s="351"/>
      <c r="D4" s="351"/>
      <c r="E4" s="351"/>
      <c r="F4" s="351"/>
      <c r="G4" s="351"/>
      <c r="H4" s="351"/>
    </row>
    <row r="5" spans="1:8">
      <c r="A5" s="3" t="s">
        <v>2</v>
      </c>
    </row>
    <row r="6" spans="1:8">
      <c r="A6" s="77" t="s">
        <v>3</v>
      </c>
      <c r="B6" s="71">
        <v>3674223</v>
      </c>
      <c r="C6" s="91"/>
      <c r="D6" s="91"/>
      <c r="E6" s="91"/>
      <c r="F6" s="91"/>
      <c r="G6" s="91"/>
      <c r="H6" s="91"/>
    </row>
    <row r="7" spans="1:8">
      <c r="A7" s="75"/>
      <c r="B7" s="93" t="s">
        <v>4</v>
      </c>
      <c r="C7" s="75"/>
      <c r="D7" s="93" t="s">
        <v>5</v>
      </c>
      <c r="E7" s="94"/>
      <c r="F7" s="95"/>
      <c r="G7" s="95"/>
      <c r="H7" s="95"/>
    </row>
    <row r="8" spans="1:8">
      <c r="A8" s="85" t="s">
        <v>6</v>
      </c>
      <c r="B8" s="11" t="s">
        <v>51</v>
      </c>
      <c r="C8" s="82"/>
      <c r="D8" s="83">
        <v>22</v>
      </c>
      <c r="E8" s="91"/>
      <c r="F8" s="95"/>
      <c r="G8" s="95"/>
      <c r="H8" s="95"/>
    </row>
    <row r="9" spans="1:8">
      <c r="A9" s="96" t="s">
        <v>7</v>
      </c>
      <c r="B9" s="59" t="s">
        <v>52</v>
      </c>
      <c r="C9" s="82"/>
      <c r="D9" s="83">
        <v>1</v>
      </c>
      <c r="E9" s="91"/>
      <c r="F9" s="95"/>
      <c r="G9" s="95"/>
      <c r="H9" s="95"/>
    </row>
    <row r="10" spans="1:8">
      <c r="A10" s="97" t="s">
        <v>8</v>
      </c>
      <c r="B10" s="118" t="s">
        <v>769</v>
      </c>
      <c r="C10" s="98"/>
      <c r="D10" s="99"/>
      <c r="E10" s="91"/>
      <c r="F10" s="95"/>
      <c r="G10" s="95"/>
      <c r="H10" s="95"/>
    </row>
    <row r="11" spans="1:8">
      <c r="A11" s="100" t="s">
        <v>9</v>
      </c>
      <c r="B11" s="92"/>
      <c r="C11" s="87"/>
      <c r="D11" s="101"/>
      <c r="E11" s="91"/>
      <c r="F11" s="95"/>
      <c r="G11" s="95"/>
      <c r="H11" s="95"/>
    </row>
    <row r="12" spans="1:8">
      <c r="A12" s="84" t="s">
        <v>10</v>
      </c>
      <c r="B12" s="352" t="s">
        <v>707</v>
      </c>
      <c r="C12" s="353"/>
      <c r="D12" s="354"/>
      <c r="E12" s="90"/>
      <c r="F12" s="90"/>
      <c r="G12" s="90"/>
      <c r="H12" s="90"/>
    </row>
    <row r="13" spans="1:8">
      <c r="A13" s="105" t="s">
        <v>11</v>
      </c>
      <c r="B13" s="355"/>
      <c r="C13" s="356"/>
      <c r="D13" s="357"/>
      <c r="E13" s="102"/>
      <c r="F13" s="102"/>
      <c r="G13" s="102"/>
      <c r="H13" s="102"/>
    </row>
    <row r="14" spans="1:8">
      <c r="A14" s="86"/>
      <c r="B14" s="103"/>
      <c r="C14" s="28"/>
      <c r="D14" s="104">
        <v>4772</v>
      </c>
      <c r="E14" s="102"/>
      <c r="F14" s="102"/>
      <c r="G14" s="102"/>
      <c r="H14" s="102"/>
    </row>
    <row r="15" spans="1:8">
      <c r="A15" s="117"/>
      <c r="B15" s="117"/>
      <c r="C15" s="102"/>
      <c r="D15" s="102"/>
      <c r="E15" s="102"/>
      <c r="F15" s="102"/>
      <c r="G15" s="102"/>
      <c r="H15" s="102"/>
    </row>
    <row r="16" spans="1:8">
      <c r="A16" s="31" t="s">
        <v>12</v>
      </c>
      <c r="B16" s="117"/>
      <c r="C16" s="102"/>
      <c r="D16" s="102"/>
      <c r="E16" s="102"/>
      <c r="F16" s="102"/>
      <c r="G16" s="102"/>
      <c r="H16" s="102"/>
    </row>
    <row r="17" spans="1:8">
      <c r="A17" s="32" t="s">
        <v>13</v>
      </c>
      <c r="B17" s="33"/>
      <c r="C17" s="34"/>
      <c r="D17" s="148" t="s">
        <v>14</v>
      </c>
      <c r="E17" s="34"/>
      <c r="F17" s="35" t="s">
        <v>15</v>
      </c>
      <c r="G17" s="102"/>
      <c r="H17" s="102"/>
    </row>
    <row r="18" spans="1:8">
      <c r="A18" s="36" t="s">
        <v>16</v>
      </c>
      <c r="B18" s="37"/>
      <c r="C18" s="38"/>
      <c r="D18" s="38" t="s">
        <v>17</v>
      </c>
      <c r="E18" s="121">
        <v>16271</v>
      </c>
      <c r="F18" s="39"/>
      <c r="G18" s="102"/>
      <c r="H18" s="102"/>
    </row>
    <row r="19" spans="1:8">
      <c r="A19" s="164"/>
      <c r="B19" s="117"/>
      <c r="C19" s="102"/>
      <c r="D19" s="102" t="s">
        <v>18</v>
      </c>
      <c r="E19" s="167">
        <v>15161.1</v>
      </c>
      <c r="F19" s="166"/>
      <c r="G19" s="102"/>
      <c r="H19" s="102"/>
    </row>
    <row r="20" spans="1:8">
      <c r="A20" s="164"/>
      <c r="B20" s="117"/>
      <c r="C20" s="102"/>
      <c r="D20" s="102" t="s">
        <v>789</v>
      </c>
      <c r="E20" s="167">
        <v>13626.9</v>
      </c>
      <c r="F20" s="166"/>
      <c r="G20" s="102"/>
      <c r="H20" s="102"/>
    </row>
    <row r="21" spans="1:8">
      <c r="A21" s="103"/>
      <c r="B21" s="40"/>
      <c r="C21" s="41"/>
      <c r="D21" s="41" t="s">
        <v>797</v>
      </c>
      <c r="E21" s="122">
        <v>9017.5</v>
      </c>
      <c r="F21" s="28"/>
      <c r="G21" s="102"/>
      <c r="H21" s="102"/>
    </row>
    <row r="22" spans="1:8">
      <c r="A22" s="117"/>
      <c r="B22" s="117"/>
      <c r="C22" s="102"/>
      <c r="D22" s="102"/>
      <c r="E22" s="251"/>
      <c r="F22" s="102"/>
      <c r="G22" s="102"/>
      <c r="H22" s="102"/>
    </row>
    <row r="23" spans="1:8">
      <c r="A23" s="31" t="s">
        <v>19</v>
      </c>
    </row>
    <row r="24" spans="1:8" ht="24" customHeight="1">
      <c r="A24" s="358" t="s">
        <v>20</v>
      </c>
      <c r="B24" s="360" t="s">
        <v>21</v>
      </c>
      <c r="C24" s="362" t="s">
        <v>22</v>
      </c>
      <c r="D24" s="362" t="s">
        <v>23</v>
      </c>
      <c r="E24" s="362" t="s">
        <v>798</v>
      </c>
      <c r="F24" s="364" t="s">
        <v>25</v>
      </c>
      <c r="G24" s="365"/>
      <c r="H24" s="365"/>
    </row>
    <row r="25" spans="1:8" ht="39" customHeight="1">
      <c r="A25" s="359"/>
      <c r="B25" s="361"/>
      <c r="C25" s="362"/>
      <c r="D25" s="363"/>
      <c r="E25" s="362"/>
      <c r="F25" s="78" t="s">
        <v>799</v>
      </c>
      <c r="G25" s="78" t="s">
        <v>800</v>
      </c>
      <c r="H25" s="78" t="s">
        <v>801</v>
      </c>
    </row>
    <row r="26" spans="1:8">
      <c r="A26" s="80" t="s">
        <v>33</v>
      </c>
      <c r="B26" s="78" t="s">
        <v>34</v>
      </c>
      <c r="C26" s="44" t="s">
        <v>35</v>
      </c>
      <c r="D26" s="80" t="s">
        <v>36</v>
      </c>
      <c r="E26" s="79">
        <v>1</v>
      </c>
      <c r="F26" s="79">
        <v>2</v>
      </c>
      <c r="G26" s="79">
        <v>3</v>
      </c>
      <c r="H26" s="79">
        <v>4</v>
      </c>
    </row>
    <row r="27" spans="1:8">
      <c r="A27" s="61" t="s">
        <v>708</v>
      </c>
      <c r="B27" s="119" t="s">
        <v>765</v>
      </c>
      <c r="C27" s="46">
        <v>3526014</v>
      </c>
      <c r="D27" s="64" t="s">
        <v>758</v>
      </c>
      <c r="E27" s="47">
        <v>54000</v>
      </c>
      <c r="F27" s="47">
        <v>18000</v>
      </c>
      <c r="G27" s="47">
        <v>18000</v>
      </c>
      <c r="H27" s="47">
        <v>18000</v>
      </c>
    </row>
    <row r="28" spans="1:8">
      <c r="A28" s="61" t="s">
        <v>709</v>
      </c>
      <c r="B28" s="119" t="s">
        <v>66</v>
      </c>
      <c r="C28" s="46">
        <v>3526015</v>
      </c>
      <c r="D28" s="64" t="s">
        <v>69</v>
      </c>
      <c r="E28" s="47">
        <v>400000</v>
      </c>
      <c r="F28" s="47">
        <v>8000</v>
      </c>
      <c r="G28" s="47">
        <v>8000</v>
      </c>
      <c r="H28" s="47">
        <v>8000</v>
      </c>
    </row>
    <row r="29" spans="1:8">
      <c r="A29" s="61" t="s">
        <v>710</v>
      </c>
      <c r="B29" s="119" t="s">
        <v>765</v>
      </c>
      <c r="C29" s="46">
        <v>3526014</v>
      </c>
      <c r="D29" s="64" t="s">
        <v>759</v>
      </c>
      <c r="E29" s="47">
        <v>181000</v>
      </c>
      <c r="F29" s="47">
        <v>9000</v>
      </c>
      <c r="G29" s="47">
        <v>9000</v>
      </c>
      <c r="H29" s="47">
        <v>9000</v>
      </c>
    </row>
    <row r="30" spans="1:8">
      <c r="A30" s="61" t="s">
        <v>711</v>
      </c>
      <c r="B30" s="119" t="s">
        <v>66</v>
      </c>
      <c r="C30" s="46">
        <v>3526014</v>
      </c>
      <c r="D30" s="64" t="s">
        <v>760</v>
      </c>
      <c r="E30" s="47">
        <v>420000</v>
      </c>
      <c r="F30" s="47">
        <v>14000</v>
      </c>
      <c r="G30" s="47">
        <v>14000</v>
      </c>
      <c r="H30" s="47">
        <v>14000</v>
      </c>
    </row>
    <row r="31" spans="1:8">
      <c r="A31" s="61" t="s">
        <v>712</v>
      </c>
      <c r="B31" s="119" t="s">
        <v>765</v>
      </c>
      <c r="C31" s="46">
        <v>3526015</v>
      </c>
      <c r="D31" s="64" t="s">
        <v>69</v>
      </c>
      <c r="E31" s="47">
        <v>320000</v>
      </c>
      <c r="F31" s="47">
        <v>5000</v>
      </c>
      <c r="G31" s="47">
        <v>5000</v>
      </c>
      <c r="H31" s="47">
        <v>5000</v>
      </c>
    </row>
    <row r="32" spans="1:8">
      <c r="A32" s="61" t="s">
        <v>713</v>
      </c>
      <c r="B32" s="119" t="s">
        <v>766</v>
      </c>
      <c r="C32" s="46">
        <v>3526014</v>
      </c>
      <c r="D32" s="64" t="s">
        <v>761</v>
      </c>
      <c r="E32" s="47">
        <v>75000</v>
      </c>
      <c r="F32" s="47">
        <v>15000</v>
      </c>
      <c r="G32" s="47">
        <v>15000</v>
      </c>
      <c r="H32" s="47">
        <v>15000</v>
      </c>
    </row>
    <row r="33" spans="1:8">
      <c r="A33" s="61" t="s">
        <v>714</v>
      </c>
      <c r="B33" s="119" t="s">
        <v>766</v>
      </c>
      <c r="C33" s="46">
        <v>3526014</v>
      </c>
      <c r="D33" s="64" t="s">
        <v>759</v>
      </c>
      <c r="E33" s="47">
        <v>460000</v>
      </c>
      <c r="F33" s="47">
        <v>4000</v>
      </c>
      <c r="G33" s="47">
        <v>4000</v>
      </c>
      <c r="H33" s="47">
        <v>4000</v>
      </c>
    </row>
    <row r="34" spans="1:8">
      <c r="A34" s="61" t="s">
        <v>715</v>
      </c>
      <c r="B34" s="119" t="s">
        <v>765</v>
      </c>
      <c r="C34" s="46">
        <v>3526014</v>
      </c>
      <c r="D34" s="64" t="s">
        <v>759</v>
      </c>
      <c r="E34" s="47">
        <v>630000</v>
      </c>
      <c r="F34" s="47">
        <v>3000</v>
      </c>
      <c r="G34" s="47">
        <v>3000</v>
      </c>
      <c r="H34" s="47">
        <v>3000</v>
      </c>
    </row>
    <row r="35" spans="1:8">
      <c r="A35" s="61" t="s">
        <v>716</v>
      </c>
      <c r="B35" s="119" t="s">
        <v>765</v>
      </c>
      <c r="C35" s="46">
        <v>3526014</v>
      </c>
      <c r="D35" s="64" t="s">
        <v>759</v>
      </c>
      <c r="E35" s="47">
        <v>375000</v>
      </c>
      <c r="F35" s="47">
        <v>7000</v>
      </c>
      <c r="G35" s="47">
        <v>7000</v>
      </c>
      <c r="H35" s="47">
        <v>7000</v>
      </c>
    </row>
    <row r="36" spans="1:8">
      <c r="A36" s="61" t="s">
        <v>717</v>
      </c>
      <c r="B36" s="119" t="s">
        <v>66</v>
      </c>
      <c r="C36" s="46">
        <v>3526014</v>
      </c>
      <c r="D36" s="64" t="s">
        <v>760</v>
      </c>
      <c r="E36" s="47">
        <v>360000</v>
      </c>
      <c r="F36" s="47">
        <v>12000</v>
      </c>
      <c r="G36" s="47">
        <v>12000</v>
      </c>
      <c r="H36" s="47">
        <v>12000</v>
      </c>
    </row>
    <row r="37" spans="1:8">
      <c r="A37" s="61" t="s">
        <v>718</v>
      </c>
      <c r="B37" s="119" t="s">
        <v>767</v>
      </c>
      <c r="C37" s="46">
        <v>3526014</v>
      </c>
      <c r="D37" s="64" t="s">
        <v>69</v>
      </c>
      <c r="E37" s="47">
        <v>18000</v>
      </c>
      <c r="F37" s="47">
        <v>4500</v>
      </c>
      <c r="G37" s="47">
        <v>4500</v>
      </c>
      <c r="H37" s="47">
        <v>4500</v>
      </c>
    </row>
    <row r="38" spans="1:8">
      <c r="A38" s="61" t="s">
        <v>719</v>
      </c>
      <c r="B38" s="119" t="s">
        <v>766</v>
      </c>
      <c r="C38" s="46">
        <v>3526014</v>
      </c>
      <c r="D38" s="64" t="s">
        <v>759</v>
      </c>
      <c r="E38" s="47">
        <v>90000</v>
      </c>
      <c r="F38" s="47">
        <v>2000</v>
      </c>
      <c r="G38" s="47">
        <v>2000</v>
      </c>
      <c r="H38" s="47">
        <v>2000</v>
      </c>
    </row>
    <row r="39" spans="1:8">
      <c r="A39" s="61" t="s">
        <v>720</v>
      </c>
      <c r="B39" s="119" t="s">
        <v>765</v>
      </c>
      <c r="C39" s="46">
        <v>3526014</v>
      </c>
      <c r="D39" s="64" t="s">
        <v>69</v>
      </c>
      <c r="E39" s="47">
        <v>126000</v>
      </c>
      <c r="F39" s="47">
        <v>7000</v>
      </c>
      <c r="G39" s="47">
        <v>7000</v>
      </c>
      <c r="H39" s="47">
        <v>7000</v>
      </c>
    </row>
    <row r="40" spans="1:8">
      <c r="A40" s="61" t="s">
        <v>721</v>
      </c>
      <c r="B40" s="119" t="s">
        <v>766</v>
      </c>
      <c r="C40" s="46">
        <v>3526014</v>
      </c>
      <c r="D40" s="64" t="s">
        <v>759</v>
      </c>
      <c r="E40" s="47">
        <v>30000</v>
      </c>
      <c r="F40" s="47">
        <v>3000</v>
      </c>
      <c r="G40" s="47">
        <v>3000</v>
      </c>
      <c r="H40" s="47">
        <v>3000</v>
      </c>
    </row>
    <row r="41" spans="1:8">
      <c r="A41" s="61" t="s">
        <v>722</v>
      </c>
      <c r="B41" s="119" t="s">
        <v>66</v>
      </c>
      <c r="C41" s="46">
        <v>3526014</v>
      </c>
      <c r="D41" s="64" t="s">
        <v>759</v>
      </c>
      <c r="E41" s="47">
        <v>340000</v>
      </c>
      <c r="F41" s="47">
        <v>20000</v>
      </c>
      <c r="G41" s="47">
        <v>20000</v>
      </c>
      <c r="H41" s="47">
        <v>20000</v>
      </c>
    </row>
    <row r="42" spans="1:8">
      <c r="A42" s="61" t="s">
        <v>723</v>
      </c>
      <c r="B42" s="119" t="s">
        <v>767</v>
      </c>
      <c r="C42" s="46">
        <v>3526014</v>
      </c>
      <c r="D42" s="64" t="s">
        <v>759</v>
      </c>
      <c r="E42" s="47">
        <v>450000</v>
      </c>
      <c r="F42" s="47">
        <v>1800</v>
      </c>
      <c r="G42" s="47">
        <v>1800</v>
      </c>
      <c r="H42" s="47">
        <v>1800</v>
      </c>
    </row>
    <row r="43" spans="1:8">
      <c r="A43" s="61" t="s">
        <v>724</v>
      </c>
      <c r="B43" s="119" t="s">
        <v>765</v>
      </c>
      <c r="C43" s="46">
        <v>3526014</v>
      </c>
      <c r="D43" s="64" t="s">
        <v>760</v>
      </c>
      <c r="E43" s="47">
        <v>440000</v>
      </c>
      <c r="F43" s="47">
        <v>4000</v>
      </c>
      <c r="G43" s="47">
        <v>4000</v>
      </c>
      <c r="H43" s="47">
        <v>4000</v>
      </c>
    </row>
    <row r="44" spans="1:8">
      <c r="A44" s="61" t="s">
        <v>725</v>
      </c>
      <c r="B44" s="119" t="s">
        <v>765</v>
      </c>
      <c r="C44" s="46">
        <v>3526014</v>
      </c>
      <c r="D44" s="64" t="s">
        <v>759</v>
      </c>
      <c r="E44" s="47">
        <v>45000</v>
      </c>
      <c r="F44" s="47">
        <v>1800</v>
      </c>
      <c r="G44" s="47">
        <v>1800</v>
      </c>
      <c r="H44" s="47">
        <v>1800</v>
      </c>
    </row>
    <row r="45" spans="1:8">
      <c r="A45" s="61" t="s">
        <v>726</v>
      </c>
      <c r="B45" s="119" t="s">
        <v>767</v>
      </c>
      <c r="C45" s="46">
        <v>3526015</v>
      </c>
      <c r="D45" s="64" t="s">
        <v>69</v>
      </c>
      <c r="E45" s="47">
        <v>45000</v>
      </c>
      <c r="F45" s="47">
        <v>3000</v>
      </c>
      <c r="G45" s="47">
        <v>3000</v>
      </c>
      <c r="H45" s="47">
        <v>3000</v>
      </c>
    </row>
    <row r="46" spans="1:8">
      <c r="A46" s="61" t="s">
        <v>727</v>
      </c>
      <c r="B46" s="119" t="s">
        <v>767</v>
      </c>
      <c r="C46" s="46">
        <v>3526014</v>
      </c>
      <c r="D46" s="64" t="s">
        <v>759</v>
      </c>
      <c r="E46" s="47">
        <v>316000</v>
      </c>
      <c r="F46" s="47">
        <v>1800</v>
      </c>
      <c r="G46" s="47">
        <v>1800</v>
      </c>
      <c r="H46" s="47">
        <v>1800</v>
      </c>
    </row>
    <row r="47" spans="1:8">
      <c r="A47" s="61" t="s">
        <v>728</v>
      </c>
      <c r="B47" s="119" t="s">
        <v>66</v>
      </c>
      <c r="C47" s="46">
        <v>3526015</v>
      </c>
      <c r="D47" s="64" t="s">
        <v>69</v>
      </c>
      <c r="E47" s="47">
        <v>196000</v>
      </c>
      <c r="F47" s="47">
        <v>6000</v>
      </c>
      <c r="G47" s="47">
        <v>6000</v>
      </c>
      <c r="H47" s="47">
        <v>6000</v>
      </c>
    </row>
    <row r="48" spans="1:8">
      <c r="A48" s="61" t="s">
        <v>729</v>
      </c>
      <c r="B48" s="119" t="s">
        <v>767</v>
      </c>
      <c r="C48" s="46">
        <v>3526014</v>
      </c>
      <c r="D48" s="64" t="s">
        <v>69</v>
      </c>
      <c r="E48" s="47">
        <v>128000</v>
      </c>
      <c r="F48" s="47">
        <v>2000</v>
      </c>
      <c r="G48" s="47">
        <v>2000</v>
      </c>
      <c r="H48" s="47">
        <v>2000</v>
      </c>
    </row>
    <row r="49" spans="1:8">
      <c r="A49" s="61" t="s">
        <v>730</v>
      </c>
      <c r="B49" s="119" t="s">
        <v>767</v>
      </c>
      <c r="C49" s="46">
        <v>3527090</v>
      </c>
      <c r="D49" s="64" t="s">
        <v>69</v>
      </c>
      <c r="E49" s="47">
        <v>78000</v>
      </c>
      <c r="F49" s="47">
        <v>1300</v>
      </c>
      <c r="G49" s="47">
        <v>1300</v>
      </c>
      <c r="H49" s="47">
        <v>1300</v>
      </c>
    </row>
    <row r="50" spans="1:8">
      <c r="A50" s="61" t="s">
        <v>731</v>
      </c>
      <c r="B50" s="119" t="s">
        <v>765</v>
      </c>
      <c r="C50" s="46">
        <v>3526014</v>
      </c>
      <c r="D50" s="64" t="s">
        <v>759</v>
      </c>
      <c r="E50" s="47">
        <v>180000</v>
      </c>
      <c r="F50" s="47">
        <v>2000</v>
      </c>
      <c r="G50" s="47">
        <v>2000</v>
      </c>
      <c r="H50" s="47">
        <v>2000</v>
      </c>
    </row>
    <row r="51" spans="1:8">
      <c r="A51" s="61" t="s">
        <v>732</v>
      </c>
      <c r="B51" s="119" t="s">
        <v>765</v>
      </c>
      <c r="C51" s="46">
        <v>3526014</v>
      </c>
      <c r="D51" s="64" t="s">
        <v>759</v>
      </c>
      <c r="E51" s="47">
        <v>450000</v>
      </c>
      <c r="F51" s="47">
        <v>1500</v>
      </c>
      <c r="G51" s="47">
        <v>1500</v>
      </c>
      <c r="H51" s="47">
        <v>1500</v>
      </c>
    </row>
    <row r="52" spans="1:8">
      <c r="A52" s="61" t="s">
        <v>733</v>
      </c>
      <c r="B52" s="119" t="s">
        <v>767</v>
      </c>
      <c r="C52" s="46">
        <v>3526060</v>
      </c>
      <c r="D52" s="64" t="s">
        <v>69</v>
      </c>
      <c r="E52" s="47">
        <v>105000</v>
      </c>
      <c r="F52" s="47">
        <v>1500</v>
      </c>
      <c r="G52" s="47">
        <v>1500</v>
      </c>
      <c r="H52" s="47">
        <v>1500</v>
      </c>
    </row>
    <row r="53" spans="1:8">
      <c r="A53" s="61" t="s">
        <v>734</v>
      </c>
      <c r="B53" s="119" t="s">
        <v>66</v>
      </c>
      <c r="C53" s="46">
        <v>3526013</v>
      </c>
      <c r="D53" s="64" t="s">
        <v>762</v>
      </c>
      <c r="E53" s="47">
        <v>20000</v>
      </c>
      <c r="F53" s="47">
        <v>5000</v>
      </c>
      <c r="G53" s="47">
        <v>5000</v>
      </c>
      <c r="H53" s="47">
        <v>5000</v>
      </c>
    </row>
    <row r="54" spans="1:8">
      <c r="A54" s="61" t="s">
        <v>735</v>
      </c>
      <c r="B54" s="119" t="s">
        <v>66</v>
      </c>
      <c r="C54" s="46">
        <v>3526013</v>
      </c>
      <c r="D54" s="64" t="s">
        <v>762</v>
      </c>
      <c r="E54" s="47">
        <v>18000</v>
      </c>
      <c r="F54" s="47">
        <v>3000</v>
      </c>
      <c r="G54" s="47">
        <v>3000</v>
      </c>
      <c r="H54" s="47">
        <v>3000</v>
      </c>
    </row>
    <row r="55" spans="1:8">
      <c r="A55" s="61" t="s">
        <v>736</v>
      </c>
      <c r="B55" s="119" t="s">
        <v>766</v>
      </c>
      <c r="C55" s="46">
        <v>3526014</v>
      </c>
      <c r="D55" s="64" t="s">
        <v>763</v>
      </c>
      <c r="E55" s="47">
        <v>84000</v>
      </c>
      <c r="F55" s="47">
        <v>7000</v>
      </c>
      <c r="G55" s="47">
        <v>7000</v>
      </c>
      <c r="H55" s="47">
        <v>7000</v>
      </c>
    </row>
    <row r="56" spans="1:8">
      <c r="A56" s="61" t="s">
        <v>737</v>
      </c>
      <c r="B56" s="119" t="s">
        <v>768</v>
      </c>
      <c r="C56" s="46">
        <v>3526013</v>
      </c>
      <c r="D56" s="64" t="s">
        <v>762</v>
      </c>
      <c r="E56" s="47">
        <v>148000</v>
      </c>
      <c r="F56" s="47">
        <v>8000</v>
      </c>
      <c r="G56" s="47">
        <v>8000</v>
      </c>
      <c r="H56" s="47">
        <v>8000</v>
      </c>
    </row>
    <row r="57" spans="1:8">
      <c r="A57" s="61" t="s">
        <v>738</v>
      </c>
      <c r="B57" s="119" t="s">
        <v>765</v>
      </c>
      <c r="C57" s="46">
        <v>3526014</v>
      </c>
      <c r="D57" s="64" t="s">
        <v>69</v>
      </c>
      <c r="E57" s="47">
        <v>200000</v>
      </c>
      <c r="F57" s="47">
        <v>2500</v>
      </c>
      <c r="G57" s="47">
        <v>2500</v>
      </c>
      <c r="H57" s="47">
        <v>2500</v>
      </c>
    </row>
    <row r="58" spans="1:8">
      <c r="A58" s="61" t="s">
        <v>739</v>
      </c>
      <c r="B58" s="119" t="s">
        <v>765</v>
      </c>
      <c r="C58" s="46">
        <v>3526014</v>
      </c>
      <c r="D58" s="64" t="s">
        <v>759</v>
      </c>
      <c r="E58" s="47">
        <v>424000</v>
      </c>
      <c r="F58" s="47">
        <v>3500</v>
      </c>
      <c r="G58" s="47">
        <v>3500</v>
      </c>
      <c r="H58" s="47">
        <v>3500</v>
      </c>
    </row>
    <row r="59" spans="1:8">
      <c r="A59" s="61" t="s">
        <v>740</v>
      </c>
      <c r="B59" s="119" t="s">
        <v>767</v>
      </c>
      <c r="C59" s="46">
        <v>3526014</v>
      </c>
      <c r="D59" s="64" t="s">
        <v>69</v>
      </c>
      <c r="E59" s="47">
        <v>140000</v>
      </c>
      <c r="F59" s="47">
        <v>2500</v>
      </c>
      <c r="G59" s="48">
        <v>2500</v>
      </c>
      <c r="H59" s="48">
        <v>2500</v>
      </c>
    </row>
    <row r="60" spans="1:8">
      <c r="A60" s="61" t="s">
        <v>741</v>
      </c>
      <c r="B60" s="119" t="s">
        <v>66</v>
      </c>
      <c r="C60" s="46">
        <v>3526014</v>
      </c>
      <c r="D60" s="64" t="s">
        <v>758</v>
      </c>
      <c r="E60" s="47">
        <v>24000</v>
      </c>
      <c r="F60" s="47">
        <v>6000</v>
      </c>
      <c r="G60" s="47">
        <v>6000</v>
      </c>
      <c r="H60" s="47">
        <v>6000</v>
      </c>
    </row>
    <row r="61" spans="1:8">
      <c r="A61" s="61" t="s">
        <v>742</v>
      </c>
      <c r="B61" s="119" t="s">
        <v>766</v>
      </c>
      <c r="C61" s="46">
        <v>3526014</v>
      </c>
      <c r="D61" s="64" t="s">
        <v>759</v>
      </c>
      <c r="E61" s="47">
        <v>440000</v>
      </c>
      <c r="F61" s="47">
        <v>2000</v>
      </c>
      <c r="G61" s="47">
        <v>2000</v>
      </c>
      <c r="H61" s="47">
        <v>2000</v>
      </c>
    </row>
    <row r="62" spans="1:8">
      <c r="A62" s="61" t="s">
        <v>743</v>
      </c>
      <c r="B62" s="119" t="s">
        <v>767</v>
      </c>
      <c r="C62" s="46">
        <v>3526014</v>
      </c>
      <c r="D62" s="64" t="s">
        <v>69</v>
      </c>
      <c r="E62" s="47">
        <v>28000</v>
      </c>
      <c r="F62" s="47">
        <v>3500</v>
      </c>
      <c r="G62" s="47">
        <v>3500</v>
      </c>
      <c r="H62" s="47">
        <v>3500</v>
      </c>
    </row>
    <row r="63" spans="1:8">
      <c r="A63" s="61" t="s">
        <v>744</v>
      </c>
      <c r="B63" s="119" t="s">
        <v>765</v>
      </c>
      <c r="C63" s="46">
        <v>3526014</v>
      </c>
      <c r="D63" s="64" t="s">
        <v>759</v>
      </c>
      <c r="E63" s="47">
        <v>365000</v>
      </c>
      <c r="F63" s="47">
        <v>11000</v>
      </c>
      <c r="G63" s="47">
        <v>11000</v>
      </c>
      <c r="H63" s="47">
        <v>11000</v>
      </c>
    </row>
    <row r="64" spans="1:8">
      <c r="A64" s="61" t="s">
        <v>745</v>
      </c>
      <c r="B64" s="119" t="s">
        <v>66</v>
      </c>
      <c r="C64" s="46">
        <v>3526014</v>
      </c>
      <c r="D64" s="64" t="s">
        <v>759</v>
      </c>
      <c r="E64" s="47">
        <v>20000</v>
      </c>
      <c r="F64" s="47">
        <v>10000</v>
      </c>
      <c r="G64" s="47">
        <v>10000</v>
      </c>
      <c r="H64" s="47">
        <v>10000</v>
      </c>
    </row>
    <row r="65" spans="1:8">
      <c r="A65" s="61" t="s">
        <v>746</v>
      </c>
      <c r="B65" s="119" t="s">
        <v>765</v>
      </c>
      <c r="C65" s="46">
        <v>3526040</v>
      </c>
      <c r="D65" s="64" t="s">
        <v>69</v>
      </c>
      <c r="E65" s="47">
        <v>67500</v>
      </c>
      <c r="F65" s="47">
        <v>1500</v>
      </c>
      <c r="G65" s="47">
        <v>1500</v>
      </c>
      <c r="H65" s="47">
        <v>1500</v>
      </c>
    </row>
    <row r="66" spans="1:8">
      <c r="A66" s="61" t="s">
        <v>747</v>
      </c>
      <c r="B66" s="119" t="s">
        <v>767</v>
      </c>
      <c r="C66" s="46">
        <v>3526015</v>
      </c>
      <c r="D66" s="64" t="s">
        <v>69</v>
      </c>
      <c r="E66" s="47">
        <v>108000</v>
      </c>
      <c r="F66" s="47">
        <v>1800</v>
      </c>
      <c r="G66" s="47">
        <v>1800</v>
      </c>
      <c r="H66" s="47">
        <v>1800</v>
      </c>
    </row>
    <row r="67" spans="1:8">
      <c r="A67" s="61" t="s">
        <v>748</v>
      </c>
      <c r="B67" s="119" t="s">
        <v>767</v>
      </c>
      <c r="C67" s="46">
        <v>3526015</v>
      </c>
      <c r="D67" s="64" t="s">
        <v>69</v>
      </c>
      <c r="E67" s="47">
        <v>33500</v>
      </c>
      <c r="F67" s="47">
        <v>250</v>
      </c>
      <c r="G67" s="47">
        <v>250</v>
      </c>
      <c r="H67" s="47">
        <v>250</v>
      </c>
    </row>
    <row r="68" spans="1:8">
      <c r="A68" s="61" t="s">
        <v>749</v>
      </c>
      <c r="B68" s="119"/>
      <c r="C68" s="46">
        <v>3526060</v>
      </c>
      <c r="D68" s="64" t="s">
        <v>69</v>
      </c>
      <c r="E68" s="47">
        <v>12000</v>
      </c>
      <c r="F68" s="47">
        <v>2000</v>
      </c>
      <c r="G68" s="47">
        <v>2000</v>
      </c>
      <c r="H68" s="47">
        <v>2000</v>
      </c>
    </row>
    <row r="69" spans="1:8">
      <c r="A69" s="61" t="s">
        <v>750</v>
      </c>
      <c r="B69" s="119" t="s">
        <v>767</v>
      </c>
      <c r="C69" s="46">
        <v>3526014</v>
      </c>
      <c r="D69" s="64" t="s">
        <v>759</v>
      </c>
      <c r="E69" s="47">
        <v>180000</v>
      </c>
      <c r="F69" s="47">
        <v>1200</v>
      </c>
      <c r="G69" s="47">
        <v>1200</v>
      </c>
      <c r="H69" s="47">
        <v>1200</v>
      </c>
    </row>
    <row r="70" spans="1:8">
      <c r="A70" s="61" t="s">
        <v>751</v>
      </c>
      <c r="B70" s="119" t="s">
        <v>66</v>
      </c>
      <c r="C70" s="46">
        <v>3526014</v>
      </c>
      <c r="D70" s="64" t="s">
        <v>759</v>
      </c>
      <c r="E70" s="47">
        <v>125000</v>
      </c>
      <c r="F70" s="47">
        <v>2500</v>
      </c>
      <c r="G70" s="47">
        <v>2500</v>
      </c>
      <c r="H70" s="47">
        <v>2500</v>
      </c>
    </row>
    <row r="71" spans="1:8">
      <c r="A71" s="61" t="s">
        <v>752</v>
      </c>
      <c r="B71" s="119" t="s">
        <v>767</v>
      </c>
      <c r="C71" s="46">
        <v>3526014</v>
      </c>
      <c r="D71" s="64" t="s">
        <v>69</v>
      </c>
      <c r="E71" s="47">
        <v>108000</v>
      </c>
      <c r="F71" s="47">
        <v>1800</v>
      </c>
      <c r="G71" s="47">
        <v>1800</v>
      </c>
      <c r="H71" s="47">
        <v>1800</v>
      </c>
    </row>
    <row r="72" spans="1:8">
      <c r="A72" s="61" t="s">
        <v>753</v>
      </c>
      <c r="B72" s="119" t="s">
        <v>765</v>
      </c>
      <c r="C72" s="46">
        <v>3526014</v>
      </c>
      <c r="D72" s="64" t="s">
        <v>759</v>
      </c>
      <c r="E72" s="47">
        <v>37500</v>
      </c>
      <c r="F72" s="47">
        <v>1500</v>
      </c>
      <c r="G72" s="47">
        <v>1500</v>
      </c>
      <c r="H72" s="47">
        <v>1500</v>
      </c>
    </row>
    <row r="73" spans="1:8">
      <c r="A73" s="61" t="s">
        <v>754</v>
      </c>
      <c r="B73" s="119" t="s">
        <v>768</v>
      </c>
      <c r="C73" s="46">
        <v>3526014</v>
      </c>
      <c r="D73" s="64" t="s">
        <v>759</v>
      </c>
      <c r="E73" s="47">
        <v>75000</v>
      </c>
      <c r="F73" s="47">
        <v>2000</v>
      </c>
      <c r="G73" s="47">
        <v>2000</v>
      </c>
      <c r="H73" s="47">
        <v>2000</v>
      </c>
    </row>
    <row r="74" spans="1:8">
      <c r="A74" s="61" t="s">
        <v>755</v>
      </c>
      <c r="B74" s="119" t="s">
        <v>765</v>
      </c>
      <c r="C74" s="46">
        <v>3526014</v>
      </c>
      <c r="D74" s="64" t="s">
        <v>764</v>
      </c>
      <c r="E74" s="47">
        <v>56000</v>
      </c>
      <c r="F74" s="47">
        <v>700</v>
      </c>
      <c r="G74" s="47">
        <v>700</v>
      </c>
      <c r="H74" s="47">
        <v>700</v>
      </c>
    </row>
    <row r="75" spans="1:8">
      <c r="A75" s="61" t="s">
        <v>756</v>
      </c>
      <c r="B75" s="119" t="s">
        <v>765</v>
      </c>
      <c r="C75" s="46">
        <v>3526014</v>
      </c>
      <c r="D75" s="64" t="s">
        <v>759</v>
      </c>
      <c r="E75" s="47">
        <v>80000</v>
      </c>
      <c r="F75" s="47">
        <v>2000</v>
      </c>
      <c r="G75" s="47">
        <v>2000</v>
      </c>
      <c r="H75" s="47">
        <v>2000</v>
      </c>
    </row>
    <row r="76" spans="1:8">
      <c r="A76" s="61" t="s">
        <v>757</v>
      </c>
      <c r="B76" s="119" t="s">
        <v>66</v>
      </c>
      <c r="C76" s="46">
        <v>3526014</v>
      </c>
      <c r="D76" s="64" t="s">
        <v>759</v>
      </c>
      <c r="E76" s="47">
        <v>120000</v>
      </c>
      <c r="F76" s="47">
        <v>4000</v>
      </c>
      <c r="G76" s="47">
        <v>4000</v>
      </c>
      <c r="H76" s="47">
        <v>4000</v>
      </c>
    </row>
    <row r="77" spans="1:8">
      <c r="A77" s="115"/>
    </row>
    <row r="78" spans="1:8">
      <c r="A78" s="51" t="s">
        <v>37</v>
      </c>
      <c r="B78" s="90"/>
      <c r="C78" s="90"/>
      <c r="D78" s="90"/>
      <c r="E78" s="90"/>
      <c r="F78" s="90"/>
      <c r="G78" s="116"/>
      <c r="H78" s="116"/>
    </row>
    <row r="79" spans="1:8">
      <c r="A79" s="51"/>
      <c r="B79" s="53" t="s">
        <v>38</v>
      </c>
      <c r="C79" s="53"/>
      <c r="D79" s="53"/>
      <c r="E79" s="149" t="s">
        <v>39</v>
      </c>
      <c r="F79" s="53"/>
      <c r="G79" s="116"/>
      <c r="H79" s="116"/>
    </row>
    <row r="80" spans="1:8">
      <c r="A80" s="51"/>
      <c r="B80" s="53" t="s">
        <v>40</v>
      </c>
      <c r="C80" s="90"/>
      <c r="D80" s="90"/>
      <c r="E80" s="90"/>
      <c r="F80" s="90"/>
      <c r="G80" s="116"/>
      <c r="H80" s="116"/>
    </row>
    <row r="81" spans="1:8" ht="15.75" customHeight="1">
      <c r="A81" s="51"/>
      <c r="B81" s="90"/>
      <c r="C81" s="90"/>
      <c r="D81" s="90"/>
      <c r="E81" s="90"/>
      <c r="F81" s="90"/>
      <c r="G81" s="116"/>
      <c r="H81" s="116"/>
    </row>
    <row r="82" spans="1:8" ht="28.5" customHeight="1">
      <c r="A82" s="360" t="s">
        <v>41</v>
      </c>
      <c r="B82" s="360" t="s">
        <v>42</v>
      </c>
      <c r="C82" s="360" t="s">
        <v>23</v>
      </c>
      <c r="D82" s="360" t="s">
        <v>43</v>
      </c>
      <c r="E82" s="364" t="s">
        <v>25</v>
      </c>
      <c r="F82" s="365"/>
      <c r="G82" s="366"/>
      <c r="H82" s="360" t="s">
        <v>44</v>
      </c>
    </row>
    <row r="83" spans="1:8" ht="36" customHeight="1">
      <c r="A83" s="361"/>
      <c r="B83" s="361"/>
      <c r="C83" s="361"/>
      <c r="D83" s="361"/>
      <c r="E83" s="78" t="s">
        <v>27</v>
      </c>
      <c r="F83" s="78" t="s">
        <v>28</v>
      </c>
      <c r="G83" s="78" t="s">
        <v>29</v>
      </c>
      <c r="H83" s="361"/>
    </row>
    <row r="84" spans="1:8">
      <c r="A84" s="80" t="s">
        <v>33</v>
      </c>
      <c r="B84" s="80" t="s">
        <v>34</v>
      </c>
      <c r="C84" s="80" t="s">
        <v>35</v>
      </c>
      <c r="D84" s="79">
        <v>1</v>
      </c>
      <c r="E84" s="79">
        <v>2</v>
      </c>
      <c r="F84" s="79">
        <v>3</v>
      </c>
      <c r="G84" s="79">
        <v>4</v>
      </c>
      <c r="H84" s="79">
        <v>5</v>
      </c>
    </row>
    <row r="85" spans="1:8">
      <c r="A85" s="54"/>
      <c r="B85" s="54"/>
      <c r="C85" s="54"/>
      <c r="D85" s="55"/>
      <c r="E85" s="55"/>
      <c r="F85" s="55"/>
      <c r="G85" s="55"/>
      <c r="H85" s="55"/>
    </row>
    <row r="86" spans="1:8">
      <c r="A86" s="54"/>
      <c r="B86" s="54"/>
      <c r="C86" s="54"/>
      <c r="D86" s="55"/>
      <c r="E86" s="55"/>
      <c r="F86" s="55"/>
      <c r="G86" s="55"/>
      <c r="H86" s="55"/>
    </row>
    <row r="87" spans="1:8">
      <c r="A87" s="54"/>
      <c r="B87" s="54"/>
      <c r="C87" s="54"/>
      <c r="D87" s="55"/>
      <c r="E87" s="55"/>
      <c r="F87" s="55"/>
      <c r="G87" s="55"/>
      <c r="H87" s="55"/>
    </row>
    <row r="88" spans="1:8">
      <c r="A88" s="54"/>
      <c r="B88" s="54"/>
      <c r="C88" s="54"/>
      <c r="D88" s="55"/>
      <c r="E88" s="55"/>
      <c r="F88" s="55"/>
      <c r="G88" s="55"/>
      <c r="H88" s="55"/>
    </row>
    <row r="89" spans="1:8">
      <c r="A89" s="54"/>
      <c r="B89" s="54"/>
      <c r="C89" s="54"/>
      <c r="D89" s="55"/>
      <c r="E89" s="55"/>
      <c r="F89" s="55"/>
      <c r="G89" s="55"/>
      <c r="H89" s="55"/>
    </row>
    <row r="90" spans="1:8">
      <c r="A90" s="54"/>
      <c r="B90" s="54"/>
      <c r="C90" s="54"/>
      <c r="D90" s="55"/>
      <c r="E90" s="55"/>
      <c r="F90" s="55"/>
      <c r="G90" s="55"/>
      <c r="H90" s="55"/>
    </row>
    <row r="91" spans="1:8" ht="10.5" customHeight="1"/>
    <row r="94" spans="1:8">
      <c r="B94" s="81" t="s">
        <v>45</v>
      </c>
      <c r="C94" s="75"/>
      <c r="D94" s="75"/>
      <c r="E94" s="75"/>
      <c r="F94" s="75"/>
      <c r="G94" s="75"/>
      <c r="H94" s="75"/>
    </row>
    <row r="95" spans="1:8">
      <c r="A95" s="89" t="s">
        <v>46</v>
      </c>
      <c r="B95" s="81" t="s">
        <v>47</v>
      </c>
      <c r="C95" s="75"/>
      <c r="D95" s="75"/>
      <c r="E95" s="75"/>
      <c r="F95" s="75"/>
      <c r="G95" s="75"/>
      <c r="H95" s="75"/>
    </row>
    <row r="96" spans="1:8">
      <c r="B96" s="81" t="s">
        <v>48</v>
      </c>
      <c r="C96" s="75"/>
      <c r="D96" s="75"/>
      <c r="E96" s="75"/>
      <c r="F96" s="75"/>
      <c r="G96" s="75"/>
      <c r="H96" s="75"/>
    </row>
    <row r="98" spans="2:8">
      <c r="B98" s="76" t="s">
        <v>49</v>
      </c>
    </row>
    <row r="99" spans="2:8">
      <c r="C99" s="75"/>
      <c r="D99" s="75"/>
      <c r="E99" s="75"/>
      <c r="F99" s="75"/>
      <c r="G99" s="75"/>
      <c r="H99" s="75"/>
    </row>
  </sheetData>
  <mergeCells count="15">
    <mergeCell ref="A3:H3"/>
    <mergeCell ref="A4:H4"/>
    <mergeCell ref="B12:D13"/>
    <mergeCell ref="A24:A25"/>
    <mergeCell ref="B24:B25"/>
    <mergeCell ref="C24:C25"/>
    <mergeCell ref="D24:D25"/>
    <mergeCell ref="E24:E25"/>
    <mergeCell ref="F24:H24"/>
    <mergeCell ref="H82:H83"/>
    <mergeCell ref="A82:A83"/>
    <mergeCell ref="B82:B83"/>
    <mergeCell ref="C82:C83"/>
    <mergeCell ref="D82:D83"/>
    <mergeCell ref="E82:G82"/>
  </mergeCells>
  <pageMargins left="0.7" right="0.7" top="0.75" bottom="0.75" header="0.3" footer="0.3"/>
  <pageSetup scale="63" orientation="portrait" r:id="rId1"/>
  <rowBreaks count="1" manualBreakCount="1"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52"/>
  <sheetViews>
    <sheetView zoomScaleSheetLayoutView="100" workbookViewId="0">
      <selection activeCell="D17" sqref="D17"/>
    </sheetView>
  </sheetViews>
  <sheetFormatPr defaultRowHeight="15"/>
  <cols>
    <col min="1" max="1" width="22.42578125" customWidth="1"/>
    <col min="2" max="2" width="20.42578125" customWidth="1"/>
    <col min="4" max="4" width="8.5703125" customWidth="1"/>
    <col min="5" max="5" width="13.85546875" customWidth="1"/>
    <col min="6" max="6" width="9.140625" customWidth="1"/>
    <col min="7" max="7" width="8.5703125" customWidth="1"/>
    <col min="8" max="8" width="10.7109375" customWidth="1"/>
    <col min="9" max="9" width="13.42578125" customWidth="1"/>
  </cols>
  <sheetData>
    <row r="1" spans="1:12">
      <c r="A1" s="1"/>
      <c r="B1" s="1"/>
      <c r="D1" s="1"/>
      <c r="F1" s="1"/>
      <c r="G1" s="1"/>
      <c r="H1" s="1"/>
      <c r="L1" s="2" t="s">
        <v>0</v>
      </c>
    </row>
    <row r="3" spans="1:12" ht="16.5" customHeight="1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2">
      <c r="A4" s="351"/>
      <c r="B4" s="351"/>
      <c r="C4" s="351"/>
      <c r="D4" s="351"/>
      <c r="E4" s="351"/>
      <c r="F4" s="351"/>
      <c r="G4" s="351"/>
      <c r="H4" s="351"/>
    </row>
    <row r="5" spans="1:12">
      <c r="A5" s="3" t="s">
        <v>2</v>
      </c>
    </row>
    <row r="6" spans="1:12">
      <c r="A6" s="4" t="s">
        <v>3</v>
      </c>
      <c r="B6" s="5">
        <v>3675904</v>
      </c>
      <c r="C6" s="6"/>
      <c r="D6" s="6"/>
      <c r="E6" s="6"/>
      <c r="F6" s="6"/>
      <c r="G6" s="6"/>
      <c r="H6" s="6"/>
    </row>
    <row r="7" spans="1:12">
      <c r="A7" s="1"/>
      <c r="B7" s="7" t="s">
        <v>4</v>
      </c>
      <c r="C7" s="1"/>
      <c r="D7" s="7" t="s">
        <v>5</v>
      </c>
      <c r="E7" s="8"/>
      <c r="F7" s="9"/>
      <c r="G7" s="9"/>
      <c r="H7" s="9"/>
    </row>
    <row r="8" spans="1:12">
      <c r="A8" s="10" t="s">
        <v>6</v>
      </c>
      <c r="B8" s="11" t="s">
        <v>51</v>
      </c>
      <c r="C8" s="12"/>
      <c r="D8" s="13">
        <v>22</v>
      </c>
      <c r="E8" s="6"/>
      <c r="F8" s="9"/>
      <c r="G8" s="9"/>
      <c r="H8" s="9"/>
    </row>
    <row r="9" spans="1:12">
      <c r="A9" s="14" t="s">
        <v>7</v>
      </c>
      <c r="B9" s="59" t="s">
        <v>52</v>
      </c>
      <c r="C9" s="12"/>
      <c r="D9" s="13">
        <v>1</v>
      </c>
      <c r="E9" s="6"/>
      <c r="F9" s="9"/>
      <c r="G9" s="9"/>
      <c r="H9" s="9"/>
    </row>
    <row r="10" spans="1:12">
      <c r="A10" s="15" t="s">
        <v>8</v>
      </c>
      <c r="B10" s="60" t="s">
        <v>70</v>
      </c>
      <c r="C10" s="17"/>
      <c r="D10" s="18"/>
      <c r="E10" s="6"/>
      <c r="F10" s="9"/>
      <c r="G10" s="9"/>
      <c r="H10" s="9"/>
    </row>
    <row r="11" spans="1:12">
      <c r="A11" s="19" t="s">
        <v>9</v>
      </c>
      <c r="B11" s="16"/>
      <c r="C11" s="20"/>
      <c r="D11" s="21"/>
      <c r="E11" s="6"/>
      <c r="F11" s="9"/>
      <c r="G11" s="9"/>
      <c r="H11" s="9"/>
    </row>
    <row r="12" spans="1:12">
      <c r="A12" s="22" t="s">
        <v>10</v>
      </c>
      <c r="B12" s="352" t="s">
        <v>71</v>
      </c>
      <c r="C12" s="353"/>
      <c r="D12" s="354"/>
      <c r="E12" s="23"/>
      <c r="F12" s="23"/>
      <c r="G12" s="23"/>
      <c r="H12" s="23"/>
    </row>
    <row r="13" spans="1:12">
      <c r="A13" s="24" t="s">
        <v>11</v>
      </c>
      <c r="B13" s="355"/>
      <c r="C13" s="356"/>
      <c r="D13" s="357"/>
      <c r="E13" s="25"/>
      <c r="F13" s="25"/>
      <c r="G13" s="25"/>
      <c r="H13" s="25"/>
    </row>
    <row r="14" spans="1:12">
      <c r="A14" s="26"/>
      <c r="B14" s="27"/>
      <c r="C14" s="28"/>
      <c r="D14" s="29">
        <v>4610</v>
      </c>
      <c r="E14" s="25"/>
      <c r="F14" s="25"/>
      <c r="G14" s="25"/>
      <c r="H14" s="25"/>
    </row>
    <row r="15" spans="1:12">
      <c r="A15" s="30"/>
      <c r="B15" s="30"/>
      <c r="C15" s="25"/>
      <c r="D15" s="25"/>
      <c r="E15" s="25"/>
      <c r="F15" s="25"/>
      <c r="G15" s="25"/>
      <c r="H15" s="25"/>
    </row>
    <row r="16" spans="1:12">
      <c r="A16" s="31" t="s">
        <v>12</v>
      </c>
      <c r="B16" s="30"/>
      <c r="C16" s="25"/>
      <c r="D16" s="25"/>
      <c r="E16" s="25"/>
      <c r="F16" s="25"/>
      <c r="G16" s="25"/>
      <c r="H16" s="25"/>
    </row>
    <row r="17" spans="1:16">
      <c r="A17" s="32" t="s">
        <v>13</v>
      </c>
      <c r="B17" s="33"/>
      <c r="C17" s="34"/>
      <c r="D17" s="148" t="s">
        <v>14</v>
      </c>
      <c r="E17" s="34"/>
      <c r="F17" s="35" t="s">
        <v>15</v>
      </c>
      <c r="G17" s="25"/>
      <c r="H17" s="25"/>
    </row>
    <row r="18" spans="1:16">
      <c r="A18" s="36" t="s">
        <v>16</v>
      </c>
      <c r="B18" s="37"/>
      <c r="C18" s="38"/>
      <c r="D18" s="38" t="s">
        <v>17</v>
      </c>
      <c r="E18" s="121">
        <v>0</v>
      </c>
      <c r="F18" s="39"/>
      <c r="G18" s="25"/>
      <c r="H18" s="25"/>
    </row>
    <row r="19" spans="1:16" s="113" customFormat="1">
      <c r="A19" s="164"/>
      <c r="B19" s="117"/>
      <c r="C19" s="102"/>
      <c r="D19" s="102" t="s">
        <v>18</v>
      </c>
      <c r="E19" s="167">
        <v>0</v>
      </c>
      <c r="F19" s="166"/>
      <c r="G19" s="102"/>
      <c r="H19" s="102"/>
    </row>
    <row r="20" spans="1:16">
      <c r="A20" s="27"/>
      <c r="B20" s="40"/>
      <c r="C20" s="41"/>
      <c r="D20" s="41" t="s">
        <v>789</v>
      </c>
      <c r="E20" s="122">
        <v>0</v>
      </c>
      <c r="F20" s="28"/>
      <c r="G20" s="25"/>
      <c r="H20" s="25"/>
    </row>
    <row r="21" spans="1:16">
      <c r="A21" s="30"/>
      <c r="B21" s="30"/>
      <c r="C21" s="25"/>
      <c r="D21" s="25"/>
      <c r="E21" s="25"/>
      <c r="F21" s="25"/>
      <c r="G21" s="25"/>
      <c r="H21" s="25"/>
    </row>
    <row r="22" spans="1:16">
      <c r="A22" s="31" t="s">
        <v>19</v>
      </c>
    </row>
    <row r="23" spans="1:16" ht="15" customHeight="1">
      <c r="A23" s="358" t="s">
        <v>20</v>
      </c>
      <c r="B23" s="360" t="s">
        <v>21</v>
      </c>
      <c r="C23" s="362" t="s">
        <v>22</v>
      </c>
      <c r="D23" s="362" t="s">
        <v>23</v>
      </c>
      <c r="E23" s="362" t="s">
        <v>24</v>
      </c>
      <c r="F23" s="364" t="s">
        <v>25</v>
      </c>
      <c r="G23" s="365"/>
      <c r="H23" s="365"/>
      <c r="I23" s="362" t="s">
        <v>26</v>
      </c>
      <c r="J23" s="364" t="s">
        <v>25</v>
      </c>
      <c r="K23" s="365"/>
      <c r="L23" s="366"/>
      <c r="M23" s="362" t="s">
        <v>788</v>
      </c>
      <c r="N23" s="364" t="s">
        <v>25</v>
      </c>
      <c r="O23" s="365"/>
      <c r="P23" s="366"/>
    </row>
    <row r="24" spans="1:16" ht="39" customHeight="1">
      <c r="A24" s="359"/>
      <c r="B24" s="361"/>
      <c r="C24" s="362"/>
      <c r="D24" s="363"/>
      <c r="E24" s="362"/>
      <c r="F24" s="42" t="s">
        <v>27</v>
      </c>
      <c r="G24" s="42" t="s">
        <v>28</v>
      </c>
      <c r="H24" s="42" t="s">
        <v>29</v>
      </c>
      <c r="I24" s="362"/>
      <c r="J24" s="42" t="s">
        <v>30</v>
      </c>
      <c r="K24" s="42" t="s">
        <v>31</v>
      </c>
      <c r="L24" s="42" t="s">
        <v>32</v>
      </c>
      <c r="M24" s="362"/>
      <c r="N24" s="162" t="s">
        <v>790</v>
      </c>
      <c r="O24" s="162" t="s">
        <v>791</v>
      </c>
      <c r="P24" s="162" t="s">
        <v>792</v>
      </c>
    </row>
    <row r="25" spans="1:16">
      <c r="A25" s="43" t="s">
        <v>33</v>
      </c>
      <c r="B25" s="42" t="s">
        <v>34</v>
      </c>
      <c r="C25" s="44" t="s">
        <v>35</v>
      </c>
      <c r="D25" s="43" t="s">
        <v>36</v>
      </c>
      <c r="E25" s="45">
        <v>1</v>
      </c>
      <c r="F25" s="45">
        <v>2</v>
      </c>
      <c r="G25" s="45">
        <v>3</v>
      </c>
      <c r="H25" s="45">
        <v>4</v>
      </c>
      <c r="I25" s="45">
        <v>5</v>
      </c>
      <c r="J25" s="45">
        <v>6</v>
      </c>
      <c r="K25" s="45">
        <v>7</v>
      </c>
      <c r="L25" s="79">
        <v>8</v>
      </c>
      <c r="M25" s="79">
        <v>9</v>
      </c>
      <c r="N25" s="79">
        <v>10</v>
      </c>
      <c r="O25" s="79">
        <v>11</v>
      </c>
      <c r="P25" s="79">
        <v>12</v>
      </c>
    </row>
    <row r="26" spans="1:16" ht="17.25">
      <c r="A26" s="61" t="s">
        <v>72</v>
      </c>
      <c r="B26" s="62" t="s">
        <v>76</v>
      </c>
      <c r="C26" s="63">
        <v>4111510</v>
      </c>
      <c r="D26" s="119" t="s">
        <v>75</v>
      </c>
      <c r="E26" s="47"/>
      <c r="F26" s="47">
        <v>3300</v>
      </c>
      <c r="G26" s="47">
        <v>3300</v>
      </c>
      <c r="H26" s="47">
        <v>3300</v>
      </c>
      <c r="I26" s="48"/>
      <c r="J26" s="48"/>
      <c r="K26" s="49"/>
      <c r="L26" s="49"/>
      <c r="M26" s="48"/>
      <c r="N26" s="48"/>
      <c r="O26" s="49"/>
      <c r="P26" s="49"/>
    </row>
    <row r="27" spans="1:16" ht="17.25">
      <c r="A27" s="61" t="s">
        <v>72</v>
      </c>
      <c r="B27" s="119" t="s">
        <v>77</v>
      </c>
      <c r="C27" s="63">
        <v>4111510</v>
      </c>
      <c r="D27" s="119" t="s">
        <v>75</v>
      </c>
      <c r="E27" s="47"/>
      <c r="F27" s="47">
        <v>5700</v>
      </c>
      <c r="G27" s="47">
        <v>5700</v>
      </c>
      <c r="H27" s="47">
        <v>5700</v>
      </c>
      <c r="I27" s="48"/>
      <c r="J27" s="48"/>
      <c r="K27" s="49"/>
      <c r="L27" s="49"/>
      <c r="M27" s="48"/>
      <c r="N27" s="48"/>
      <c r="O27" s="49"/>
      <c r="P27" s="49"/>
    </row>
    <row r="28" spans="1:16" ht="17.25">
      <c r="A28" s="61" t="s">
        <v>72</v>
      </c>
      <c r="B28" s="119" t="s">
        <v>78</v>
      </c>
      <c r="C28" s="63">
        <v>4111510</v>
      </c>
      <c r="D28" s="119" t="s">
        <v>75</v>
      </c>
      <c r="E28" s="47"/>
      <c r="F28" s="47">
        <v>4800</v>
      </c>
      <c r="G28" s="47">
        <v>4800</v>
      </c>
      <c r="H28" s="47">
        <v>4800</v>
      </c>
      <c r="I28" s="48"/>
      <c r="J28" s="48"/>
      <c r="K28" s="49"/>
      <c r="L28" s="49"/>
      <c r="M28" s="48"/>
      <c r="N28" s="48"/>
      <c r="O28" s="49"/>
      <c r="P28" s="49"/>
    </row>
    <row r="29" spans="1:16">
      <c r="A29" s="61" t="s">
        <v>73</v>
      </c>
      <c r="B29" s="62"/>
      <c r="C29" s="46">
        <v>1531000</v>
      </c>
      <c r="D29" s="119" t="s">
        <v>74</v>
      </c>
      <c r="E29" s="47"/>
      <c r="F29" s="47"/>
      <c r="G29" s="48"/>
      <c r="H29" s="48"/>
      <c r="I29" s="48"/>
      <c r="J29" s="48"/>
      <c r="K29" s="49"/>
      <c r="L29" s="49"/>
      <c r="M29" s="48"/>
      <c r="N29" s="48"/>
      <c r="O29" s="49"/>
      <c r="P29" s="49"/>
    </row>
    <row r="30" spans="1:16">
      <c r="A30" s="50"/>
    </row>
    <row r="31" spans="1:16">
      <c r="A31" s="51" t="s">
        <v>37</v>
      </c>
      <c r="B31" s="23"/>
      <c r="C31" s="23"/>
      <c r="D31" s="23"/>
      <c r="E31" s="23"/>
      <c r="F31" s="23"/>
      <c r="G31" s="52"/>
      <c r="H31" s="52"/>
    </row>
    <row r="32" spans="1:16">
      <c r="A32" s="51"/>
      <c r="B32" s="53" t="s">
        <v>38</v>
      </c>
      <c r="C32" s="53"/>
      <c r="D32" s="53"/>
      <c r="E32" s="149" t="s">
        <v>39</v>
      </c>
      <c r="F32" s="53"/>
      <c r="G32" s="52"/>
      <c r="H32" s="52"/>
    </row>
    <row r="33" spans="1:15">
      <c r="A33" s="51"/>
      <c r="B33" s="53" t="s">
        <v>40</v>
      </c>
      <c r="C33" s="23"/>
      <c r="D33" s="23"/>
      <c r="E33" s="23"/>
      <c r="F33" s="23"/>
      <c r="G33" s="52"/>
      <c r="H33" s="52"/>
    </row>
    <row r="34" spans="1:15" ht="6.75" customHeight="1">
      <c r="A34" s="51"/>
      <c r="B34" s="23"/>
      <c r="C34" s="23"/>
      <c r="D34" s="23"/>
      <c r="E34" s="23"/>
      <c r="F34" s="23"/>
      <c r="G34" s="52"/>
      <c r="H34" s="52"/>
    </row>
    <row r="35" spans="1:15" ht="18" customHeight="1">
      <c r="A35" s="360" t="s">
        <v>41</v>
      </c>
      <c r="B35" s="360" t="s">
        <v>42</v>
      </c>
      <c r="C35" s="360" t="s">
        <v>23</v>
      </c>
      <c r="D35" s="360" t="s">
        <v>43</v>
      </c>
      <c r="E35" s="364" t="s">
        <v>25</v>
      </c>
      <c r="F35" s="365"/>
      <c r="G35" s="366"/>
      <c r="H35" s="360" t="s">
        <v>44</v>
      </c>
      <c r="I35" s="364" t="s">
        <v>25</v>
      </c>
      <c r="J35" s="365"/>
      <c r="K35" s="366"/>
      <c r="L35" s="360" t="s">
        <v>793</v>
      </c>
      <c r="M35" s="364" t="s">
        <v>25</v>
      </c>
      <c r="N35" s="365"/>
      <c r="O35" s="366"/>
    </row>
    <row r="36" spans="1:15" ht="36" customHeight="1">
      <c r="A36" s="361"/>
      <c r="B36" s="361"/>
      <c r="C36" s="361"/>
      <c r="D36" s="361"/>
      <c r="E36" s="42" t="s">
        <v>27</v>
      </c>
      <c r="F36" s="42" t="s">
        <v>28</v>
      </c>
      <c r="G36" s="42" t="s">
        <v>29</v>
      </c>
      <c r="H36" s="361"/>
      <c r="I36" s="42" t="s">
        <v>30</v>
      </c>
      <c r="J36" s="42" t="s">
        <v>31</v>
      </c>
      <c r="K36" s="42" t="s">
        <v>32</v>
      </c>
      <c r="L36" s="361"/>
      <c r="M36" s="162" t="s">
        <v>790</v>
      </c>
      <c r="N36" s="162" t="s">
        <v>791</v>
      </c>
      <c r="O36" s="162" t="s">
        <v>791</v>
      </c>
    </row>
    <row r="37" spans="1:15">
      <c r="A37" s="43" t="s">
        <v>33</v>
      </c>
      <c r="B37" s="43" t="s">
        <v>34</v>
      </c>
      <c r="C37" s="43" t="s">
        <v>35</v>
      </c>
      <c r="D37" s="45">
        <v>1</v>
      </c>
      <c r="E37" s="45">
        <v>2</v>
      </c>
      <c r="F37" s="45">
        <v>3</v>
      </c>
      <c r="G37" s="45">
        <v>4</v>
      </c>
      <c r="H37" s="45">
        <v>5</v>
      </c>
      <c r="I37" s="45">
        <v>6</v>
      </c>
      <c r="J37" s="45">
        <v>7</v>
      </c>
      <c r="K37" s="45">
        <v>8</v>
      </c>
      <c r="L37" s="79">
        <v>9</v>
      </c>
      <c r="M37" s="79">
        <v>10</v>
      </c>
      <c r="N37" s="79">
        <v>11</v>
      </c>
      <c r="O37" s="79">
        <v>12</v>
      </c>
    </row>
    <row r="38" spans="1:15">
      <c r="A38" s="54"/>
      <c r="B38" s="54"/>
      <c r="C38" s="54"/>
      <c r="D38" s="55"/>
      <c r="E38" s="55"/>
      <c r="F38" s="55"/>
      <c r="G38" s="55"/>
      <c r="H38" s="55"/>
      <c r="I38" s="5"/>
      <c r="J38" s="5"/>
      <c r="K38" s="5"/>
      <c r="L38" s="55"/>
      <c r="M38" s="88"/>
      <c r="N38" s="88"/>
      <c r="O38" s="88"/>
    </row>
    <row r="39" spans="1:15">
      <c r="A39" s="54"/>
      <c r="B39" s="54"/>
      <c r="C39" s="54"/>
      <c r="D39" s="55"/>
      <c r="E39" s="55"/>
      <c r="F39" s="55"/>
      <c r="G39" s="55"/>
      <c r="H39" s="55"/>
      <c r="I39" s="5"/>
      <c r="J39" s="5"/>
      <c r="K39" s="5"/>
      <c r="L39" s="55"/>
      <c r="M39" s="88"/>
      <c r="N39" s="88"/>
      <c r="O39" s="88"/>
    </row>
    <row r="40" spans="1:15">
      <c r="A40" s="54"/>
      <c r="B40" s="54"/>
      <c r="C40" s="54"/>
      <c r="D40" s="55"/>
      <c r="E40" s="55"/>
      <c r="F40" s="55"/>
      <c r="G40" s="55"/>
      <c r="H40" s="55"/>
      <c r="I40" s="5"/>
      <c r="J40" s="5"/>
      <c r="K40" s="5"/>
      <c r="L40" s="55"/>
      <c r="M40" s="88"/>
      <c r="N40" s="88"/>
      <c r="O40" s="88"/>
    </row>
    <row r="41" spans="1:15">
      <c r="A41" s="54"/>
      <c r="B41" s="54"/>
      <c r="C41" s="54"/>
      <c r="D41" s="55"/>
      <c r="E41" s="55"/>
      <c r="F41" s="55"/>
      <c r="G41" s="55"/>
      <c r="H41" s="55"/>
      <c r="I41" s="5"/>
      <c r="J41" s="5"/>
      <c r="K41" s="5"/>
      <c r="L41" s="55"/>
      <c r="M41" s="88"/>
      <c r="N41" s="88"/>
      <c r="O41" s="88"/>
    </row>
    <row r="42" spans="1:15">
      <c r="A42" s="54"/>
      <c r="B42" s="54"/>
      <c r="C42" s="54"/>
      <c r="D42" s="55"/>
      <c r="E42" s="55"/>
      <c r="F42" s="55"/>
      <c r="G42" s="55"/>
      <c r="H42" s="55"/>
      <c r="I42" s="5"/>
      <c r="J42" s="5"/>
      <c r="K42" s="5"/>
      <c r="L42" s="55"/>
      <c r="M42" s="88"/>
      <c r="N42" s="88"/>
      <c r="O42" s="88"/>
    </row>
    <row r="43" spans="1:15">
      <c r="A43" s="54"/>
      <c r="B43" s="54"/>
      <c r="C43" s="54"/>
      <c r="D43" s="55"/>
      <c r="E43" s="55"/>
      <c r="F43" s="55"/>
      <c r="G43" s="55"/>
      <c r="H43" s="55"/>
      <c r="I43" s="5"/>
      <c r="J43" s="5"/>
      <c r="K43" s="5"/>
      <c r="L43" s="55"/>
      <c r="M43" s="88"/>
      <c r="N43" s="88"/>
      <c r="O43" s="88"/>
    </row>
    <row r="44" spans="1:15" ht="10.5" customHeight="1"/>
    <row r="47" spans="1:15">
      <c r="B47" s="56" t="s">
        <v>780</v>
      </c>
      <c r="C47" s="1"/>
      <c r="D47" s="1"/>
      <c r="E47" s="1"/>
      <c r="F47" s="1"/>
      <c r="G47" s="1"/>
      <c r="H47" s="1"/>
    </row>
    <row r="48" spans="1:15">
      <c r="A48" s="57" t="s">
        <v>46</v>
      </c>
      <c r="B48" s="56" t="s">
        <v>779</v>
      </c>
      <c r="C48" s="1"/>
      <c r="D48" s="1"/>
      <c r="E48" s="1"/>
      <c r="F48" s="1"/>
      <c r="G48" s="1"/>
      <c r="H48" s="1"/>
    </row>
    <row r="49" spans="2:8">
      <c r="B49" s="56" t="s">
        <v>48</v>
      </c>
      <c r="C49" s="1"/>
      <c r="D49" s="1"/>
      <c r="E49" s="1"/>
      <c r="F49" s="1"/>
      <c r="G49" s="1"/>
      <c r="H49" s="1"/>
    </row>
    <row r="51" spans="2:8">
      <c r="B51" s="58" t="s">
        <v>49</v>
      </c>
    </row>
    <row r="52" spans="2:8">
      <c r="C52" s="1"/>
      <c r="D52" s="1"/>
      <c r="E52" s="1"/>
      <c r="F52" s="1"/>
      <c r="G52" s="1"/>
      <c r="H52" s="1"/>
    </row>
  </sheetData>
  <mergeCells count="22">
    <mergeCell ref="M23:M24"/>
    <mergeCell ref="N23:P23"/>
    <mergeCell ref="L35:L36"/>
    <mergeCell ref="M35:O35"/>
    <mergeCell ref="H35:H36"/>
    <mergeCell ref="I35:K35"/>
    <mergeCell ref="A35:A36"/>
    <mergeCell ref="B35:B36"/>
    <mergeCell ref="C35:C36"/>
    <mergeCell ref="D35:D36"/>
    <mergeCell ref="E35:G35"/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J23:L23"/>
  </mergeCells>
  <pageMargins left="0.7" right="0.7" top="0.75" bottom="0.75" header="0.3" footer="0.3"/>
  <pageSetup scale="63" orientation="portrait" r:id="rId1"/>
  <rowBreaks count="1" manualBreakCount="1">
    <brk id="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1"/>
  <sheetViews>
    <sheetView topLeftCell="A15" zoomScaleSheetLayoutView="100" workbookViewId="0">
      <selection activeCell="M37" sqref="M37"/>
    </sheetView>
  </sheetViews>
  <sheetFormatPr defaultRowHeight="15"/>
  <cols>
    <col min="1" max="1" width="25.5703125" customWidth="1"/>
    <col min="2" max="2" width="28" customWidth="1"/>
    <col min="4" max="4" width="8.5703125" customWidth="1"/>
    <col min="5" max="5" width="13.85546875" customWidth="1"/>
    <col min="6" max="6" width="9.140625" customWidth="1"/>
    <col min="7" max="7" width="8.5703125" customWidth="1"/>
    <col min="8" max="8" width="10.7109375" customWidth="1"/>
    <col min="9" max="9" width="13.42578125" customWidth="1"/>
  </cols>
  <sheetData>
    <row r="1" spans="1:12">
      <c r="A1" s="1"/>
      <c r="B1" s="1"/>
      <c r="D1" s="1"/>
      <c r="F1" s="1"/>
      <c r="G1" s="1"/>
      <c r="H1" s="1"/>
      <c r="L1" s="2" t="s">
        <v>0</v>
      </c>
    </row>
    <row r="3" spans="1:12" ht="16.5" customHeight="1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2">
      <c r="A4" s="351"/>
      <c r="B4" s="351"/>
      <c r="C4" s="351"/>
      <c r="D4" s="351"/>
      <c r="E4" s="351"/>
      <c r="F4" s="351"/>
      <c r="G4" s="351"/>
      <c r="H4" s="351"/>
    </row>
    <row r="5" spans="1:12">
      <c r="A5" s="3" t="s">
        <v>2</v>
      </c>
    </row>
    <row r="6" spans="1:12">
      <c r="A6" s="4" t="s">
        <v>3</v>
      </c>
      <c r="B6" s="5">
        <v>3677044</v>
      </c>
      <c r="C6" s="6"/>
      <c r="D6" s="6"/>
      <c r="E6" s="6"/>
      <c r="F6" s="6"/>
      <c r="G6" s="6"/>
      <c r="H6" s="6"/>
    </row>
    <row r="7" spans="1:12">
      <c r="A7" s="1"/>
      <c r="B7" s="7" t="s">
        <v>4</v>
      </c>
      <c r="C7" s="1"/>
      <c r="D7" s="7" t="s">
        <v>5</v>
      </c>
      <c r="E7" s="8"/>
      <c r="F7" s="9"/>
      <c r="G7" s="9"/>
      <c r="H7" s="9"/>
    </row>
    <row r="8" spans="1:12">
      <c r="A8" s="10" t="s">
        <v>6</v>
      </c>
      <c r="B8" s="11" t="s">
        <v>51</v>
      </c>
      <c r="C8" s="12"/>
      <c r="D8" s="13">
        <v>22</v>
      </c>
      <c r="E8" s="6"/>
      <c r="F8" s="9"/>
      <c r="G8" s="9"/>
      <c r="H8" s="9"/>
    </row>
    <row r="9" spans="1:12">
      <c r="A9" s="14" t="s">
        <v>7</v>
      </c>
      <c r="B9" s="59" t="s">
        <v>52</v>
      </c>
      <c r="C9" s="12"/>
      <c r="D9" s="13">
        <v>1</v>
      </c>
      <c r="E9" s="6"/>
      <c r="F9" s="9"/>
      <c r="G9" s="9"/>
      <c r="H9" s="9"/>
    </row>
    <row r="10" spans="1:12">
      <c r="A10" s="15" t="s">
        <v>8</v>
      </c>
      <c r="B10" s="60" t="s">
        <v>79</v>
      </c>
      <c r="C10" s="17"/>
      <c r="D10" s="18"/>
      <c r="E10" s="6"/>
      <c r="F10" s="9"/>
      <c r="G10" s="9"/>
      <c r="H10" s="9"/>
    </row>
    <row r="11" spans="1:12">
      <c r="A11" s="19" t="s">
        <v>9</v>
      </c>
      <c r="B11" s="16"/>
      <c r="C11" s="20"/>
      <c r="D11" s="21"/>
      <c r="E11" s="6"/>
      <c r="F11" s="9"/>
      <c r="G11" s="9"/>
      <c r="H11" s="9"/>
    </row>
    <row r="12" spans="1:12">
      <c r="A12" s="22" t="s">
        <v>10</v>
      </c>
      <c r="B12" s="352" t="s">
        <v>80</v>
      </c>
      <c r="C12" s="353"/>
      <c r="D12" s="354"/>
      <c r="E12" s="23"/>
      <c r="F12" s="23"/>
      <c r="G12" s="23"/>
      <c r="H12" s="23"/>
    </row>
    <row r="13" spans="1:12">
      <c r="A13" s="24" t="s">
        <v>11</v>
      </c>
      <c r="B13" s="355"/>
      <c r="C13" s="356"/>
      <c r="D13" s="357"/>
      <c r="E13" s="25"/>
      <c r="F13" s="25"/>
      <c r="G13" s="25"/>
      <c r="H13" s="25"/>
    </row>
    <row r="14" spans="1:12">
      <c r="A14" s="26"/>
      <c r="B14" s="27"/>
      <c r="C14" s="28"/>
      <c r="D14" s="29">
        <v>4620</v>
      </c>
      <c r="E14" s="25"/>
      <c r="F14" s="25"/>
      <c r="G14" s="25"/>
      <c r="H14" s="25"/>
    </row>
    <row r="15" spans="1:12">
      <c r="A15" s="30"/>
      <c r="B15" s="30"/>
      <c r="C15" s="25"/>
      <c r="D15" s="25"/>
      <c r="E15" s="25"/>
      <c r="F15" s="25"/>
      <c r="G15" s="25"/>
      <c r="H15" s="25"/>
    </row>
    <row r="16" spans="1:12">
      <c r="A16" s="31" t="s">
        <v>12</v>
      </c>
      <c r="B16" s="30"/>
      <c r="C16" s="25"/>
      <c r="D16" s="25"/>
      <c r="E16" s="25"/>
      <c r="F16" s="25"/>
      <c r="G16" s="25"/>
      <c r="H16" s="25"/>
    </row>
    <row r="17" spans="1:16">
      <c r="A17" s="32" t="s">
        <v>13</v>
      </c>
      <c r="B17" s="33"/>
      <c r="C17" s="34"/>
      <c r="D17" s="148" t="s">
        <v>14</v>
      </c>
      <c r="E17" s="34"/>
      <c r="F17" s="35" t="s">
        <v>15</v>
      </c>
      <c r="G17" s="25"/>
      <c r="H17" s="25"/>
    </row>
    <row r="18" spans="1:16">
      <c r="A18" s="36" t="s">
        <v>16</v>
      </c>
      <c r="B18" s="37"/>
      <c r="C18" s="38"/>
      <c r="D18" s="38" t="s">
        <v>17</v>
      </c>
      <c r="E18" s="121">
        <v>0</v>
      </c>
      <c r="F18" s="39"/>
      <c r="G18" s="25"/>
      <c r="H18" s="25"/>
    </row>
    <row r="19" spans="1:16" s="113" customFormat="1">
      <c r="A19" s="164"/>
      <c r="B19" s="117"/>
      <c r="C19" s="102"/>
      <c r="D19" s="102" t="s">
        <v>18</v>
      </c>
      <c r="E19" s="167">
        <v>0</v>
      </c>
      <c r="F19" s="166"/>
      <c r="G19" s="102"/>
      <c r="H19" s="102"/>
    </row>
    <row r="20" spans="1:16">
      <c r="A20" s="27"/>
      <c r="B20" s="40"/>
      <c r="C20" s="41"/>
      <c r="D20" s="41" t="s">
        <v>789</v>
      </c>
      <c r="E20" s="122">
        <v>0</v>
      </c>
      <c r="F20" s="28"/>
      <c r="G20" s="25"/>
      <c r="H20" s="25"/>
    </row>
    <row r="21" spans="1:16">
      <c r="A21" s="30"/>
      <c r="B21" s="30"/>
      <c r="C21" s="25"/>
      <c r="D21" s="25"/>
      <c r="E21" s="25"/>
      <c r="F21" s="25"/>
      <c r="G21" s="25"/>
      <c r="H21" s="25"/>
    </row>
    <row r="22" spans="1:16">
      <c r="A22" s="31" t="s">
        <v>19</v>
      </c>
    </row>
    <row r="23" spans="1:16" ht="15" customHeight="1">
      <c r="A23" s="358" t="s">
        <v>20</v>
      </c>
      <c r="B23" s="360" t="s">
        <v>21</v>
      </c>
      <c r="C23" s="362" t="s">
        <v>22</v>
      </c>
      <c r="D23" s="362" t="s">
        <v>23</v>
      </c>
      <c r="E23" s="362" t="s">
        <v>24</v>
      </c>
      <c r="F23" s="364" t="s">
        <v>25</v>
      </c>
      <c r="G23" s="365"/>
      <c r="H23" s="365"/>
      <c r="I23" s="362" t="s">
        <v>26</v>
      </c>
      <c r="J23" s="364" t="s">
        <v>25</v>
      </c>
      <c r="K23" s="365"/>
      <c r="L23" s="366"/>
      <c r="M23" s="362" t="s">
        <v>788</v>
      </c>
      <c r="N23" s="364" t="s">
        <v>25</v>
      </c>
      <c r="O23" s="365"/>
      <c r="P23" s="366"/>
    </row>
    <row r="24" spans="1:16" ht="39" customHeight="1">
      <c r="A24" s="359"/>
      <c r="B24" s="361"/>
      <c r="C24" s="362"/>
      <c r="D24" s="363"/>
      <c r="E24" s="362"/>
      <c r="F24" s="42" t="s">
        <v>27</v>
      </c>
      <c r="G24" s="42" t="s">
        <v>28</v>
      </c>
      <c r="H24" s="42" t="s">
        <v>29</v>
      </c>
      <c r="I24" s="362"/>
      <c r="J24" s="42" t="s">
        <v>30</v>
      </c>
      <c r="K24" s="42" t="s">
        <v>31</v>
      </c>
      <c r="L24" s="42" t="s">
        <v>32</v>
      </c>
      <c r="M24" s="362"/>
      <c r="N24" s="162" t="s">
        <v>790</v>
      </c>
      <c r="O24" s="162" t="s">
        <v>791</v>
      </c>
      <c r="P24" s="162" t="s">
        <v>792</v>
      </c>
    </row>
    <row r="25" spans="1:16">
      <c r="A25" s="43" t="s">
        <v>33</v>
      </c>
      <c r="B25" s="42" t="s">
        <v>34</v>
      </c>
      <c r="C25" s="44" t="s">
        <v>35</v>
      </c>
      <c r="D25" s="43" t="s">
        <v>36</v>
      </c>
      <c r="E25" s="45">
        <v>1</v>
      </c>
      <c r="F25" s="45">
        <v>2</v>
      </c>
      <c r="G25" s="45">
        <v>3</v>
      </c>
      <c r="H25" s="45">
        <v>4</v>
      </c>
      <c r="I25" s="45">
        <v>5</v>
      </c>
      <c r="J25" s="45">
        <v>6</v>
      </c>
      <c r="K25" s="45">
        <v>7</v>
      </c>
      <c r="L25" s="45">
        <v>8</v>
      </c>
      <c r="M25" s="79">
        <v>9</v>
      </c>
      <c r="N25" s="79">
        <v>10</v>
      </c>
      <c r="O25" s="79">
        <v>11</v>
      </c>
      <c r="P25" s="79">
        <v>12</v>
      </c>
    </row>
    <row r="26" spans="1:16">
      <c r="A26" s="61" t="s">
        <v>81</v>
      </c>
      <c r="B26" s="61" t="s">
        <v>770</v>
      </c>
      <c r="C26" s="46" t="s">
        <v>84</v>
      </c>
      <c r="D26" s="66" t="s">
        <v>69</v>
      </c>
      <c r="E26" s="47"/>
      <c r="F26" s="47">
        <v>20000</v>
      </c>
      <c r="G26" s="47">
        <v>20000</v>
      </c>
      <c r="H26" s="47">
        <v>20000</v>
      </c>
      <c r="I26" s="48"/>
      <c r="J26" s="48"/>
      <c r="K26" s="49"/>
      <c r="L26" s="49"/>
      <c r="M26" s="48"/>
      <c r="N26" s="48"/>
      <c r="O26" s="49"/>
      <c r="P26" s="49"/>
    </row>
    <row r="27" spans="1:16">
      <c r="A27" s="61" t="s">
        <v>82</v>
      </c>
      <c r="B27" s="61" t="s">
        <v>771</v>
      </c>
      <c r="C27" s="46" t="s">
        <v>85</v>
      </c>
      <c r="D27" s="66" t="s">
        <v>69</v>
      </c>
      <c r="E27" s="47"/>
      <c r="F27" s="47">
        <v>30000</v>
      </c>
      <c r="G27" s="47">
        <v>30000</v>
      </c>
      <c r="H27" s="47">
        <v>30000</v>
      </c>
      <c r="I27" s="48"/>
      <c r="J27" s="47">
        <v>30000</v>
      </c>
      <c r="K27" s="47">
        <v>30000</v>
      </c>
      <c r="L27" s="47">
        <v>30000</v>
      </c>
      <c r="M27" s="48"/>
      <c r="N27" s="47">
        <v>30000</v>
      </c>
      <c r="O27" s="47">
        <v>30000</v>
      </c>
      <c r="P27" s="47">
        <v>30000</v>
      </c>
    </row>
    <row r="28" spans="1:16">
      <c r="A28" s="61" t="s">
        <v>83</v>
      </c>
      <c r="B28" s="61" t="s">
        <v>772</v>
      </c>
      <c r="C28" s="46" t="s">
        <v>86</v>
      </c>
      <c r="D28" s="66" t="s">
        <v>69</v>
      </c>
      <c r="E28" s="47"/>
      <c r="F28" s="47">
        <v>3000</v>
      </c>
      <c r="G28" s="47">
        <v>3000</v>
      </c>
      <c r="H28" s="48">
        <v>1000</v>
      </c>
      <c r="I28" s="48"/>
      <c r="J28" s="48">
        <v>1000</v>
      </c>
      <c r="K28" s="48">
        <v>2000</v>
      </c>
      <c r="L28" s="48">
        <v>2000</v>
      </c>
      <c r="M28" s="48"/>
      <c r="N28" s="48">
        <v>1000</v>
      </c>
      <c r="O28" s="48">
        <v>2000</v>
      </c>
      <c r="P28" s="48">
        <v>2000</v>
      </c>
    </row>
    <row r="29" spans="1:16">
      <c r="A29" s="50"/>
    </row>
    <row r="30" spans="1:16">
      <c r="A30" s="51" t="s">
        <v>37</v>
      </c>
      <c r="B30" s="23"/>
      <c r="C30" s="23"/>
      <c r="D30" s="23"/>
      <c r="E30" s="23"/>
      <c r="F30" s="23"/>
      <c r="G30" s="52"/>
      <c r="H30" s="52"/>
    </row>
    <row r="31" spans="1:16">
      <c r="A31" s="51"/>
      <c r="B31" s="149" t="s">
        <v>38</v>
      </c>
      <c r="C31" s="53"/>
      <c r="D31" s="53"/>
      <c r="E31" s="53" t="s">
        <v>39</v>
      </c>
      <c r="F31" s="53"/>
      <c r="G31" s="52"/>
      <c r="H31" s="52"/>
    </row>
    <row r="32" spans="1:16">
      <c r="A32" s="51"/>
      <c r="B32" s="53" t="s">
        <v>40</v>
      </c>
      <c r="C32" s="23"/>
      <c r="D32" s="23"/>
      <c r="E32" s="23"/>
      <c r="F32" s="23"/>
      <c r="G32" s="52"/>
      <c r="H32" s="52"/>
    </row>
    <row r="33" spans="1:15" ht="6.75" customHeight="1">
      <c r="A33" s="51"/>
      <c r="B33" s="23"/>
      <c r="C33" s="23"/>
      <c r="D33" s="23"/>
      <c r="E33" s="23"/>
      <c r="F33" s="23"/>
      <c r="G33" s="52"/>
      <c r="H33" s="52"/>
    </row>
    <row r="34" spans="1:15" ht="18" customHeight="1">
      <c r="A34" s="360" t="s">
        <v>41</v>
      </c>
      <c r="B34" s="360" t="s">
        <v>42</v>
      </c>
      <c r="C34" s="360" t="s">
        <v>23</v>
      </c>
      <c r="D34" s="360" t="s">
        <v>43</v>
      </c>
      <c r="E34" s="364" t="s">
        <v>25</v>
      </c>
      <c r="F34" s="365"/>
      <c r="G34" s="366"/>
      <c r="H34" s="360" t="s">
        <v>44</v>
      </c>
      <c r="I34" s="364" t="s">
        <v>25</v>
      </c>
      <c r="J34" s="365"/>
      <c r="K34" s="366"/>
      <c r="L34" s="360" t="s">
        <v>793</v>
      </c>
      <c r="M34" s="364" t="s">
        <v>25</v>
      </c>
      <c r="N34" s="365"/>
      <c r="O34" s="366"/>
    </row>
    <row r="35" spans="1:15" ht="36" customHeight="1">
      <c r="A35" s="361"/>
      <c r="B35" s="361"/>
      <c r="C35" s="361"/>
      <c r="D35" s="361"/>
      <c r="E35" s="42" t="s">
        <v>27</v>
      </c>
      <c r="F35" s="42" t="s">
        <v>28</v>
      </c>
      <c r="G35" s="42" t="s">
        <v>29</v>
      </c>
      <c r="H35" s="361"/>
      <c r="I35" s="42" t="s">
        <v>30</v>
      </c>
      <c r="J35" s="42" t="s">
        <v>31</v>
      </c>
      <c r="K35" s="42" t="s">
        <v>32</v>
      </c>
      <c r="L35" s="361"/>
      <c r="M35" s="162" t="s">
        <v>790</v>
      </c>
      <c r="N35" s="162" t="s">
        <v>791</v>
      </c>
      <c r="O35" s="162" t="s">
        <v>792</v>
      </c>
    </row>
    <row r="36" spans="1:15">
      <c r="A36" s="43" t="s">
        <v>33</v>
      </c>
      <c r="B36" s="43" t="s">
        <v>34</v>
      </c>
      <c r="C36" s="43" t="s">
        <v>35</v>
      </c>
      <c r="D36" s="45">
        <v>1</v>
      </c>
      <c r="E36" s="45">
        <v>2</v>
      </c>
      <c r="F36" s="45">
        <v>3</v>
      </c>
      <c r="G36" s="45">
        <v>4</v>
      </c>
      <c r="H36" s="45">
        <v>5</v>
      </c>
      <c r="I36" s="45">
        <v>6</v>
      </c>
      <c r="J36" s="45">
        <v>7</v>
      </c>
      <c r="K36" s="45">
        <v>8</v>
      </c>
      <c r="L36" s="79">
        <v>5</v>
      </c>
      <c r="M36" s="79">
        <v>6</v>
      </c>
      <c r="N36" s="79">
        <v>7</v>
      </c>
      <c r="O36" s="79">
        <v>8</v>
      </c>
    </row>
    <row r="37" spans="1:15">
      <c r="A37" s="61" t="s">
        <v>81</v>
      </c>
      <c r="B37" s="61" t="s">
        <v>773</v>
      </c>
      <c r="C37" s="66" t="s">
        <v>69</v>
      </c>
      <c r="D37" s="55"/>
      <c r="E37" s="55"/>
      <c r="F37" s="55"/>
      <c r="G37" s="55"/>
      <c r="H37" s="55"/>
      <c r="I37" s="48">
        <v>1500</v>
      </c>
      <c r="J37" s="48">
        <v>1500</v>
      </c>
      <c r="K37" s="48">
        <v>2000</v>
      </c>
      <c r="L37" s="55"/>
      <c r="M37" s="48">
        <v>1500</v>
      </c>
      <c r="N37" s="48">
        <v>1500</v>
      </c>
      <c r="O37" s="48">
        <v>2000</v>
      </c>
    </row>
    <row r="38" spans="1:15">
      <c r="A38" s="54"/>
      <c r="B38" s="54"/>
      <c r="C38" s="54"/>
      <c r="D38" s="55"/>
      <c r="E38" s="55"/>
      <c r="F38" s="55"/>
      <c r="G38" s="55"/>
      <c r="H38" s="55"/>
      <c r="I38" s="5"/>
      <c r="J38" s="5"/>
      <c r="K38" s="5"/>
      <c r="L38" s="55"/>
      <c r="M38" s="88"/>
      <c r="N38" s="88"/>
      <c r="O38" s="88"/>
    </row>
    <row r="39" spans="1:15">
      <c r="A39" s="54"/>
      <c r="B39" s="54"/>
      <c r="C39" s="54"/>
      <c r="D39" s="55"/>
      <c r="E39" s="55"/>
      <c r="F39" s="55"/>
      <c r="G39" s="55"/>
      <c r="H39" s="55"/>
      <c r="I39" s="5"/>
      <c r="J39" s="5"/>
      <c r="K39" s="5"/>
      <c r="L39" s="55"/>
      <c r="M39" s="88"/>
      <c r="N39" s="88"/>
      <c r="O39" s="88"/>
    </row>
    <row r="40" spans="1:15">
      <c r="A40" s="54"/>
      <c r="B40" s="54"/>
      <c r="C40" s="54"/>
      <c r="D40" s="55"/>
      <c r="E40" s="55"/>
      <c r="F40" s="55"/>
      <c r="G40" s="55"/>
      <c r="H40" s="55"/>
      <c r="I40" s="5"/>
      <c r="J40" s="5"/>
      <c r="K40" s="5"/>
      <c r="L40" s="55"/>
      <c r="M40" s="88"/>
      <c r="N40" s="88"/>
      <c r="O40" s="88"/>
    </row>
    <row r="41" spans="1:15">
      <c r="A41" s="54"/>
      <c r="B41" s="54"/>
      <c r="C41" s="54"/>
      <c r="D41" s="55"/>
      <c r="E41" s="55"/>
      <c r="F41" s="55"/>
      <c r="G41" s="55"/>
      <c r="H41" s="55"/>
      <c r="I41" s="5"/>
      <c r="J41" s="5"/>
      <c r="K41" s="5"/>
      <c r="L41" s="55"/>
      <c r="M41" s="88"/>
      <c r="N41" s="88"/>
      <c r="O41" s="88"/>
    </row>
    <row r="42" spans="1:15">
      <c r="A42" s="54"/>
      <c r="B42" s="54"/>
      <c r="C42" s="54"/>
      <c r="D42" s="55"/>
      <c r="E42" s="55"/>
      <c r="F42" s="55"/>
      <c r="G42" s="55"/>
      <c r="H42" s="55"/>
      <c r="I42" s="5"/>
      <c r="J42" s="5"/>
      <c r="K42" s="5"/>
      <c r="L42" s="55"/>
      <c r="M42" s="88"/>
      <c r="N42" s="88"/>
      <c r="O42" s="88"/>
    </row>
    <row r="43" spans="1:15" ht="10.5" customHeight="1"/>
    <row r="46" spans="1:15">
      <c r="B46" s="56" t="s">
        <v>45</v>
      </c>
      <c r="C46" s="1"/>
      <c r="D46" s="1"/>
      <c r="E46" s="1"/>
      <c r="F46" s="1"/>
      <c r="G46" s="1"/>
      <c r="H46" s="1"/>
    </row>
    <row r="47" spans="1:15">
      <c r="A47" s="57" t="s">
        <v>46</v>
      </c>
      <c r="B47" s="56" t="s">
        <v>47</v>
      </c>
      <c r="C47" s="1"/>
      <c r="D47" s="1"/>
      <c r="E47" s="1"/>
      <c r="F47" s="1"/>
      <c r="G47" s="1"/>
      <c r="H47" s="1"/>
    </row>
    <row r="48" spans="1:15">
      <c r="B48" s="56" t="s">
        <v>48</v>
      </c>
      <c r="C48" s="1"/>
      <c r="D48" s="1"/>
      <c r="E48" s="1"/>
      <c r="F48" s="1"/>
      <c r="G48" s="1"/>
      <c r="H48" s="1"/>
    </row>
    <row r="50" spans="2:8">
      <c r="B50" s="58" t="s">
        <v>49</v>
      </c>
    </row>
    <row r="51" spans="2:8">
      <c r="C51" s="1"/>
      <c r="D51" s="1"/>
      <c r="E51" s="1"/>
      <c r="F51" s="1"/>
      <c r="G51" s="1"/>
      <c r="H51" s="1"/>
    </row>
  </sheetData>
  <mergeCells count="22">
    <mergeCell ref="M23:M24"/>
    <mergeCell ref="N23:P23"/>
    <mergeCell ref="L34:L35"/>
    <mergeCell ref="M34:O34"/>
    <mergeCell ref="H34:H35"/>
    <mergeCell ref="I34:K34"/>
    <mergeCell ref="A34:A35"/>
    <mergeCell ref="B34:B35"/>
    <mergeCell ref="C34:C35"/>
    <mergeCell ref="D34:D35"/>
    <mergeCell ref="E34:G34"/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J23:L23"/>
  </mergeCells>
  <pageMargins left="0.7" right="0.7" top="0.75" bottom="0.75" header="0.3" footer="0.3"/>
  <pageSetup scale="63" orientation="portrait" r:id="rId1"/>
  <rowBreaks count="1" manualBreakCount="1">
    <brk id="5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H26" sqref="H26"/>
    </sheetView>
  </sheetViews>
  <sheetFormatPr defaultRowHeight="15"/>
  <cols>
    <col min="1" max="1" width="24.85546875" style="113" customWidth="1"/>
    <col min="2" max="16384" width="9.140625" style="113"/>
  </cols>
  <sheetData>
    <row r="1" spans="1:12">
      <c r="A1" s="75"/>
      <c r="B1" s="75"/>
      <c r="D1" s="75"/>
      <c r="F1" s="75"/>
      <c r="G1" s="75"/>
      <c r="H1" s="75"/>
      <c r="L1" s="2" t="s">
        <v>0</v>
      </c>
    </row>
    <row r="3" spans="1:12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2">
      <c r="A4" s="351"/>
      <c r="B4" s="351"/>
      <c r="C4" s="351"/>
      <c r="D4" s="351"/>
      <c r="E4" s="351"/>
      <c r="F4" s="351"/>
      <c r="G4" s="351"/>
      <c r="H4" s="351"/>
    </row>
    <row r="5" spans="1:12">
      <c r="A5" s="3" t="s">
        <v>2</v>
      </c>
    </row>
    <row r="6" spans="1:12">
      <c r="A6" s="77" t="s">
        <v>3</v>
      </c>
      <c r="B6" s="88">
        <v>3674584</v>
      </c>
      <c r="C6" s="91"/>
      <c r="D6" s="91"/>
      <c r="E6" s="91"/>
      <c r="F6" s="91"/>
      <c r="G6" s="91"/>
      <c r="H6" s="91"/>
    </row>
    <row r="7" spans="1:12">
      <c r="A7" s="75"/>
      <c r="B7" s="93" t="s">
        <v>4</v>
      </c>
      <c r="C7" s="75"/>
      <c r="D7" s="93" t="s">
        <v>5</v>
      </c>
      <c r="E7" s="94"/>
      <c r="F7" s="95"/>
      <c r="G7" s="95"/>
      <c r="H7" s="95"/>
    </row>
    <row r="8" spans="1:12" ht="26.25">
      <c r="A8" s="85" t="s">
        <v>6</v>
      </c>
      <c r="B8" s="11" t="s">
        <v>51</v>
      </c>
      <c r="C8" s="82"/>
      <c r="D8" s="83">
        <v>22</v>
      </c>
      <c r="E8" s="91"/>
      <c r="F8" s="95"/>
      <c r="G8" s="95"/>
      <c r="H8" s="95"/>
    </row>
    <row r="9" spans="1:12">
      <c r="A9" s="96" t="s">
        <v>7</v>
      </c>
      <c r="B9" s="59" t="s">
        <v>52</v>
      </c>
      <c r="C9" s="82"/>
      <c r="D9" s="83">
        <v>1</v>
      </c>
      <c r="E9" s="91"/>
      <c r="F9" s="95"/>
      <c r="G9" s="95"/>
      <c r="H9" s="95"/>
    </row>
    <row r="10" spans="1:12" ht="16.5" customHeight="1">
      <c r="A10" s="97" t="s">
        <v>8</v>
      </c>
      <c r="B10" s="60" t="s">
        <v>87</v>
      </c>
      <c r="C10" s="98"/>
      <c r="D10" s="99"/>
      <c r="E10" s="91"/>
      <c r="F10" s="95"/>
      <c r="G10" s="95"/>
      <c r="H10" s="95"/>
    </row>
    <row r="11" spans="1:12" ht="16.5" customHeight="1">
      <c r="A11" s="100" t="s">
        <v>9</v>
      </c>
      <c r="B11" s="92"/>
      <c r="C11" s="87"/>
      <c r="D11" s="101"/>
      <c r="E11" s="91"/>
      <c r="F11" s="95"/>
      <c r="G11" s="95"/>
      <c r="H11" s="95"/>
    </row>
    <row r="12" spans="1:12">
      <c r="A12" s="84" t="s">
        <v>10</v>
      </c>
      <c r="B12" s="352" t="s">
        <v>88</v>
      </c>
      <c r="C12" s="353"/>
      <c r="D12" s="354"/>
      <c r="E12" s="90"/>
      <c r="F12" s="90"/>
      <c r="G12" s="90"/>
      <c r="H12" s="90"/>
    </row>
    <row r="13" spans="1:12">
      <c r="A13" s="105" t="s">
        <v>11</v>
      </c>
      <c r="B13" s="355"/>
      <c r="C13" s="356"/>
      <c r="D13" s="357"/>
      <c r="E13" s="102"/>
      <c r="F13" s="102"/>
      <c r="G13" s="102"/>
      <c r="H13" s="102"/>
    </row>
    <row r="14" spans="1:12">
      <c r="A14" s="86"/>
      <c r="B14" s="103"/>
      <c r="C14" s="28"/>
      <c r="D14" s="104">
        <v>4630</v>
      </c>
      <c r="E14" s="102"/>
      <c r="F14" s="102"/>
      <c r="G14" s="102"/>
      <c r="H14" s="102"/>
    </row>
    <row r="15" spans="1:12">
      <c r="A15" s="117"/>
      <c r="B15" s="117"/>
      <c r="C15" s="102"/>
      <c r="D15" s="102"/>
      <c r="E15" s="102"/>
      <c r="F15" s="102"/>
      <c r="G15" s="102"/>
      <c r="H15" s="102"/>
    </row>
    <row r="16" spans="1:12">
      <c r="A16" s="31" t="s">
        <v>12</v>
      </c>
      <c r="B16" s="117"/>
      <c r="C16" s="102"/>
      <c r="D16" s="102"/>
      <c r="E16" s="102"/>
      <c r="F16" s="102"/>
      <c r="G16" s="102"/>
      <c r="H16" s="102"/>
    </row>
    <row r="17" spans="1:16">
      <c r="A17" s="32" t="s">
        <v>13</v>
      </c>
      <c r="B17" s="33"/>
      <c r="C17" s="34"/>
      <c r="D17" s="148" t="s">
        <v>14</v>
      </c>
      <c r="E17" s="34"/>
      <c r="F17" s="35" t="s">
        <v>15</v>
      </c>
      <c r="G17" s="102"/>
      <c r="H17" s="102"/>
    </row>
    <row r="18" spans="1:16">
      <c r="A18" s="36" t="s">
        <v>16</v>
      </c>
      <c r="B18" s="37"/>
      <c r="C18" s="38"/>
      <c r="D18" s="38" t="s">
        <v>17</v>
      </c>
      <c r="E18" s="121">
        <v>12196</v>
      </c>
      <c r="F18" s="39"/>
      <c r="G18" s="102"/>
      <c r="H18" s="102"/>
    </row>
    <row r="19" spans="1:16">
      <c r="A19" s="164"/>
      <c r="B19" s="117"/>
      <c r="C19" s="102"/>
      <c r="D19" s="102" t="s">
        <v>18</v>
      </c>
      <c r="E19" s="165">
        <v>13905.8</v>
      </c>
      <c r="F19" s="166"/>
      <c r="G19" s="102"/>
      <c r="H19" s="102"/>
    </row>
    <row r="20" spans="1:16">
      <c r="A20" s="103"/>
      <c r="B20" s="40"/>
      <c r="C20" s="41"/>
      <c r="D20" s="41" t="s">
        <v>789</v>
      </c>
      <c r="E20" s="122">
        <f>63747.9-E19-E18</f>
        <v>37646.100000000006</v>
      </c>
      <c r="F20" s="28"/>
      <c r="G20" s="102"/>
      <c r="H20" s="102"/>
    </row>
    <row r="21" spans="1:16">
      <c r="A21" s="117"/>
      <c r="B21" s="117"/>
      <c r="C21" s="102"/>
      <c r="D21" s="102"/>
      <c r="E21" s="251"/>
      <c r="F21" s="102"/>
      <c r="G21" s="251"/>
      <c r="H21" s="102"/>
    </row>
    <row r="22" spans="1:16">
      <c r="A22" s="31" t="s">
        <v>19</v>
      </c>
    </row>
    <row r="23" spans="1:16">
      <c r="A23" s="358" t="s">
        <v>20</v>
      </c>
      <c r="B23" s="360" t="s">
        <v>21</v>
      </c>
      <c r="C23" s="362" t="s">
        <v>22</v>
      </c>
      <c r="D23" s="362" t="s">
        <v>23</v>
      </c>
      <c r="E23" s="362" t="s">
        <v>24</v>
      </c>
      <c r="F23" s="364" t="s">
        <v>25</v>
      </c>
      <c r="G23" s="365"/>
      <c r="H23" s="365"/>
      <c r="I23" s="362" t="s">
        <v>26</v>
      </c>
      <c r="J23" s="364" t="s">
        <v>25</v>
      </c>
      <c r="K23" s="365"/>
      <c r="L23" s="366"/>
      <c r="M23" s="362" t="s">
        <v>788</v>
      </c>
      <c r="N23" s="364" t="s">
        <v>25</v>
      </c>
      <c r="O23" s="365"/>
      <c r="P23" s="366"/>
    </row>
    <row r="24" spans="1:16" ht="32.25" customHeight="1">
      <c r="A24" s="359"/>
      <c r="B24" s="361"/>
      <c r="C24" s="362"/>
      <c r="D24" s="363"/>
      <c r="E24" s="362"/>
      <c r="F24" s="253" t="s">
        <v>27</v>
      </c>
      <c r="G24" s="253" t="s">
        <v>28</v>
      </c>
      <c r="H24" s="253" t="s">
        <v>29</v>
      </c>
      <c r="I24" s="362"/>
      <c r="J24" s="253" t="s">
        <v>30</v>
      </c>
      <c r="K24" s="253" t="s">
        <v>31</v>
      </c>
      <c r="L24" s="253" t="s">
        <v>32</v>
      </c>
      <c r="M24" s="362"/>
      <c r="N24" s="253" t="s">
        <v>790</v>
      </c>
      <c r="O24" s="253" t="s">
        <v>791</v>
      </c>
      <c r="P24" s="253" t="s">
        <v>792</v>
      </c>
    </row>
    <row r="25" spans="1:16">
      <c r="A25" s="254" t="s">
        <v>33</v>
      </c>
      <c r="B25" s="253" t="s">
        <v>34</v>
      </c>
      <c r="C25" s="44" t="s">
        <v>35</v>
      </c>
      <c r="D25" s="254" t="s">
        <v>36</v>
      </c>
      <c r="E25" s="79">
        <v>1</v>
      </c>
      <c r="F25" s="79">
        <v>2</v>
      </c>
      <c r="G25" s="79">
        <v>3</v>
      </c>
      <c r="H25" s="79">
        <v>4</v>
      </c>
      <c r="I25" s="79">
        <v>5</v>
      </c>
      <c r="J25" s="79">
        <v>6</v>
      </c>
      <c r="K25" s="79">
        <v>7</v>
      </c>
      <c r="L25" s="79">
        <v>8</v>
      </c>
      <c r="M25" s="79">
        <v>9</v>
      </c>
      <c r="N25" s="79">
        <v>10</v>
      </c>
      <c r="O25" s="79">
        <v>11</v>
      </c>
      <c r="P25" s="79">
        <v>12</v>
      </c>
    </row>
    <row r="26" spans="1:16">
      <c r="A26" s="61" t="s">
        <v>89</v>
      </c>
      <c r="B26" s="119"/>
      <c r="C26" s="46">
        <v>2413150</v>
      </c>
      <c r="D26" s="64" t="s">
        <v>69</v>
      </c>
      <c r="E26" s="47">
        <v>2789000</v>
      </c>
      <c r="F26" s="47">
        <v>11000</v>
      </c>
      <c r="G26" s="47">
        <v>11000</v>
      </c>
      <c r="H26" s="47">
        <v>11000</v>
      </c>
      <c r="I26" s="47">
        <v>2420000</v>
      </c>
      <c r="J26" s="47">
        <v>11000</v>
      </c>
      <c r="K26" s="47">
        <v>11000</v>
      </c>
      <c r="L26" s="47">
        <v>11000</v>
      </c>
      <c r="M26" s="47">
        <f>235*O26</f>
        <v>2585000</v>
      </c>
      <c r="N26" s="47">
        <v>11000</v>
      </c>
      <c r="O26" s="47">
        <v>11000</v>
      </c>
      <c r="P26" s="47">
        <v>11000</v>
      </c>
    </row>
    <row r="27" spans="1:16">
      <c r="A27" s="61" t="s">
        <v>90</v>
      </c>
      <c r="B27" s="65"/>
      <c r="C27" s="46">
        <v>2413150</v>
      </c>
      <c r="D27" s="64" t="s">
        <v>69</v>
      </c>
      <c r="E27" s="47">
        <v>54897000</v>
      </c>
      <c r="F27" s="47">
        <v>8700</v>
      </c>
      <c r="G27" s="47">
        <v>8700</v>
      </c>
      <c r="H27" s="47">
        <v>8700</v>
      </c>
      <c r="I27" s="47">
        <v>78012900</v>
      </c>
      <c r="J27" s="47">
        <v>8700</v>
      </c>
      <c r="K27" s="47">
        <v>8700</v>
      </c>
      <c r="L27" s="47">
        <v>8700</v>
      </c>
      <c r="M27" s="47">
        <f>1018*N27</f>
        <v>8856600</v>
      </c>
      <c r="N27" s="47">
        <v>8700</v>
      </c>
      <c r="O27" s="47">
        <v>8700</v>
      </c>
      <c r="P27" s="47">
        <v>8700</v>
      </c>
    </row>
    <row r="28" spans="1:16">
      <c r="A28" s="61" t="s">
        <v>91</v>
      </c>
      <c r="B28" s="65"/>
      <c r="C28" s="46">
        <v>2413150</v>
      </c>
      <c r="D28" s="64" t="s">
        <v>69</v>
      </c>
      <c r="E28" s="47">
        <v>21812000</v>
      </c>
      <c r="F28" s="47">
        <v>8200</v>
      </c>
      <c r="G28" s="47">
        <v>8200</v>
      </c>
      <c r="H28" s="47">
        <v>8200</v>
      </c>
      <c r="I28" s="47">
        <v>1328400</v>
      </c>
      <c r="J28" s="47">
        <v>8200</v>
      </c>
      <c r="K28" s="47">
        <v>8200</v>
      </c>
      <c r="L28" s="47">
        <v>8200</v>
      </c>
      <c r="M28" s="47">
        <f>69*N28</f>
        <v>565800</v>
      </c>
      <c r="N28" s="47">
        <v>8200</v>
      </c>
      <c r="O28" s="47">
        <v>8200</v>
      </c>
      <c r="P28" s="47">
        <v>8200</v>
      </c>
    </row>
    <row r="29" spans="1:16">
      <c r="A29" s="61" t="s">
        <v>92</v>
      </c>
      <c r="B29" s="65"/>
      <c r="C29" s="46">
        <v>2413150</v>
      </c>
      <c r="D29" s="64" t="s">
        <v>69</v>
      </c>
      <c r="E29" s="47">
        <v>54648000</v>
      </c>
      <c r="F29" s="47">
        <v>17600</v>
      </c>
      <c r="G29" s="47">
        <v>17600</v>
      </c>
      <c r="H29" s="47">
        <v>17600</v>
      </c>
      <c r="I29" s="47">
        <v>56320000</v>
      </c>
      <c r="J29" s="47">
        <v>17600</v>
      </c>
      <c r="K29" s="47">
        <v>17600</v>
      </c>
      <c r="L29" s="47">
        <v>17600</v>
      </c>
      <c r="M29" s="47">
        <f>1059*N29</f>
        <v>18638400</v>
      </c>
      <c r="N29" s="47">
        <v>17600</v>
      </c>
      <c r="O29" s="47">
        <v>17600</v>
      </c>
      <c r="P29" s="47">
        <v>17600</v>
      </c>
    </row>
    <row r="30" spans="1:16">
      <c r="A30" s="61" t="s">
        <v>93</v>
      </c>
      <c r="B30" s="65"/>
      <c r="C30" s="46">
        <v>2413150</v>
      </c>
      <c r="D30" s="64" t="s">
        <v>69</v>
      </c>
      <c r="E30" s="47">
        <v>6510000</v>
      </c>
      <c r="F30" s="47">
        <v>35000</v>
      </c>
      <c r="G30" s="47">
        <v>35000</v>
      </c>
      <c r="H30" s="47">
        <v>35000</v>
      </c>
      <c r="I30" s="47">
        <v>9975000</v>
      </c>
      <c r="J30" s="47">
        <v>35000</v>
      </c>
      <c r="K30" s="47">
        <v>35000</v>
      </c>
      <c r="L30" s="47">
        <v>35000</v>
      </c>
      <c r="M30" s="47">
        <f>64*N30</f>
        <v>2240000</v>
      </c>
      <c r="N30" s="47">
        <v>35000</v>
      </c>
      <c r="O30" s="47">
        <v>35000</v>
      </c>
      <c r="P30" s="47">
        <v>35000</v>
      </c>
    </row>
    <row r="31" spans="1:16">
      <c r="A31" s="61" t="s">
        <v>94</v>
      </c>
      <c r="B31" s="65"/>
      <c r="C31" s="46">
        <v>2413150</v>
      </c>
      <c r="D31" s="64" t="s">
        <v>69</v>
      </c>
      <c r="E31" s="47">
        <v>3650000</v>
      </c>
      <c r="F31" s="47">
        <v>14600</v>
      </c>
      <c r="G31" s="47">
        <v>14600</v>
      </c>
      <c r="H31" s="47">
        <v>14600</v>
      </c>
      <c r="I31" s="47">
        <v>1679000</v>
      </c>
      <c r="J31" s="47">
        <v>14600</v>
      </c>
      <c r="K31" s="47">
        <v>14600</v>
      </c>
      <c r="L31" s="47">
        <v>14600</v>
      </c>
      <c r="M31" s="47">
        <f>217*N31</f>
        <v>3168200</v>
      </c>
      <c r="N31" s="47">
        <v>14600</v>
      </c>
      <c r="O31" s="47">
        <v>14600</v>
      </c>
      <c r="P31" s="47">
        <v>14600</v>
      </c>
    </row>
    <row r="32" spans="1:16">
      <c r="A32" s="61" t="s">
        <v>95</v>
      </c>
      <c r="B32" s="65"/>
      <c r="C32" s="46">
        <v>2413150</v>
      </c>
      <c r="D32" s="64" t="s">
        <v>69</v>
      </c>
      <c r="E32" s="47">
        <v>1588650</v>
      </c>
      <c r="F32" s="47">
        <v>13350</v>
      </c>
      <c r="G32" s="47">
        <v>13350</v>
      </c>
      <c r="H32" s="47">
        <v>13350</v>
      </c>
      <c r="I32" s="47">
        <v>1397000</v>
      </c>
      <c r="J32" s="47">
        <v>13350</v>
      </c>
      <c r="K32" s="47">
        <v>13350</v>
      </c>
      <c r="L32" s="47">
        <v>13350</v>
      </c>
      <c r="M32" s="47">
        <f>57*N32</f>
        <v>760950</v>
      </c>
      <c r="N32" s="47">
        <v>13350</v>
      </c>
      <c r="O32" s="47">
        <v>13350</v>
      </c>
      <c r="P32" s="47">
        <v>13350</v>
      </c>
    </row>
    <row r="33" spans="1:16">
      <c r="A33" s="61" t="s">
        <v>96</v>
      </c>
      <c r="B33" s="65"/>
      <c r="C33" s="46">
        <v>2413150</v>
      </c>
      <c r="D33" s="64" t="s">
        <v>69</v>
      </c>
      <c r="E33" s="47">
        <v>3498000</v>
      </c>
      <c r="F33" s="47">
        <v>26500</v>
      </c>
      <c r="G33" s="47">
        <v>26500</v>
      </c>
      <c r="H33" s="47">
        <v>26500</v>
      </c>
      <c r="I33" s="47">
        <v>3577500</v>
      </c>
      <c r="J33" s="47">
        <v>26500</v>
      </c>
      <c r="K33" s="47">
        <v>26500</v>
      </c>
      <c r="L33" s="47">
        <v>26500</v>
      </c>
      <c r="M33" s="47">
        <f>148*N33</f>
        <v>3922000</v>
      </c>
      <c r="N33" s="47">
        <v>26500</v>
      </c>
      <c r="O33" s="47">
        <v>26500</v>
      </c>
      <c r="P33" s="47">
        <v>26500</v>
      </c>
    </row>
    <row r="34" spans="1:16">
      <c r="A34" s="61" t="s">
        <v>97</v>
      </c>
      <c r="B34" s="65"/>
      <c r="C34" s="46">
        <v>2413150</v>
      </c>
      <c r="D34" s="64" t="s">
        <v>69</v>
      </c>
      <c r="E34" s="47">
        <v>74400000</v>
      </c>
      <c r="F34" s="47">
        <v>12400</v>
      </c>
      <c r="G34" s="47">
        <v>12400</v>
      </c>
      <c r="H34" s="47">
        <v>12400</v>
      </c>
      <c r="I34" s="47">
        <v>55948800</v>
      </c>
      <c r="J34" s="47">
        <v>12400</v>
      </c>
      <c r="K34" s="47">
        <v>12400</v>
      </c>
      <c r="L34" s="47">
        <v>12400</v>
      </c>
      <c r="M34" s="47">
        <f>2224*N34</f>
        <v>27577600</v>
      </c>
      <c r="N34" s="47">
        <v>12400</v>
      </c>
      <c r="O34" s="47">
        <v>12400</v>
      </c>
      <c r="P34" s="47">
        <v>12400</v>
      </c>
    </row>
    <row r="35" spans="1:16">
      <c r="A35" s="61" t="s">
        <v>796</v>
      </c>
      <c r="B35" s="65"/>
      <c r="C35" s="46"/>
      <c r="D35" s="64"/>
      <c r="E35" s="47"/>
      <c r="F35" s="47"/>
      <c r="G35" s="47"/>
      <c r="H35" s="47"/>
      <c r="I35" s="47"/>
      <c r="J35" s="47"/>
      <c r="K35" s="47"/>
      <c r="L35" s="47"/>
      <c r="M35" s="47">
        <f>3064*N35</f>
        <v>6281200</v>
      </c>
      <c r="N35" s="47">
        <v>2050</v>
      </c>
      <c r="O35" s="47">
        <v>2050</v>
      </c>
      <c r="P35" s="47">
        <v>2050</v>
      </c>
    </row>
    <row r="36" spans="1:16">
      <c r="A36" s="255"/>
      <c r="B36" s="256"/>
      <c r="C36" s="257"/>
      <c r="D36" s="258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</row>
    <row r="37" spans="1:16">
      <c r="A37" s="115"/>
    </row>
    <row r="38" spans="1:16">
      <c r="A38" s="51" t="s">
        <v>37</v>
      </c>
      <c r="B38" s="90"/>
      <c r="C38" s="90"/>
      <c r="D38" s="90"/>
      <c r="E38" s="90"/>
      <c r="F38" s="90"/>
      <c r="G38" s="116"/>
      <c r="H38" s="116"/>
    </row>
    <row r="39" spans="1:16">
      <c r="A39" s="51"/>
      <c r="B39" s="53" t="s">
        <v>38</v>
      </c>
      <c r="C39" s="53"/>
      <c r="D39" s="53"/>
      <c r="E39" s="149" t="s">
        <v>39</v>
      </c>
      <c r="F39" s="53"/>
      <c r="G39" s="116"/>
      <c r="H39" s="116"/>
    </row>
    <row r="40" spans="1:16">
      <c r="A40" s="51"/>
      <c r="B40" s="53" t="s">
        <v>40</v>
      </c>
      <c r="C40" s="90"/>
      <c r="D40" s="90"/>
      <c r="E40" s="90"/>
      <c r="F40" s="90"/>
      <c r="G40" s="116"/>
      <c r="H40" s="116"/>
    </row>
    <row r="41" spans="1:16">
      <c r="A41" s="51"/>
      <c r="B41" s="90"/>
      <c r="C41" s="90"/>
      <c r="D41" s="90"/>
      <c r="E41" s="90"/>
      <c r="F41" s="90"/>
      <c r="G41" s="116"/>
      <c r="H41" s="116"/>
    </row>
    <row r="42" spans="1:16">
      <c r="A42" s="360" t="s">
        <v>41</v>
      </c>
      <c r="B42" s="360" t="s">
        <v>42</v>
      </c>
      <c r="C42" s="360" t="s">
        <v>23</v>
      </c>
      <c r="D42" s="360" t="s">
        <v>43</v>
      </c>
      <c r="E42" s="364" t="s">
        <v>25</v>
      </c>
      <c r="F42" s="365"/>
      <c r="G42" s="366"/>
      <c r="H42" s="360" t="s">
        <v>44</v>
      </c>
      <c r="I42" s="364" t="s">
        <v>25</v>
      </c>
      <c r="J42" s="365"/>
      <c r="K42" s="366"/>
      <c r="L42" s="360" t="s">
        <v>793</v>
      </c>
      <c r="M42" s="364" t="s">
        <v>25</v>
      </c>
      <c r="N42" s="365"/>
      <c r="O42" s="366"/>
    </row>
    <row r="43" spans="1:16">
      <c r="A43" s="361"/>
      <c r="B43" s="361"/>
      <c r="C43" s="361"/>
      <c r="D43" s="361"/>
      <c r="E43" s="253" t="s">
        <v>27</v>
      </c>
      <c r="F43" s="253" t="s">
        <v>28</v>
      </c>
      <c r="G43" s="253" t="s">
        <v>29</v>
      </c>
      <c r="H43" s="361"/>
      <c r="I43" s="253" t="s">
        <v>30</v>
      </c>
      <c r="J43" s="253" t="s">
        <v>31</v>
      </c>
      <c r="K43" s="253" t="s">
        <v>32</v>
      </c>
      <c r="L43" s="361"/>
      <c r="M43" s="253" t="s">
        <v>790</v>
      </c>
      <c r="N43" s="253" t="s">
        <v>791</v>
      </c>
      <c r="O43" s="253" t="s">
        <v>792</v>
      </c>
    </row>
    <row r="44" spans="1:16">
      <c r="A44" s="254" t="s">
        <v>33</v>
      </c>
      <c r="B44" s="254" t="s">
        <v>34</v>
      </c>
      <c r="C44" s="254" t="s">
        <v>35</v>
      </c>
      <c r="D44" s="79">
        <v>1</v>
      </c>
      <c r="E44" s="79">
        <v>2</v>
      </c>
      <c r="F44" s="79">
        <v>3</v>
      </c>
      <c r="G44" s="79">
        <v>4</v>
      </c>
      <c r="H44" s="79">
        <v>5</v>
      </c>
      <c r="I44" s="79">
        <v>6</v>
      </c>
      <c r="J44" s="79">
        <v>7</v>
      </c>
      <c r="K44" s="79">
        <v>8</v>
      </c>
      <c r="L44" s="79">
        <v>9</v>
      </c>
      <c r="M44" s="79">
        <v>10</v>
      </c>
      <c r="N44" s="79">
        <v>11</v>
      </c>
      <c r="O44" s="79">
        <v>12</v>
      </c>
    </row>
    <row r="45" spans="1:16">
      <c r="A45" s="54"/>
      <c r="B45" s="54"/>
      <c r="C45" s="54"/>
      <c r="D45" s="55"/>
      <c r="E45" s="55"/>
      <c r="F45" s="55"/>
      <c r="G45" s="55"/>
      <c r="H45" s="55"/>
      <c r="I45" s="88"/>
      <c r="J45" s="88"/>
      <c r="K45" s="88"/>
      <c r="L45" s="55"/>
      <c r="M45" s="88"/>
      <c r="N45" s="88"/>
      <c r="O45" s="88"/>
    </row>
    <row r="46" spans="1:16">
      <c r="A46" s="54"/>
      <c r="B46" s="54"/>
      <c r="C46" s="54"/>
      <c r="D46" s="55"/>
      <c r="E46" s="55"/>
      <c r="F46" s="55"/>
      <c r="G46" s="55"/>
      <c r="H46" s="55"/>
      <c r="I46" s="88"/>
      <c r="J46" s="88"/>
      <c r="K46" s="88"/>
      <c r="L46" s="55"/>
      <c r="M46" s="88"/>
      <c r="N46" s="88"/>
      <c r="O46" s="88"/>
    </row>
    <row r="47" spans="1:16">
      <c r="A47" s="54"/>
      <c r="B47" s="54"/>
      <c r="C47" s="54"/>
      <c r="D47" s="55"/>
      <c r="E47" s="55"/>
      <c r="F47" s="55"/>
      <c r="G47" s="55"/>
      <c r="H47" s="55"/>
      <c r="I47" s="88"/>
      <c r="J47" s="88"/>
      <c r="K47" s="88"/>
      <c r="L47" s="55"/>
      <c r="M47" s="88"/>
      <c r="N47" s="88"/>
      <c r="O47" s="88"/>
    </row>
    <row r="48" spans="1:16">
      <c r="A48" s="54"/>
      <c r="B48" s="54"/>
      <c r="C48" s="54"/>
      <c r="D48" s="55"/>
      <c r="E48" s="55"/>
      <c r="F48" s="55"/>
      <c r="G48" s="55"/>
      <c r="H48" s="55"/>
      <c r="I48" s="88"/>
      <c r="J48" s="88"/>
      <c r="K48" s="88"/>
      <c r="L48" s="55"/>
      <c r="M48" s="88"/>
      <c r="N48" s="88"/>
      <c r="O48" s="88"/>
    </row>
    <row r="49" spans="1:15">
      <c r="A49" s="54"/>
      <c r="B49" s="54"/>
      <c r="C49" s="54"/>
      <c r="D49" s="55"/>
      <c r="E49" s="55"/>
      <c r="F49" s="55"/>
      <c r="G49" s="55"/>
      <c r="H49" s="55"/>
      <c r="I49" s="88"/>
      <c r="J49" s="88"/>
      <c r="K49" s="88"/>
      <c r="L49" s="55"/>
      <c r="M49" s="88"/>
      <c r="N49" s="88"/>
      <c r="O49" s="88"/>
    </row>
    <row r="50" spans="1:15">
      <c r="A50" s="54"/>
      <c r="B50" s="54"/>
      <c r="C50" s="54"/>
      <c r="D50" s="55"/>
      <c r="E50" s="55"/>
      <c r="F50" s="55"/>
      <c r="G50" s="55"/>
      <c r="H50" s="55"/>
      <c r="I50" s="88"/>
      <c r="J50" s="88"/>
      <c r="K50" s="88"/>
      <c r="L50" s="55"/>
      <c r="M50" s="88"/>
      <c r="N50" s="88"/>
      <c r="O50" s="88"/>
    </row>
    <row r="54" spans="1:15">
      <c r="B54" s="81" t="s">
        <v>782</v>
      </c>
      <c r="C54" s="75"/>
      <c r="D54" s="75"/>
      <c r="E54" s="75"/>
      <c r="F54" s="75"/>
      <c r="G54" s="75"/>
      <c r="H54" s="75"/>
    </row>
    <row r="55" spans="1:15">
      <c r="A55" s="89" t="s">
        <v>46</v>
      </c>
      <c r="B55" s="81" t="s">
        <v>47</v>
      </c>
      <c r="C55" s="75"/>
      <c r="D55" s="75"/>
      <c r="E55" s="75"/>
      <c r="F55" s="75"/>
      <c r="G55" s="75"/>
      <c r="H55" s="75"/>
    </row>
    <row r="56" spans="1:15">
      <c r="B56" s="81" t="s">
        <v>48</v>
      </c>
      <c r="C56" s="75"/>
      <c r="D56" s="75"/>
      <c r="E56" s="75"/>
      <c r="F56" s="75"/>
      <c r="G56" s="75"/>
      <c r="H56" s="75"/>
    </row>
    <row r="58" spans="1:15">
      <c r="B58" s="76" t="s">
        <v>49</v>
      </c>
    </row>
    <row r="59" spans="1:15">
      <c r="C59" s="75"/>
      <c r="D59" s="75"/>
      <c r="E59" s="75"/>
      <c r="F59" s="75"/>
      <c r="G59" s="75"/>
      <c r="H59" s="75"/>
    </row>
  </sheetData>
  <mergeCells count="22">
    <mergeCell ref="A42:A43"/>
    <mergeCell ref="B42:B43"/>
    <mergeCell ref="C42:C43"/>
    <mergeCell ref="D42:D43"/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E42:G42"/>
    <mergeCell ref="H42:H43"/>
    <mergeCell ref="L42:L43"/>
    <mergeCell ref="M42:O42"/>
    <mergeCell ref="J23:L23"/>
    <mergeCell ref="M23:M24"/>
    <mergeCell ref="N23:P23"/>
    <mergeCell ref="I42:K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1"/>
  <sheetViews>
    <sheetView topLeftCell="D26" zoomScaleSheetLayoutView="100" workbookViewId="0">
      <selection activeCell="L37" sqref="L37"/>
    </sheetView>
  </sheetViews>
  <sheetFormatPr defaultRowHeight="15"/>
  <cols>
    <col min="1" max="1" width="23" customWidth="1"/>
    <col min="2" max="2" width="15.42578125" customWidth="1"/>
    <col min="4" max="4" width="8.5703125" customWidth="1"/>
    <col min="5" max="5" width="13.85546875" customWidth="1"/>
    <col min="6" max="6" width="9.140625" customWidth="1"/>
    <col min="7" max="7" width="8.5703125" customWidth="1"/>
    <col min="8" max="8" width="10.7109375" customWidth="1"/>
    <col min="9" max="9" width="13.42578125" customWidth="1"/>
    <col min="13" max="13" width="12.28515625" customWidth="1"/>
    <col min="14" max="14" width="8.28515625" customWidth="1"/>
  </cols>
  <sheetData>
    <row r="1" spans="1:12">
      <c r="A1" s="1"/>
      <c r="B1" s="1"/>
      <c r="D1" s="1"/>
      <c r="F1" s="1"/>
      <c r="G1" s="1"/>
      <c r="H1" s="1"/>
      <c r="L1" s="2" t="s">
        <v>0</v>
      </c>
    </row>
    <row r="3" spans="1:12" ht="16.5" customHeight="1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2">
      <c r="A4" s="351"/>
      <c r="B4" s="351"/>
      <c r="C4" s="351"/>
      <c r="D4" s="351"/>
      <c r="E4" s="351"/>
      <c r="F4" s="351"/>
      <c r="G4" s="351"/>
      <c r="H4" s="351"/>
    </row>
    <row r="5" spans="1:12">
      <c r="A5" s="3" t="s">
        <v>2</v>
      </c>
    </row>
    <row r="6" spans="1:12">
      <c r="A6" s="4" t="s">
        <v>3</v>
      </c>
      <c r="B6" s="5">
        <v>3673553</v>
      </c>
      <c r="C6" s="6"/>
      <c r="D6" s="6"/>
      <c r="E6" s="6"/>
      <c r="F6" s="6"/>
      <c r="G6" s="6"/>
      <c r="H6" s="6"/>
    </row>
    <row r="7" spans="1:12">
      <c r="A7" s="1"/>
      <c r="B7" s="7" t="s">
        <v>4</v>
      </c>
      <c r="C7" s="1"/>
      <c r="D7" s="7" t="s">
        <v>5</v>
      </c>
      <c r="E7" s="8"/>
      <c r="F7" s="9"/>
      <c r="G7" s="9"/>
      <c r="H7" s="9"/>
    </row>
    <row r="8" spans="1:12">
      <c r="A8" s="10" t="s">
        <v>6</v>
      </c>
      <c r="B8" s="11" t="s">
        <v>51</v>
      </c>
      <c r="C8" s="12"/>
      <c r="D8" s="13">
        <v>22</v>
      </c>
      <c r="E8" s="6"/>
      <c r="F8" s="9"/>
      <c r="G8" s="9"/>
      <c r="H8" s="9"/>
    </row>
    <row r="9" spans="1:12">
      <c r="A9" s="14" t="s">
        <v>7</v>
      </c>
      <c r="B9" s="59" t="s">
        <v>52</v>
      </c>
      <c r="C9" s="12"/>
      <c r="D9" s="13">
        <v>1</v>
      </c>
      <c r="E9" s="6"/>
      <c r="F9" s="9"/>
      <c r="G9" s="9"/>
      <c r="H9" s="9"/>
    </row>
    <row r="10" spans="1:12">
      <c r="A10" s="15" t="s">
        <v>8</v>
      </c>
      <c r="B10" s="60" t="s">
        <v>98</v>
      </c>
      <c r="C10" s="17"/>
      <c r="D10" s="18"/>
      <c r="E10" s="6"/>
      <c r="F10" s="9"/>
      <c r="G10" s="9"/>
      <c r="H10" s="9"/>
    </row>
    <row r="11" spans="1:12">
      <c r="A11" s="19" t="s">
        <v>9</v>
      </c>
      <c r="B11" s="16"/>
      <c r="C11" s="20"/>
      <c r="D11" s="21"/>
      <c r="E11" s="6"/>
      <c r="F11" s="9"/>
      <c r="G11" s="9"/>
      <c r="H11" s="9"/>
    </row>
    <row r="12" spans="1:12" ht="21" customHeight="1">
      <c r="A12" s="22" t="s">
        <v>10</v>
      </c>
      <c r="B12" s="352" t="s">
        <v>99</v>
      </c>
      <c r="C12" s="353"/>
      <c r="D12" s="354"/>
      <c r="E12" s="23"/>
      <c r="F12" s="23"/>
      <c r="G12" s="23"/>
      <c r="H12" s="23"/>
    </row>
    <row r="13" spans="1:12" ht="21" customHeight="1">
      <c r="A13" s="24" t="s">
        <v>11</v>
      </c>
      <c r="B13" s="355"/>
      <c r="C13" s="356"/>
      <c r="D13" s="357"/>
      <c r="E13" s="25"/>
      <c r="F13" s="25"/>
      <c r="G13" s="25"/>
      <c r="H13" s="25"/>
    </row>
    <row r="14" spans="1:12">
      <c r="A14" s="26"/>
      <c r="B14" s="27"/>
      <c r="C14" s="28"/>
      <c r="D14" s="29">
        <v>4651</v>
      </c>
      <c r="E14" s="25"/>
      <c r="F14" s="25"/>
      <c r="G14" s="25"/>
      <c r="H14" s="25"/>
    </row>
    <row r="15" spans="1:12">
      <c r="A15" s="30"/>
      <c r="B15" s="30"/>
      <c r="C15" s="25"/>
      <c r="D15" s="25"/>
      <c r="E15" s="25"/>
      <c r="F15" s="25"/>
      <c r="G15" s="25"/>
      <c r="H15" s="25"/>
    </row>
    <row r="16" spans="1:12">
      <c r="A16" s="31" t="s">
        <v>12</v>
      </c>
      <c r="B16" s="30"/>
      <c r="C16" s="25"/>
      <c r="D16" s="25"/>
      <c r="E16" s="25"/>
      <c r="F16" s="25"/>
      <c r="G16" s="25"/>
      <c r="H16" s="25"/>
    </row>
    <row r="17" spans="1:16">
      <c r="A17" s="32" t="s">
        <v>13</v>
      </c>
      <c r="B17" s="33"/>
      <c r="C17" s="34"/>
      <c r="D17" s="148" t="s">
        <v>14</v>
      </c>
      <c r="E17" s="34"/>
      <c r="F17" s="35" t="s">
        <v>15</v>
      </c>
      <c r="G17" s="25"/>
      <c r="H17" s="25"/>
    </row>
    <row r="18" spans="1:16">
      <c r="A18" s="36" t="s">
        <v>16</v>
      </c>
      <c r="B18" s="37"/>
      <c r="C18" s="38"/>
      <c r="D18" s="38" t="s">
        <v>17</v>
      </c>
      <c r="E18" s="141">
        <v>82840.899999999994</v>
      </c>
      <c r="F18" s="39"/>
      <c r="G18" s="25"/>
      <c r="H18" s="25"/>
    </row>
    <row r="19" spans="1:16" s="113" customFormat="1">
      <c r="A19" s="164"/>
      <c r="B19" s="117"/>
      <c r="C19" s="102"/>
      <c r="D19" s="102" t="s">
        <v>18</v>
      </c>
      <c r="E19" s="165">
        <v>81363.600000000006</v>
      </c>
      <c r="F19" s="166"/>
      <c r="G19" s="102"/>
      <c r="H19" s="102"/>
    </row>
    <row r="20" spans="1:16">
      <c r="A20" s="27"/>
      <c r="B20" s="40"/>
      <c r="C20" s="41"/>
      <c r="D20" s="41" t="s">
        <v>789</v>
      </c>
      <c r="E20" s="142"/>
      <c r="F20" s="28"/>
      <c r="G20" s="25"/>
      <c r="H20" s="25"/>
    </row>
    <row r="21" spans="1:16">
      <c r="A21" s="30"/>
      <c r="B21" s="30"/>
      <c r="C21" s="25"/>
      <c r="D21" s="25"/>
      <c r="E21" s="25">
        <f>SUM(E18:E20)</f>
        <v>164204.5</v>
      </c>
      <c r="F21" s="25">
        <v>168696.5</v>
      </c>
      <c r="G21" s="25">
        <f>E21-F21</f>
        <v>-4492</v>
      </c>
      <c r="H21" s="25"/>
    </row>
    <row r="22" spans="1:16">
      <c r="A22" s="31" t="s">
        <v>19</v>
      </c>
      <c r="G22" s="113" t="s">
        <v>795</v>
      </c>
    </row>
    <row r="23" spans="1:16" ht="15" customHeight="1">
      <c r="A23" s="358" t="s">
        <v>20</v>
      </c>
      <c r="B23" s="360" t="s">
        <v>21</v>
      </c>
      <c r="C23" s="362" t="s">
        <v>22</v>
      </c>
      <c r="D23" s="362" t="s">
        <v>23</v>
      </c>
      <c r="E23" s="362" t="s">
        <v>24</v>
      </c>
      <c r="F23" s="364" t="s">
        <v>25</v>
      </c>
      <c r="G23" s="365"/>
      <c r="H23" s="365"/>
      <c r="I23" s="362" t="s">
        <v>26</v>
      </c>
      <c r="J23" s="364" t="s">
        <v>25</v>
      </c>
      <c r="K23" s="365"/>
      <c r="L23" s="366"/>
      <c r="M23" s="362" t="s">
        <v>788</v>
      </c>
      <c r="N23" s="364" t="s">
        <v>25</v>
      </c>
      <c r="O23" s="365"/>
      <c r="P23" s="366"/>
    </row>
    <row r="24" spans="1:16" ht="39" customHeight="1">
      <c r="A24" s="359"/>
      <c r="B24" s="361"/>
      <c r="C24" s="362"/>
      <c r="D24" s="363"/>
      <c r="E24" s="362"/>
      <c r="F24" s="42" t="s">
        <v>27</v>
      </c>
      <c r="G24" s="42" t="s">
        <v>28</v>
      </c>
      <c r="H24" s="42" t="s">
        <v>29</v>
      </c>
      <c r="I24" s="362"/>
      <c r="J24" s="42" t="s">
        <v>30</v>
      </c>
      <c r="K24" s="42" t="s">
        <v>31</v>
      </c>
      <c r="L24" s="42" t="s">
        <v>32</v>
      </c>
      <c r="M24" s="362"/>
      <c r="N24" s="250" t="s">
        <v>790</v>
      </c>
      <c r="O24" s="250" t="s">
        <v>791</v>
      </c>
      <c r="P24" s="250" t="s">
        <v>792</v>
      </c>
    </row>
    <row r="25" spans="1:16">
      <c r="A25" s="43" t="s">
        <v>33</v>
      </c>
      <c r="B25" s="42" t="s">
        <v>34</v>
      </c>
      <c r="C25" s="44" t="s">
        <v>35</v>
      </c>
      <c r="D25" s="43" t="s">
        <v>36</v>
      </c>
      <c r="E25" s="45">
        <v>1</v>
      </c>
      <c r="F25" s="45">
        <v>2</v>
      </c>
      <c r="G25" s="45">
        <v>3</v>
      </c>
      <c r="H25" s="45">
        <v>4</v>
      </c>
      <c r="I25" s="45">
        <v>5</v>
      </c>
      <c r="J25" s="45">
        <v>6</v>
      </c>
      <c r="K25" s="45">
        <v>7</v>
      </c>
      <c r="L25" s="45">
        <v>8</v>
      </c>
      <c r="M25" s="79">
        <v>9</v>
      </c>
      <c r="N25" s="79">
        <v>10</v>
      </c>
      <c r="O25" s="79">
        <v>11</v>
      </c>
      <c r="P25" s="79">
        <v>12</v>
      </c>
    </row>
    <row r="26" spans="1:16">
      <c r="A26" s="61" t="s">
        <v>100</v>
      </c>
      <c r="B26" s="62"/>
      <c r="C26" s="63">
        <v>4731300</v>
      </c>
      <c r="D26" s="64" t="s">
        <v>69</v>
      </c>
      <c r="E26" s="47">
        <v>11100000</v>
      </c>
      <c r="F26" s="47">
        <v>185000</v>
      </c>
      <c r="G26" s="47">
        <v>185000</v>
      </c>
      <c r="H26" s="47">
        <v>185000</v>
      </c>
      <c r="I26" s="47">
        <v>10175000</v>
      </c>
      <c r="J26" s="47">
        <v>185000</v>
      </c>
      <c r="K26" s="47">
        <v>185000</v>
      </c>
      <c r="L26" s="47">
        <v>185000</v>
      </c>
      <c r="M26" s="47">
        <v>2960000</v>
      </c>
      <c r="N26" s="47">
        <v>185000</v>
      </c>
      <c r="O26" s="47">
        <v>185000</v>
      </c>
      <c r="P26" s="47">
        <v>185000</v>
      </c>
    </row>
    <row r="27" spans="1:16">
      <c r="A27" s="61" t="s">
        <v>101</v>
      </c>
      <c r="B27" s="65"/>
      <c r="C27" s="63">
        <v>4692900</v>
      </c>
      <c r="D27" s="64" t="s">
        <v>69</v>
      </c>
      <c r="E27" s="47">
        <v>3600000</v>
      </c>
      <c r="F27" s="47">
        <v>240000</v>
      </c>
      <c r="G27" s="47">
        <v>240000</v>
      </c>
      <c r="H27" s="47">
        <v>240000</v>
      </c>
      <c r="I27" s="47">
        <v>4680000</v>
      </c>
      <c r="J27" s="47">
        <v>240000</v>
      </c>
      <c r="K27" s="47">
        <v>240000</v>
      </c>
      <c r="L27" s="47">
        <v>240000</v>
      </c>
      <c r="M27" s="47">
        <v>1532000</v>
      </c>
      <c r="N27" s="47">
        <v>240000</v>
      </c>
      <c r="O27" s="47">
        <v>240000</v>
      </c>
      <c r="P27" s="47">
        <v>240000</v>
      </c>
    </row>
    <row r="28" spans="1:16">
      <c r="A28" s="61" t="s">
        <v>102</v>
      </c>
      <c r="B28" s="65"/>
      <c r="C28" s="63">
        <v>4991100</v>
      </c>
      <c r="D28" s="64" t="s">
        <v>69</v>
      </c>
      <c r="E28" s="47"/>
      <c r="F28" s="47"/>
      <c r="G28" s="48"/>
      <c r="H28" s="48"/>
      <c r="I28" s="48">
        <v>48000000</v>
      </c>
      <c r="J28" s="48">
        <v>1600000</v>
      </c>
      <c r="K28" s="48">
        <v>1600000</v>
      </c>
      <c r="L28" s="48">
        <v>1600000</v>
      </c>
      <c r="M28" s="48"/>
      <c r="N28" s="48"/>
      <c r="O28" s="48"/>
      <c r="P28" s="48"/>
    </row>
    <row r="29" spans="1:16">
      <c r="A29" s="50"/>
    </row>
    <row r="30" spans="1:16">
      <c r="A30" s="51" t="s">
        <v>37</v>
      </c>
      <c r="B30" s="23"/>
      <c r="C30" s="23"/>
      <c r="D30" s="23"/>
      <c r="E30" s="23"/>
      <c r="F30" s="23"/>
      <c r="G30" s="52"/>
      <c r="H30" s="52"/>
    </row>
    <row r="31" spans="1:16">
      <c r="A31" s="51"/>
      <c r="B31" s="53" t="s">
        <v>38</v>
      </c>
      <c r="C31" s="53"/>
      <c r="D31" s="53"/>
      <c r="E31" s="149" t="s">
        <v>39</v>
      </c>
      <c r="F31" s="53"/>
      <c r="G31" s="52"/>
      <c r="H31" s="52"/>
    </row>
    <row r="32" spans="1:16">
      <c r="A32" s="51"/>
      <c r="B32" s="53" t="s">
        <v>40</v>
      </c>
      <c r="C32" s="23"/>
      <c r="D32" s="23"/>
      <c r="E32" s="23"/>
      <c r="F32" s="23"/>
      <c r="G32" s="52"/>
      <c r="H32" s="52"/>
    </row>
    <row r="33" spans="1:15" ht="6.75" customHeight="1">
      <c r="A33" s="51"/>
      <c r="B33" s="23"/>
      <c r="C33" s="23"/>
      <c r="D33" s="23"/>
      <c r="E33" s="23"/>
      <c r="F33" s="23"/>
      <c r="G33" s="52"/>
      <c r="H33" s="52"/>
    </row>
    <row r="34" spans="1:15" ht="18" customHeight="1">
      <c r="A34" s="360" t="s">
        <v>41</v>
      </c>
      <c r="B34" s="360" t="s">
        <v>42</v>
      </c>
      <c r="C34" s="360" t="s">
        <v>23</v>
      </c>
      <c r="D34" s="360" t="s">
        <v>43</v>
      </c>
      <c r="E34" s="364" t="s">
        <v>25</v>
      </c>
      <c r="F34" s="365"/>
      <c r="G34" s="366"/>
      <c r="H34" s="360" t="s">
        <v>44</v>
      </c>
      <c r="I34" s="364" t="s">
        <v>25</v>
      </c>
      <c r="J34" s="365"/>
      <c r="K34" s="366"/>
      <c r="L34" s="360" t="s">
        <v>793</v>
      </c>
      <c r="M34" s="364" t="s">
        <v>25</v>
      </c>
      <c r="N34" s="365"/>
      <c r="O34" s="366"/>
    </row>
    <row r="35" spans="1:15" ht="36" customHeight="1">
      <c r="A35" s="361"/>
      <c r="B35" s="361"/>
      <c r="C35" s="361"/>
      <c r="D35" s="361"/>
      <c r="E35" s="42" t="s">
        <v>27</v>
      </c>
      <c r="F35" s="42" t="s">
        <v>28</v>
      </c>
      <c r="G35" s="42" t="s">
        <v>29</v>
      </c>
      <c r="H35" s="361"/>
      <c r="I35" s="250" t="s">
        <v>30</v>
      </c>
      <c r="J35" s="42" t="s">
        <v>31</v>
      </c>
      <c r="K35" s="42" t="s">
        <v>32</v>
      </c>
      <c r="L35" s="361"/>
      <c r="M35" s="250" t="s">
        <v>790</v>
      </c>
      <c r="N35" s="250" t="s">
        <v>791</v>
      </c>
      <c r="O35" s="250" t="s">
        <v>792</v>
      </c>
    </row>
    <row r="36" spans="1:15">
      <c r="A36" s="43" t="s">
        <v>33</v>
      </c>
      <c r="B36" s="43" t="s">
        <v>34</v>
      </c>
      <c r="C36" s="43" t="s">
        <v>35</v>
      </c>
      <c r="D36" s="45">
        <v>1</v>
      </c>
      <c r="E36" s="45">
        <v>2</v>
      </c>
      <c r="F36" s="45">
        <v>3</v>
      </c>
      <c r="G36" s="45">
        <v>4</v>
      </c>
      <c r="H36" s="45">
        <v>5</v>
      </c>
      <c r="I36" s="45">
        <v>6</v>
      </c>
      <c r="J36" s="45">
        <v>7</v>
      </c>
      <c r="K36" s="45">
        <v>8</v>
      </c>
      <c r="L36" s="79">
        <v>5</v>
      </c>
      <c r="M36" s="79">
        <v>6</v>
      </c>
      <c r="N36" s="79">
        <v>7</v>
      </c>
      <c r="O36" s="79">
        <v>8</v>
      </c>
    </row>
    <row r="37" spans="1:15">
      <c r="A37" s="54"/>
      <c r="B37" s="54"/>
      <c r="C37" s="54"/>
      <c r="D37" s="55"/>
      <c r="E37" s="55"/>
      <c r="F37" s="55"/>
      <c r="G37" s="55"/>
      <c r="H37" s="55"/>
      <c r="I37" s="5"/>
      <c r="J37" s="5"/>
      <c r="K37" s="5"/>
      <c r="L37" s="55"/>
      <c r="M37" s="88"/>
      <c r="N37" s="88"/>
      <c r="O37" s="88"/>
    </row>
    <row r="38" spans="1:15">
      <c r="A38" s="54"/>
      <c r="B38" s="54"/>
      <c r="C38" s="54"/>
      <c r="D38" s="55"/>
      <c r="E38" s="55"/>
      <c r="F38" s="55"/>
      <c r="G38" s="55"/>
      <c r="H38" s="55"/>
      <c r="I38" s="5"/>
      <c r="J38" s="5"/>
      <c r="K38" s="5"/>
      <c r="L38" s="55"/>
      <c r="M38" s="88"/>
      <c r="N38" s="88"/>
      <c r="O38" s="88"/>
    </row>
    <row r="39" spans="1:15">
      <c r="A39" s="54"/>
      <c r="B39" s="54"/>
      <c r="C39" s="54"/>
      <c r="D39" s="55"/>
      <c r="E39" s="55"/>
      <c r="F39" s="55"/>
      <c r="G39" s="55"/>
      <c r="H39" s="55"/>
      <c r="I39" s="5"/>
      <c r="J39" s="5"/>
      <c r="K39" s="5"/>
      <c r="L39" s="55"/>
      <c r="M39" s="88"/>
      <c r="N39" s="88"/>
      <c r="O39" s="88"/>
    </row>
    <row r="40" spans="1:15">
      <c r="A40" s="54"/>
      <c r="B40" s="54"/>
      <c r="C40" s="54"/>
      <c r="D40" s="55"/>
      <c r="E40" s="55"/>
      <c r="F40" s="55"/>
      <c r="G40" s="55"/>
      <c r="H40" s="55"/>
      <c r="I40" s="5"/>
      <c r="J40" s="5"/>
      <c r="K40" s="5"/>
      <c r="L40" s="55"/>
      <c r="M40" s="88"/>
      <c r="N40" s="88"/>
      <c r="O40" s="88"/>
    </row>
    <row r="41" spans="1:15">
      <c r="A41" s="54"/>
      <c r="B41" s="54"/>
      <c r="C41" s="54"/>
      <c r="D41" s="55"/>
      <c r="E41" s="55"/>
      <c r="F41" s="55"/>
      <c r="G41" s="55"/>
      <c r="H41" s="55"/>
      <c r="I41" s="5"/>
      <c r="J41" s="5"/>
      <c r="K41" s="5"/>
      <c r="L41" s="55"/>
      <c r="M41" s="88"/>
      <c r="N41" s="88"/>
      <c r="O41" s="88"/>
    </row>
    <row r="42" spans="1:15">
      <c r="A42" s="54"/>
      <c r="B42" s="54"/>
      <c r="C42" s="54"/>
      <c r="D42" s="55"/>
      <c r="E42" s="55"/>
      <c r="F42" s="55"/>
      <c r="G42" s="55"/>
      <c r="H42" s="55"/>
      <c r="I42" s="5"/>
      <c r="J42" s="5"/>
      <c r="K42" s="5"/>
      <c r="L42" s="55"/>
      <c r="M42" s="88"/>
      <c r="N42" s="88"/>
      <c r="O42" s="88"/>
    </row>
    <row r="43" spans="1:15" ht="10.5" customHeight="1"/>
    <row r="46" spans="1:15">
      <c r="B46" s="56" t="s">
        <v>781</v>
      </c>
      <c r="C46" s="1"/>
      <c r="D46" s="1"/>
      <c r="E46" s="1"/>
      <c r="F46" s="1"/>
      <c r="G46" s="1"/>
      <c r="H46" s="1"/>
    </row>
    <row r="47" spans="1:15">
      <c r="A47" s="57" t="s">
        <v>46</v>
      </c>
      <c r="B47" s="56" t="s">
        <v>47</v>
      </c>
      <c r="C47" s="1"/>
      <c r="D47" s="1"/>
      <c r="E47" s="1"/>
      <c r="F47" s="1"/>
      <c r="G47" s="1"/>
      <c r="H47" s="1"/>
    </row>
    <row r="48" spans="1:15">
      <c r="B48" s="56" t="s">
        <v>48</v>
      </c>
      <c r="C48" s="1"/>
      <c r="D48" s="1"/>
      <c r="E48" s="1"/>
      <c r="F48" s="1"/>
      <c r="G48" s="1"/>
      <c r="H48" s="1"/>
    </row>
    <row r="50" spans="2:8">
      <c r="B50" s="58" t="s">
        <v>49</v>
      </c>
    </row>
    <row r="51" spans="2:8">
      <c r="C51" s="1"/>
      <c r="D51" s="1"/>
      <c r="E51" s="1"/>
      <c r="F51" s="1"/>
      <c r="G51" s="1"/>
      <c r="H51" s="1"/>
    </row>
  </sheetData>
  <mergeCells count="22">
    <mergeCell ref="I34:K34"/>
    <mergeCell ref="A34:A35"/>
    <mergeCell ref="B34:B35"/>
    <mergeCell ref="C34:C35"/>
    <mergeCell ref="D34:D35"/>
    <mergeCell ref="E34:G34"/>
    <mergeCell ref="M23:M24"/>
    <mergeCell ref="N23:P23"/>
    <mergeCell ref="L34:L35"/>
    <mergeCell ref="M34:O34"/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J23:L23"/>
    <mergeCell ref="H34:H35"/>
  </mergeCells>
  <pageMargins left="0.7" right="0.7" top="0.75" bottom="0.75" header="0.3" footer="0.3"/>
  <pageSetup scale="63" orientation="portrait" r:id="rId1"/>
  <rowBreaks count="1" manualBreakCount="1">
    <brk id="5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73"/>
  <sheetViews>
    <sheetView tabSelected="1" topLeftCell="A13" zoomScaleSheetLayoutView="100" workbookViewId="0">
      <selection activeCell="E21" sqref="E21"/>
    </sheetView>
  </sheetViews>
  <sheetFormatPr defaultRowHeight="14.25"/>
  <cols>
    <col min="1" max="1" width="18.42578125" style="120" customWidth="1"/>
    <col min="2" max="2" width="23" style="120" customWidth="1"/>
    <col min="3" max="3" width="9.140625" style="120"/>
    <col min="4" max="4" width="9.5703125" style="120" customWidth="1"/>
    <col min="5" max="5" width="13.85546875" style="120" customWidth="1"/>
    <col min="6" max="6" width="9.140625" style="120" customWidth="1"/>
    <col min="7" max="7" width="8.5703125" style="120" customWidth="1"/>
    <col min="8" max="8" width="10.7109375" style="120" customWidth="1"/>
    <col min="9" max="9" width="13.42578125" style="120" customWidth="1"/>
    <col min="10" max="16384" width="9.140625" style="120"/>
  </cols>
  <sheetData>
    <row r="1" spans="1:12">
      <c r="A1" s="187"/>
      <c r="B1" s="187"/>
      <c r="D1" s="187"/>
      <c r="F1" s="187"/>
      <c r="G1" s="187"/>
      <c r="H1" s="187"/>
      <c r="L1" s="188" t="s">
        <v>0</v>
      </c>
    </row>
    <row r="3" spans="1:12" ht="16.5" customHeight="1">
      <c r="A3" s="373" t="s">
        <v>1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2">
      <c r="A4" s="374"/>
      <c r="B4" s="374"/>
      <c r="C4" s="374"/>
      <c r="D4" s="374"/>
      <c r="E4" s="374"/>
      <c r="F4" s="374"/>
      <c r="G4" s="374"/>
      <c r="H4" s="374"/>
    </row>
    <row r="5" spans="1:12">
      <c r="A5" s="3" t="s">
        <v>2</v>
      </c>
    </row>
    <row r="6" spans="1:12">
      <c r="A6" s="189" t="s">
        <v>3</v>
      </c>
      <c r="B6" s="232">
        <v>3675505</v>
      </c>
      <c r="C6" s="191"/>
      <c r="D6" s="191"/>
      <c r="E6" s="191"/>
      <c r="F6" s="191"/>
      <c r="G6" s="191"/>
      <c r="H6" s="191"/>
    </row>
    <row r="7" spans="1:12">
      <c r="A7" s="187"/>
      <c r="B7" s="192" t="s">
        <v>4</v>
      </c>
      <c r="C7" s="187"/>
      <c r="D7" s="192" t="s">
        <v>5</v>
      </c>
      <c r="E7" s="193"/>
      <c r="F7" s="194"/>
      <c r="G7" s="194"/>
      <c r="H7" s="194"/>
    </row>
    <row r="8" spans="1:12">
      <c r="A8" s="195" t="s">
        <v>6</v>
      </c>
      <c r="B8" s="196" t="s">
        <v>51</v>
      </c>
      <c r="C8" s="197"/>
      <c r="D8" s="198">
        <v>22</v>
      </c>
      <c r="E8" s="191"/>
      <c r="F8" s="194"/>
      <c r="G8" s="194"/>
      <c r="H8" s="194"/>
    </row>
    <row r="9" spans="1:12">
      <c r="A9" s="199" t="s">
        <v>7</v>
      </c>
      <c r="B9" s="200" t="s">
        <v>52</v>
      </c>
      <c r="C9" s="197"/>
      <c r="D9" s="198">
        <v>1</v>
      </c>
      <c r="E9" s="191"/>
      <c r="F9" s="194"/>
      <c r="G9" s="194"/>
      <c r="H9" s="194"/>
    </row>
    <row r="10" spans="1:12">
      <c r="A10" s="196" t="s">
        <v>8</v>
      </c>
      <c r="B10" s="243" t="s">
        <v>103</v>
      </c>
      <c r="C10" s="202"/>
      <c r="D10" s="203"/>
      <c r="E10" s="191"/>
      <c r="F10" s="194"/>
      <c r="G10" s="194"/>
      <c r="H10" s="194"/>
    </row>
    <row r="11" spans="1:12">
      <c r="A11" s="204" t="s">
        <v>9</v>
      </c>
      <c r="B11" s="205"/>
      <c r="C11" s="206"/>
      <c r="D11" s="207"/>
      <c r="E11" s="191"/>
      <c r="F11" s="194"/>
      <c r="G11" s="194"/>
      <c r="H11" s="194"/>
    </row>
    <row r="12" spans="1:12">
      <c r="A12" s="208" t="s">
        <v>10</v>
      </c>
      <c r="B12" s="375" t="s">
        <v>104</v>
      </c>
      <c r="C12" s="376"/>
      <c r="D12" s="377"/>
      <c r="E12" s="209"/>
      <c r="F12" s="209"/>
      <c r="G12" s="209"/>
      <c r="H12" s="209"/>
    </row>
    <row r="13" spans="1:12">
      <c r="A13" s="210" t="s">
        <v>11</v>
      </c>
      <c r="B13" s="378"/>
      <c r="C13" s="379"/>
      <c r="D13" s="380"/>
      <c r="E13" s="211"/>
      <c r="F13" s="211"/>
      <c r="G13" s="211"/>
      <c r="H13" s="211"/>
    </row>
    <row r="14" spans="1:12">
      <c r="A14" s="212"/>
      <c r="B14" s="213"/>
      <c r="C14" s="214"/>
      <c r="D14" s="215">
        <v>4711</v>
      </c>
      <c r="E14" s="211"/>
      <c r="F14" s="211"/>
      <c r="G14" s="211"/>
      <c r="H14" s="211"/>
    </row>
    <row r="15" spans="1:12">
      <c r="A15" s="191"/>
      <c r="B15" s="191"/>
      <c r="C15" s="211"/>
      <c r="D15" s="211"/>
      <c r="E15" s="211"/>
      <c r="F15" s="211"/>
      <c r="G15" s="211"/>
      <c r="H15" s="211"/>
    </row>
    <row r="16" spans="1:12">
      <c r="A16" s="31" t="s">
        <v>12</v>
      </c>
      <c r="B16" s="191"/>
      <c r="C16" s="211"/>
      <c r="D16" s="211"/>
      <c r="E16" s="211"/>
      <c r="F16" s="211"/>
      <c r="G16" s="211"/>
      <c r="H16" s="211"/>
    </row>
    <row r="17" spans="1:16">
      <c r="A17" s="216" t="s">
        <v>13</v>
      </c>
      <c r="B17" s="197"/>
      <c r="C17" s="217"/>
      <c r="D17" s="218" t="s">
        <v>14</v>
      </c>
      <c r="E17" s="217"/>
      <c r="F17" s="219" t="s">
        <v>15</v>
      </c>
      <c r="G17" s="211"/>
      <c r="H17" s="211"/>
    </row>
    <row r="18" spans="1:16">
      <c r="A18" s="220" t="s">
        <v>16</v>
      </c>
      <c r="B18" s="202"/>
      <c r="C18" s="221"/>
      <c r="D18" s="221" t="s">
        <v>17</v>
      </c>
      <c r="E18" s="182">
        <v>15681.8</v>
      </c>
      <c r="F18" s="222"/>
      <c r="G18" s="211"/>
      <c r="H18" s="211"/>
    </row>
    <row r="19" spans="1:16">
      <c r="A19" s="235"/>
      <c r="B19" s="191"/>
      <c r="C19" s="211"/>
      <c r="D19" s="211" t="s">
        <v>18</v>
      </c>
      <c r="E19" s="236">
        <v>18863.599999999999</v>
      </c>
      <c r="F19" s="237"/>
      <c r="G19" s="211"/>
      <c r="H19" s="211"/>
    </row>
    <row r="20" spans="1:16">
      <c r="A20" s="213"/>
      <c r="B20" s="206"/>
      <c r="C20" s="223"/>
      <c r="D20" s="223" t="s">
        <v>789</v>
      </c>
      <c r="E20" s="224">
        <v>9118.2000000000007</v>
      </c>
      <c r="F20" s="214"/>
      <c r="G20" s="211"/>
      <c r="H20" s="211"/>
    </row>
    <row r="21" spans="1:16">
      <c r="A21" s="191"/>
      <c r="B21" s="191"/>
      <c r="C21" s="211"/>
      <c r="D21" s="211"/>
      <c r="E21" s="211">
        <v>10458.700000000001</v>
      </c>
      <c r="F21" s="211"/>
      <c r="G21" s="211">
        <v>54122.400000000001</v>
      </c>
      <c r="H21" s="211"/>
    </row>
    <row r="22" spans="1:16">
      <c r="A22" s="31" t="s">
        <v>19</v>
      </c>
    </row>
    <row r="23" spans="1:16" ht="15" customHeight="1">
      <c r="A23" s="381" t="s">
        <v>20</v>
      </c>
      <c r="B23" s="371" t="s">
        <v>21</v>
      </c>
      <c r="C23" s="367" t="s">
        <v>22</v>
      </c>
      <c r="D23" s="367" t="s">
        <v>23</v>
      </c>
      <c r="E23" s="367" t="s">
        <v>24</v>
      </c>
      <c r="F23" s="368" t="s">
        <v>25</v>
      </c>
      <c r="G23" s="369"/>
      <c r="H23" s="369"/>
      <c r="I23" s="367" t="s">
        <v>26</v>
      </c>
      <c r="J23" s="368" t="s">
        <v>25</v>
      </c>
      <c r="K23" s="369"/>
      <c r="L23" s="370"/>
      <c r="M23" s="367" t="s">
        <v>788</v>
      </c>
      <c r="N23" s="368" t="s">
        <v>25</v>
      </c>
      <c r="O23" s="369"/>
      <c r="P23" s="370"/>
    </row>
    <row r="24" spans="1:16" ht="39" customHeight="1">
      <c r="A24" s="381"/>
      <c r="B24" s="372"/>
      <c r="C24" s="367"/>
      <c r="D24" s="367"/>
      <c r="E24" s="367"/>
      <c r="F24" s="80" t="s">
        <v>27</v>
      </c>
      <c r="G24" s="80" t="s">
        <v>28</v>
      </c>
      <c r="H24" s="80" t="s">
        <v>29</v>
      </c>
      <c r="I24" s="367"/>
      <c r="J24" s="80" t="s">
        <v>30</v>
      </c>
      <c r="K24" s="80" t="s">
        <v>31</v>
      </c>
      <c r="L24" s="80" t="s">
        <v>32</v>
      </c>
      <c r="M24" s="367"/>
      <c r="N24" s="80" t="s">
        <v>790</v>
      </c>
      <c r="O24" s="80" t="s">
        <v>791</v>
      </c>
      <c r="P24" s="80" t="s">
        <v>792</v>
      </c>
    </row>
    <row r="25" spans="1:16">
      <c r="A25" s="80" t="s">
        <v>33</v>
      </c>
      <c r="B25" s="80" t="s">
        <v>34</v>
      </c>
      <c r="C25" s="80" t="s">
        <v>35</v>
      </c>
      <c r="D25" s="80" t="s">
        <v>36</v>
      </c>
      <c r="E25" s="168">
        <v>1</v>
      </c>
      <c r="F25" s="168">
        <v>2</v>
      </c>
      <c r="G25" s="168">
        <v>3</v>
      </c>
      <c r="H25" s="168">
        <v>4</v>
      </c>
      <c r="I25" s="168">
        <v>5</v>
      </c>
      <c r="J25" s="168">
        <v>6</v>
      </c>
      <c r="K25" s="168">
        <v>7</v>
      </c>
      <c r="L25" s="168">
        <v>8</v>
      </c>
      <c r="M25" s="168">
        <v>9</v>
      </c>
      <c r="N25" s="168">
        <v>10</v>
      </c>
      <c r="O25" s="168">
        <v>11</v>
      </c>
      <c r="P25" s="168">
        <v>12</v>
      </c>
    </row>
    <row r="26" spans="1:16">
      <c r="A26" s="244" t="s">
        <v>143</v>
      </c>
      <c r="B26" s="215" t="s">
        <v>146</v>
      </c>
      <c r="C26" s="144">
        <v>2413150</v>
      </c>
      <c r="D26" s="245" t="s">
        <v>69</v>
      </c>
      <c r="E26" s="185">
        <v>70000</v>
      </c>
      <c r="F26" s="185">
        <v>14000</v>
      </c>
      <c r="G26" s="185">
        <v>14000</v>
      </c>
      <c r="H26" s="185">
        <v>14000</v>
      </c>
      <c r="I26" s="185">
        <v>84000</v>
      </c>
      <c r="J26" s="185">
        <v>14000</v>
      </c>
      <c r="K26" s="185">
        <v>14000</v>
      </c>
      <c r="L26" s="185">
        <v>14000</v>
      </c>
      <c r="M26" s="185">
        <v>42000</v>
      </c>
      <c r="N26" s="185">
        <v>14000</v>
      </c>
      <c r="O26" s="185">
        <v>14000</v>
      </c>
      <c r="P26" s="185">
        <v>14000</v>
      </c>
    </row>
    <row r="27" spans="1:16">
      <c r="A27" s="244" t="s">
        <v>144</v>
      </c>
      <c r="B27" s="215" t="s">
        <v>147</v>
      </c>
      <c r="C27" s="144">
        <v>2431000</v>
      </c>
      <c r="D27" s="245" t="s">
        <v>69</v>
      </c>
      <c r="E27" s="185">
        <v>540000</v>
      </c>
      <c r="F27" s="185">
        <v>6000</v>
      </c>
      <c r="G27" s="185">
        <v>6000</v>
      </c>
      <c r="H27" s="185">
        <v>6000</v>
      </c>
      <c r="I27" s="185">
        <v>540000</v>
      </c>
      <c r="J27" s="185">
        <v>6000</v>
      </c>
      <c r="K27" s="185">
        <v>6000</v>
      </c>
      <c r="L27" s="185">
        <v>6000</v>
      </c>
      <c r="M27" s="185">
        <v>360000</v>
      </c>
      <c r="N27" s="185">
        <v>6000</v>
      </c>
      <c r="O27" s="185">
        <v>6000</v>
      </c>
      <c r="P27" s="185">
        <v>6000</v>
      </c>
    </row>
    <row r="28" spans="1:16">
      <c r="A28" s="244" t="s">
        <v>105</v>
      </c>
      <c r="B28" s="215" t="s">
        <v>774</v>
      </c>
      <c r="C28" s="246">
        <v>2449010</v>
      </c>
      <c r="D28" s="245" t="s">
        <v>69</v>
      </c>
      <c r="E28" s="185">
        <v>273600</v>
      </c>
      <c r="F28" s="185">
        <v>1900</v>
      </c>
      <c r="G28" s="185">
        <v>1900</v>
      </c>
      <c r="H28" s="185">
        <v>1900</v>
      </c>
      <c r="I28" s="185">
        <v>273600</v>
      </c>
      <c r="J28" s="185">
        <v>1900</v>
      </c>
      <c r="K28" s="185">
        <v>1900</v>
      </c>
      <c r="L28" s="185">
        <v>1900</v>
      </c>
      <c r="M28" s="185">
        <v>192000</v>
      </c>
      <c r="N28" s="185">
        <v>2000</v>
      </c>
      <c r="O28" s="185">
        <v>2000</v>
      </c>
      <c r="P28" s="185">
        <v>2000</v>
      </c>
    </row>
    <row r="29" spans="1:16">
      <c r="A29" s="244" t="s">
        <v>145</v>
      </c>
      <c r="B29" s="215" t="s">
        <v>775</v>
      </c>
      <c r="C29" s="144">
        <v>2311020</v>
      </c>
      <c r="D29" s="245" t="s">
        <v>127</v>
      </c>
      <c r="E29" s="185">
        <v>72000</v>
      </c>
      <c r="F29" s="185">
        <v>1200</v>
      </c>
      <c r="G29" s="185">
        <v>1200</v>
      </c>
      <c r="H29" s="185">
        <v>1200</v>
      </c>
      <c r="I29" s="185">
        <v>72000</v>
      </c>
      <c r="J29" s="185">
        <v>1200</v>
      </c>
      <c r="K29" s="185">
        <v>1200</v>
      </c>
      <c r="L29" s="185">
        <v>1200</v>
      </c>
      <c r="M29" s="185">
        <v>72000</v>
      </c>
      <c r="N29" s="185">
        <v>1200</v>
      </c>
      <c r="O29" s="185">
        <v>1200</v>
      </c>
      <c r="P29" s="185">
        <v>1200</v>
      </c>
    </row>
    <row r="30" spans="1:16">
      <c r="A30" s="244" t="s">
        <v>106</v>
      </c>
      <c r="B30" s="215" t="s">
        <v>776</v>
      </c>
      <c r="C30" s="247">
        <v>2316100</v>
      </c>
      <c r="D30" s="245" t="s">
        <v>127</v>
      </c>
      <c r="E30" s="185">
        <v>375000</v>
      </c>
      <c r="F30" s="185">
        <v>2500</v>
      </c>
      <c r="G30" s="185">
        <v>2500</v>
      </c>
      <c r="H30" s="185">
        <v>2500</v>
      </c>
      <c r="I30" s="185">
        <v>375000</v>
      </c>
      <c r="J30" s="185">
        <v>2500</v>
      </c>
      <c r="K30" s="185">
        <v>2500</v>
      </c>
      <c r="L30" s="185">
        <v>2500</v>
      </c>
      <c r="M30" s="185">
        <v>375000</v>
      </c>
      <c r="N30" s="185">
        <v>2500</v>
      </c>
      <c r="O30" s="185">
        <v>2500</v>
      </c>
      <c r="P30" s="185">
        <v>2500</v>
      </c>
    </row>
    <row r="31" spans="1:16">
      <c r="A31" s="244" t="s">
        <v>107</v>
      </c>
      <c r="B31" s="215" t="s">
        <v>130</v>
      </c>
      <c r="C31" s="246">
        <v>2349010</v>
      </c>
      <c r="D31" s="145" t="s">
        <v>69</v>
      </c>
      <c r="E31" s="185">
        <v>1170000</v>
      </c>
      <c r="F31" s="185">
        <v>1300</v>
      </c>
      <c r="G31" s="185">
        <v>1300</v>
      </c>
      <c r="H31" s="185">
        <v>1300</v>
      </c>
      <c r="I31" s="185">
        <v>1170000</v>
      </c>
      <c r="J31" s="185">
        <v>1300</v>
      </c>
      <c r="K31" s="185">
        <v>1300</v>
      </c>
      <c r="L31" s="185">
        <v>1300</v>
      </c>
      <c r="M31" s="185">
        <v>520000</v>
      </c>
      <c r="N31" s="185">
        <v>1300</v>
      </c>
      <c r="O31" s="185">
        <v>1300</v>
      </c>
      <c r="P31" s="185">
        <v>1300</v>
      </c>
    </row>
    <row r="32" spans="1:16">
      <c r="A32" s="244" t="s">
        <v>108</v>
      </c>
      <c r="B32" s="215" t="s">
        <v>131</v>
      </c>
      <c r="C32" s="144">
        <v>2211000</v>
      </c>
      <c r="D32" s="145" t="s">
        <v>69</v>
      </c>
      <c r="E32" s="185">
        <v>270000</v>
      </c>
      <c r="F32" s="185">
        <v>2500</v>
      </c>
      <c r="G32" s="185">
        <v>2500</v>
      </c>
      <c r="H32" s="185">
        <v>2500</v>
      </c>
      <c r="I32" s="185">
        <v>270000</v>
      </c>
      <c r="J32" s="185">
        <v>2500</v>
      </c>
      <c r="K32" s="185">
        <v>2500</v>
      </c>
      <c r="L32" s="185">
        <v>2500</v>
      </c>
      <c r="M32" s="185">
        <v>90000</v>
      </c>
      <c r="N32" s="185">
        <v>2500</v>
      </c>
      <c r="O32" s="185">
        <v>2500</v>
      </c>
      <c r="P32" s="185">
        <v>2500</v>
      </c>
    </row>
    <row r="33" spans="1:16">
      <c r="A33" s="244" t="s">
        <v>109</v>
      </c>
      <c r="B33" s="215" t="s">
        <v>66</v>
      </c>
      <c r="C33" s="144">
        <v>2352010</v>
      </c>
      <c r="D33" s="245" t="s">
        <v>127</v>
      </c>
      <c r="E33" s="185">
        <v>216000</v>
      </c>
      <c r="F33" s="185">
        <v>1800</v>
      </c>
      <c r="G33" s="185">
        <v>1800</v>
      </c>
      <c r="H33" s="185">
        <v>1800</v>
      </c>
      <c r="I33" s="185">
        <v>216000</v>
      </c>
      <c r="J33" s="185">
        <v>1800</v>
      </c>
      <c r="K33" s="185">
        <v>1800</v>
      </c>
      <c r="L33" s="185">
        <v>1800</v>
      </c>
      <c r="M33" s="185">
        <v>216000</v>
      </c>
      <c r="N33" s="185">
        <v>1800</v>
      </c>
      <c r="O33" s="185">
        <v>1800</v>
      </c>
      <c r="P33" s="185">
        <v>1800</v>
      </c>
    </row>
    <row r="34" spans="1:16">
      <c r="A34" s="244" t="s">
        <v>110</v>
      </c>
      <c r="B34" s="215" t="s">
        <v>132</v>
      </c>
      <c r="C34" s="247">
        <v>151000</v>
      </c>
      <c r="D34" s="145" t="s">
        <v>127</v>
      </c>
      <c r="E34" s="185">
        <v>225000</v>
      </c>
      <c r="F34" s="185">
        <v>1500</v>
      </c>
      <c r="G34" s="185">
        <v>1500</v>
      </c>
      <c r="H34" s="185">
        <v>1500</v>
      </c>
      <c r="I34" s="185">
        <v>225000</v>
      </c>
      <c r="J34" s="185">
        <v>1500</v>
      </c>
      <c r="K34" s="185">
        <v>1500</v>
      </c>
      <c r="L34" s="185">
        <v>1500</v>
      </c>
      <c r="M34" s="185">
        <v>150000</v>
      </c>
      <c r="N34" s="185">
        <v>1500</v>
      </c>
      <c r="O34" s="185">
        <v>1500</v>
      </c>
      <c r="P34" s="185">
        <v>1500</v>
      </c>
    </row>
    <row r="35" spans="1:16" ht="25.5">
      <c r="A35" s="244" t="s">
        <v>111</v>
      </c>
      <c r="B35" s="248" t="s">
        <v>133</v>
      </c>
      <c r="C35" s="144">
        <v>2391300</v>
      </c>
      <c r="D35" s="245" t="s">
        <v>69</v>
      </c>
      <c r="E35" s="185">
        <v>58500</v>
      </c>
      <c r="F35" s="185">
        <v>6500</v>
      </c>
      <c r="G35" s="185">
        <v>6500</v>
      </c>
      <c r="H35" s="185">
        <v>6500</v>
      </c>
      <c r="I35" s="185">
        <v>58500</v>
      </c>
      <c r="J35" s="185">
        <v>6500</v>
      </c>
      <c r="K35" s="185">
        <v>6500</v>
      </c>
      <c r="L35" s="185">
        <v>6500</v>
      </c>
      <c r="M35" s="185">
        <v>58500</v>
      </c>
      <c r="N35" s="185">
        <v>6500</v>
      </c>
      <c r="O35" s="185">
        <v>6500</v>
      </c>
      <c r="P35" s="185">
        <v>6500</v>
      </c>
    </row>
    <row r="36" spans="1:16" ht="25.5">
      <c r="A36" s="244" t="s">
        <v>112</v>
      </c>
      <c r="B36" s="248" t="s">
        <v>777</v>
      </c>
      <c r="C36" s="247">
        <v>2343010</v>
      </c>
      <c r="D36" s="145" t="s">
        <v>74</v>
      </c>
      <c r="E36" s="185">
        <v>180000</v>
      </c>
      <c r="F36" s="185">
        <v>2000</v>
      </c>
      <c r="G36" s="185">
        <v>2000</v>
      </c>
      <c r="H36" s="185">
        <v>2000</v>
      </c>
      <c r="I36" s="185">
        <v>180000</v>
      </c>
      <c r="J36" s="185">
        <v>2000</v>
      </c>
      <c r="K36" s="185">
        <v>2000</v>
      </c>
      <c r="L36" s="185">
        <v>2000</v>
      </c>
      <c r="M36" s="185">
        <v>120000</v>
      </c>
      <c r="N36" s="185">
        <v>2000</v>
      </c>
      <c r="O36" s="185">
        <v>2000</v>
      </c>
      <c r="P36" s="185">
        <v>2000</v>
      </c>
    </row>
    <row r="37" spans="1:16">
      <c r="A37" s="244" t="s">
        <v>113</v>
      </c>
      <c r="B37" s="215" t="s">
        <v>134</v>
      </c>
      <c r="C37" s="144">
        <v>2371010</v>
      </c>
      <c r="D37" s="245" t="s">
        <v>69</v>
      </c>
      <c r="E37" s="185">
        <v>14000</v>
      </c>
      <c r="F37" s="185">
        <v>7000</v>
      </c>
      <c r="G37" s="185">
        <v>7000</v>
      </c>
      <c r="H37" s="185">
        <v>7000</v>
      </c>
      <c r="I37" s="185">
        <v>14000</v>
      </c>
      <c r="J37" s="185">
        <v>7000</v>
      </c>
      <c r="K37" s="185">
        <v>7000</v>
      </c>
      <c r="L37" s="185">
        <v>7000</v>
      </c>
      <c r="M37" s="185">
        <v>14000</v>
      </c>
      <c r="N37" s="185">
        <v>7000</v>
      </c>
      <c r="O37" s="185">
        <v>7000</v>
      </c>
      <c r="P37" s="185">
        <v>7000</v>
      </c>
    </row>
    <row r="38" spans="1:16">
      <c r="A38" s="244" t="s">
        <v>114</v>
      </c>
      <c r="B38" s="215" t="s">
        <v>135</v>
      </c>
      <c r="C38" s="144">
        <v>2371010</v>
      </c>
      <c r="D38" s="245" t="s">
        <v>69</v>
      </c>
      <c r="E38" s="249">
        <v>27000</v>
      </c>
      <c r="F38" s="185">
        <v>1500</v>
      </c>
      <c r="G38" s="185">
        <v>1500</v>
      </c>
      <c r="H38" s="185">
        <v>1500</v>
      </c>
      <c r="I38" s="249">
        <v>27000</v>
      </c>
      <c r="J38" s="185">
        <v>1500</v>
      </c>
      <c r="K38" s="185">
        <v>1500</v>
      </c>
      <c r="L38" s="185">
        <v>1500</v>
      </c>
      <c r="M38" s="249">
        <v>27000</v>
      </c>
      <c r="N38" s="185">
        <v>1500</v>
      </c>
      <c r="O38" s="185">
        <v>1500</v>
      </c>
      <c r="P38" s="185">
        <v>1500</v>
      </c>
    </row>
    <row r="39" spans="1:16">
      <c r="A39" s="244" t="s">
        <v>115</v>
      </c>
      <c r="B39" s="215" t="s">
        <v>136</v>
      </c>
      <c r="C39" s="144">
        <v>2211000</v>
      </c>
      <c r="D39" s="145" t="s">
        <v>69</v>
      </c>
      <c r="E39" s="185">
        <v>504000</v>
      </c>
      <c r="F39" s="185">
        <v>3500</v>
      </c>
      <c r="G39" s="185">
        <v>3500</v>
      </c>
      <c r="H39" s="185">
        <v>3500</v>
      </c>
      <c r="I39" s="185">
        <v>504000</v>
      </c>
      <c r="J39" s="185">
        <v>3500</v>
      </c>
      <c r="K39" s="185">
        <v>3500</v>
      </c>
      <c r="L39" s="185">
        <v>3500</v>
      </c>
      <c r="M39" s="185">
        <v>210000</v>
      </c>
      <c r="N39" s="185">
        <v>3500</v>
      </c>
      <c r="O39" s="185">
        <v>3500</v>
      </c>
      <c r="P39" s="185">
        <v>3500</v>
      </c>
    </row>
    <row r="40" spans="1:16">
      <c r="A40" s="244" t="s">
        <v>116</v>
      </c>
      <c r="B40" s="215" t="s">
        <v>137</v>
      </c>
      <c r="C40" s="144">
        <v>2367010</v>
      </c>
      <c r="D40" s="145" t="s">
        <v>127</v>
      </c>
      <c r="E40" s="185">
        <v>135000</v>
      </c>
      <c r="F40" s="185">
        <v>9000</v>
      </c>
      <c r="G40" s="185">
        <v>9000</v>
      </c>
      <c r="H40" s="185">
        <v>9000</v>
      </c>
      <c r="I40" s="185">
        <v>150000</v>
      </c>
      <c r="J40" s="185">
        <v>10000</v>
      </c>
      <c r="K40" s="185">
        <v>10000</v>
      </c>
      <c r="L40" s="185">
        <v>10000</v>
      </c>
      <c r="M40" s="185">
        <v>80000</v>
      </c>
      <c r="N40" s="185">
        <v>8000</v>
      </c>
      <c r="O40" s="185">
        <v>8000</v>
      </c>
      <c r="P40" s="185">
        <v>8000</v>
      </c>
    </row>
    <row r="41" spans="1:16">
      <c r="A41" s="244" t="s">
        <v>117</v>
      </c>
      <c r="B41" s="215" t="s">
        <v>68</v>
      </c>
      <c r="C41" s="247">
        <v>135100</v>
      </c>
      <c r="D41" s="145" t="s">
        <v>127</v>
      </c>
      <c r="E41" s="185">
        <v>216000</v>
      </c>
      <c r="F41" s="185">
        <v>4000</v>
      </c>
      <c r="G41" s="185">
        <v>4000</v>
      </c>
      <c r="H41" s="185">
        <v>4000</v>
      </c>
      <c r="I41" s="185">
        <v>216000</v>
      </c>
      <c r="J41" s="185">
        <v>4000</v>
      </c>
      <c r="K41" s="185">
        <v>4000</v>
      </c>
      <c r="L41" s="185">
        <v>4000</v>
      </c>
      <c r="M41" s="185">
        <v>76000</v>
      </c>
      <c r="N41" s="185">
        <v>3500</v>
      </c>
      <c r="O41" s="185">
        <v>3500</v>
      </c>
      <c r="P41" s="185">
        <v>3500</v>
      </c>
    </row>
    <row r="42" spans="1:16">
      <c r="A42" s="244" t="s">
        <v>118</v>
      </c>
      <c r="B42" s="215" t="s">
        <v>138</v>
      </c>
      <c r="C42" s="144">
        <v>2367010</v>
      </c>
      <c r="D42" s="145" t="s">
        <v>74</v>
      </c>
      <c r="E42" s="185">
        <v>42000</v>
      </c>
      <c r="F42" s="185">
        <v>2800</v>
      </c>
      <c r="G42" s="185">
        <v>2800</v>
      </c>
      <c r="H42" s="185">
        <v>2800</v>
      </c>
      <c r="I42" s="185">
        <v>42000</v>
      </c>
      <c r="J42" s="185">
        <v>2800</v>
      </c>
      <c r="K42" s="185">
        <v>2800</v>
      </c>
      <c r="L42" s="185">
        <v>2800</v>
      </c>
      <c r="M42" s="185">
        <v>42000</v>
      </c>
      <c r="N42" s="185">
        <v>2800</v>
      </c>
      <c r="O42" s="185">
        <v>2800</v>
      </c>
      <c r="P42" s="185">
        <v>2800</v>
      </c>
    </row>
    <row r="43" spans="1:16">
      <c r="A43" s="244" t="s">
        <v>119</v>
      </c>
      <c r="B43" s="215" t="s">
        <v>139</v>
      </c>
      <c r="C43" s="247">
        <v>161000</v>
      </c>
      <c r="D43" s="245" t="s">
        <v>69</v>
      </c>
      <c r="E43" s="185">
        <v>90000</v>
      </c>
      <c r="F43" s="185">
        <v>300</v>
      </c>
      <c r="G43" s="185">
        <v>300</v>
      </c>
      <c r="H43" s="185">
        <v>300</v>
      </c>
      <c r="I43" s="185">
        <v>90000</v>
      </c>
      <c r="J43" s="185">
        <v>300</v>
      </c>
      <c r="K43" s="185">
        <v>300</v>
      </c>
      <c r="L43" s="185">
        <v>300</v>
      </c>
      <c r="M43" s="185">
        <v>30000</v>
      </c>
      <c r="N43" s="185">
        <v>300</v>
      </c>
      <c r="O43" s="185">
        <v>300</v>
      </c>
      <c r="P43" s="185">
        <v>300</v>
      </c>
    </row>
    <row r="44" spans="1:16">
      <c r="A44" s="244" t="s">
        <v>120</v>
      </c>
      <c r="B44" s="215" t="s">
        <v>68</v>
      </c>
      <c r="C44" s="247">
        <v>125310</v>
      </c>
      <c r="D44" s="145" t="s">
        <v>127</v>
      </c>
      <c r="E44" s="185">
        <v>157500</v>
      </c>
      <c r="F44" s="185">
        <v>1500</v>
      </c>
      <c r="G44" s="185">
        <v>1500</v>
      </c>
      <c r="H44" s="185">
        <v>1500</v>
      </c>
      <c r="I44" s="185">
        <v>157500</v>
      </c>
      <c r="J44" s="185">
        <v>1500</v>
      </c>
      <c r="K44" s="185">
        <v>1500</v>
      </c>
      <c r="L44" s="185">
        <v>1500</v>
      </c>
      <c r="M44" s="185">
        <v>90000</v>
      </c>
      <c r="N44" s="185">
        <v>1500</v>
      </c>
      <c r="O44" s="185">
        <v>1500</v>
      </c>
      <c r="P44" s="185">
        <v>1500</v>
      </c>
    </row>
    <row r="45" spans="1:16">
      <c r="A45" s="244" t="s">
        <v>121</v>
      </c>
      <c r="B45" s="215" t="s">
        <v>140</v>
      </c>
      <c r="C45" s="144">
        <v>2367010</v>
      </c>
      <c r="D45" s="145" t="s">
        <v>128</v>
      </c>
      <c r="E45" s="185">
        <v>204000</v>
      </c>
      <c r="F45" s="185">
        <v>6800</v>
      </c>
      <c r="G45" s="185">
        <v>6800</v>
      </c>
      <c r="H45" s="185">
        <v>6800</v>
      </c>
      <c r="I45" s="185">
        <v>204000</v>
      </c>
      <c r="J45" s="185">
        <v>6800</v>
      </c>
      <c r="K45" s="185">
        <v>6800</v>
      </c>
      <c r="L45" s="185">
        <v>6800</v>
      </c>
      <c r="M45" s="185">
        <v>19500</v>
      </c>
      <c r="N45" s="185">
        <v>6500</v>
      </c>
      <c r="O45" s="185">
        <v>6500</v>
      </c>
      <c r="P45" s="185">
        <v>6500</v>
      </c>
    </row>
    <row r="46" spans="1:16">
      <c r="A46" s="244" t="s">
        <v>122</v>
      </c>
      <c r="B46" s="215" t="s">
        <v>141</v>
      </c>
      <c r="C46" s="144">
        <v>2367010</v>
      </c>
      <c r="D46" s="145" t="s">
        <v>69</v>
      </c>
      <c r="E46" s="185">
        <v>58500</v>
      </c>
      <c r="F46" s="185">
        <v>6500</v>
      </c>
      <c r="G46" s="185">
        <v>6500</v>
      </c>
      <c r="H46" s="185">
        <v>6500</v>
      </c>
      <c r="I46" s="185">
        <v>58500</v>
      </c>
      <c r="J46" s="185">
        <v>6500</v>
      </c>
      <c r="K46" s="185">
        <v>6500</v>
      </c>
      <c r="L46" s="185">
        <v>6500</v>
      </c>
      <c r="M46" s="185">
        <v>32500</v>
      </c>
      <c r="N46" s="185">
        <v>6500</v>
      </c>
      <c r="O46" s="185">
        <v>6500</v>
      </c>
      <c r="P46" s="185">
        <v>6500</v>
      </c>
    </row>
    <row r="47" spans="1:16">
      <c r="A47" s="244" t="s">
        <v>123</v>
      </c>
      <c r="B47" s="215" t="s">
        <v>142</v>
      </c>
      <c r="C47" s="144">
        <v>2211000</v>
      </c>
      <c r="D47" s="245" t="s">
        <v>129</v>
      </c>
      <c r="E47" s="185">
        <v>24300</v>
      </c>
      <c r="F47" s="185">
        <v>900</v>
      </c>
      <c r="G47" s="185">
        <v>900</v>
      </c>
      <c r="H47" s="185">
        <v>900</v>
      </c>
      <c r="I47" s="185">
        <v>24300</v>
      </c>
      <c r="J47" s="185">
        <v>900</v>
      </c>
      <c r="K47" s="185">
        <v>900</v>
      </c>
      <c r="L47" s="185">
        <v>900</v>
      </c>
      <c r="M47" s="185">
        <v>32400</v>
      </c>
      <c r="N47" s="185">
        <v>900</v>
      </c>
      <c r="O47" s="185">
        <v>900</v>
      </c>
      <c r="P47" s="185">
        <v>900</v>
      </c>
    </row>
    <row r="48" spans="1:16">
      <c r="A48" s="244" t="s">
        <v>124</v>
      </c>
      <c r="B48" s="215" t="s">
        <v>68</v>
      </c>
      <c r="C48" s="247">
        <v>125100</v>
      </c>
      <c r="D48" s="145" t="s">
        <v>127</v>
      </c>
      <c r="E48" s="185">
        <v>13500</v>
      </c>
      <c r="F48" s="185">
        <v>1500</v>
      </c>
      <c r="G48" s="185">
        <v>1500</v>
      </c>
      <c r="H48" s="185">
        <v>1500</v>
      </c>
      <c r="I48" s="185">
        <v>13500</v>
      </c>
      <c r="J48" s="185">
        <v>1500</v>
      </c>
      <c r="K48" s="185">
        <v>1500</v>
      </c>
      <c r="L48" s="185">
        <v>1500</v>
      </c>
      <c r="M48" s="185">
        <v>13500</v>
      </c>
      <c r="N48" s="185">
        <v>1500</v>
      </c>
      <c r="O48" s="185">
        <v>1500</v>
      </c>
      <c r="P48" s="185">
        <v>1500</v>
      </c>
    </row>
    <row r="49" spans="1:16">
      <c r="A49" s="244" t="s">
        <v>125</v>
      </c>
      <c r="B49" s="215" t="s">
        <v>68</v>
      </c>
      <c r="C49" s="247">
        <v>121200</v>
      </c>
      <c r="D49" s="145" t="s">
        <v>127</v>
      </c>
      <c r="E49" s="185">
        <v>30000</v>
      </c>
      <c r="F49" s="185">
        <v>2000</v>
      </c>
      <c r="G49" s="185">
        <v>2000</v>
      </c>
      <c r="H49" s="185">
        <v>2000</v>
      </c>
      <c r="I49" s="185">
        <v>34500</v>
      </c>
      <c r="J49" s="185">
        <v>2300</v>
      </c>
      <c r="K49" s="185">
        <v>2300</v>
      </c>
      <c r="L49" s="185">
        <v>2300</v>
      </c>
      <c r="M49" s="185">
        <v>20000</v>
      </c>
      <c r="N49" s="185">
        <v>2000</v>
      </c>
      <c r="O49" s="185">
        <v>2000</v>
      </c>
      <c r="P49" s="185">
        <v>2000</v>
      </c>
    </row>
    <row r="50" spans="1:16">
      <c r="A50" s="244" t="s">
        <v>126</v>
      </c>
      <c r="B50" s="215" t="s">
        <v>68</v>
      </c>
      <c r="C50" s="247">
        <v>125200</v>
      </c>
      <c r="D50" s="145" t="s">
        <v>127</v>
      </c>
      <c r="E50" s="185">
        <v>67500</v>
      </c>
      <c r="F50" s="185">
        <v>5000</v>
      </c>
      <c r="G50" s="185">
        <v>5000</v>
      </c>
      <c r="H50" s="185">
        <v>5000</v>
      </c>
      <c r="I50" s="185">
        <v>67500</v>
      </c>
      <c r="J50" s="185">
        <v>5000</v>
      </c>
      <c r="K50" s="185">
        <v>5000</v>
      </c>
      <c r="L50" s="185">
        <v>5000</v>
      </c>
      <c r="M50" s="185">
        <v>25000</v>
      </c>
      <c r="N50" s="185">
        <v>5000</v>
      </c>
      <c r="O50" s="185">
        <v>5000</v>
      </c>
      <c r="P50" s="185">
        <v>5000</v>
      </c>
    </row>
    <row r="51" spans="1:16">
      <c r="A51" s="226"/>
    </row>
    <row r="52" spans="1:16">
      <c r="A52" s="227" t="s">
        <v>37</v>
      </c>
      <c r="B52" s="209"/>
      <c r="C52" s="209"/>
      <c r="D52" s="209"/>
      <c r="E52" s="209"/>
      <c r="F52" s="209"/>
      <c r="G52" s="228"/>
      <c r="H52" s="228"/>
    </row>
    <row r="53" spans="1:16">
      <c r="A53" s="227"/>
      <c r="B53" s="229" t="s">
        <v>38</v>
      </c>
      <c r="C53" s="229"/>
      <c r="D53" s="229"/>
      <c r="E53" s="230" t="s">
        <v>39</v>
      </c>
      <c r="F53" s="229"/>
      <c r="G53" s="228"/>
      <c r="H53" s="228"/>
    </row>
    <row r="54" spans="1:16">
      <c r="A54" s="227"/>
      <c r="B54" s="229" t="s">
        <v>40</v>
      </c>
      <c r="C54" s="209"/>
      <c r="D54" s="209"/>
      <c r="E54" s="209"/>
      <c r="F54" s="209"/>
      <c r="G54" s="228"/>
      <c r="H54" s="228"/>
    </row>
    <row r="55" spans="1:16" ht="6.75" customHeight="1">
      <c r="A55" s="227"/>
      <c r="B55" s="209"/>
      <c r="C55" s="209"/>
      <c r="D55" s="209"/>
      <c r="E55" s="209"/>
      <c r="F55" s="209"/>
      <c r="G55" s="228"/>
      <c r="H55" s="228"/>
    </row>
    <row r="56" spans="1:16" ht="18" customHeight="1">
      <c r="A56" s="371" t="s">
        <v>41</v>
      </c>
      <c r="B56" s="371" t="s">
        <v>42</v>
      </c>
      <c r="C56" s="371" t="s">
        <v>23</v>
      </c>
      <c r="D56" s="371" t="s">
        <v>43</v>
      </c>
      <c r="E56" s="368" t="s">
        <v>25</v>
      </c>
      <c r="F56" s="369"/>
      <c r="G56" s="370"/>
      <c r="H56" s="371" t="s">
        <v>44</v>
      </c>
      <c r="I56" s="368" t="s">
        <v>25</v>
      </c>
      <c r="J56" s="369"/>
      <c r="K56" s="370"/>
      <c r="L56" s="371" t="s">
        <v>793</v>
      </c>
      <c r="M56" s="368" t="s">
        <v>25</v>
      </c>
      <c r="N56" s="369"/>
      <c r="O56" s="370"/>
    </row>
    <row r="57" spans="1:16" ht="36" customHeight="1">
      <c r="A57" s="372"/>
      <c r="B57" s="372"/>
      <c r="C57" s="372"/>
      <c r="D57" s="372"/>
      <c r="E57" s="80" t="s">
        <v>27</v>
      </c>
      <c r="F57" s="80" t="s">
        <v>28</v>
      </c>
      <c r="G57" s="80" t="s">
        <v>29</v>
      </c>
      <c r="H57" s="372"/>
      <c r="I57" s="80" t="s">
        <v>30</v>
      </c>
      <c r="J57" s="80" t="s">
        <v>31</v>
      </c>
      <c r="K57" s="80" t="s">
        <v>32</v>
      </c>
      <c r="L57" s="372"/>
      <c r="M57" s="80" t="s">
        <v>790</v>
      </c>
      <c r="N57" s="80" t="s">
        <v>791</v>
      </c>
      <c r="O57" s="80" t="s">
        <v>792</v>
      </c>
    </row>
    <row r="58" spans="1:16">
      <c r="A58" s="80" t="s">
        <v>33</v>
      </c>
      <c r="B58" s="80" t="s">
        <v>34</v>
      </c>
      <c r="C58" s="80" t="s">
        <v>35</v>
      </c>
      <c r="D58" s="168">
        <v>1</v>
      </c>
      <c r="E58" s="168">
        <v>2</v>
      </c>
      <c r="F58" s="168">
        <v>3</v>
      </c>
      <c r="G58" s="168">
        <v>4</v>
      </c>
      <c r="H58" s="168">
        <v>5</v>
      </c>
      <c r="I58" s="168">
        <v>6</v>
      </c>
      <c r="J58" s="168">
        <v>7</v>
      </c>
      <c r="K58" s="168">
        <v>8</v>
      </c>
      <c r="L58" s="168">
        <v>9</v>
      </c>
      <c r="M58" s="168">
        <v>10</v>
      </c>
      <c r="N58" s="168">
        <v>11</v>
      </c>
      <c r="O58" s="168">
        <v>12</v>
      </c>
    </row>
    <row r="59" spans="1:16">
      <c r="A59" s="54"/>
      <c r="B59" s="54"/>
      <c r="C59" s="54"/>
      <c r="D59" s="231"/>
      <c r="E59" s="231"/>
      <c r="F59" s="231"/>
      <c r="G59" s="231"/>
      <c r="H59" s="231"/>
      <c r="I59" s="232"/>
      <c r="J59" s="232"/>
      <c r="K59" s="232"/>
      <c r="L59" s="231"/>
      <c r="M59" s="232"/>
      <c r="N59" s="232"/>
      <c r="O59" s="232"/>
    </row>
    <row r="60" spans="1:16">
      <c r="A60" s="54"/>
      <c r="B60" s="54"/>
      <c r="C60" s="54"/>
      <c r="D60" s="231"/>
      <c r="E60" s="231"/>
      <c r="F60" s="231"/>
      <c r="G60" s="231"/>
      <c r="H60" s="231"/>
      <c r="I60" s="232"/>
      <c r="J60" s="232"/>
      <c r="K60" s="232"/>
      <c r="L60" s="231"/>
      <c r="M60" s="232"/>
      <c r="N60" s="232"/>
      <c r="O60" s="232"/>
    </row>
    <row r="61" spans="1:16">
      <c r="A61" s="54"/>
      <c r="B61" s="54"/>
      <c r="C61" s="54"/>
      <c r="D61" s="231"/>
      <c r="E61" s="231"/>
      <c r="F61" s="231"/>
      <c r="G61" s="231"/>
      <c r="H61" s="231"/>
      <c r="I61" s="232"/>
      <c r="J61" s="232"/>
      <c r="K61" s="232"/>
      <c r="L61" s="231"/>
      <c r="M61" s="232"/>
      <c r="N61" s="232"/>
      <c r="O61" s="232"/>
    </row>
    <row r="62" spans="1:16">
      <c r="A62" s="54"/>
      <c r="B62" s="54"/>
      <c r="C62" s="54"/>
      <c r="D62" s="231"/>
      <c r="E62" s="231"/>
      <c r="F62" s="231"/>
      <c r="G62" s="231"/>
      <c r="H62" s="231"/>
      <c r="I62" s="232"/>
      <c r="J62" s="232"/>
      <c r="K62" s="232"/>
      <c r="L62" s="231"/>
      <c r="M62" s="232"/>
      <c r="N62" s="232"/>
      <c r="O62" s="232"/>
    </row>
    <row r="63" spans="1:16">
      <c r="A63" s="54"/>
      <c r="B63" s="54"/>
      <c r="C63" s="54"/>
      <c r="D63" s="231"/>
      <c r="E63" s="231"/>
      <c r="F63" s="231"/>
      <c r="G63" s="231"/>
      <c r="H63" s="231"/>
      <c r="I63" s="232"/>
      <c r="J63" s="232"/>
      <c r="K63" s="232"/>
      <c r="L63" s="231"/>
      <c r="M63" s="232"/>
      <c r="N63" s="232"/>
      <c r="O63" s="232"/>
    </row>
    <row r="64" spans="1:16">
      <c r="A64" s="54"/>
      <c r="B64" s="54"/>
      <c r="C64" s="54"/>
      <c r="D64" s="231"/>
      <c r="E64" s="231"/>
      <c r="F64" s="231"/>
      <c r="G64" s="231"/>
      <c r="H64" s="231"/>
      <c r="I64" s="232"/>
      <c r="J64" s="232"/>
      <c r="K64" s="232"/>
      <c r="L64" s="231"/>
      <c r="M64" s="232"/>
      <c r="N64" s="232"/>
      <c r="O64" s="232"/>
    </row>
    <row r="65" spans="1:8" ht="10.5" customHeight="1"/>
    <row r="68" spans="1:8">
      <c r="B68" s="233" t="s">
        <v>778</v>
      </c>
      <c r="C68" s="187"/>
      <c r="D68" s="187"/>
      <c r="E68" s="187"/>
      <c r="F68" s="187"/>
      <c r="G68" s="187"/>
      <c r="H68" s="187"/>
    </row>
    <row r="69" spans="1:8">
      <c r="A69" s="234" t="s">
        <v>46</v>
      </c>
      <c r="B69" s="233" t="s">
        <v>47</v>
      </c>
      <c r="C69" s="187"/>
      <c r="D69" s="187"/>
      <c r="E69" s="187"/>
      <c r="F69" s="187"/>
      <c r="G69" s="187"/>
      <c r="H69" s="187"/>
    </row>
    <row r="70" spans="1:8">
      <c r="B70" s="233" t="s">
        <v>48</v>
      </c>
      <c r="C70" s="187"/>
      <c r="D70" s="187"/>
      <c r="E70" s="187"/>
      <c r="F70" s="187"/>
      <c r="G70" s="187"/>
      <c r="H70" s="187"/>
    </row>
    <row r="72" spans="1:8">
      <c r="B72" s="187" t="s">
        <v>49</v>
      </c>
    </row>
    <row r="73" spans="1:8">
      <c r="C73" s="187"/>
      <c r="D73" s="187"/>
      <c r="E73" s="187"/>
      <c r="F73" s="187"/>
      <c r="G73" s="187"/>
      <c r="H73" s="187"/>
    </row>
  </sheetData>
  <mergeCells count="22">
    <mergeCell ref="I56:K56"/>
    <mergeCell ref="A56:A57"/>
    <mergeCell ref="B56:B57"/>
    <mergeCell ref="C56:C57"/>
    <mergeCell ref="D56:D57"/>
    <mergeCell ref="E56:G56"/>
    <mergeCell ref="M23:M24"/>
    <mergeCell ref="N23:P23"/>
    <mergeCell ref="L56:L57"/>
    <mergeCell ref="M56:O56"/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J23:L23"/>
    <mergeCell ref="H56:H57"/>
  </mergeCells>
  <pageMargins left="0.7" right="0.7" top="0.75" bottom="0.75" header="0.3" footer="0.3"/>
  <pageSetup scale="63" orientation="portrait" r:id="rId1"/>
  <rowBreaks count="1" manualBreakCount="1">
    <brk id="7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150"/>
  <sheetViews>
    <sheetView topLeftCell="A9" zoomScaleSheetLayoutView="100" workbookViewId="0">
      <selection activeCell="A30" sqref="A30"/>
    </sheetView>
  </sheetViews>
  <sheetFormatPr defaultRowHeight="15"/>
  <cols>
    <col min="1" max="1" width="24" customWidth="1"/>
    <col min="2" max="2" width="21.28515625" customWidth="1"/>
    <col min="4" max="4" width="8.5703125" customWidth="1"/>
    <col min="5" max="5" width="12.85546875" customWidth="1"/>
    <col min="6" max="7" width="7.7109375" customWidth="1"/>
    <col min="8" max="8" width="9.7109375" customWidth="1"/>
    <col min="9" max="9" width="12.28515625" customWidth="1"/>
    <col min="10" max="11" width="7.7109375" customWidth="1"/>
    <col min="12" max="12" width="9.140625" customWidth="1"/>
    <col min="13" max="13" width="11.28515625" customWidth="1"/>
  </cols>
  <sheetData>
    <row r="1" spans="1:12">
      <c r="A1" s="1"/>
      <c r="B1" s="1"/>
      <c r="D1" s="1"/>
      <c r="F1" s="1"/>
      <c r="G1" s="1"/>
      <c r="H1" s="1"/>
      <c r="L1" s="2" t="s">
        <v>0</v>
      </c>
    </row>
    <row r="3" spans="1:12" ht="16.5" customHeight="1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2">
      <c r="A4" s="351"/>
      <c r="B4" s="351"/>
      <c r="C4" s="351"/>
      <c r="D4" s="351"/>
      <c r="E4" s="351"/>
      <c r="F4" s="351"/>
      <c r="G4" s="351"/>
      <c r="H4" s="351"/>
    </row>
    <row r="5" spans="1:12">
      <c r="A5" s="3" t="s">
        <v>2</v>
      </c>
    </row>
    <row r="6" spans="1:12">
      <c r="A6" s="4" t="s">
        <v>3</v>
      </c>
      <c r="B6" s="5">
        <v>3672913</v>
      </c>
      <c r="C6" s="6"/>
      <c r="D6" s="6"/>
      <c r="E6" s="6"/>
      <c r="F6" s="6"/>
      <c r="G6" s="6"/>
      <c r="H6" s="6"/>
    </row>
    <row r="7" spans="1:12">
      <c r="A7" s="1"/>
      <c r="B7" s="7" t="s">
        <v>4</v>
      </c>
      <c r="C7" s="1"/>
      <c r="D7" s="7" t="s">
        <v>5</v>
      </c>
      <c r="E7" s="8"/>
      <c r="F7" s="9"/>
      <c r="G7" s="9"/>
      <c r="H7" s="9"/>
    </row>
    <row r="8" spans="1:12">
      <c r="A8" s="10" t="s">
        <v>6</v>
      </c>
      <c r="B8" s="11" t="s">
        <v>51</v>
      </c>
      <c r="C8" s="12"/>
      <c r="D8" s="13">
        <v>22</v>
      </c>
      <c r="E8" s="6"/>
      <c r="F8" s="9"/>
      <c r="G8" s="9"/>
      <c r="H8" s="9"/>
    </row>
    <row r="9" spans="1:12">
      <c r="A9" s="14" t="s">
        <v>7</v>
      </c>
      <c r="B9" s="59" t="s">
        <v>52</v>
      </c>
      <c r="C9" s="12"/>
      <c r="D9" s="13">
        <v>1</v>
      </c>
      <c r="E9" s="6"/>
      <c r="F9" s="9"/>
      <c r="G9" s="9"/>
      <c r="H9" s="9"/>
    </row>
    <row r="10" spans="1:12">
      <c r="A10" s="15" t="s">
        <v>8</v>
      </c>
      <c r="B10" s="60" t="s">
        <v>148</v>
      </c>
      <c r="C10" s="17"/>
      <c r="D10" s="18"/>
      <c r="E10" s="6"/>
      <c r="F10" s="9"/>
      <c r="G10" s="9"/>
      <c r="H10" s="9"/>
    </row>
    <row r="11" spans="1:12">
      <c r="A11" s="19" t="s">
        <v>9</v>
      </c>
      <c r="B11" s="16"/>
      <c r="C11" s="20"/>
      <c r="D11" s="21"/>
      <c r="E11" s="6"/>
      <c r="F11" s="9"/>
      <c r="G11" s="9"/>
      <c r="H11" s="9"/>
    </row>
    <row r="12" spans="1:12">
      <c r="A12" s="22" t="s">
        <v>10</v>
      </c>
      <c r="B12" s="352" t="s">
        <v>104</v>
      </c>
      <c r="C12" s="353"/>
      <c r="D12" s="354"/>
      <c r="E12" s="23"/>
      <c r="F12" s="23"/>
      <c r="G12" s="23"/>
      <c r="H12" s="23"/>
    </row>
    <row r="13" spans="1:12">
      <c r="A13" s="24" t="s">
        <v>11</v>
      </c>
      <c r="B13" s="355"/>
      <c r="C13" s="356"/>
      <c r="D13" s="357"/>
      <c r="E13" s="25"/>
      <c r="F13" s="25"/>
      <c r="G13" s="25"/>
      <c r="H13" s="25"/>
    </row>
    <row r="14" spans="1:12">
      <c r="A14" s="26"/>
      <c r="B14" s="27"/>
      <c r="C14" s="28"/>
      <c r="D14" s="29">
        <v>4711</v>
      </c>
      <c r="E14" s="25"/>
      <c r="F14" s="25"/>
      <c r="G14" s="25"/>
      <c r="H14" s="25"/>
    </row>
    <row r="15" spans="1:12">
      <c r="A15" s="30"/>
      <c r="B15" s="30"/>
      <c r="C15" s="25"/>
      <c r="D15" s="25"/>
      <c r="E15" s="25"/>
      <c r="F15" s="25"/>
      <c r="G15" s="25"/>
      <c r="H15" s="25"/>
    </row>
    <row r="16" spans="1:12">
      <c r="A16" s="31" t="s">
        <v>12</v>
      </c>
      <c r="B16" s="30"/>
      <c r="C16" s="25"/>
      <c r="D16" s="25"/>
      <c r="E16" s="25"/>
      <c r="F16" s="25"/>
      <c r="G16" s="25"/>
      <c r="H16" s="25"/>
    </row>
    <row r="17" spans="1:16">
      <c r="A17" s="32" t="s">
        <v>13</v>
      </c>
      <c r="B17" s="33"/>
      <c r="C17" s="34"/>
      <c r="D17" s="148" t="s">
        <v>14</v>
      </c>
      <c r="E17" s="34"/>
      <c r="F17" s="39" t="s">
        <v>15</v>
      </c>
      <c r="G17" s="25"/>
      <c r="H17" s="25"/>
    </row>
    <row r="18" spans="1:16">
      <c r="A18" s="36" t="s">
        <v>16</v>
      </c>
      <c r="B18" s="37"/>
      <c r="C18" s="38"/>
      <c r="D18" s="38" t="s">
        <v>17</v>
      </c>
      <c r="E18" s="182">
        <v>20373.5</v>
      </c>
      <c r="F18" s="38"/>
      <c r="G18" s="25"/>
      <c r="H18" s="25"/>
    </row>
    <row r="19" spans="1:16" s="113" customFormat="1">
      <c r="A19" s="164"/>
      <c r="B19" s="117"/>
      <c r="C19" s="102"/>
      <c r="D19" s="102" t="s">
        <v>18</v>
      </c>
      <c r="E19" s="181">
        <v>24542</v>
      </c>
      <c r="F19" s="102"/>
      <c r="G19" s="102"/>
      <c r="H19" s="102"/>
    </row>
    <row r="20" spans="1:16">
      <c r="A20" s="27"/>
      <c r="B20" s="40"/>
      <c r="C20" s="41"/>
      <c r="D20" s="41" t="s">
        <v>789</v>
      </c>
      <c r="E20" s="183">
        <v>16665</v>
      </c>
      <c r="F20" s="41"/>
      <c r="G20" s="25"/>
      <c r="H20" s="25"/>
    </row>
    <row r="21" spans="1:16">
      <c r="A21" s="30"/>
      <c r="B21" s="30"/>
      <c r="C21" s="25"/>
      <c r="D21" s="25"/>
      <c r="E21" s="25"/>
      <c r="F21" s="25"/>
      <c r="G21" s="25"/>
      <c r="H21" s="25"/>
    </row>
    <row r="22" spans="1:16">
      <c r="A22" s="31" t="s">
        <v>19</v>
      </c>
    </row>
    <row r="23" spans="1:16" ht="15" customHeight="1">
      <c r="A23" s="358" t="s">
        <v>20</v>
      </c>
      <c r="B23" s="360" t="s">
        <v>21</v>
      </c>
      <c r="C23" s="362" t="s">
        <v>22</v>
      </c>
      <c r="D23" s="362" t="s">
        <v>23</v>
      </c>
      <c r="E23" s="362" t="s">
        <v>24</v>
      </c>
      <c r="F23" s="364" t="s">
        <v>25</v>
      </c>
      <c r="G23" s="365"/>
      <c r="H23" s="365"/>
      <c r="I23" s="362" t="s">
        <v>26</v>
      </c>
      <c r="J23" s="364" t="s">
        <v>25</v>
      </c>
      <c r="K23" s="365"/>
      <c r="L23" s="366"/>
      <c r="M23" s="362" t="s">
        <v>788</v>
      </c>
      <c r="N23" s="364" t="s">
        <v>25</v>
      </c>
      <c r="O23" s="365"/>
      <c r="P23" s="366"/>
    </row>
    <row r="24" spans="1:16" ht="39" customHeight="1">
      <c r="A24" s="359"/>
      <c r="B24" s="361"/>
      <c r="C24" s="362"/>
      <c r="D24" s="363"/>
      <c r="E24" s="362"/>
      <c r="F24" s="42" t="s">
        <v>27</v>
      </c>
      <c r="G24" s="42" t="s">
        <v>28</v>
      </c>
      <c r="H24" s="42" t="s">
        <v>29</v>
      </c>
      <c r="I24" s="362"/>
      <c r="J24" s="42" t="s">
        <v>30</v>
      </c>
      <c r="K24" s="42" t="s">
        <v>31</v>
      </c>
      <c r="L24" s="42" t="s">
        <v>32</v>
      </c>
      <c r="M24" s="362"/>
      <c r="N24" s="162" t="s">
        <v>790</v>
      </c>
      <c r="O24" s="162" t="s">
        <v>791</v>
      </c>
      <c r="P24" s="162" t="s">
        <v>792</v>
      </c>
    </row>
    <row r="25" spans="1:16">
      <c r="A25" s="43" t="s">
        <v>33</v>
      </c>
      <c r="B25" s="42" t="s">
        <v>34</v>
      </c>
      <c r="C25" s="44" t="s">
        <v>35</v>
      </c>
      <c r="D25" s="43" t="s">
        <v>36</v>
      </c>
      <c r="E25" s="45">
        <v>1</v>
      </c>
      <c r="F25" s="45">
        <v>2</v>
      </c>
      <c r="G25" s="45">
        <v>3</v>
      </c>
      <c r="H25" s="45">
        <v>4</v>
      </c>
      <c r="I25" s="45">
        <v>5</v>
      </c>
      <c r="J25" s="45">
        <v>6</v>
      </c>
      <c r="K25" s="45">
        <v>7</v>
      </c>
      <c r="L25" s="45">
        <v>8</v>
      </c>
      <c r="M25" s="79">
        <v>9</v>
      </c>
      <c r="N25" s="79">
        <v>10</v>
      </c>
      <c r="O25" s="79">
        <v>11</v>
      </c>
      <c r="P25" s="79">
        <v>12</v>
      </c>
    </row>
    <row r="26" spans="1:16">
      <c r="A26" s="61" t="s">
        <v>149</v>
      </c>
      <c r="B26" s="64" t="s">
        <v>66</v>
      </c>
      <c r="C26" s="144">
        <v>2367010</v>
      </c>
      <c r="D26" s="145" t="s">
        <v>127</v>
      </c>
      <c r="E26" s="47">
        <f>(F26+G26+H26)/3*66</f>
        <v>561000</v>
      </c>
      <c r="F26" s="47">
        <v>8500</v>
      </c>
      <c r="G26" s="47">
        <v>8500</v>
      </c>
      <c r="H26" s="47">
        <v>8500</v>
      </c>
      <c r="I26" s="48">
        <f>(J26+K26+L26)/3*58</f>
        <v>493000</v>
      </c>
      <c r="J26" s="48">
        <v>8500</v>
      </c>
      <c r="K26" s="48">
        <v>8500</v>
      </c>
      <c r="L26" s="48">
        <v>8500</v>
      </c>
      <c r="M26" s="48">
        <v>312500</v>
      </c>
      <c r="N26" s="48">
        <v>8500</v>
      </c>
      <c r="O26" s="48">
        <v>8500</v>
      </c>
      <c r="P26" s="48">
        <v>8500</v>
      </c>
    </row>
    <row r="27" spans="1:16">
      <c r="A27" s="61" t="s">
        <v>150</v>
      </c>
      <c r="B27" s="64" t="s">
        <v>242</v>
      </c>
      <c r="C27" s="144">
        <v>2413150</v>
      </c>
      <c r="D27" s="147" t="s">
        <v>218</v>
      </c>
      <c r="E27" s="47">
        <f>(F27+G27+H27)/3*48</f>
        <v>648000</v>
      </c>
      <c r="F27" s="47">
        <v>13500</v>
      </c>
      <c r="G27" s="47">
        <v>13500</v>
      </c>
      <c r="H27" s="47">
        <v>13500</v>
      </c>
      <c r="I27" s="48">
        <f>(J27+K27+L27)/3*46</f>
        <v>621000</v>
      </c>
      <c r="J27" s="48">
        <v>13500</v>
      </c>
      <c r="K27" s="48">
        <v>13500</v>
      </c>
      <c r="L27" s="48">
        <v>13500</v>
      </c>
      <c r="M27" s="48">
        <v>404500</v>
      </c>
      <c r="N27" s="48">
        <v>13500</v>
      </c>
      <c r="O27" s="48">
        <v>13500</v>
      </c>
      <c r="P27" s="48">
        <v>13500</v>
      </c>
    </row>
    <row r="28" spans="1:16">
      <c r="A28" s="61" t="s">
        <v>151</v>
      </c>
      <c r="B28" s="64" t="s">
        <v>66</v>
      </c>
      <c r="C28" s="144">
        <v>2367010</v>
      </c>
      <c r="D28" s="145" t="s">
        <v>127</v>
      </c>
      <c r="E28" s="47">
        <f>(F28+G28+H28)/3*74</f>
        <v>407000</v>
      </c>
      <c r="F28" s="47">
        <v>5500</v>
      </c>
      <c r="G28" s="47">
        <v>5500</v>
      </c>
      <c r="H28" s="47">
        <v>5500</v>
      </c>
      <c r="I28" s="48">
        <f>(J28+K28+L28)/3*49</f>
        <v>269500</v>
      </c>
      <c r="J28" s="47">
        <v>5500</v>
      </c>
      <c r="K28" s="47">
        <v>5500</v>
      </c>
      <c r="L28" s="47">
        <v>5500</v>
      </c>
      <c r="M28" s="48">
        <v>188650</v>
      </c>
      <c r="N28" s="47">
        <v>5500</v>
      </c>
      <c r="O28" s="47">
        <v>5500</v>
      </c>
      <c r="P28" s="47">
        <v>5500</v>
      </c>
    </row>
    <row r="29" spans="1:16">
      <c r="A29" s="61" t="s">
        <v>152</v>
      </c>
      <c r="B29" s="64" t="s">
        <v>243</v>
      </c>
      <c r="C29" s="144">
        <v>2311020</v>
      </c>
      <c r="D29" s="145" t="s">
        <v>219</v>
      </c>
      <c r="E29" s="47">
        <f>(F29+G29+H29)/3*14</f>
        <v>672000</v>
      </c>
      <c r="F29" s="47">
        <v>48000</v>
      </c>
      <c r="G29" s="47">
        <v>48000</v>
      </c>
      <c r="H29" s="47">
        <v>48000</v>
      </c>
      <c r="I29" s="123">
        <f>(J29+K29+L29)/3*18</f>
        <v>870000</v>
      </c>
      <c r="J29" s="48">
        <v>48000</v>
      </c>
      <c r="K29" s="48">
        <v>48000</v>
      </c>
      <c r="L29" s="143">
        <v>49000</v>
      </c>
      <c r="M29" s="123">
        <v>609000</v>
      </c>
      <c r="N29" s="48">
        <v>49000</v>
      </c>
      <c r="O29" s="48">
        <v>53000</v>
      </c>
      <c r="P29" s="143">
        <v>53000</v>
      </c>
    </row>
    <row r="30" spans="1:16">
      <c r="A30" s="61" t="s">
        <v>150</v>
      </c>
      <c r="B30" s="64" t="s">
        <v>244</v>
      </c>
      <c r="C30" s="144">
        <v>2413150</v>
      </c>
      <c r="D30" s="147" t="s">
        <v>218</v>
      </c>
      <c r="E30" s="47">
        <f>(F30+G30+H30)/3*65</f>
        <v>650000</v>
      </c>
      <c r="F30" s="47">
        <v>10000</v>
      </c>
      <c r="G30" s="47">
        <v>10000</v>
      </c>
      <c r="H30" s="47">
        <v>10000</v>
      </c>
      <c r="I30" s="48">
        <f>(J30+K30+L30)/3*67</f>
        <v>670000</v>
      </c>
      <c r="J30" s="47">
        <v>10000</v>
      </c>
      <c r="K30" s="47">
        <v>10000</v>
      </c>
      <c r="L30" s="47">
        <v>10000</v>
      </c>
      <c r="M30" s="48">
        <v>345120</v>
      </c>
      <c r="N30" s="47">
        <v>10000</v>
      </c>
      <c r="O30" s="47">
        <v>10000</v>
      </c>
      <c r="P30" s="47">
        <v>10000</v>
      </c>
    </row>
    <row r="31" spans="1:16">
      <c r="A31" s="61" t="s">
        <v>153</v>
      </c>
      <c r="B31" s="64" t="s">
        <v>245</v>
      </c>
      <c r="C31" s="144">
        <v>2311020</v>
      </c>
      <c r="D31" s="145" t="s">
        <v>219</v>
      </c>
      <c r="E31" s="47">
        <f>(F31+G31+H31)/3*35</f>
        <v>840000</v>
      </c>
      <c r="F31" s="47">
        <v>24000</v>
      </c>
      <c r="G31" s="47">
        <v>24000</v>
      </c>
      <c r="H31" s="47">
        <v>24000</v>
      </c>
      <c r="I31" s="123">
        <f>(J31+K31+L31)/3*39</f>
        <v>962000</v>
      </c>
      <c r="J31" s="48">
        <v>24500</v>
      </c>
      <c r="K31" s="48">
        <v>24500</v>
      </c>
      <c r="L31" s="143">
        <v>25000</v>
      </c>
      <c r="M31" s="123">
        <v>673400</v>
      </c>
      <c r="N31" s="48">
        <v>25000</v>
      </c>
      <c r="O31" s="48">
        <v>26500</v>
      </c>
      <c r="P31" s="143">
        <v>27000</v>
      </c>
    </row>
    <row r="32" spans="1:16">
      <c r="A32" s="61" t="s">
        <v>154</v>
      </c>
      <c r="B32" s="64" t="s">
        <v>244</v>
      </c>
      <c r="C32" s="144">
        <v>2413150</v>
      </c>
      <c r="D32" s="147" t="s">
        <v>218</v>
      </c>
      <c r="E32" s="47">
        <f>(F32+G32+H32)/3*51</f>
        <v>510000</v>
      </c>
      <c r="F32" s="47">
        <v>10000</v>
      </c>
      <c r="G32" s="47">
        <v>10000</v>
      </c>
      <c r="H32" s="47">
        <v>10000</v>
      </c>
      <c r="I32" s="48">
        <f>(J32+K32+L32)/3*64</f>
        <v>640000</v>
      </c>
      <c r="J32" s="47">
        <v>10000</v>
      </c>
      <c r="K32" s="47">
        <v>10000</v>
      </c>
      <c r="L32" s="47">
        <v>10000</v>
      </c>
      <c r="M32" s="48">
        <v>401000</v>
      </c>
      <c r="N32" s="47">
        <v>10000</v>
      </c>
      <c r="O32" s="47">
        <v>10000</v>
      </c>
      <c r="P32" s="47">
        <v>10000</v>
      </c>
    </row>
    <row r="33" spans="1:16">
      <c r="A33" s="61" t="s">
        <v>154</v>
      </c>
      <c r="B33" s="64" t="s">
        <v>242</v>
      </c>
      <c r="C33" s="144">
        <v>2413150</v>
      </c>
      <c r="D33" s="147" t="s">
        <v>218</v>
      </c>
      <c r="E33" s="47">
        <f>(F33+G33+H33)/3*39</f>
        <v>526500</v>
      </c>
      <c r="F33" s="47">
        <v>13500</v>
      </c>
      <c r="G33" s="47">
        <v>13500</v>
      </c>
      <c r="H33" s="47">
        <v>13500</v>
      </c>
      <c r="I33" s="48">
        <f>(J33+K33+L33)/3*49</f>
        <v>661500</v>
      </c>
      <c r="J33" s="47">
        <v>13500</v>
      </c>
      <c r="K33" s="47">
        <v>13500</v>
      </c>
      <c r="L33" s="47">
        <v>13500</v>
      </c>
      <c r="M33" s="48">
        <v>398060</v>
      </c>
      <c r="N33" s="47">
        <v>13500</v>
      </c>
      <c r="O33" s="47">
        <v>13500</v>
      </c>
      <c r="P33" s="47">
        <v>13500</v>
      </c>
    </row>
    <row r="34" spans="1:16">
      <c r="A34" s="61" t="s">
        <v>155</v>
      </c>
      <c r="B34" s="64" t="s">
        <v>66</v>
      </c>
      <c r="C34" s="144">
        <v>2367010</v>
      </c>
      <c r="D34" s="145" t="s">
        <v>127</v>
      </c>
      <c r="E34" s="47">
        <f>(F34+G34+H34)/3*106</f>
        <v>530000</v>
      </c>
      <c r="F34" s="47">
        <v>5000</v>
      </c>
      <c r="G34" s="47">
        <v>5000</v>
      </c>
      <c r="H34" s="47">
        <v>5000</v>
      </c>
      <c r="I34" s="48">
        <f>(J34+K34+L34)/3*56</f>
        <v>280000</v>
      </c>
      <c r="J34" s="47">
        <v>5000</v>
      </c>
      <c r="K34" s="47">
        <v>5000</v>
      </c>
      <c r="L34" s="47">
        <v>5000</v>
      </c>
      <c r="M34" s="48">
        <v>196000</v>
      </c>
      <c r="N34" s="47">
        <v>5000</v>
      </c>
      <c r="O34" s="47">
        <v>5000</v>
      </c>
      <c r="P34" s="47">
        <v>5000</v>
      </c>
    </row>
    <row r="35" spans="1:16">
      <c r="A35" s="61" t="s">
        <v>156</v>
      </c>
      <c r="B35" s="64" t="s">
        <v>246</v>
      </c>
      <c r="C35" s="144">
        <v>2117410</v>
      </c>
      <c r="D35" s="145" t="s">
        <v>127</v>
      </c>
      <c r="E35" s="47">
        <f>(F35+G35+H35)/3*51</f>
        <v>561000</v>
      </c>
      <c r="F35" s="47">
        <v>11000</v>
      </c>
      <c r="G35" s="47">
        <v>11000</v>
      </c>
      <c r="H35" s="47">
        <v>11000</v>
      </c>
      <c r="I35" s="48">
        <f>(J35+K35+L35)/3*67</f>
        <v>737000</v>
      </c>
      <c r="J35" s="47">
        <v>11000</v>
      </c>
      <c r="K35" s="47">
        <v>11000</v>
      </c>
      <c r="L35" s="47">
        <v>11000</v>
      </c>
      <c r="M35" s="48">
        <v>467800</v>
      </c>
      <c r="N35" s="47">
        <v>11000</v>
      </c>
      <c r="O35" s="47">
        <v>11000</v>
      </c>
      <c r="P35" s="47">
        <v>11000</v>
      </c>
    </row>
    <row r="36" spans="1:16">
      <c r="A36" s="61" t="s">
        <v>157</v>
      </c>
      <c r="B36" s="64" t="s">
        <v>66</v>
      </c>
      <c r="C36" s="144">
        <v>2367010</v>
      </c>
      <c r="D36" s="145" t="s">
        <v>127</v>
      </c>
      <c r="E36" s="47">
        <f>(F36+G36+H36)/3*88</f>
        <v>440000</v>
      </c>
      <c r="F36" s="47">
        <v>5000</v>
      </c>
      <c r="G36" s="47">
        <v>5000</v>
      </c>
      <c r="H36" s="47">
        <v>5000</v>
      </c>
      <c r="I36" s="48">
        <f>(J36+K36+L36)/3*75</f>
        <v>375000</v>
      </c>
      <c r="J36" s="47">
        <v>5000</v>
      </c>
      <c r="K36" s="47">
        <v>5000</v>
      </c>
      <c r="L36" s="47">
        <v>5000</v>
      </c>
      <c r="M36" s="48">
        <v>262500</v>
      </c>
      <c r="N36" s="47">
        <v>5000</v>
      </c>
      <c r="O36" s="47">
        <v>5000</v>
      </c>
      <c r="P36" s="47">
        <v>5000</v>
      </c>
    </row>
    <row r="37" spans="1:16">
      <c r="A37" s="61" t="s">
        <v>152</v>
      </c>
      <c r="B37" s="64" t="s">
        <v>247</v>
      </c>
      <c r="C37" s="144">
        <v>2311020</v>
      </c>
      <c r="D37" s="145" t="s">
        <v>219</v>
      </c>
      <c r="E37" s="47">
        <f>(F37+G37+H37)/3*27</f>
        <v>675000</v>
      </c>
      <c r="F37" s="47">
        <v>25000</v>
      </c>
      <c r="G37" s="47">
        <v>25000</v>
      </c>
      <c r="H37" s="47">
        <v>25000</v>
      </c>
      <c r="I37" s="48">
        <f>(J37+K37+L37)/3*37</f>
        <v>925000</v>
      </c>
      <c r="J37" s="47">
        <v>25000</v>
      </c>
      <c r="K37" s="47">
        <v>25000</v>
      </c>
      <c r="L37" s="47">
        <v>25000</v>
      </c>
      <c r="M37" s="48">
        <v>647500</v>
      </c>
      <c r="N37" s="47">
        <v>25500</v>
      </c>
      <c r="O37" s="47">
        <v>26000</v>
      </c>
      <c r="P37" s="47">
        <v>26000</v>
      </c>
    </row>
    <row r="38" spans="1:16">
      <c r="A38" s="61" t="s">
        <v>158</v>
      </c>
      <c r="B38" s="64" t="s">
        <v>242</v>
      </c>
      <c r="C38" s="144">
        <v>2413150</v>
      </c>
      <c r="D38" s="147" t="s">
        <v>218</v>
      </c>
      <c r="E38" s="47">
        <f>(F38+G38+H38)/3*24</f>
        <v>432000</v>
      </c>
      <c r="F38" s="47">
        <v>18000</v>
      </c>
      <c r="G38" s="47">
        <v>18000</v>
      </c>
      <c r="H38" s="47">
        <v>18000</v>
      </c>
      <c r="I38" s="48">
        <f>(J38+K38+L38)/3*39</f>
        <v>741000</v>
      </c>
      <c r="J38" s="48">
        <v>19000</v>
      </c>
      <c r="K38" s="48">
        <v>19000</v>
      </c>
      <c r="L38" s="48">
        <v>19000</v>
      </c>
      <c r="M38" s="48">
        <v>478250</v>
      </c>
      <c r="N38" s="48">
        <v>19000</v>
      </c>
      <c r="O38" s="48">
        <v>19000</v>
      </c>
      <c r="P38" s="48">
        <v>19000</v>
      </c>
    </row>
    <row r="39" spans="1:16">
      <c r="A39" s="61" t="s">
        <v>159</v>
      </c>
      <c r="B39" s="64" t="s">
        <v>246</v>
      </c>
      <c r="C39" s="144">
        <v>2117410</v>
      </c>
      <c r="D39" s="145" t="s">
        <v>127</v>
      </c>
      <c r="E39" s="47">
        <f>(F39+G39+H39)/3*52</f>
        <v>468000</v>
      </c>
      <c r="F39" s="47">
        <v>9000</v>
      </c>
      <c r="G39" s="47">
        <v>9000</v>
      </c>
      <c r="H39" s="47">
        <v>9000</v>
      </c>
      <c r="I39" s="48">
        <f>(J39+K39+L39)/3*53</f>
        <v>477000</v>
      </c>
      <c r="J39" s="47">
        <v>9000</v>
      </c>
      <c r="K39" s="47">
        <v>9000</v>
      </c>
      <c r="L39" s="47">
        <v>9000</v>
      </c>
      <c r="M39" s="48">
        <v>333900</v>
      </c>
      <c r="N39" s="47">
        <v>9000</v>
      </c>
      <c r="O39" s="47">
        <v>9000</v>
      </c>
      <c r="P39" s="47">
        <v>9000</v>
      </c>
    </row>
    <row r="40" spans="1:16">
      <c r="A40" s="61" t="s">
        <v>160</v>
      </c>
      <c r="B40" s="64" t="s">
        <v>244</v>
      </c>
      <c r="C40" s="144">
        <v>2413150</v>
      </c>
      <c r="D40" s="147" t="s">
        <v>218</v>
      </c>
      <c r="E40" s="47">
        <f>(F40+G40+H40)/3*42</f>
        <v>336000</v>
      </c>
      <c r="F40" s="47">
        <v>8000</v>
      </c>
      <c r="G40" s="47">
        <v>8000</v>
      </c>
      <c r="H40" s="47">
        <v>8000</v>
      </c>
      <c r="I40" s="48">
        <f>(J40+K40+L40)/3*43</f>
        <v>344000</v>
      </c>
      <c r="J40" s="47">
        <v>8000</v>
      </c>
      <c r="K40" s="47">
        <v>8000</v>
      </c>
      <c r="L40" s="47">
        <v>8000</v>
      </c>
      <c r="M40" s="48">
        <v>241800</v>
      </c>
      <c r="N40" s="47">
        <v>8000</v>
      </c>
      <c r="O40" s="47">
        <v>8000</v>
      </c>
      <c r="P40" s="47">
        <v>8000</v>
      </c>
    </row>
    <row r="41" spans="1:16">
      <c r="A41" s="61" t="s">
        <v>152</v>
      </c>
      <c r="B41" s="64" t="s">
        <v>248</v>
      </c>
      <c r="C41" s="144">
        <v>2311020</v>
      </c>
      <c r="D41" s="145" t="s">
        <v>219</v>
      </c>
      <c r="E41" s="47">
        <f>(F41+G41+H41)/3*19</f>
        <v>437000</v>
      </c>
      <c r="F41" s="47">
        <v>23000</v>
      </c>
      <c r="G41" s="47">
        <v>23000</v>
      </c>
      <c r="H41" s="47">
        <v>23000</v>
      </c>
      <c r="I41" s="48">
        <f>(J41+K41+L41)/3*31</f>
        <v>744000</v>
      </c>
      <c r="J41" s="48">
        <v>24000</v>
      </c>
      <c r="K41" s="48">
        <v>24000</v>
      </c>
      <c r="L41" s="48">
        <v>24000</v>
      </c>
      <c r="M41" s="48">
        <v>520800</v>
      </c>
      <c r="N41" s="48">
        <v>25000</v>
      </c>
      <c r="O41" s="48">
        <v>26000</v>
      </c>
      <c r="P41" s="48">
        <v>27000</v>
      </c>
    </row>
    <row r="42" spans="1:16">
      <c r="A42" s="61" t="s">
        <v>161</v>
      </c>
      <c r="B42" s="64" t="s">
        <v>242</v>
      </c>
      <c r="C42" s="144">
        <v>2413150</v>
      </c>
      <c r="D42" s="147" t="s">
        <v>218</v>
      </c>
      <c r="E42" s="47">
        <f>(F42+G42+H42)/3*13</f>
        <v>364000</v>
      </c>
      <c r="F42" s="47">
        <v>28000</v>
      </c>
      <c r="G42" s="47">
        <v>28000</v>
      </c>
      <c r="H42" s="47">
        <v>28000</v>
      </c>
      <c r="I42" s="48">
        <f>(J42+K42+L42)/3*24</f>
        <v>672000</v>
      </c>
      <c r="J42" s="47">
        <v>28000</v>
      </c>
      <c r="K42" s="47">
        <v>28000</v>
      </c>
      <c r="L42" s="47">
        <v>28000</v>
      </c>
      <c r="M42" s="48">
        <v>345000</v>
      </c>
      <c r="N42" s="47">
        <v>28000</v>
      </c>
      <c r="O42" s="47">
        <v>28000</v>
      </c>
      <c r="P42" s="47">
        <v>28000</v>
      </c>
    </row>
    <row r="43" spans="1:16">
      <c r="A43" s="61" t="s">
        <v>160</v>
      </c>
      <c r="B43" s="64" t="s">
        <v>242</v>
      </c>
      <c r="C43" s="144">
        <v>2413150</v>
      </c>
      <c r="D43" s="147" t="s">
        <v>218</v>
      </c>
      <c r="E43" s="47">
        <f>(F43+G43+H43)/3*35</f>
        <v>367500</v>
      </c>
      <c r="F43" s="47">
        <v>10500</v>
      </c>
      <c r="G43" s="47">
        <v>10500</v>
      </c>
      <c r="H43" s="47">
        <v>10500</v>
      </c>
      <c r="I43" s="48">
        <f>(J43+K43+L43)/3*42</f>
        <v>441000</v>
      </c>
      <c r="J43" s="47">
        <v>10500</v>
      </c>
      <c r="K43" s="47">
        <v>10500</v>
      </c>
      <c r="L43" s="47">
        <v>10500</v>
      </c>
      <c r="M43" s="48">
        <v>308700</v>
      </c>
      <c r="N43" s="47">
        <v>10500</v>
      </c>
      <c r="O43" s="47">
        <v>10500</v>
      </c>
      <c r="P43" s="47">
        <v>10500</v>
      </c>
    </row>
    <row r="44" spans="1:16">
      <c r="A44" s="61" t="s">
        <v>162</v>
      </c>
      <c r="B44" s="64" t="s">
        <v>246</v>
      </c>
      <c r="C44" s="144">
        <v>2117410</v>
      </c>
      <c r="D44" s="145" t="s">
        <v>127</v>
      </c>
      <c r="E44" s="47">
        <f>(F44+G44+H44)/3*34</f>
        <v>340000</v>
      </c>
      <c r="F44" s="47">
        <v>10000</v>
      </c>
      <c r="G44" s="47">
        <v>10000</v>
      </c>
      <c r="H44" s="47">
        <v>10000</v>
      </c>
      <c r="I44" s="48">
        <f>(J44+K44+L44)/3*46</f>
        <v>460000</v>
      </c>
      <c r="J44" s="47">
        <v>10000</v>
      </c>
      <c r="K44" s="47">
        <v>10000</v>
      </c>
      <c r="L44" s="47">
        <v>10000</v>
      </c>
      <c r="M44" s="48">
        <v>322000</v>
      </c>
      <c r="N44" s="47">
        <v>10000</v>
      </c>
      <c r="O44" s="47">
        <v>10000</v>
      </c>
      <c r="P44" s="47">
        <v>10000</v>
      </c>
    </row>
    <row r="45" spans="1:16">
      <c r="A45" s="61" t="s">
        <v>163</v>
      </c>
      <c r="B45" s="64" t="s">
        <v>242</v>
      </c>
      <c r="C45" s="144">
        <v>2413150</v>
      </c>
      <c r="D45" s="147" t="s">
        <v>218</v>
      </c>
      <c r="E45" s="47">
        <f>(F45+G45+H45)/3*11</f>
        <v>396000</v>
      </c>
      <c r="F45" s="47">
        <v>36000</v>
      </c>
      <c r="G45" s="47">
        <v>36000</v>
      </c>
      <c r="H45" s="47">
        <v>36000</v>
      </c>
      <c r="I45" s="48">
        <f>(J45+K45+L45)/3*15</f>
        <v>540000</v>
      </c>
      <c r="J45" s="47">
        <v>36000</v>
      </c>
      <c r="K45" s="47">
        <v>36000</v>
      </c>
      <c r="L45" s="47">
        <v>36000</v>
      </c>
      <c r="M45" s="48">
        <v>378000</v>
      </c>
      <c r="N45" s="47">
        <v>36000</v>
      </c>
      <c r="O45" s="47">
        <v>36000</v>
      </c>
      <c r="P45" s="47">
        <v>36000</v>
      </c>
    </row>
    <row r="46" spans="1:16">
      <c r="A46" s="61" t="s">
        <v>164</v>
      </c>
      <c r="B46" s="64" t="s">
        <v>249</v>
      </c>
      <c r="C46" s="144">
        <v>2211000</v>
      </c>
      <c r="D46" s="145" t="s">
        <v>127</v>
      </c>
      <c r="E46" s="47">
        <f>(F46+G46+H46)/3*20</f>
        <v>280000</v>
      </c>
      <c r="F46" s="47">
        <v>14000</v>
      </c>
      <c r="G46" s="47">
        <v>14000</v>
      </c>
      <c r="H46" s="47">
        <v>14000</v>
      </c>
      <c r="I46" s="48">
        <f>(J46+K46+L46)/3*22</f>
        <v>308000</v>
      </c>
      <c r="J46" s="47">
        <v>14000</v>
      </c>
      <c r="K46" s="47">
        <v>14000</v>
      </c>
      <c r="L46" s="47">
        <v>14000</v>
      </c>
      <c r="M46" s="48">
        <v>211200</v>
      </c>
      <c r="N46" s="47">
        <v>14000</v>
      </c>
      <c r="O46" s="47">
        <v>14000</v>
      </c>
      <c r="P46" s="47">
        <v>14000</v>
      </c>
    </row>
    <row r="47" spans="1:16">
      <c r="A47" s="61" t="s">
        <v>165</v>
      </c>
      <c r="B47" s="64" t="s">
        <v>244</v>
      </c>
      <c r="C47" s="144">
        <v>2413150</v>
      </c>
      <c r="D47" s="147" t="s">
        <v>218</v>
      </c>
      <c r="E47" s="47">
        <f>(F47+G47+H47)/3*21</f>
        <v>283500</v>
      </c>
      <c r="F47" s="47">
        <v>13500</v>
      </c>
      <c r="G47" s="47">
        <v>13500</v>
      </c>
      <c r="H47" s="47">
        <v>13500</v>
      </c>
      <c r="I47" s="48">
        <f>(J47+K47+L47)/3*29</f>
        <v>391500</v>
      </c>
      <c r="J47" s="47">
        <v>13500</v>
      </c>
      <c r="K47" s="47">
        <v>13500</v>
      </c>
      <c r="L47" s="47">
        <v>13500</v>
      </c>
      <c r="M47" s="48">
        <v>214500</v>
      </c>
      <c r="N47" s="47">
        <v>13500</v>
      </c>
      <c r="O47" s="47">
        <v>13500</v>
      </c>
      <c r="P47" s="47">
        <v>13500</v>
      </c>
    </row>
    <row r="48" spans="1:16">
      <c r="A48" s="61" t="s">
        <v>166</v>
      </c>
      <c r="B48" s="64" t="s">
        <v>68</v>
      </c>
      <c r="C48" s="144">
        <v>3526013</v>
      </c>
      <c r="D48" s="145" t="s">
        <v>127</v>
      </c>
      <c r="E48" s="47">
        <f>(F48+G48+H48)/3*24</f>
        <v>276000</v>
      </c>
      <c r="F48" s="47">
        <v>11500</v>
      </c>
      <c r="G48" s="47">
        <v>11500</v>
      </c>
      <c r="H48" s="47">
        <v>11500</v>
      </c>
      <c r="I48" s="48">
        <f>(J48+K48+L48)/3*26</f>
        <v>325000</v>
      </c>
      <c r="J48" s="48">
        <v>12500</v>
      </c>
      <c r="K48" s="48">
        <v>12500</v>
      </c>
      <c r="L48" s="48">
        <v>12500</v>
      </c>
      <c r="M48" s="48">
        <v>219500</v>
      </c>
      <c r="N48" s="48">
        <v>12500</v>
      </c>
      <c r="O48" s="48">
        <v>12500</v>
      </c>
      <c r="P48" s="48">
        <v>12500</v>
      </c>
    </row>
    <row r="49" spans="1:16">
      <c r="A49" s="61" t="s">
        <v>167</v>
      </c>
      <c r="B49" s="64" t="s">
        <v>242</v>
      </c>
      <c r="C49" s="144">
        <v>2413150</v>
      </c>
      <c r="D49" s="147" t="s">
        <v>218</v>
      </c>
      <c r="E49" s="47">
        <f>(F49+G49+H49)/3*12</f>
        <v>204000</v>
      </c>
      <c r="F49" s="47">
        <v>17000</v>
      </c>
      <c r="G49" s="47">
        <v>17000</v>
      </c>
      <c r="H49" s="47">
        <v>17000</v>
      </c>
      <c r="I49" s="48">
        <f>(J49+K49+L49)/3*21</f>
        <v>357000</v>
      </c>
      <c r="J49" s="47">
        <v>17000</v>
      </c>
      <c r="K49" s="47">
        <v>17000</v>
      </c>
      <c r="L49" s="47">
        <v>17000</v>
      </c>
      <c r="M49" s="48">
        <v>247400</v>
      </c>
      <c r="N49" s="47">
        <v>17000</v>
      </c>
      <c r="O49" s="47">
        <v>17000</v>
      </c>
      <c r="P49" s="47">
        <v>17000</v>
      </c>
    </row>
    <row r="50" spans="1:16">
      <c r="A50" s="61" t="s">
        <v>168</v>
      </c>
      <c r="B50" s="64" t="s">
        <v>244</v>
      </c>
      <c r="C50" s="144">
        <v>2413150</v>
      </c>
      <c r="D50" s="147" t="s">
        <v>218</v>
      </c>
      <c r="E50" s="47">
        <f>(F50+G50+H50)/3*19</f>
        <v>209000</v>
      </c>
      <c r="F50" s="47">
        <v>11000</v>
      </c>
      <c r="G50" s="47">
        <v>11000</v>
      </c>
      <c r="H50" s="47">
        <v>11000</v>
      </c>
      <c r="I50" s="48">
        <f>(J50+K50+L50)/3*31</f>
        <v>372000</v>
      </c>
      <c r="J50" s="48">
        <v>12000</v>
      </c>
      <c r="K50" s="48">
        <v>12000</v>
      </c>
      <c r="L50" s="48">
        <v>12000</v>
      </c>
      <c r="M50" s="48">
        <v>246500</v>
      </c>
      <c r="N50" s="48">
        <v>12000</v>
      </c>
      <c r="O50" s="48">
        <v>12000</v>
      </c>
      <c r="P50" s="48">
        <v>12000</v>
      </c>
    </row>
    <row r="51" spans="1:16">
      <c r="A51" s="61" t="s">
        <v>168</v>
      </c>
      <c r="B51" s="64" t="s">
        <v>242</v>
      </c>
      <c r="C51" s="144">
        <v>2413150</v>
      </c>
      <c r="D51" s="147" t="s">
        <v>218</v>
      </c>
      <c r="E51" s="47">
        <f>(F51+G51+H51)/3*17</f>
        <v>263500</v>
      </c>
      <c r="F51" s="47">
        <v>15500</v>
      </c>
      <c r="G51" s="47">
        <v>15500</v>
      </c>
      <c r="H51" s="47">
        <v>15500</v>
      </c>
      <c r="I51" s="48">
        <f>(J51+K51+L51)/3*28</f>
        <v>434000</v>
      </c>
      <c r="J51" s="47">
        <v>15500</v>
      </c>
      <c r="K51" s="47">
        <v>15500</v>
      </c>
      <c r="L51" s="47">
        <v>15500</v>
      </c>
      <c r="M51" s="48">
        <v>301200</v>
      </c>
      <c r="N51" s="47">
        <v>15500</v>
      </c>
      <c r="O51" s="47">
        <v>15500</v>
      </c>
      <c r="P51" s="47">
        <v>15500</v>
      </c>
    </row>
    <row r="52" spans="1:16">
      <c r="A52" s="61" t="s">
        <v>169</v>
      </c>
      <c r="B52" s="64" t="s">
        <v>250</v>
      </c>
      <c r="C52" s="144">
        <v>2431000</v>
      </c>
      <c r="D52" s="147" t="s">
        <v>218</v>
      </c>
      <c r="E52" s="47">
        <f>(F52+G52+H52)/3*89</f>
        <v>534000</v>
      </c>
      <c r="F52" s="47">
        <v>6000</v>
      </c>
      <c r="G52" s="47">
        <v>6000</v>
      </c>
      <c r="H52" s="47">
        <v>6000</v>
      </c>
      <c r="I52" s="48">
        <f>(J52+K52+L52)/3*69</f>
        <v>414000</v>
      </c>
      <c r="J52" s="47">
        <v>6000</v>
      </c>
      <c r="K52" s="47">
        <v>6000</v>
      </c>
      <c r="L52" s="47">
        <v>6000</v>
      </c>
      <c r="M52" s="48">
        <v>282450</v>
      </c>
      <c r="N52" s="47">
        <v>6000</v>
      </c>
      <c r="O52" s="47">
        <v>6000</v>
      </c>
      <c r="P52" s="47">
        <v>6000</v>
      </c>
    </row>
    <row r="53" spans="1:16">
      <c r="A53" s="61" t="s">
        <v>167</v>
      </c>
      <c r="B53" s="64" t="s">
        <v>251</v>
      </c>
      <c r="C53" s="144">
        <v>2413150</v>
      </c>
      <c r="D53" s="147" t="s">
        <v>218</v>
      </c>
      <c r="E53" s="47">
        <f>(F53+G53+H53)/3*12</f>
        <v>240000</v>
      </c>
      <c r="F53" s="47">
        <v>20000</v>
      </c>
      <c r="G53" s="47">
        <v>20000</v>
      </c>
      <c r="H53" s="47">
        <v>20000</v>
      </c>
      <c r="I53" s="48">
        <f>(J53+K53+L53)/3*25</f>
        <v>500000</v>
      </c>
      <c r="J53" s="47">
        <v>20000</v>
      </c>
      <c r="K53" s="47">
        <v>20000</v>
      </c>
      <c r="L53" s="47">
        <v>20000</v>
      </c>
      <c r="M53" s="48">
        <v>358300</v>
      </c>
      <c r="N53" s="47">
        <v>20000</v>
      </c>
      <c r="O53" s="47">
        <v>20000</v>
      </c>
      <c r="P53" s="47">
        <v>20000</v>
      </c>
    </row>
    <row r="54" spans="1:16" ht="26.25">
      <c r="A54" s="61" t="s">
        <v>107</v>
      </c>
      <c r="B54" s="154" t="s">
        <v>252</v>
      </c>
      <c r="C54" s="146" t="s">
        <v>220</v>
      </c>
      <c r="D54" s="145" t="s">
        <v>218</v>
      </c>
      <c r="E54" s="47">
        <f>(F54+G54+H54)/3*287</f>
        <v>344400</v>
      </c>
      <c r="F54" s="47">
        <v>1200</v>
      </c>
      <c r="G54" s="47">
        <v>1200</v>
      </c>
      <c r="H54" s="47">
        <v>1200</v>
      </c>
      <c r="I54" s="48">
        <f>(J54+K54+L54)/3*301</f>
        <v>361200</v>
      </c>
      <c r="J54" s="47">
        <v>1200</v>
      </c>
      <c r="K54" s="47">
        <v>1200</v>
      </c>
      <c r="L54" s="47">
        <v>1200</v>
      </c>
      <c r="M54" s="48">
        <v>401000</v>
      </c>
      <c r="N54" s="47">
        <v>1200</v>
      </c>
      <c r="O54" s="47">
        <v>1200</v>
      </c>
      <c r="P54" s="47">
        <v>1200</v>
      </c>
    </row>
    <row r="55" spans="1:16">
      <c r="A55" s="61" t="s">
        <v>170</v>
      </c>
      <c r="B55" s="64" t="s">
        <v>66</v>
      </c>
      <c r="C55" s="144">
        <v>3526013</v>
      </c>
      <c r="D55" s="145" t="s">
        <v>219</v>
      </c>
      <c r="E55" s="47">
        <f>(F55+G55+H55)/3*30</f>
        <v>900000</v>
      </c>
      <c r="F55" s="47">
        <v>30000</v>
      </c>
      <c r="G55" s="47">
        <v>30000</v>
      </c>
      <c r="H55" s="47">
        <v>30000</v>
      </c>
      <c r="I55" s="48">
        <f>(J55+K55+L55)/3*13</f>
        <v>390000</v>
      </c>
      <c r="J55" s="47">
        <v>30000</v>
      </c>
      <c r="K55" s="47">
        <v>30000</v>
      </c>
      <c r="L55" s="47">
        <v>30000</v>
      </c>
      <c r="M55" s="48">
        <v>178000</v>
      </c>
      <c r="N55" s="47">
        <v>30000</v>
      </c>
      <c r="O55" s="47">
        <v>30000</v>
      </c>
      <c r="P55" s="47">
        <v>30000</v>
      </c>
    </row>
    <row r="56" spans="1:16">
      <c r="A56" s="61" t="s">
        <v>171</v>
      </c>
      <c r="B56" s="64" t="s">
        <v>132</v>
      </c>
      <c r="C56" s="144">
        <v>2211000</v>
      </c>
      <c r="D56" s="145" t="s">
        <v>127</v>
      </c>
      <c r="E56" s="47">
        <f>(F56+G56+H56)/3*42</f>
        <v>256200</v>
      </c>
      <c r="F56" s="47">
        <v>6000</v>
      </c>
      <c r="G56" s="47">
        <v>6000</v>
      </c>
      <c r="H56" s="47">
        <v>6300</v>
      </c>
      <c r="I56" s="48">
        <f>(J56+K56+L56)/3*29</f>
        <v>182700</v>
      </c>
      <c r="J56" s="47">
        <v>6300</v>
      </c>
      <c r="K56" s="47">
        <v>6300</v>
      </c>
      <c r="L56" s="47">
        <v>6300</v>
      </c>
      <c r="M56" s="48">
        <v>123700</v>
      </c>
      <c r="N56" s="47">
        <v>6300</v>
      </c>
      <c r="O56" s="47">
        <v>6300</v>
      </c>
      <c r="P56" s="47">
        <v>6300</v>
      </c>
    </row>
    <row r="57" spans="1:16">
      <c r="A57" s="61" t="s">
        <v>172</v>
      </c>
      <c r="B57" s="64" t="s">
        <v>68</v>
      </c>
      <c r="C57" s="144" t="s">
        <v>221</v>
      </c>
      <c r="D57" s="145" t="s">
        <v>127</v>
      </c>
      <c r="E57" s="47">
        <f>(F57+G57+H57)/3*39</f>
        <v>234000</v>
      </c>
      <c r="F57" s="47">
        <v>6000</v>
      </c>
      <c r="G57" s="47">
        <v>6000</v>
      </c>
      <c r="H57" s="47">
        <v>6000</v>
      </c>
      <c r="I57" s="48">
        <f>(J57+K57+L57)/3*48</f>
        <v>288000</v>
      </c>
      <c r="J57" s="47">
        <v>6000</v>
      </c>
      <c r="K57" s="47">
        <v>6000</v>
      </c>
      <c r="L57" s="47">
        <v>6000</v>
      </c>
      <c r="M57" s="48">
        <v>201300</v>
      </c>
      <c r="N57" s="47">
        <v>6000</v>
      </c>
      <c r="O57" s="47">
        <v>6000</v>
      </c>
      <c r="P57" s="47">
        <v>6000</v>
      </c>
    </row>
    <row r="58" spans="1:16">
      <c r="A58" s="61" t="s">
        <v>173</v>
      </c>
      <c r="B58" s="64" t="s">
        <v>66</v>
      </c>
      <c r="C58" s="144" t="s">
        <v>222</v>
      </c>
      <c r="D58" s="145" t="s">
        <v>218</v>
      </c>
      <c r="E58" s="47">
        <f>(F58+G58+H58)/3*61</f>
        <v>213500</v>
      </c>
      <c r="F58" s="124">
        <v>3500</v>
      </c>
      <c r="G58" s="124">
        <v>3500</v>
      </c>
      <c r="H58" s="124">
        <v>3500</v>
      </c>
      <c r="I58" s="48">
        <f>(J58+K58+L58)/3*66</f>
        <v>231000</v>
      </c>
      <c r="J58" s="124">
        <v>3500</v>
      </c>
      <c r="K58" s="124">
        <v>3500</v>
      </c>
      <c r="L58" s="124">
        <v>3500</v>
      </c>
      <c r="M58" s="48">
        <v>181200</v>
      </c>
      <c r="N58" s="124">
        <v>3500</v>
      </c>
      <c r="O58" s="124">
        <v>3500</v>
      </c>
      <c r="P58" s="124">
        <v>3500</v>
      </c>
    </row>
    <row r="59" spans="1:16">
      <c r="A59" s="61" t="s">
        <v>174</v>
      </c>
      <c r="B59" s="64" t="s">
        <v>253</v>
      </c>
      <c r="C59" s="144" t="s">
        <v>223</v>
      </c>
      <c r="D59" s="145" t="s">
        <v>218</v>
      </c>
      <c r="E59" s="47">
        <f>(F59+G59+H59)/3*74</f>
        <v>222000</v>
      </c>
      <c r="F59" s="47">
        <v>3000</v>
      </c>
      <c r="G59" s="47">
        <v>3000</v>
      </c>
      <c r="H59" s="47">
        <v>3000</v>
      </c>
      <c r="I59" s="48">
        <f>(J59+K59+L59)/3*82</f>
        <v>246000</v>
      </c>
      <c r="J59" s="47">
        <v>3000</v>
      </c>
      <c r="K59" s="47">
        <v>3000</v>
      </c>
      <c r="L59" s="47">
        <v>3000</v>
      </c>
      <c r="M59" s="48">
        <v>166200</v>
      </c>
      <c r="N59" s="47">
        <v>3000</v>
      </c>
      <c r="O59" s="47">
        <v>3000</v>
      </c>
      <c r="P59" s="47">
        <v>3000</v>
      </c>
    </row>
    <row r="60" spans="1:16">
      <c r="A60" s="61" t="s">
        <v>110</v>
      </c>
      <c r="B60" s="64" t="s">
        <v>132</v>
      </c>
      <c r="C60" s="144" t="s">
        <v>224</v>
      </c>
      <c r="D60" s="145" t="s">
        <v>127</v>
      </c>
      <c r="E60" s="47">
        <f>(F60+G60+H60)/3*143</f>
        <v>171600</v>
      </c>
      <c r="F60" s="47">
        <v>1200</v>
      </c>
      <c r="G60" s="47">
        <v>1200</v>
      </c>
      <c r="H60" s="47">
        <v>1200</v>
      </c>
      <c r="I60" s="48">
        <f>(J60+K60+L60)/3*101</f>
        <v>131300</v>
      </c>
      <c r="J60" s="47">
        <v>1300</v>
      </c>
      <c r="K60" s="47">
        <v>1300</v>
      </c>
      <c r="L60" s="47">
        <v>1300</v>
      </c>
      <c r="M60" s="48">
        <v>106570</v>
      </c>
      <c r="N60" s="47">
        <v>1000</v>
      </c>
      <c r="O60" s="47">
        <v>1000</v>
      </c>
      <c r="P60" s="47">
        <v>1000</v>
      </c>
    </row>
    <row r="61" spans="1:16">
      <c r="A61" s="61" t="s">
        <v>175</v>
      </c>
      <c r="B61" s="64" t="s">
        <v>250</v>
      </c>
      <c r="C61" s="144">
        <v>2431000</v>
      </c>
      <c r="D61" s="147" t="s">
        <v>218</v>
      </c>
      <c r="E61" s="47">
        <f>(F61+G61+H61)/3*31</f>
        <v>186000</v>
      </c>
      <c r="F61" s="47">
        <v>6000</v>
      </c>
      <c r="G61" s="47">
        <v>6000</v>
      </c>
      <c r="H61" s="47">
        <v>6000</v>
      </c>
      <c r="I61" s="48">
        <f>(J61+K61+L61)/3*45</f>
        <v>270000</v>
      </c>
      <c r="J61" s="47">
        <v>6000</v>
      </c>
      <c r="K61" s="47">
        <v>6000</v>
      </c>
      <c r="L61" s="47">
        <v>6000</v>
      </c>
      <c r="M61" s="48">
        <v>132010</v>
      </c>
      <c r="N61" s="47">
        <v>6000</v>
      </c>
      <c r="O61" s="47">
        <v>6000</v>
      </c>
      <c r="P61" s="47">
        <v>6000</v>
      </c>
    </row>
    <row r="62" spans="1:16">
      <c r="A62" s="61" t="s">
        <v>152</v>
      </c>
      <c r="B62" s="69" t="s">
        <v>254</v>
      </c>
      <c r="C62" s="144">
        <v>2311020</v>
      </c>
      <c r="D62" s="145" t="s">
        <v>219</v>
      </c>
      <c r="E62" s="47">
        <f>(F62+G62+H62)/3*8</f>
        <v>184000</v>
      </c>
      <c r="F62" s="47">
        <v>23000</v>
      </c>
      <c r="G62" s="47">
        <v>23000</v>
      </c>
      <c r="H62" s="47">
        <v>23000</v>
      </c>
      <c r="I62" s="48">
        <f>(J62+K62+L62)/3*27</f>
        <v>621000</v>
      </c>
      <c r="J62" s="47">
        <v>23000</v>
      </c>
      <c r="K62" s="47">
        <v>23000</v>
      </c>
      <c r="L62" s="47">
        <v>23000</v>
      </c>
      <c r="M62" s="48">
        <v>241200</v>
      </c>
      <c r="N62" s="47">
        <v>23500</v>
      </c>
      <c r="O62" s="47">
        <v>23500</v>
      </c>
      <c r="P62" s="47">
        <v>24000</v>
      </c>
    </row>
    <row r="63" spans="1:16">
      <c r="A63" s="61" t="s">
        <v>176</v>
      </c>
      <c r="B63" s="64" t="s">
        <v>255</v>
      </c>
      <c r="C63" s="144">
        <v>2399160</v>
      </c>
      <c r="D63" s="145" t="s">
        <v>218</v>
      </c>
      <c r="E63" s="47">
        <f>(F63+G63+H63)/3*54</f>
        <v>43200</v>
      </c>
      <c r="F63" s="47">
        <v>800</v>
      </c>
      <c r="G63" s="47">
        <v>800</v>
      </c>
      <c r="H63" s="47">
        <v>800</v>
      </c>
      <c r="I63" s="48">
        <f>(J63+K63+L63)/3*44</f>
        <v>37400</v>
      </c>
      <c r="J63" s="48">
        <v>850</v>
      </c>
      <c r="K63" s="48">
        <v>850</v>
      </c>
      <c r="L63" s="48">
        <v>850</v>
      </c>
      <c r="M63" s="48">
        <v>22130</v>
      </c>
      <c r="N63" s="48">
        <v>850</v>
      </c>
      <c r="O63" s="48">
        <v>850</v>
      </c>
      <c r="P63" s="48">
        <v>850</v>
      </c>
    </row>
    <row r="64" spans="1:16">
      <c r="A64" s="61" t="s">
        <v>177</v>
      </c>
      <c r="B64" s="64" t="s">
        <v>256</v>
      </c>
      <c r="C64" s="144" t="s">
        <v>225</v>
      </c>
      <c r="D64" s="145" t="s">
        <v>218</v>
      </c>
      <c r="E64" s="47">
        <f>(F64+G64+H64)/3*51</f>
        <v>127500</v>
      </c>
      <c r="F64" s="47">
        <v>2500</v>
      </c>
      <c r="G64" s="47">
        <v>2500</v>
      </c>
      <c r="H64" s="47">
        <v>2500</v>
      </c>
      <c r="I64" s="48">
        <f>(J64+K64+L64)/3*67</f>
        <v>167500</v>
      </c>
      <c r="J64" s="47">
        <v>2500</v>
      </c>
      <c r="K64" s="47">
        <v>2500</v>
      </c>
      <c r="L64" s="47">
        <v>2500</v>
      </c>
      <c r="M64" s="48">
        <v>101560</v>
      </c>
      <c r="N64" s="47">
        <v>2500</v>
      </c>
      <c r="O64" s="47">
        <v>2500</v>
      </c>
      <c r="P64" s="47">
        <v>2500</v>
      </c>
    </row>
    <row r="65" spans="1:16">
      <c r="A65" s="61" t="s">
        <v>169</v>
      </c>
      <c r="B65" s="64" t="s">
        <v>257</v>
      </c>
      <c r="C65" s="144">
        <v>2431000</v>
      </c>
      <c r="D65" s="147" t="s">
        <v>218</v>
      </c>
      <c r="E65" s="47">
        <f>(F65+G65+H65)/3*35</f>
        <v>175000</v>
      </c>
      <c r="F65" s="47">
        <v>5000</v>
      </c>
      <c r="G65" s="47">
        <v>5000</v>
      </c>
      <c r="H65" s="47">
        <v>5000</v>
      </c>
      <c r="I65" s="48">
        <f>(J65+K65+L65)/3*44</f>
        <v>220000</v>
      </c>
      <c r="J65" s="47">
        <v>5000</v>
      </c>
      <c r="K65" s="47">
        <v>5000</v>
      </c>
      <c r="L65" s="47">
        <v>5000</v>
      </c>
      <c r="M65" s="48">
        <v>119000</v>
      </c>
      <c r="N65" s="47">
        <v>5000</v>
      </c>
      <c r="O65" s="47">
        <v>5000</v>
      </c>
      <c r="P65" s="47">
        <v>5000</v>
      </c>
    </row>
    <row r="66" spans="1:16">
      <c r="A66" s="61" t="s">
        <v>178</v>
      </c>
      <c r="B66" s="64" t="s">
        <v>66</v>
      </c>
      <c r="C66" s="144" t="s">
        <v>222</v>
      </c>
      <c r="D66" s="145" t="s">
        <v>218</v>
      </c>
      <c r="E66" s="47">
        <f>(F66+G66+H66)/3*42</f>
        <v>134400</v>
      </c>
      <c r="F66" s="47">
        <v>3200</v>
      </c>
      <c r="G66" s="47">
        <v>3200</v>
      </c>
      <c r="H66" s="47">
        <v>3200</v>
      </c>
      <c r="I66" s="48">
        <f>(J66+K66+L66)/3*55</f>
        <v>176000</v>
      </c>
      <c r="J66" s="47">
        <v>3200</v>
      </c>
      <c r="K66" s="47">
        <v>3200</v>
      </c>
      <c r="L66" s="47">
        <v>3200</v>
      </c>
      <c r="M66" s="48">
        <v>142030</v>
      </c>
      <c r="N66" s="47">
        <v>3200</v>
      </c>
      <c r="O66" s="47">
        <v>3200</v>
      </c>
      <c r="P66" s="47">
        <v>3200</v>
      </c>
    </row>
    <row r="67" spans="1:16">
      <c r="A67" s="61" t="s">
        <v>179</v>
      </c>
      <c r="B67" s="64" t="s">
        <v>253</v>
      </c>
      <c r="C67" s="144" t="s">
        <v>223</v>
      </c>
      <c r="D67" s="145" t="s">
        <v>218</v>
      </c>
      <c r="E67" s="47">
        <f>(F67+G67+H67)/3*60</f>
        <v>168000</v>
      </c>
      <c r="F67" s="47">
        <v>2800</v>
      </c>
      <c r="G67" s="47">
        <v>2800</v>
      </c>
      <c r="H67" s="47">
        <v>2800</v>
      </c>
      <c r="I67" s="48">
        <f>(J67+K67+L67)/3*45</f>
        <v>126000</v>
      </c>
      <c r="J67" s="47">
        <v>2800</v>
      </c>
      <c r="K67" s="47">
        <v>2800</v>
      </c>
      <c r="L67" s="47">
        <v>2800</v>
      </c>
      <c r="M67" s="48">
        <v>114080</v>
      </c>
      <c r="N67" s="47">
        <v>2800</v>
      </c>
      <c r="O67" s="47">
        <v>2800</v>
      </c>
      <c r="P67" s="47">
        <v>2800</v>
      </c>
    </row>
    <row r="68" spans="1:16">
      <c r="A68" s="61" t="s">
        <v>126</v>
      </c>
      <c r="B68" s="64" t="s">
        <v>68</v>
      </c>
      <c r="C68" s="144" t="s">
        <v>226</v>
      </c>
      <c r="D68" s="145" t="s">
        <v>127</v>
      </c>
      <c r="E68" s="47">
        <f>(F68+G68+H68)/3*22</f>
        <v>88000</v>
      </c>
      <c r="F68" s="47">
        <v>4000</v>
      </c>
      <c r="G68" s="47">
        <v>4000</v>
      </c>
      <c r="H68" s="47">
        <v>4000</v>
      </c>
      <c r="I68" s="48">
        <f>(J68+K68+L68)/3*38</f>
        <v>133000</v>
      </c>
      <c r="J68" s="47">
        <v>3500</v>
      </c>
      <c r="K68" s="47">
        <v>3500</v>
      </c>
      <c r="L68" s="47">
        <v>3500</v>
      </c>
      <c r="M68" s="48">
        <v>103450</v>
      </c>
      <c r="N68" s="47">
        <v>3500</v>
      </c>
      <c r="O68" s="47">
        <v>4000</v>
      </c>
      <c r="P68" s="47">
        <v>4000</v>
      </c>
    </row>
    <row r="69" spans="1:16">
      <c r="A69" s="61" t="s">
        <v>180</v>
      </c>
      <c r="B69" s="64" t="s">
        <v>258</v>
      </c>
      <c r="C69" s="144">
        <v>3526013</v>
      </c>
      <c r="D69" s="145" t="s">
        <v>219</v>
      </c>
      <c r="E69" s="47">
        <f>(F69+G69+H69)/3*29</f>
        <v>435000</v>
      </c>
      <c r="F69" s="47">
        <v>15000</v>
      </c>
      <c r="G69" s="47">
        <v>15000</v>
      </c>
      <c r="H69" s="47">
        <v>15000</v>
      </c>
      <c r="I69" s="48">
        <f>(J69+K69+L69)/3*10</f>
        <v>150000</v>
      </c>
      <c r="J69" s="47">
        <v>15000</v>
      </c>
      <c r="K69" s="47">
        <v>15000</v>
      </c>
      <c r="L69" s="47">
        <v>15000</v>
      </c>
      <c r="M69" s="48">
        <v>76800</v>
      </c>
      <c r="N69" s="47">
        <v>15000</v>
      </c>
      <c r="O69" s="47">
        <v>15000</v>
      </c>
      <c r="P69" s="47">
        <v>15000</v>
      </c>
    </row>
    <row r="70" spans="1:16">
      <c r="A70" s="61" t="s">
        <v>120</v>
      </c>
      <c r="B70" s="64" t="s">
        <v>259</v>
      </c>
      <c r="C70" s="144" t="s">
        <v>227</v>
      </c>
      <c r="D70" s="145" t="s">
        <v>127</v>
      </c>
      <c r="E70" s="47">
        <f>(F70+G70+H70)/3*82</f>
        <v>123000</v>
      </c>
      <c r="F70" s="47">
        <v>1500</v>
      </c>
      <c r="G70" s="47">
        <v>1500</v>
      </c>
      <c r="H70" s="47">
        <v>1500</v>
      </c>
      <c r="I70" s="48">
        <f>(J70+K70+L70)/3*94</f>
        <v>141000</v>
      </c>
      <c r="J70" s="47">
        <v>1500</v>
      </c>
      <c r="K70" s="47">
        <v>1500</v>
      </c>
      <c r="L70" s="47">
        <v>1500</v>
      </c>
      <c r="M70" s="48">
        <v>124960</v>
      </c>
      <c r="N70" s="47">
        <v>1500</v>
      </c>
      <c r="O70" s="47">
        <v>1500</v>
      </c>
      <c r="P70" s="47">
        <v>1500</v>
      </c>
    </row>
    <row r="71" spans="1:16">
      <c r="A71" s="61" t="s">
        <v>181</v>
      </c>
      <c r="B71" s="64" t="s">
        <v>260</v>
      </c>
      <c r="C71" s="144">
        <v>2391300</v>
      </c>
      <c r="D71" s="145" t="s">
        <v>218</v>
      </c>
      <c r="E71" s="47">
        <f>(F71+G71+H71)/3*19</f>
        <v>110200</v>
      </c>
      <c r="F71" s="47">
        <v>5800</v>
      </c>
      <c r="G71" s="47">
        <v>5800</v>
      </c>
      <c r="H71" s="47">
        <v>5800</v>
      </c>
      <c r="I71" s="48">
        <f>(J71+K71+L71)/3*38</f>
        <v>220400</v>
      </c>
      <c r="J71" s="47">
        <v>5800</v>
      </c>
      <c r="K71" s="47">
        <v>5800</v>
      </c>
      <c r="L71" s="47">
        <v>5800</v>
      </c>
      <c r="M71" s="48">
        <v>137800</v>
      </c>
      <c r="N71" s="47">
        <v>5800</v>
      </c>
      <c r="O71" s="47">
        <v>5800</v>
      </c>
      <c r="P71" s="47">
        <v>5800</v>
      </c>
    </row>
    <row r="72" spans="1:16">
      <c r="A72" s="61" t="s">
        <v>182</v>
      </c>
      <c r="B72" s="64" t="s">
        <v>253</v>
      </c>
      <c r="C72" s="144" t="s">
        <v>228</v>
      </c>
      <c r="D72" s="145" t="s">
        <v>218</v>
      </c>
      <c r="E72" s="47">
        <f>(F72+G72+H72)/3*41</f>
        <v>123000</v>
      </c>
      <c r="F72" s="47">
        <v>3000</v>
      </c>
      <c r="G72" s="47">
        <v>3000</v>
      </c>
      <c r="H72" s="47">
        <v>3000</v>
      </c>
      <c r="I72" s="48">
        <f>(J72+K72+L72)/3*58</f>
        <v>174000</v>
      </c>
      <c r="J72" s="47">
        <v>3000</v>
      </c>
      <c r="K72" s="47">
        <v>3000</v>
      </c>
      <c r="L72" s="47">
        <v>3000</v>
      </c>
      <c r="M72" s="48">
        <v>102000</v>
      </c>
      <c r="N72" s="47">
        <v>3000</v>
      </c>
      <c r="O72" s="47">
        <v>3000</v>
      </c>
      <c r="P72" s="47">
        <v>3000</v>
      </c>
    </row>
    <row r="73" spans="1:16">
      <c r="A73" s="61" t="s">
        <v>125</v>
      </c>
      <c r="B73" s="64" t="s">
        <v>68</v>
      </c>
      <c r="C73" s="144" t="s">
        <v>229</v>
      </c>
      <c r="D73" s="145" t="s">
        <v>127</v>
      </c>
      <c r="E73" s="47">
        <f>(F73+G73+H73)/3*43</f>
        <v>64500</v>
      </c>
      <c r="F73" s="47">
        <v>1500</v>
      </c>
      <c r="G73" s="47">
        <v>1500</v>
      </c>
      <c r="H73" s="47">
        <v>1500</v>
      </c>
      <c r="I73" s="48">
        <f>(J73+K73+L73)/3*41</f>
        <v>61500</v>
      </c>
      <c r="J73" s="47">
        <v>1500</v>
      </c>
      <c r="K73" s="47">
        <v>1500</v>
      </c>
      <c r="L73" s="47">
        <v>1500</v>
      </c>
      <c r="M73" s="48">
        <v>76460</v>
      </c>
      <c r="N73" s="47">
        <v>1500</v>
      </c>
      <c r="O73" s="47">
        <v>1500</v>
      </c>
      <c r="P73" s="47">
        <v>1500</v>
      </c>
    </row>
    <row r="74" spans="1:16">
      <c r="A74" s="61" t="s">
        <v>183</v>
      </c>
      <c r="B74" s="64" t="s">
        <v>261</v>
      </c>
      <c r="C74" s="144" t="s">
        <v>223</v>
      </c>
      <c r="D74" s="145" t="s">
        <v>218</v>
      </c>
      <c r="E74" s="47">
        <f>(F74+G74+H74)/3*52</f>
        <v>104000</v>
      </c>
      <c r="F74" s="47">
        <v>2000</v>
      </c>
      <c r="G74" s="47">
        <v>2000</v>
      </c>
      <c r="H74" s="47">
        <v>2000</v>
      </c>
      <c r="I74" s="48">
        <f>(J74+K74+L74)/3*54</f>
        <v>108000</v>
      </c>
      <c r="J74" s="47">
        <v>2000</v>
      </c>
      <c r="K74" s="47">
        <v>2000</v>
      </c>
      <c r="L74" s="47">
        <v>2000</v>
      </c>
      <c r="M74" s="48">
        <v>67800</v>
      </c>
      <c r="N74" s="47">
        <v>2000</v>
      </c>
      <c r="O74" s="47">
        <v>2000</v>
      </c>
      <c r="P74" s="47">
        <v>2000</v>
      </c>
    </row>
    <row r="75" spans="1:16">
      <c r="A75" s="61" t="s">
        <v>184</v>
      </c>
      <c r="B75" s="64" t="s">
        <v>262</v>
      </c>
      <c r="C75" s="144">
        <v>2391300</v>
      </c>
      <c r="D75" s="145" t="s">
        <v>218</v>
      </c>
      <c r="E75" s="47">
        <f>(F75+G75+H75)/3*19</f>
        <v>104500</v>
      </c>
      <c r="F75" s="47">
        <v>5500</v>
      </c>
      <c r="G75" s="47">
        <v>5500</v>
      </c>
      <c r="H75" s="47">
        <v>5500</v>
      </c>
      <c r="I75" s="48">
        <f>(J75+K75+L75)/3*28</f>
        <v>154000</v>
      </c>
      <c r="J75" s="47">
        <v>5500</v>
      </c>
      <c r="K75" s="47">
        <v>5500</v>
      </c>
      <c r="L75" s="47">
        <v>5500</v>
      </c>
      <c r="M75" s="48">
        <v>100300</v>
      </c>
      <c r="N75" s="47">
        <v>5500</v>
      </c>
      <c r="O75" s="47">
        <v>5500</v>
      </c>
      <c r="P75" s="47">
        <v>5500</v>
      </c>
    </row>
    <row r="76" spans="1:16">
      <c r="A76" s="61" t="s">
        <v>177</v>
      </c>
      <c r="B76" s="64" t="s">
        <v>263</v>
      </c>
      <c r="C76" s="144" t="s">
        <v>225</v>
      </c>
      <c r="D76" s="145" t="s">
        <v>218</v>
      </c>
      <c r="E76" s="47">
        <f>(F76+G76+H76)/3*67</f>
        <v>100500</v>
      </c>
      <c r="F76" s="47">
        <v>1500</v>
      </c>
      <c r="G76" s="47">
        <v>1500</v>
      </c>
      <c r="H76" s="47">
        <v>1500</v>
      </c>
      <c r="I76" s="48">
        <f>(J76+K76+L76)/3*61</f>
        <v>91500</v>
      </c>
      <c r="J76" s="47">
        <v>1500</v>
      </c>
      <c r="K76" s="47">
        <v>1500</v>
      </c>
      <c r="L76" s="47">
        <v>1500</v>
      </c>
      <c r="M76" s="48">
        <v>65450</v>
      </c>
      <c r="N76" s="47">
        <v>1500</v>
      </c>
      <c r="O76" s="47">
        <v>1500</v>
      </c>
      <c r="P76" s="47">
        <v>1500</v>
      </c>
    </row>
    <row r="77" spans="1:16">
      <c r="A77" s="61" t="s">
        <v>160</v>
      </c>
      <c r="B77" s="64" t="s">
        <v>264</v>
      </c>
      <c r="C77" s="144">
        <v>2413150</v>
      </c>
      <c r="D77" s="147" t="s">
        <v>218</v>
      </c>
      <c r="E77" s="47">
        <f>(F77+G77+H77)/3*21</f>
        <v>115500</v>
      </c>
      <c r="F77" s="47">
        <v>5500</v>
      </c>
      <c r="G77" s="47">
        <v>5500</v>
      </c>
      <c r="H77" s="47">
        <v>5500</v>
      </c>
      <c r="I77" s="48">
        <f>(J77+K77+L77)/3*28</f>
        <v>154000</v>
      </c>
      <c r="J77" s="47">
        <v>5500</v>
      </c>
      <c r="K77" s="47">
        <v>5500</v>
      </c>
      <c r="L77" s="47">
        <v>5500</v>
      </c>
      <c r="M77" s="48">
        <v>121000</v>
      </c>
      <c r="N77" s="47">
        <v>5500</v>
      </c>
      <c r="O77" s="47">
        <v>5500</v>
      </c>
      <c r="P77" s="47">
        <v>5500</v>
      </c>
    </row>
    <row r="78" spans="1:16">
      <c r="A78" s="61" t="s">
        <v>185</v>
      </c>
      <c r="B78" s="64" t="s">
        <v>66</v>
      </c>
      <c r="C78" s="144">
        <v>2227000</v>
      </c>
      <c r="D78" s="145" t="s">
        <v>218</v>
      </c>
      <c r="E78" s="47">
        <f>(F78+G78+H78)/3*142</f>
        <v>99400</v>
      </c>
      <c r="F78" s="47">
        <v>700</v>
      </c>
      <c r="G78" s="47">
        <v>700</v>
      </c>
      <c r="H78" s="47">
        <v>700</v>
      </c>
      <c r="I78" s="48">
        <f>(J78+K78+L78)/3*115</f>
        <v>115000</v>
      </c>
      <c r="J78" s="47">
        <v>1000</v>
      </c>
      <c r="K78" s="47">
        <v>1000</v>
      </c>
      <c r="L78" s="47">
        <v>1000</v>
      </c>
      <c r="M78" s="48">
        <v>91450</v>
      </c>
      <c r="N78" s="47">
        <v>1000</v>
      </c>
      <c r="O78" s="47">
        <v>1000</v>
      </c>
      <c r="P78" s="47">
        <v>1000</v>
      </c>
    </row>
    <row r="79" spans="1:16">
      <c r="A79" s="61" t="s">
        <v>186</v>
      </c>
      <c r="B79" s="64" t="s">
        <v>66</v>
      </c>
      <c r="C79" s="144">
        <v>2391300</v>
      </c>
      <c r="D79" s="145" t="s">
        <v>218</v>
      </c>
      <c r="E79" s="47">
        <f>(F79+G79+H79)/3*29</f>
        <v>174000</v>
      </c>
      <c r="F79" s="47">
        <v>5500</v>
      </c>
      <c r="G79" s="47">
        <v>5500</v>
      </c>
      <c r="H79" s="47">
        <v>7000</v>
      </c>
      <c r="I79" s="48">
        <f>(J79+K79+L79)/3*34</f>
        <v>238000</v>
      </c>
      <c r="J79" s="47">
        <v>7000</v>
      </c>
      <c r="K79" s="47">
        <v>7000</v>
      </c>
      <c r="L79" s="47">
        <v>7000</v>
      </c>
      <c r="M79" s="48">
        <v>135040</v>
      </c>
      <c r="N79" s="47">
        <v>7000</v>
      </c>
      <c r="O79" s="47">
        <v>7000</v>
      </c>
      <c r="P79" s="47">
        <v>7000</v>
      </c>
    </row>
    <row r="80" spans="1:16">
      <c r="A80" s="61" t="s">
        <v>187</v>
      </c>
      <c r="B80" s="64" t="s">
        <v>265</v>
      </c>
      <c r="C80" s="146">
        <v>2114100</v>
      </c>
      <c r="D80" s="145" t="s">
        <v>127</v>
      </c>
      <c r="E80" s="47">
        <f>(F80+G80+H80)/3*44</f>
        <v>330000</v>
      </c>
      <c r="F80" s="47">
        <v>7500</v>
      </c>
      <c r="G80" s="47">
        <v>7500</v>
      </c>
      <c r="H80" s="47">
        <v>7500</v>
      </c>
      <c r="I80" s="48">
        <f>(J80+K80+L80)/3*35</f>
        <v>262500</v>
      </c>
      <c r="J80" s="47">
        <v>7500</v>
      </c>
      <c r="K80" s="47">
        <v>7500</v>
      </c>
      <c r="L80" s="47">
        <v>7500</v>
      </c>
      <c r="M80" s="48">
        <v>37800</v>
      </c>
      <c r="N80" s="47">
        <v>7500</v>
      </c>
      <c r="O80" s="47">
        <v>7500</v>
      </c>
      <c r="P80" s="47">
        <v>7500</v>
      </c>
    </row>
    <row r="81" spans="1:16">
      <c r="A81" s="61" t="s">
        <v>119</v>
      </c>
      <c r="B81" s="64" t="s">
        <v>266</v>
      </c>
      <c r="C81" s="144" t="s">
        <v>230</v>
      </c>
      <c r="D81" s="145" t="s">
        <v>218</v>
      </c>
      <c r="E81" s="47">
        <f>(F81+G81+H81)/3*449</f>
        <v>89800</v>
      </c>
      <c r="F81" s="124">
        <v>200</v>
      </c>
      <c r="G81" s="124">
        <v>200</v>
      </c>
      <c r="H81" s="124">
        <v>200</v>
      </c>
      <c r="I81" s="48">
        <f>(J81+K81+L81)/3*215</f>
        <v>43000</v>
      </c>
      <c r="J81" s="124">
        <v>200</v>
      </c>
      <c r="K81" s="124">
        <v>200</v>
      </c>
      <c r="L81" s="124">
        <v>200</v>
      </c>
      <c r="M81" s="48">
        <v>39800</v>
      </c>
      <c r="N81" s="124">
        <v>200</v>
      </c>
      <c r="O81" s="124">
        <v>200</v>
      </c>
      <c r="P81" s="124">
        <v>200</v>
      </c>
    </row>
    <row r="82" spans="1:16">
      <c r="A82" s="61" t="s">
        <v>188</v>
      </c>
      <c r="B82" s="64" t="s">
        <v>132</v>
      </c>
      <c r="C82" s="144">
        <v>2227000</v>
      </c>
      <c r="D82" s="145" t="s">
        <v>218</v>
      </c>
      <c r="E82" s="47">
        <f>(F82+G82+H82)/3*150</f>
        <v>75000</v>
      </c>
      <c r="F82" s="47">
        <v>500</v>
      </c>
      <c r="G82" s="47">
        <v>500</v>
      </c>
      <c r="H82" s="47">
        <v>500</v>
      </c>
      <c r="I82" s="48">
        <f>(J82+K82+L82)/3*171</f>
        <v>85500</v>
      </c>
      <c r="J82" s="47">
        <v>500</v>
      </c>
      <c r="K82" s="47">
        <v>500</v>
      </c>
      <c r="L82" s="47">
        <v>500</v>
      </c>
      <c r="M82" s="48">
        <v>85000</v>
      </c>
      <c r="N82" s="47">
        <v>500</v>
      </c>
      <c r="O82" s="47">
        <v>500</v>
      </c>
      <c r="P82" s="47">
        <v>500</v>
      </c>
    </row>
    <row r="83" spans="1:16">
      <c r="A83" s="61" t="s">
        <v>189</v>
      </c>
      <c r="B83" s="64" t="s">
        <v>66</v>
      </c>
      <c r="C83" s="144">
        <v>2117210</v>
      </c>
      <c r="D83" s="145" t="s">
        <v>218</v>
      </c>
      <c r="E83" s="47">
        <f>(F83+G83+H83)/3*25</f>
        <v>80000</v>
      </c>
      <c r="F83" s="47">
        <v>3200</v>
      </c>
      <c r="G83" s="47">
        <v>3200</v>
      </c>
      <c r="H83" s="47">
        <v>3200</v>
      </c>
      <c r="I83" s="48">
        <f>(J83+K83+L83)/3*32</f>
        <v>102400</v>
      </c>
      <c r="J83" s="47">
        <v>3200</v>
      </c>
      <c r="K83" s="47">
        <v>3200</v>
      </c>
      <c r="L83" s="47">
        <v>3200</v>
      </c>
      <c r="M83" s="48">
        <v>67600</v>
      </c>
      <c r="N83" s="47">
        <v>3200</v>
      </c>
      <c r="O83" s="47">
        <v>3200</v>
      </c>
      <c r="P83" s="47">
        <v>3200</v>
      </c>
    </row>
    <row r="84" spans="1:16">
      <c r="A84" s="61" t="s">
        <v>117</v>
      </c>
      <c r="B84" s="64" t="s">
        <v>259</v>
      </c>
      <c r="C84" s="144" t="s">
        <v>231</v>
      </c>
      <c r="D84" s="145" t="s">
        <v>127</v>
      </c>
      <c r="E84" s="47">
        <f>(F84+G84+H84)/3*18</f>
        <v>63000</v>
      </c>
      <c r="F84" s="47">
        <v>3500</v>
      </c>
      <c r="G84" s="47">
        <v>3500</v>
      </c>
      <c r="H84" s="47">
        <v>3500</v>
      </c>
      <c r="I84" s="48">
        <f>(J84+K84+L84)/3*88</f>
        <v>308000</v>
      </c>
      <c r="J84" s="47">
        <v>3500</v>
      </c>
      <c r="K84" s="47">
        <v>3500</v>
      </c>
      <c r="L84" s="47">
        <v>3500</v>
      </c>
      <c r="M84" s="48">
        <v>176800</v>
      </c>
      <c r="N84" s="47">
        <v>3200</v>
      </c>
      <c r="O84" s="47">
        <v>3000</v>
      </c>
      <c r="P84" s="47">
        <v>3000</v>
      </c>
    </row>
    <row r="85" spans="1:16">
      <c r="A85" s="61" t="s">
        <v>113</v>
      </c>
      <c r="B85" s="68" t="s">
        <v>267</v>
      </c>
      <c r="C85" s="144">
        <v>2371010</v>
      </c>
      <c r="D85" s="145" t="s">
        <v>218</v>
      </c>
      <c r="E85" s="47">
        <f>(F85+G85+H85)/3*35</f>
        <v>70000</v>
      </c>
      <c r="F85" s="47">
        <v>2000</v>
      </c>
      <c r="G85" s="47">
        <v>2000</v>
      </c>
      <c r="H85" s="47">
        <v>2000</v>
      </c>
      <c r="I85" s="48">
        <f>(J85+K85+L85)/3*49</f>
        <v>98000</v>
      </c>
      <c r="J85" s="47">
        <v>2000</v>
      </c>
      <c r="K85" s="47">
        <v>2000</v>
      </c>
      <c r="L85" s="47">
        <v>2000</v>
      </c>
      <c r="M85" s="48">
        <v>91540</v>
      </c>
      <c r="N85" s="47">
        <v>2000</v>
      </c>
      <c r="O85" s="47">
        <v>2000</v>
      </c>
      <c r="P85" s="47">
        <v>2000</v>
      </c>
    </row>
    <row r="86" spans="1:16">
      <c r="A86" s="61" t="s">
        <v>190</v>
      </c>
      <c r="B86" s="64" t="s">
        <v>132</v>
      </c>
      <c r="C86" s="144">
        <v>2211000</v>
      </c>
      <c r="D86" s="145" t="s">
        <v>218</v>
      </c>
      <c r="E86" s="47">
        <f>(F86+G86+H86)/3*29</f>
        <v>72500</v>
      </c>
      <c r="F86" s="47">
        <v>2500</v>
      </c>
      <c r="G86" s="47">
        <v>2500</v>
      </c>
      <c r="H86" s="47">
        <v>2500</v>
      </c>
      <c r="I86" s="48">
        <f>(J86+K86+L86)/3*28</f>
        <v>70000</v>
      </c>
      <c r="J86" s="47">
        <v>2500</v>
      </c>
      <c r="K86" s="47">
        <v>2500</v>
      </c>
      <c r="L86" s="47">
        <v>2500</v>
      </c>
      <c r="M86" s="48">
        <v>37800</v>
      </c>
      <c r="N86" s="47">
        <v>2500</v>
      </c>
      <c r="O86" s="47">
        <v>2500</v>
      </c>
      <c r="P86" s="47">
        <v>2500</v>
      </c>
    </row>
    <row r="87" spans="1:16">
      <c r="A87" s="61" t="s">
        <v>124</v>
      </c>
      <c r="B87" s="64" t="s">
        <v>132</v>
      </c>
      <c r="C87" s="144" t="s">
        <v>232</v>
      </c>
      <c r="D87" s="145" t="s">
        <v>127</v>
      </c>
      <c r="E87" s="47">
        <f>(F87+G87+H87)/3*35</f>
        <v>52500</v>
      </c>
      <c r="F87" s="47">
        <v>1500</v>
      </c>
      <c r="G87" s="47">
        <v>1500</v>
      </c>
      <c r="H87" s="47">
        <v>1500</v>
      </c>
      <c r="I87" s="48">
        <f>(J87+K87+L87)/3*51</f>
        <v>76500</v>
      </c>
      <c r="J87" s="47">
        <v>1500</v>
      </c>
      <c r="K87" s="47">
        <v>1500</v>
      </c>
      <c r="L87" s="47">
        <v>1500</v>
      </c>
      <c r="M87" s="48">
        <v>82000</v>
      </c>
      <c r="N87" s="47">
        <v>1500</v>
      </c>
      <c r="O87" s="47">
        <v>1500</v>
      </c>
      <c r="P87" s="47">
        <v>1500</v>
      </c>
    </row>
    <row r="88" spans="1:16">
      <c r="A88" s="61" t="s">
        <v>191</v>
      </c>
      <c r="B88" s="64" t="s">
        <v>66</v>
      </c>
      <c r="C88" s="144" t="s">
        <v>233</v>
      </c>
      <c r="D88" s="145" t="s">
        <v>127</v>
      </c>
      <c r="E88" s="47">
        <f>(F88+G88+H88)/3*19</f>
        <v>66500</v>
      </c>
      <c r="F88" s="47">
        <v>3500</v>
      </c>
      <c r="G88" s="47">
        <v>3500</v>
      </c>
      <c r="H88" s="47">
        <v>3500</v>
      </c>
      <c r="I88" s="48">
        <f>(J88+K88+L88)/3*39</f>
        <v>136500</v>
      </c>
      <c r="J88" s="47">
        <v>3500</v>
      </c>
      <c r="K88" s="47">
        <v>3500</v>
      </c>
      <c r="L88" s="47">
        <v>3500</v>
      </c>
      <c r="M88" s="48">
        <v>108120</v>
      </c>
      <c r="N88" s="47">
        <v>3500</v>
      </c>
      <c r="O88" s="47">
        <v>3500</v>
      </c>
      <c r="P88" s="47">
        <v>3500</v>
      </c>
    </row>
    <row r="89" spans="1:16">
      <c r="A89" s="61" t="s">
        <v>192</v>
      </c>
      <c r="B89" s="64" t="s">
        <v>132</v>
      </c>
      <c r="C89" s="144">
        <v>2211000</v>
      </c>
      <c r="D89" s="145" t="s">
        <v>218</v>
      </c>
      <c r="E89" s="47">
        <f>(F89+G89+H89)/3*22</f>
        <v>55000</v>
      </c>
      <c r="F89" s="47">
        <v>2500</v>
      </c>
      <c r="G89" s="47">
        <v>2500</v>
      </c>
      <c r="H89" s="47">
        <v>2500</v>
      </c>
      <c r="I89" s="48">
        <f>(J89+K89+L89)/3*28</f>
        <v>70000</v>
      </c>
      <c r="J89" s="47">
        <v>2500</v>
      </c>
      <c r="K89" s="47">
        <v>2500</v>
      </c>
      <c r="L89" s="47">
        <v>2500</v>
      </c>
      <c r="M89" s="48">
        <v>41000</v>
      </c>
      <c r="N89" s="47">
        <v>2500</v>
      </c>
      <c r="O89" s="47">
        <v>2500</v>
      </c>
      <c r="P89" s="47">
        <v>2500</v>
      </c>
    </row>
    <row r="90" spans="1:16">
      <c r="A90" s="61" t="s">
        <v>193</v>
      </c>
      <c r="B90" s="64" t="s">
        <v>268</v>
      </c>
      <c r="C90" s="144">
        <v>2149210</v>
      </c>
      <c r="D90" s="147" t="s">
        <v>218</v>
      </c>
      <c r="E90" s="47">
        <f>(F90+G90+H90)/3*14</f>
        <v>70000</v>
      </c>
      <c r="F90" s="47">
        <v>5000</v>
      </c>
      <c r="G90" s="47">
        <v>5000</v>
      </c>
      <c r="H90" s="47">
        <v>5000</v>
      </c>
      <c r="I90" s="48">
        <f>(J90+K90+L90)/3*25</f>
        <v>137500</v>
      </c>
      <c r="J90" s="47">
        <v>5500</v>
      </c>
      <c r="K90" s="47">
        <v>5500</v>
      </c>
      <c r="L90" s="47">
        <v>5500</v>
      </c>
      <c r="M90" s="48">
        <v>88250</v>
      </c>
      <c r="N90" s="47">
        <v>5500</v>
      </c>
      <c r="O90" s="47">
        <v>5500</v>
      </c>
      <c r="P90" s="47">
        <v>5500</v>
      </c>
    </row>
    <row r="91" spans="1:16">
      <c r="A91" s="61" t="s">
        <v>193</v>
      </c>
      <c r="B91" s="64" t="s">
        <v>269</v>
      </c>
      <c r="C91" s="144">
        <v>2149210</v>
      </c>
      <c r="D91" s="147" t="s">
        <v>218</v>
      </c>
      <c r="E91" s="47">
        <f>(F91+G91+H91)/3*10</f>
        <v>55000</v>
      </c>
      <c r="F91" s="47">
        <v>5500</v>
      </c>
      <c r="G91" s="47">
        <v>5500</v>
      </c>
      <c r="H91" s="47">
        <v>5500</v>
      </c>
      <c r="I91" s="48">
        <f>(J91+K91+L91)/3*29</f>
        <v>174000</v>
      </c>
      <c r="J91" s="47">
        <v>6000</v>
      </c>
      <c r="K91" s="47">
        <v>6000</v>
      </c>
      <c r="L91" s="47">
        <v>6000</v>
      </c>
      <c r="M91" s="48">
        <v>93450</v>
      </c>
      <c r="N91" s="47">
        <v>6000</v>
      </c>
      <c r="O91" s="47">
        <v>6000</v>
      </c>
      <c r="P91" s="47">
        <v>6000</v>
      </c>
    </row>
    <row r="92" spans="1:16">
      <c r="A92" s="61" t="s">
        <v>194</v>
      </c>
      <c r="B92" s="64" t="s">
        <v>66</v>
      </c>
      <c r="C92" s="146" t="s">
        <v>234</v>
      </c>
      <c r="D92" s="145" t="s">
        <v>218</v>
      </c>
      <c r="E92" s="47">
        <f>(F92+G92+H92)/3*149</f>
        <v>59600</v>
      </c>
      <c r="F92" s="47">
        <v>400</v>
      </c>
      <c r="G92" s="47">
        <v>400</v>
      </c>
      <c r="H92" s="47">
        <v>400</v>
      </c>
      <c r="I92" s="48">
        <f>(J92+K92+L92)/3*177</f>
        <v>79650</v>
      </c>
      <c r="J92" s="47">
        <v>450</v>
      </c>
      <c r="K92" s="47">
        <v>450</v>
      </c>
      <c r="L92" s="47">
        <v>450</v>
      </c>
      <c r="M92" s="48">
        <v>64500</v>
      </c>
      <c r="N92" s="47">
        <v>450</v>
      </c>
      <c r="O92" s="47">
        <v>450</v>
      </c>
      <c r="P92" s="47">
        <v>450</v>
      </c>
    </row>
    <row r="93" spans="1:16">
      <c r="A93" s="61" t="s">
        <v>195</v>
      </c>
      <c r="B93" s="64" t="s">
        <v>66</v>
      </c>
      <c r="C93" s="144">
        <v>2124200</v>
      </c>
      <c r="D93" s="145" t="s">
        <v>218</v>
      </c>
      <c r="E93" s="47">
        <f>(F93+G93+H93)/3*22</f>
        <v>66000</v>
      </c>
      <c r="F93" s="47">
        <v>3000</v>
      </c>
      <c r="G93" s="47">
        <v>3000</v>
      </c>
      <c r="H93" s="47">
        <v>3000</v>
      </c>
      <c r="I93" s="48">
        <f>(J93+K93+L93)/3*36</f>
        <v>115200</v>
      </c>
      <c r="J93" s="47">
        <v>3200</v>
      </c>
      <c r="K93" s="47">
        <v>3200</v>
      </c>
      <c r="L93" s="47">
        <v>3200</v>
      </c>
      <c r="M93" s="48">
        <v>76420</v>
      </c>
      <c r="N93" s="47">
        <v>3200</v>
      </c>
      <c r="O93" s="47">
        <v>3200</v>
      </c>
      <c r="P93" s="47">
        <v>3200</v>
      </c>
    </row>
    <row r="94" spans="1:16">
      <c r="A94" s="61" t="s">
        <v>122</v>
      </c>
      <c r="B94" s="64" t="s">
        <v>270</v>
      </c>
      <c r="C94" s="144">
        <v>2367010</v>
      </c>
      <c r="D94" s="147" t="s">
        <v>218</v>
      </c>
      <c r="E94" s="47">
        <f>(F94+G94+H94)/3*11</f>
        <v>60500</v>
      </c>
      <c r="F94" s="47">
        <v>5500</v>
      </c>
      <c r="G94" s="47">
        <v>5500</v>
      </c>
      <c r="H94" s="47">
        <v>5500</v>
      </c>
      <c r="I94" s="48">
        <f>(J94+K94+L94)/3*17</f>
        <v>93500</v>
      </c>
      <c r="J94" s="47">
        <v>5500</v>
      </c>
      <c r="K94" s="47">
        <v>5500</v>
      </c>
      <c r="L94" s="47">
        <v>5500</v>
      </c>
      <c r="M94" s="48">
        <v>91000</v>
      </c>
      <c r="N94" s="47">
        <v>5500</v>
      </c>
      <c r="O94" s="47">
        <v>5500</v>
      </c>
      <c r="P94" s="47">
        <v>5500</v>
      </c>
    </row>
    <row r="95" spans="1:16">
      <c r="A95" s="61" t="s">
        <v>193</v>
      </c>
      <c r="B95" s="64" t="s">
        <v>271</v>
      </c>
      <c r="C95" s="144">
        <v>2149210</v>
      </c>
      <c r="D95" s="147" t="s">
        <v>218</v>
      </c>
      <c r="E95" s="47">
        <f>(F95+G95+H95)/3*15</f>
        <v>90000</v>
      </c>
      <c r="F95" s="47">
        <v>6000</v>
      </c>
      <c r="G95" s="47">
        <v>6000</v>
      </c>
      <c r="H95" s="47">
        <v>6000</v>
      </c>
      <c r="I95" s="48">
        <f>(J95+K95+L95)/3*26</f>
        <v>156000</v>
      </c>
      <c r="J95" s="47">
        <v>6000</v>
      </c>
      <c r="K95" s="47">
        <v>6000</v>
      </c>
      <c r="L95" s="47">
        <v>6000</v>
      </c>
      <c r="M95" s="48">
        <v>67200</v>
      </c>
      <c r="N95" s="47">
        <v>6000</v>
      </c>
      <c r="O95" s="47">
        <v>6000</v>
      </c>
      <c r="P95" s="47">
        <v>6000</v>
      </c>
    </row>
    <row r="96" spans="1:16">
      <c r="A96" s="61" t="s">
        <v>196</v>
      </c>
      <c r="B96" s="64" t="s">
        <v>132</v>
      </c>
      <c r="C96" s="144">
        <v>2391300</v>
      </c>
      <c r="D96" s="145" t="s">
        <v>218</v>
      </c>
      <c r="E96" s="47">
        <f>(F96+G96+H96)/3*29</f>
        <v>87000</v>
      </c>
      <c r="F96" s="47">
        <v>3000</v>
      </c>
      <c r="G96" s="47">
        <v>3000</v>
      </c>
      <c r="H96" s="47">
        <v>3000</v>
      </c>
      <c r="I96" s="48">
        <f>(J96+K96+L96)/3*45</f>
        <v>144000</v>
      </c>
      <c r="J96" s="47">
        <v>3200</v>
      </c>
      <c r="K96" s="47">
        <v>3200</v>
      </c>
      <c r="L96" s="47">
        <v>3200</v>
      </c>
      <c r="M96" s="48">
        <v>104200</v>
      </c>
      <c r="N96" s="47">
        <v>3200</v>
      </c>
      <c r="O96" s="47">
        <v>3200</v>
      </c>
      <c r="P96" s="47">
        <v>3200</v>
      </c>
    </row>
    <row r="97" spans="1:16">
      <c r="A97" s="61" t="s">
        <v>197</v>
      </c>
      <c r="B97" s="64" t="s">
        <v>259</v>
      </c>
      <c r="C97" s="146" t="s">
        <v>235</v>
      </c>
      <c r="D97" s="145" t="s">
        <v>127</v>
      </c>
      <c r="E97" s="47">
        <f>(F97+G97+H97)/3*29</f>
        <v>116000</v>
      </c>
      <c r="F97" s="47">
        <v>4000</v>
      </c>
      <c r="G97" s="47">
        <v>4000</v>
      </c>
      <c r="H97" s="47">
        <v>4000</v>
      </c>
      <c r="I97" s="48">
        <f>(J97+K97+L97)/3*49</f>
        <v>147000</v>
      </c>
      <c r="J97" s="47">
        <v>3000</v>
      </c>
      <c r="K97" s="47">
        <v>3000</v>
      </c>
      <c r="L97" s="47">
        <v>3000</v>
      </c>
      <c r="M97" s="48">
        <v>89000</v>
      </c>
      <c r="N97" s="47">
        <v>3000</v>
      </c>
      <c r="O97" s="47">
        <v>3000</v>
      </c>
      <c r="P97" s="47">
        <v>3000</v>
      </c>
    </row>
    <row r="98" spans="1:16">
      <c r="A98" s="61" t="s">
        <v>193</v>
      </c>
      <c r="B98" s="64" t="s">
        <v>272</v>
      </c>
      <c r="C98" s="144">
        <v>2149210</v>
      </c>
      <c r="D98" s="147" t="s">
        <v>218</v>
      </c>
      <c r="E98" s="47">
        <f>(F98+G98+H98)/3*36</f>
        <v>126000</v>
      </c>
      <c r="F98" s="47">
        <v>3500</v>
      </c>
      <c r="G98" s="47">
        <v>3500</v>
      </c>
      <c r="H98" s="47">
        <v>3500</v>
      </c>
      <c r="I98" s="48">
        <f>(J98+K98+L98)/3*35</f>
        <v>122500</v>
      </c>
      <c r="J98" s="47">
        <v>3500</v>
      </c>
      <c r="K98" s="47">
        <v>3500</v>
      </c>
      <c r="L98" s="47">
        <v>3500</v>
      </c>
      <c r="M98" s="48">
        <v>64520</v>
      </c>
      <c r="N98" s="47">
        <v>3500</v>
      </c>
      <c r="O98" s="47">
        <v>3500</v>
      </c>
      <c r="P98" s="47">
        <v>3500</v>
      </c>
    </row>
    <row r="99" spans="1:16">
      <c r="A99" s="61" t="s">
        <v>198</v>
      </c>
      <c r="B99" s="64" t="s">
        <v>132</v>
      </c>
      <c r="C99" s="144">
        <v>2391300</v>
      </c>
      <c r="D99" s="145" t="s">
        <v>218</v>
      </c>
      <c r="E99" s="47">
        <f>(F99+G99+H99)/3*42</f>
        <v>126000</v>
      </c>
      <c r="F99" s="47">
        <v>3000</v>
      </c>
      <c r="G99" s="47">
        <v>3000</v>
      </c>
      <c r="H99" s="47">
        <v>3000</v>
      </c>
      <c r="I99" s="48">
        <f>(J99+K99+L99)/3*44</f>
        <v>140800</v>
      </c>
      <c r="J99" s="47">
        <v>3200</v>
      </c>
      <c r="K99" s="47">
        <v>3200</v>
      </c>
      <c r="L99" s="47">
        <v>3200</v>
      </c>
      <c r="M99" s="48">
        <v>84610</v>
      </c>
      <c r="N99" s="47">
        <v>3200</v>
      </c>
      <c r="O99" s="47">
        <v>3200</v>
      </c>
      <c r="P99" s="47">
        <v>3200</v>
      </c>
    </row>
    <row r="100" spans="1:16">
      <c r="A100" s="61" t="s">
        <v>122</v>
      </c>
      <c r="B100" s="64" t="s">
        <v>273</v>
      </c>
      <c r="C100" s="144">
        <v>2367010</v>
      </c>
      <c r="D100" s="147" t="s">
        <v>218</v>
      </c>
      <c r="E100" s="47">
        <f>(F100+G100+H100)/3*16</f>
        <v>80000</v>
      </c>
      <c r="F100" s="47">
        <v>5000</v>
      </c>
      <c r="G100" s="48">
        <v>5000</v>
      </c>
      <c r="H100" s="48">
        <v>5000</v>
      </c>
      <c r="I100" s="48">
        <f>(J100+K100+L100)/3*22</f>
        <v>121000</v>
      </c>
      <c r="J100" s="48">
        <v>5500</v>
      </c>
      <c r="K100" s="143">
        <v>5500</v>
      </c>
      <c r="L100" s="143">
        <v>5500</v>
      </c>
      <c r="M100" s="48">
        <v>76250</v>
      </c>
      <c r="N100" s="48">
        <v>5500</v>
      </c>
      <c r="O100" s="49">
        <v>5500</v>
      </c>
      <c r="P100" s="49">
        <v>5500</v>
      </c>
    </row>
    <row r="101" spans="1:16">
      <c r="A101" s="61" t="s">
        <v>199</v>
      </c>
      <c r="B101" s="64" t="s">
        <v>66</v>
      </c>
      <c r="C101" s="144">
        <v>2123100</v>
      </c>
      <c r="D101" s="145" t="s">
        <v>218</v>
      </c>
      <c r="E101" s="47">
        <f>(F101+G101+H101)/3*25</f>
        <v>60000</v>
      </c>
      <c r="F101" s="47">
        <v>2500</v>
      </c>
      <c r="G101" s="47">
        <v>2500</v>
      </c>
      <c r="H101" s="47">
        <v>2200</v>
      </c>
      <c r="I101" s="48">
        <f>(J101+K101+L101)/3*39</f>
        <v>85800</v>
      </c>
      <c r="J101" s="47">
        <v>2200</v>
      </c>
      <c r="K101" s="47">
        <v>2200</v>
      </c>
      <c r="L101" s="47">
        <v>2200</v>
      </c>
      <c r="M101" s="48">
        <v>54000</v>
      </c>
      <c r="N101" s="47">
        <v>2200</v>
      </c>
      <c r="O101" s="47">
        <v>2200</v>
      </c>
      <c r="P101" s="47">
        <v>2200</v>
      </c>
    </row>
    <row r="102" spans="1:16">
      <c r="A102" s="61" t="s">
        <v>200</v>
      </c>
      <c r="B102" s="64" t="s">
        <v>274</v>
      </c>
      <c r="C102" s="144" t="s">
        <v>236</v>
      </c>
      <c r="D102" s="147" t="s">
        <v>218</v>
      </c>
      <c r="E102" s="47">
        <f>(F102+G102+H102)/3*18</f>
        <v>68400</v>
      </c>
      <c r="F102" s="47">
        <v>3800</v>
      </c>
      <c r="G102" s="47">
        <v>3800</v>
      </c>
      <c r="H102" s="47">
        <v>3800</v>
      </c>
      <c r="I102" s="48">
        <f>(J102+K102+L102)/3*25</f>
        <v>95000</v>
      </c>
      <c r="J102" s="47">
        <v>3800</v>
      </c>
      <c r="K102" s="47">
        <v>3800</v>
      </c>
      <c r="L102" s="47">
        <v>3800</v>
      </c>
      <c r="M102" s="48">
        <v>76000</v>
      </c>
      <c r="N102" s="47">
        <v>3800</v>
      </c>
      <c r="O102" s="47">
        <v>3800</v>
      </c>
      <c r="P102" s="47">
        <v>3800</v>
      </c>
    </row>
    <row r="103" spans="1:16">
      <c r="A103" s="61" t="s">
        <v>113</v>
      </c>
      <c r="B103" s="68" t="s">
        <v>275</v>
      </c>
      <c r="C103" s="144">
        <v>2371010</v>
      </c>
      <c r="D103" s="145" t="s">
        <v>218</v>
      </c>
      <c r="E103" s="47">
        <f>(F103+G103+H103)/3*40</f>
        <v>30000</v>
      </c>
      <c r="F103" s="47">
        <v>750</v>
      </c>
      <c r="G103" s="47">
        <v>750</v>
      </c>
      <c r="H103" s="47">
        <v>750</v>
      </c>
      <c r="I103" s="48">
        <f>(J103+K103+L103)/3*39</f>
        <v>31200</v>
      </c>
      <c r="J103" s="47">
        <v>800</v>
      </c>
      <c r="K103" s="47">
        <v>800</v>
      </c>
      <c r="L103" s="47">
        <v>800</v>
      </c>
      <c r="M103" s="48">
        <v>56470</v>
      </c>
      <c r="N103" s="47">
        <v>800</v>
      </c>
      <c r="O103" s="47">
        <v>850</v>
      </c>
      <c r="P103" s="47">
        <v>850</v>
      </c>
    </row>
    <row r="104" spans="1:16">
      <c r="A104" s="61" t="s">
        <v>201</v>
      </c>
      <c r="B104" s="64" t="s">
        <v>274</v>
      </c>
      <c r="C104" s="144" t="s">
        <v>237</v>
      </c>
      <c r="D104" s="147" t="s">
        <v>218</v>
      </c>
      <c r="E104" s="47">
        <f>(F104+G104+H104)/3*12</f>
        <v>33600</v>
      </c>
      <c r="F104" s="47">
        <v>2800</v>
      </c>
      <c r="G104" s="47">
        <v>2800</v>
      </c>
      <c r="H104" s="47">
        <v>2800</v>
      </c>
      <c r="I104" s="48">
        <f>(J104+K104+L104)/3*29</f>
        <v>87000</v>
      </c>
      <c r="J104" s="48">
        <v>3000</v>
      </c>
      <c r="K104" s="48">
        <v>3000</v>
      </c>
      <c r="L104" s="48">
        <v>3000</v>
      </c>
      <c r="M104" s="48">
        <v>56320</v>
      </c>
      <c r="N104" s="48">
        <v>3000</v>
      </c>
      <c r="O104" s="48">
        <v>3000</v>
      </c>
      <c r="P104" s="48">
        <v>3000</v>
      </c>
    </row>
    <row r="105" spans="1:16">
      <c r="A105" s="61" t="s">
        <v>202</v>
      </c>
      <c r="B105" s="64" t="s">
        <v>132</v>
      </c>
      <c r="C105" s="144">
        <v>2113900</v>
      </c>
      <c r="D105" s="145" t="s">
        <v>218</v>
      </c>
      <c r="E105" s="47">
        <f>(F105+G105+H105)/3*10</f>
        <v>40000</v>
      </c>
      <c r="F105" s="47">
        <v>4000</v>
      </c>
      <c r="G105" s="47">
        <v>4000</v>
      </c>
      <c r="H105" s="47">
        <v>4000</v>
      </c>
      <c r="I105" s="48">
        <f>(J105+K105+L105)/3*22</f>
        <v>132000</v>
      </c>
      <c r="J105" s="47">
        <v>6000</v>
      </c>
      <c r="K105" s="47">
        <v>6000</v>
      </c>
      <c r="L105" s="47">
        <v>6000</v>
      </c>
      <c r="M105" s="48">
        <v>46700</v>
      </c>
      <c r="N105" s="47">
        <v>6000</v>
      </c>
      <c r="O105" s="47">
        <v>6000</v>
      </c>
      <c r="P105" s="47">
        <v>6000</v>
      </c>
    </row>
    <row r="106" spans="1:16">
      <c r="A106" s="61" t="s">
        <v>203</v>
      </c>
      <c r="B106" s="64" t="s">
        <v>276</v>
      </c>
      <c r="C106" s="144">
        <v>2391300</v>
      </c>
      <c r="D106" s="145" t="s">
        <v>218</v>
      </c>
      <c r="E106" s="47">
        <f>(F106+G106+H106)/3*12</f>
        <v>30000</v>
      </c>
      <c r="F106" s="47">
        <v>2500</v>
      </c>
      <c r="G106" s="47">
        <v>2500</v>
      </c>
      <c r="H106" s="47">
        <v>2500</v>
      </c>
      <c r="I106" s="48">
        <f>(J106+K106+L106)/3*21</f>
        <v>52500</v>
      </c>
      <c r="J106" s="47">
        <v>2500</v>
      </c>
      <c r="K106" s="47">
        <v>2500</v>
      </c>
      <c r="L106" s="47">
        <v>2500</v>
      </c>
      <c r="M106" s="48">
        <v>39800</v>
      </c>
      <c r="N106" s="47">
        <v>2500</v>
      </c>
      <c r="O106" s="47">
        <v>2500</v>
      </c>
      <c r="P106" s="47">
        <v>2500</v>
      </c>
    </row>
    <row r="107" spans="1:16">
      <c r="A107" s="61" t="s">
        <v>200</v>
      </c>
      <c r="B107" s="64" t="s">
        <v>277</v>
      </c>
      <c r="C107" s="144" t="s">
        <v>236</v>
      </c>
      <c r="D107" s="147" t="s">
        <v>218</v>
      </c>
      <c r="E107" s="47">
        <f>(F107+G107+H107)/3*12</f>
        <v>30000</v>
      </c>
      <c r="F107" s="47">
        <v>2500</v>
      </c>
      <c r="G107" s="47">
        <v>2500</v>
      </c>
      <c r="H107" s="47">
        <v>2500</v>
      </c>
      <c r="I107" s="48">
        <f>(J107+K107+L107)/3*29</f>
        <v>58000</v>
      </c>
      <c r="J107" s="47">
        <v>2000</v>
      </c>
      <c r="K107" s="47">
        <v>2000</v>
      </c>
      <c r="L107" s="47">
        <v>2000</v>
      </c>
      <c r="M107" s="48">
        <v>52000</v>
      </c>
      <c r="N107" s="47">
        <v>2300</v>
      </c>
      <c r="O107" s="47">
        <v>2300</v>
      </c>
      <c r="P107" s="47">
        <v>2300</v>
      </c>
    </row>
    <row r="108" spans="1:16">
      <c r="A108" s="61" t="s">
        <v>204</v>
      </c>
      <c r="B108" s="64" t="s">
        <v>278</v>
      </c>
      <c r="C108" s="144">
        <v>2367010</v>
      </c>
      <c r="D108" s="147" t="s">
        <v>218</v>
      </c>
      <c r="E108" s="47">
        <f>(F108+G108+H108)/3*30</f>
        <v>75000</v>
      </c>
      <c r="F108" s="47">
        <v>2500</v>
      </c>
      <c r="G108" s="47">
        <v>2500</v>
      </c>
      <c r="H108" s="47">
        <v>2500</v>
      </c>
      <c r="I108" s="48">
        <f>(J108+K108+L108)/3*27</f>
        <v>67500</v>
      </c>
      <c r="J108" s="47">
        <v>2500</v>
      </c>
      <c r="K108" s="47">
        <v>2500</v>
      </c>
      <c r="L108" s="47">
        <v>2500</v>
      </c>
      <c r="M108" s="48">
        <v>49800</v>
      </c>
      <c r="N108" s="47">
        <v>2500</v>
      </c>
      <c r="O108" s="47">
        <v>2500</v>
      </c>
      <c r="P108" s="47">
        <v>2500</v>
      </c>
    </row>
    <row r="109" spans="1:16">
      <c r="A109" s="61" t="s">
        <v>205</v>
      </c>
      <c r="B109" s="64" t="s">
        <v>66</v>
      </c>
      <c r="C109" s="144" t="s">
        <v>238</v>
      </c>
      <c r="D109" s="145" t="s">
        <v>127</v>
      </c>
      <c r="E109" s="47">
        <f>(F109+G109+H109)/3*16</f>
        <v>32000</v>
      </c>
      <c r="F109" s="47">
        <v>2000</v>
      </c>
      <c r="G109" s="47">
        <v>2000</v>
      </c>
      <c r="H109" s="47">
        <v>2000</v>
      </c>
      <c r="I109" s="48">
        <f>(J109+K109+L109)/3*21</f>
        <v>42000</v>
      </c>
      <c r="J109" s="47">
        <v>2000</v>
      </c>
      <c r="K109" s="47">
        <v>2000</v>
      </c>
      <c r="L109" s="47">
        <v>2000</v>
      </c>
      <c r="M109" s="48">
        <v>41690</v>
      </c>
      <c r="N109" s="47">
        <v>2000</v>
      </c>
      <c r="O109" s="47">
        <v>2000</v>
      </c>
      <c r="P109" s="47">
        <v>2000</v>
      </c>
    </row>
    <row r="110" spans="1:16">
      <c r="A110" s="61" t="s">
        <v>206</v>
      </c>
      <c r="B110" s="64" t="s">
        <v>279</v>
      </c>
      <c r="C110" s="144">
        <v>2352010</v>
      </c>
      <c r="D110" s="145" t="s">
        <v>127</v>
      </c>
      <c r="E110" s="47">
        <f>(F110+G110+H110)/3*45</f>
        <v>81000</v>
      </c>
      <c r="F110" s="47">
        <v>1800</v>
      </c>
      <c r="G110" s="47">
        <v>1800</v>
      </c>
      <c r="H110" s="47">
        <v>1800</v>
      </c>
      <c r="I110" s="48">
        <f>(J110+K110+L110)/3*49</f>
        <v>88200</v>
      </c>
      <c r="J110" s="47">
        <v>1800</v>
      </c>
      <c r="K110" s="47">
        <v>1800</v>
      </c>
      <c r="L110" s="47">
        <v>1800</v>
      </c>
      <c r="M110" s="48">
        <v>123000</v>
      </c>
      <c r="N110" s="47">
        <v>1800</v>
      </c>
      <c r="O110" s="47">
        <v>1800</v>
      </c>
      <c r="P110" s="47">
        <v>1800</v>
      </c>
    </row>
    <row r="111" spans="1:16">
      <c r="A111" s="61" t="s">
        <v>207</v>
      </c>
      <c r="B111" s="64" t="s">
        <v>280</v>
      </c>
      <c r="C111" s="144">
        <v>2391300</v>
      </c>
      <c r="D111" s="145" t="s">
        <v>218</v>
      </c>
      <c r="E111" s="47">
        <f>(F111+G111+H111)/3*20</f>
        <v>30000</v>
      </c>
      <c r="F111" s="47">
        <v>1500</v>
      </c>
      <c r="G111" s="47">
        <v>1500</v>
      </c>
      <c r="H111" s="47">
        <v>1500</v>
      </c>
      <c r="I111" s="48">
        <f>(J111+K111+L111)/3*22</f>
        <v>33000</v>
      </c>
      <c r="J111" s="47">
        <v>1500</v>
      </c>
      <c r="K111" s="47">
        <v>1500</v>
      </c>
      <c r="L111" s="47">
        <v>1500</v>
      </c>
      <c r="M111" s="48">
        <v>42000</v>
      </c>
      <c r="N111" s="47">
        <v>1500</v>
      </c>
      <c r="O111" s="47">
        <v>1500</v>
      </c>
      <c r="P111" s="47">
        <v>1500</v>
      </c>
    </row>
    <row r="112" spans="1:16">
      <c r="A112" s="61" t="s">
        <v>113</v>
      </c>
      <c r="B112" s="68" t="s">
        <v>281</v>
      </c>
      <c r="C112" s="144">
        <v>2371010</v>
      </c>
      <c r="D112" s="145" t="s">
        <v>218</v>
      </c>
      <c r="E112" s="47">
        <f>(F112+G112+H112)/3*61</f>
        <v>42700</v>
      </c>
      <c r="F112" s="47">
        <v>650</v>
      </c>
      <c r="G112" s="47">
        <v>650</v>
      </c>
      <c r="H112" s="47">
        <v>800</v>
      </c>
      <c r="I112" s="48">
        <f>(J112+K112+L112)/3*77</f>
        <v>61600</v>
      </c>
      <c r="J112" s="47">
        <v>800</v>
      </c>
      <c r="K112" s="47">
        <v>800</v>
      </c>
      <c r="L112" s="47">
        <v>800</v>
      </c>
      <c r="M112" s="48">
        <v>68000</v>
      </c>
      <c r="N112" s="47">
        <v>800</v>
      </c>
      <c r="O112" s="47">
        <v>800</v>
      </c>
      <c r="P112" s="47">
        <v>800</v>
      </c>
    </row>
    <row r="113" spans="1:16">
      <c r="A113" s="61" t="s">
        <v>201</v>
      </c>
      <c r="B113" s="64" t="s">
        <v>277</v>
      </c>
      <c r="C113" s="144" t="s">
        <v>237</v>
      </c>
      <c r="D113" s="147" t="s">
        <v>218</v>
      </c>
      <c r="E113" s="47">
        <f>(F113+G113+H113)/3*15</f>
        <v>30000</v>
      </c>
      <c r="F113" s="47">
        <v>2000</v>
      </c>
      <c r="G113" s="47">
        <v>2000</v>
      </c>
      <c r="H113" s="47">
        <v>2000</v>
      </c>
      <c r="I113" s="48">
        <f>(J113+K113+L113)/3*9</f>
        <v>18000</v>
      </c>
      <c r="J113" s="47">
        <v>2000</v>
      </c>
      <c r="K113" s="47">
        <v>2000</v>
      </c>
      <c r="L113" s="47">
        <v>2000</v>
      </c>
      <c r="M113" s="48">
        <v>28120</v>
      </c>
      <c r="N113" s="47">
        <v>2000</v>
      </c>
      <c r="O113" s="47">
        <v>2000</v>
      </c>
      <c r="P113" s="47">
        <v>2000</v>
      </c>
    </row>
    <row r="114" spans="1:16">
      <c r="A114" s="61" t="s">
        <v>169</v>
      </c>
      <c r="B114" s="64" t="s">
        <v>282</v>
      </c>
      <c r="C114" s="144">
        <v>2431000</v>
      </c>
      <c r="D114" s="147" t="s">
        <v>218</v>
      </c>
      <c r="E114" s="47">
        <f>(F114+G114+H114)/3*22</f>
        <v>33000</v>
      </c>
      <c r="F114" s="47">
        <v>1500</v>
      </c>
      <c r="G114" s="47">
        <v>1500</v>
      </c>
      <c r="H114" s="47">
        <v>1500</v>
      </c>
      <c r="I114" s="48">
        <f>(J114+K114+L114)/3*26</f>
        <v>39000</v>
      </c>
      <c r="J114" s="47">
        <v>1500</v>
      </c>
      <c r="K114" s="47">
        <v>1500</v>
      </c>
      <c r="L114" s="47">
        <v>1500</v>
      </c>
      <c r="M114" s="48">
        <v>42300</v>
      </c>
      <c r="N114" s="47">
        <v>1500</v>
      </c>
      <c r="O114" s="47">
        <v>1500</v>
      </c>
      <c r="P114" s="47">
        <v>1500</v>
      </c>
    </row>
    <row r="115" spans="1:16">
      <c r="A115" s="61" t="s">
        <v>208</v>
      </c>
      <c r="B115" s="64" t="s">
        <v>68</v>
      </c>
      <c r="C115" s="144" t="s">
        <v>239</v>
      </c>
      <c r="D115" s="145" t="s">
        <v>127</v>
      </c>
      <c r="E115" s="47">
        <f>(F115+G115+H115)/3*52</f>
        <v>83200</v>
      </c>
      <c r="F115" s="47">
        <v>1600</v>
      </c>
      <c r="G115" s="47">
        <v>1600</v>
      </c>
      <c r="H115" s="47">
        <v>1600</v>
      </c>
      <c r="I115" s="48">
        <f>(J115+K115+L115)/3*44</f>
        <v>101200</v>
      </c>
      <c r="J115" s="47">
        <v>2300</v>
      </c>
      <c r="K115" s="47">
        <v>2300</v>
      </c>
      <c r="L115" s="47">
        <v>2300</v>
      </c>
      <c r="M115" s="48">
        <v>121000</v>
      </c>
      <c r="N115" s="47">
        <v>2300</v>
      </c>
      <c r="O115" s="47">
        <v>2300</v>
      </c>
      <c r="P115" s="47">
        <v>2300</v>
      </c>
    </row>
    <row r="116" spans="1:16">
      <c r="A116" s="61" t="s">
        <v>209</v>
      </c>
      <c r="B116" s="64" t="s">
        <v>276</v>
      </c>
      <c r="C116" s="144">
        <v>2399590</v>
      </c>
      <c r="D116" s="145" t="s">
        <v>218</v>
      </c>
      <c r="E116" s="47">
        <f>(F116+G116+H116)/3*15</f>
        <v>22500</v>
      </c>
      <c r="F116" s="47">
        <v>1500</v>
      </c>
      <c r="G116" s="47">
        <v>1500</v>
      </c>
      <c r="H116" s="47">
        <v>1500</v>
      </c>
      <c r="I116" s="48">
        <f>(J116+K116+L116)/3*30</f>
        <v>45000</v>
      </c>
      <c r="J116" s="47">
        <v>1500</v>
      </c>
      <c r="K116" s="47">
        <v>1500</v>
      </c>
      <c r="L116" s="47">
        <v>1500</v>
      </c>
      <c r="M116" s="48">
        <v>36000</v>
      </c>
      <c r="N116" s="47">
        <v>1500</v>
      </c>
      <c r="O116" s="47">
        <v>1500</v>
      </c>
      <c r="P116" s="47">
        <v>1500</v>
      </c>
    </row>
    <row r="117" spans="1:16">
      <c r="A117" s="61" t="s">
        <v>210</v>
      </c>
      <c r="B117" s="64" t="s">
        <v>265</v>
      </c>
      <c r="C117" s="146">
        <v>2114100</v>
      </c>
      <c r="D117" s="145" t="s">
        <v>218</v>
      </c>
      <c r="E117" s="47">
        <f>(F117+G117+H117)/3*17</f>
        <v>102000</v>
      </c>
      <c r="F117" s="47">
        <v>1500</v>
      </c>
      <c r="G117" s="47">
        <v>1500</v>
      </c>
      <c r="H117" s="47">
        <v>15000</v>
      </c>
      <c r="I117" s="48">
        <f>(J117+K117+L117)/3*55</f>
        <v>82500</v>
      </c>
      <c r="J117" s="47">
        <v>1500</v>
      </c>
      <c r="K117" s="47">
        <v>1500</v>
      </c>
      <c r="L117" s="47">
        <v>1500</v>
      </c>
      <c r="M117" s="48">
        <v>16540</v>
      </c>
      <c r="N117" s="47">
        <v>1500</v>
      </c>
      <c r="O117" s="47">
        <v>1500</v>
      </c>
      <c r="P117" s="47">
        <v>1500</v>
      </c>
    </row>
    <row r="118" spans="1:16">
      <c r="A118" s="61" t="s">
        <v>211</v>
      </c>
      <c r="B118" s="64" t="s">
        <v>283</v>
      </c>
      <c r="C118" s="144">
        <v>2431000</v>
      </c>
      <c r="D118" s="147" t="s">
        <v>218</v>
      </c>
      <c r="E118" s="47">
        <f>(F118+G118+H118)/3*25</f>
        <v>37500</v>
      </c>
      <c r="F118" s="47">
        <v>1500</v>
      </c>
      <c r="G118" s="47">
        <v>1500</v>
      </c>
      <c r="H118" s="47">
        <v>1500</v>
      </c>
      <c r="I118" s="48">
        <f>(J118+K118+L118)/3*45</f>
        <v>67500</v>
      </c>
      <c r="J118" s="47">
        <v>1500</v>
      </c>
      <c r="K118" s="47">
        <v>1500</v>
      </c>
      <c r="L118" s="47">
        <v>1500</v>
      </c>
      <c r="M118" s="48">
        <v>46900</v>
      </c>
      <c r="N118" s="47">
        <v>1500</v>
      </c>
      <c r="O118" s="47">
        <v>1500</v>
      </c>
      <c r="P118" s="47">
        <v>1500</v>
      </c>
    </row>
    <row r="119" spans="1:16">
      <c r="A119" s="61" t="s">
        <v>212</v>
      </c>
      <c r="B119" s="64" t="s">
        <v>284</v>
      </c>
      <c r="C119" s="144">
        <v>2113900</v>
      </c>
      <c r="D119" s="145" t="s">
        <v>218</v>
      </c>
      <c r="E119" s="47">
        <f>(F119+G119+H119)/3*8</f>
        <v>28000</v>
      </c>
      <c r="F119" s="47">
        <v>3500</v>
      </c>
      <c r="G119" s="47">
        <v>3500</v>
      </c>
      <c r="H119" s="47">
        <v>3500</v>
      </c>
      <c r="I119" s="48">
        <f>(J119+K119+L119)/3*16</f>
        <v>56000</v>
      </c>
      <c r="J119" s="47">
        <v>3500</v>
      </c>
      <c r="K119" s="47">
        <v>3500</v>
      </c>
      <c r="L119" s="47">
        <v>3500</v>
      </c>
      <c r="M119" s="48">
        <v>37580</v>
      </c>
      <c r="N119" s="47">
        <v>3500</v>
      </c>
      <c r="O119" s="47">
        <v>3500</v>
      </c>
      <c r="P119" s="47">
        <v>3500</v>
      </c>
    </row>
    <row r="120" spans="1:16">
      <c r="A120" s="61" t="s">
        <v>213</v>
      </c>
      <c r="B120" s="64" t="s">
        <v>285</v>
      </c>
      <c r="C120" s="144" t="s">
        <v>240</v>
      </c>
      <c r="D120" s="147" t="s">
        <v>218</v>
      </c>
      <c r="E120" s="47">
        <f>(F120+G120+H120)/3*25</f>
        <v>25000</v>
      </c>
      <c r="F120" s="47">
        <v>1000</v>
      </c>
      <c r="G120" s="47">
        <v>1000</v>
      </c>
      <c r="H120" s="47">
        <v>1000</v>
      </c>
      <c r="I120" s="48">
        <f>(J120+K120+L120)/3*39</f>
        <v>37050</v>
      </c>
      <c r="J120" s="47">
        <v>950</v>
      </c>
      <c r="K120" s="47">
        <v>950</v>
      </c>
      <c r="L120" s="47">
        <v>950</v>
      </c>
      <c r="M120" s="48">
        <v>49000</v>
      </c>
      <c r="N120" s="47">
        <v>950</v>
      </c>
      <c r="O120" s="47">
        <v>950</v>
      </c>
      <c r="P120" s="47">
        <v>950</v>
      </c>
    </row>
    <row r="121" spans="1:16">
      <c r="A121" s="61" t="s">
        <v>214</v>
      </c>
      <c r="B121" s="64" t="s">
        <v>132</v>
      </c>
      <c r="C121" s="144" t="s">
        <v>241</v>
      </c>
      <c r="D121" s="145" t="s">
        <v>218</v>
      </c>
      <c r="E121" s="47">
        <f>(F121+G121+H121)/3*9</f>
        <v>18000</v>
      </c>
      <c r="F121" s="47">
        <v>2000</v>
      </c>
      <c r="G121" s="47">
        <v>2000</v>
      </c>
      <c r="H121" s="47">
        <v>2000</v>
      </c>
      <c r="I121" s="48">
        <f>(J121+K121+L121)/3*25</f>
        <v>50000</v>
      </c>
      <c r="J121" s="47">
        <v>2000</v>
      </c>
      <c r="K121" s="47">
        <v>2000</v>
      </c>
      <c r="L121" s="47">
        <v>2000</v>
      </c>
      <c r="M121" s="48">
        <v>46200</v>
      </c>
      <c r="N121" s="47">
        <v>2000</v>
      </c>
      <c r="O121" s="47">
        <v>2000</v>
      </c>
      <c r="P121" s="47">
        <v>2000</v>
      </c>
    </row>
    <row r="122" spans="1:16">
      <c r="A122" s="61" t="s">
        <v>207</v>
      </c>
      <c r="B122" s="64" t="s">
        <v>286</v>
      </c>
      <c r="C122" s="144">
        <v>2391300</v>
      </c>
      <c r="D122" s="145" t="s">
        <v>218</v>
      </c>
      <c r="E122" s="47">
        <f>(F122+G122+H122)/3*30</f>
        <v>21000</v>
      </c>
      <c r="F122" s="47">
        <v>700</v>
      </c>
      <c r="G122" s="47">
        <v>700</v>
      </c>
      <c r="H122" s="47">
        <v>700</v>
      </c>
      <c r="I122" s="48">
        <f>(J122+K122+L122)/3*38</f>
        <v>26600</v>
      </c>
      <c r="J122" s="47">
        <v>700</v>
      </c>
      <c r="K122" s="47">
        <v>700</v>
      </c>
      <c r="L122" s="47">
        <v>700</v>
      </c>
      <c r="M122" s="48">
        <v>31200</v>
      </c>
      <c r="N122" s="47">
        <v>700</v>
      </c>
      <c r="O122" s="47">
        <v>700</v>
      </c>
      <c r="P122" s="47">
        <v>700</v>
      </c>
    </row>
    <row r="123" spans="1:16">
      <c r="A123" s="61" t="s">
        <v>215</v>
      </c>
      <c r="B123" s="64" t="s">
        <v>287</v>
      </c>
      <c r="C123" s="144">
        <v>2365000</v>
      </c>
      <c r="D123" s="147" t="s">
        <v>218</v>
      </c>
      <c r="E123" s="47">
        <f>(F123+G123+H123)/3*22</f>
        <v>13200</v>
      </c>
      <c r="F123" s="47">
        <v>600</v>
      </c>
      <c r="G123" s="47">
        <v>600</v>
      </c>
      <c r="H123" s="47">
        <v>600</v>
      </c>
      <c r="I123" s="48">
        <f>(J123+K123+L123)/3*29</f>
        <v>17400</v>
      </c>
      <c r="J123" s="47">
        <v>600</v>
      </c>
      <c r="K123" s="47">
        <v>600</v>
      </c>
      <c r="L123" s="47">
        <v>600</v>
      </c>
      <c r="M123" s="48">
        <v>24900</v>
      </c>
      <c r="N123" s="47">
        <v>600</v>
      </c>
      <c r="O123" s="47">
        <v>600</v>
      </c>
      <c r="P123" s="47">
        <v>600</v>
      </c>
    </row>
    <row r="124" spans="1:16">
      <c r="A124" s="61" t="s">
        <v>216</v>
      </c>
      <c r="B124" s="64" t="s">
        <v>66</v>
      </c>
      <c r="C124" s="144">
        <v>2399590</v>
      </c>
      <c r="D124" s="145" t="s">
        <v>218</v>
      </c>
      <c r="E124" s="47">
        <f>(F124+G124+H124)/3*22</f>
        <v>11000</v>
      </c>
      <c r="F124" s="47">
        <v>500</v>
      </c>
      <c r="G124" s="47">
        <v>500</v>
      </c>
      <c r="H124" s="47">
        <v>500</v>
      </c>
      <c r="I124" s="48">
        <f>(J124+K124+L124)/3*29</f>
        <v>14500</v>
      </c>
      <c r="J124" s="47">
        <v>500</v>
      </c>
      <c r="K124" s="47">
        <v>500</v>
      </c>
      <c r="L124" s="47">
        <v>500</v>
      </c>
      <c r="M124" s="48">
        <v>22000</v>
      </c>
      <c r="N124" s="47">
        <v>500</v>
      </c>
      <c r="O124" s="47">
        <v>500</v>
      </c>
      <c r="P124" s="47">
        <v>500</v>
      </c>
    </row>
    <row r="125" spans="1:16">
      <c r="A125" s="61" t="s">
        <v>213</v>
      </c>
      <c r="B125" s="64" t="s">
        <v>288</v>
      </c>
      <c r="C125" s="144" t="s">
        <v>240</v>
      </c>
      <c r="D125" s="147" t="s">
        <v>218</v>
      </c>
      <c r="E125" s="47">
        <f>(F125+G125+H125)/3*45</f>
        <v>31500</v>
      </c>
      <c r="F125" s="47">
        <v>700</v>
      </c>
      <c r="G125" s="47">
        <v>700</v>
      </c>
      <c r="H125" s="47">
        <v>700</v>
      </c>
      <c r="I125" s="48">
        <f>(J125+K125+L125)/3*52</f>
        <v>36400</v>
      </c>
      <c r="J125" s="47">
        <v>700</v>
      </c>
      <c r="K125" s="47">
        <v>700</v>
      </c>
      <c r="L125" s="47">
        <v>700</v>
      </c>
      <c r="M125" s="48">
        <v>62100</v>
      </c>
      <c r="N125" s="47">
        <v>700</v>
      </c>
      <c r="O125" s="47">
        <v>700</v>
      </c>
      <c r="P125" s="47">
        <v>700</v>
      </c>
    </row>
    <row r="126" spans="1:16">
      <c r="A126" s="61" t="s">
        <v>217</v>
      </c>
      <c r="B126" s="64" t="s">
        <v>289</v>
      </c>
      <c r="C126" s="144" t="s">
        <v>240</v>
      </c>
      <c r="D126" s="147" t="s">
        <v>218</v>
      </c>
      <c r="E126" s="47">
        <f>(F126+G126+H126)/3*27</f>
        <v>8100</v>
      </c>
      <c r="F126" s="47">
        <v>300</v>
      </c>
      <c r="G126" s="47">
        <v>300</v>
      </c>
      <c r="H126" s="47">
        <v>300</v>
      </c>
      <c r="I126" s="48">
        <f>(J126+K126+L126)/3*46</f>
        <v>13800</v>
      </c>
      <c r="J126" s="47">
        <v>300</v>
      </c>
      <c r="K126" s="47">
        <v>300</v>
      </c>
      <c r="L126" s="47">
        <v>300</v>
      </c>
      <c r="M126" s="48">
        <v>27300</v>
      </c>
      <c r="N126" s="47">
        <v>350</v>
      </c>
      <c r="O126" s="47">
        <v>350</v>
      </c>
      <c r="P126" s="47">
        <v>350</v>
      </c>
    </row>
    <row r="127" spans="1:16">
      <c r="A127" s="61" t="s">
        <v>213</v>
      </c>
      <c r="B127" s="64" t="s">
        <v>290</v>
      </c>
      <c r="C127" s="144" t="s">
        <v>240</v>
      </c>
      <c r="D127" s="147" t="s">
        <v>218</v>
      </c>
      <c r="E127" s="47">
        <f>(F127+G127+H127)/3*28</f>
        <v>14000</v>
      </c>
      <c r="F127" s="47">
        <v>500</v>
      </c>
      <c r="G127" s="47">
        <v>500</v>
      </c>
      <c r="H127" s="47">
        <v>500</v>
      </c>
      <c r="I127" s="48">
        <f>(J127+K127+L127)/3*41</f>
        <v>20500</v>
      </c>
      <c r="J127" s="47">
        <v>500</v>
      </c>
      <c r="K127" s="47">
        <v>500</v>
      </c>
      <c r="L127" s="47">
        <v>500</v>
      </c>
      <c r="M127" s="48">
        <v>31200</v>
      </c>
      <c r="N127" s="47">
        <v>550</v>
      </c>
      <c r="O127" s="47">
        <v>550</v>
      </c>
      <c r="P127" s="47">
        <v>550</v>
      </c>
    </row>
    <row r="128" spans="1:16">
      <c r="A128" s="50"/>
    </row>
    <row r="129" spans="1:15">
      <c r="A129" s="51" t="s">
        <v>37</v>
      </c>
      <c r="B129" s="23"/>
      <c r="C129" s="23"/>
      <c r="D129" s="23"/>
      <c r="E129" s="23"/>
      <c r="F129" s="23"/>
      <c r="G129" s="52"/>
      <c r="H129" s="52"/>
    </row>
    <row r="130" spans="1:15">
      <c r="A130" s="51"/>
      <c r="B130" s="53" t="s">
        <v>38</v>
      </c>
      <c r="C130" s="53"/>
      <c r="D130" s="53"/>
      <c r="E130" s="149" t="s">
        <v>39</v>
      </c>
      <c r="F130" s="53"/>
      <c r="G130" s="52"/>
      <c r="H130" s="52"/>
    </row>
    <row r="131" spans="1:15">
      <c r="A131" s="51"/>
      <c r="B131" s="53" t="s">
        <v>40</v>
      </c>
      <c r="C131" s="23"/>
      <c r="D131" s="23"/>
      <c r="E131" s="23"/>
      <c r="F131" s="23"/>
      <c r="G131" s="52"/>
      <c r="H131" s="52"/>
    </row>
    <row r="132" spans="1:15" ht="6.75" customHeight="1">
      <c r="A132" s="51"/>
      <c r="B132" s="23"/>
      <c r="C132" s="23"/>
      <c r="D132" s="23"/>
      <c r="E132" s="23"/>
      <c r="F132" s="23"/>
      <c r="G132" s="52"/>
      <c r="H132" s="52"/>
    </row>
    <row r="133" spans="1:15" ht="33" customHeight="1">
      <c r="A133" s="360" t="s">
        <v>41</v>
      </c>
      <c r="B133" s="360" t="s">
        <v>42</v>
      </c>
      <c r="C133" s="360" t="s">
        <v>23</v>
      </c>
      <c r="D133" s="360" t="s">
        <v>43</v>
      </c>
      <c r="E133" s="364" t="s">
        <v>25</v>
      </c>
      <c r="F133" s="365"/>
      <c r="G133" s="366"/>
      <c r="H133" s="360" t="s">
        <v>44</v>
      </c>
      <c r="I133" s="364" t="s">
        <v>25</v>
      </c>
      <c r="J133" s="365"/>
      <c r="K133" s="366"/>
      <c r="L133" s="360" t="s">
        <v>793</v>
      </c>
      <c r="M133" s="364" t="s">
        <v>25</v>
      </c>
      <c r="N133" s="365"/>
      <c r="O133" s="366"/>
    </row>
    <row r="134" spans="1:15" ht="47.25" customHeight="1">
      <c r="A134" s="361"/>
      <c r="B134" s="361"/>
      <c r="C134" s="361"/>
      <c r="D134" s="361"/>
      <c r="E134" s="42" t="s">
        <v>27</v>
      </c>
      <c r="F134" s="42" t="s">
        <v>28</v>
      </c>
      <c r="G134" s="42" t="s">
        <v>29</v>
      </c>
      <c r="H134" s="361"/>
      <c r="I134" s="42" t="s">
        <v>30</v>
      </c>
      <c r="J134" s="42" t="s">
        <v>31</v>
      </c>
      <c r="K134" s="42" t="s">
        <v>32</v>
      </c>
      <c r="L134" s="361"/>
      <c r="M134" s="162" t="s">
        <v>790</v>
      </c>
      <c r="N134" s="162" t="s">
        <v>791</v>
      </c>
      <c r="O134" s="162" t="s">
        <v>792</v>
      </c>
    </row>
    <row r="135" spans="1:15">
      <c r="A135" s="43" t="s">
        <v>33</v>
      </c>
      <c r="B135" s="43" t="s">
        <v>34</v>
      </c>
      <c r="C135" s="43" t="s">
        <v>35</v>
      </c>
      <c r="D135" s="45">
        <v>1</v>
      </c>
      <c r="E135" s="45">
        <v>2</v>
      </c>
      <c r="F135" s="45">
        <v>3</v>
      </c>
      <c r="G135" s="45">
        <v>4</v>
      </c>
      <c r="H135" s="45">
        <v>5</v>
      </c>
      <c r="I135" s="45">
        <v>6</v>
      </c>
      <c r="J135" s="45">
        <v>7</v>
      </c>
      <c r="K135" s="45">
        <v>8</v>
      </c>
      <c r="L135" s="79">
        <v>9</v>
      </c>
      <c r="M135" s="79">
        <v>10</v>
      </c>
      <c r="N135" s="79">
        <v>11</v>
      </c>
      <c r="O135" s="79">
        <v>12</v>
      </c>
    </row>
    <row r="136" spans="1:15">
      <c r="A136" s="54"/>
      <c r="B136" s="54"/>
      <c r="C136" s="54"/>
      <c r="D136" s="55"/>
      <c r="E136" s="55"/>
      <c r="F136" s="55"/>
      <c r="G136" s="55"/>
      <c r="H136" s="55"/>
      <c r="I136" s="5"/>
      <c r="J136" s="5"/>
      <c r="K136" s="5"/>
      <c r="L136" s="55"/>
      <c r="M136" s="88"/>
      <c r="N136" s="88"/>
      <c r="O136" s="88"/>
    </row>
    <row r="137" spans="1:15">
      <c r="A137" s="54"/>
      <c r="B137" s="54"/>
      <c r="C137" s="54"/>
      <c r="D137" s="55"/>
      <c r="E137" s="55"/>
      <c r="F137" s="55"/>
      <c r="G137" s="55"/>
      <c r="H137" s="55"/>
      <c r="I137" s="5"/>
      <c r="J137" s="5"/>
      <c r="K137" s="5"/>
      <c r="L137" s="55"/>
      <c r="M137" s="88"/>
      <c r="N137" s="88"/>
      <c r="O137" s="88"/>
    </row>
    <row r="138" spans="1:15">
      <c r="A138" s="54"/>
      <c r="B138" s="54"/>
      <c r="C138" s="54"/>
      <c r="D138" s="55"/>
      <c r="E138" s="55"/>
      <c r="F138" s="55"/>
      <c r="G138" s="55"/>
      <c r="H138" s="55"/>
      <c r="I138" s="5"/>
      <c r="J138" s="5"/>
      <c r="K138" s="5"/>
      <c r="L138" s="55"/>
      <c r="M138" s="88"/>
      <c r="N138" s="88"/>
      <c r="O138" s="88"/>
    </row>
    <row r="139" spans="1:15">
      <c r="A139" s="54"/>
      <c r="B139" s="54"/>
      <c r="C139" s="54"/>
      <c r="D139" s="55"/>
      <c r="E139" s="55"/>
      <c r="F139" s="55"/>
      <c r="G139" s="55"/>
      <c r="H139" s="55"/>
      <c r="I139" s="5"/>
      <c r="J139" s="5"/>
      <c r="K139" s="5"/>
      <c r="L139" s="55"/>
      <c r="M139" s="88"/>
      <c r="N139" s="88"/>
      <c r="O139" s="88"/>
    </row>
    <row r="140" spans="1:15">
      <c r="A140" s="54"/>
      <c r="B140" s="54"/>
      <c r="C140" s="54"/>
      <c r="D140" s="55"/>
      <c r="E140" s="55"/>
      <c r="F140" s="55"/>
      <c r="G140" s="55"/>
      <c r="H140" s="55"/>
      <c r="I140" s="5"/>
      <c r="J140" s="5"/>
      <c r="K140" s="5"/>
      <c r="L140" s="55"/>
      <c r="M140" s="88"/>
      <c r="N140" s="88"/>
      <c r="O140" s="88"/>
    </row>
    <row r="141" spans="1:15">
      <c r="A141" s="54"/>
      <c r="B141" s="54"/>
      <c r="C141" s="54"/>
      <c r="D141" s="55"/>
      <c r="E141" s="55"/>
      <c r="F141" s="55"/>
      <c r="G141" s="55"/>
      <c r="H141" s="55"/>
      <c r="I141" s="5"/>
      <c r="J141" s="5"/>
      <c r="K141" s="5"/>
      <c r="L141" s="55"/>
      <c r="M141" s="88"/>
      <c r="N141" s="88"/>
      <c r="O141" s="88"/>
    </row>
    <row r="142" spans="1:15" ht="10.5" customHeight="1"/>
    <row r="145" spans="1:8">
      <c r="B145" s="56" t="s">
        <v>45</v>
      </c>
      <c r="C145" s="1"/>
      <c r="D145" s="1"/>
      <c r="E145" s="1"/>
      <c r="F145" s="1"/>
      <c r="G145" s="1"/>
      <c r="H145" s="1"/>
    </row>
    <row r="146" spans="1:8">
      <c r="A146" s="57" t="s">
        <v>46</v>
      </c>
      <c r="B146" s="56" t="s">
        <v>47</v>
      </c>
      <c r="C146" s="1"/>
      <c r="D146" s="1"/>
      <c r="E146" s="1"/>
      <c r="F146" s="1"/>
      <c r="G146" s="1"/>
      <c r="H146" s="1"/>
    </row>
    <row r="147" spans="1:8">
      <c r="B147" s="56" t="s">
        <v>48</v>
      </c>
      <c r="C147" s="1"/>
      <c r="D147" s="1"/>
      <c r="E147" s="1"/>
      <c r="F147" s="1"/>
      <c r="G147" s="1"/>
      <c r="H147" s="1"/>
    </row>
    <row r="149" spans="1:8">
      <c r="B149" s="58" t="s">
        <v>49</v>
      </c>
    </row>
    <row r="150" spans="1:8">
      <c r="C150" s="1"/>
      <c r="D150" s="1"/>
      <c r="E150" s="1"/>
      <c r="F150" s="1"/>
      <c r="G150" s="1"/>
      <c r="H150" s="1"/>
    </row>
  </sheetData>
  <mergeCells count="22">
    <mergeCell ref="M23:M24"/>
    <mergeCell ref="N23:P23"/>
    <mergeCell ref="L133:L134"/>
    <mergeCell ref="M133:O133"/>
    <mergeCell ref="H133:H134"/>
    <mergeCell ref="I133:K133"/>
    <mergeCell ref="A133:A134"/>
    <mergeCell ref="B133:B134"/>
    <mergeCell ref="C133:C134"/>
    <mergeCell ref="D133:D134"/>
    <mergeCell ref="E133:G133"/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J23:L23"/>
  </mergeCells>
  <pageMargins left="0.7" right="0.7" top="0.75" bottom="0.75" header="0.3" footer="0.3"/>
  <pageSetup scale="63" orientation="portrait" r:id="rId1"/>
  <rowBreaks count="1" manualBreakCount="1">
    <brk id="15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57"/>
  <sheetViews>
    <sheetView topLeftCell="A10" zoomScaleSheetLayoutView="100" workbookViewId="0">
      <selection activeCell="J42" sqref="J42:O42"/>
    </sheetView>
  </sheetViews>
  <sheetFormatPr defaultRowHeight="15"/>
  <cols>
    <col min="1" max="1" width="25.5703125" customWidth="1"/>
    <col min="2" max="2" width="16.85546875" customWidth="1"/>
    <col min="4" max="4" width="9" customWidth="1"/>
    <col min="5" max="5" width="13.85546875" customWidth="1"/>
    <col min="6" max="6" width="9.140625" customWidth="1"/>
    <col min="7" max="7" width="8.5703125" customWidth="1"/>
    <col min="8" max="8" width="10.7109375" customWidth="1"/>
    <col min="9" max="9" width="13.42578125" customWidth="1"/>
  </cols>
  <sheetData>
    <row r="1" spans="1:12">
      <c r="A1" s="1"/>
      <c r="B1" s="1"/>
      <c r="D1" s="1"/>
      <c r="F1" s="1"/>
      <c r="G1" s="1"/>
      <c r="H1" s="1"/>
      <c r="L1" s="2" t="s">
        <v>0</v>
      </c>
    </row>
    <row r="3" spans="1:12" ht="16.5" customHeight="1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spans="1:12">
      <c r="A4" s="351"/>
      <c r="B4" s="351"/>
      <c r="C4" s="351"/>
      <c r="D4" s="351"/>
      <c r="E4" s="351"/>
      <c r="F4" s="351"/>
      <c r="G4" s="351"/>
      <c r="H4" s="351"/>
    </row>
    <row r="5" spans="1:12">
      <c r="A5" s="3" t="s">
        <v>2</v>
      </c>
    </row>
    <row r="6" spans="1:12">
      <c r="A6" s="4" t="s">
        <v>3</v>
      </c>
      <c r="B6" s="5">
        <v>2017989</v>
      </c>
      <c r="C6" s="6"/>
      <c r="D6" s="6"/>
      <c r="E6" s="6"/>
      <c r="F6" s="6"/>
      <c r="G6" s="6"/>
      <c r="H6" s="6"/>
    </row>
    <row r="7" spans="1:12">
      <c r="A7" s="1"/>
      <c r="B7" s="7" t="s">
        <v>4</v>
      </c>
      <c r="C7" s="1"/>
      <c r="D7" s="7" t="s">
        <v>5</v>
      </c>
      <c r="E7" s="8"/>
      <c r="F7" s="9"/>
      <c r="G7" s="9"/>
      <c r="H7" s="9"/>
    </row>
    <row r="8" spans="1:12">
      <c r="A8" s="10" t="s">
        <v>6</v>
      </c>
      <c r="B8" s="11" t="s">
        <v>51</v>
      </c>
      <c r="C8" s="12"/>
      <c r="D8" s="13">
        <v>22</v>
      </c>
      <c r="E8" s="6"/>
      <c r="F8" s="9"/>
      <c r="G8" s="9"/>
      <c r="H8" s="9"/>
    </row>
    <row r="9" spans="1:12">
      <c r="A9" s="14" t="s">
        <v>7</v>
      </c>
      <c r="B9" s="59" t="s">
        <v>52</v>
      </c>
      <c r="C9" s="12"/>
      <c r="D9" s="13">
        <v>1</v>
      </c>
      <c r="E9" s="6"/>
      <c r="F9" s="9"/>
      <c r="G9" s="9"/>
      <c r="H9" s="9"/>
    </row>
    <row r="10" spans="1:12">
      <c r="A10" s="15" t="s">
        <v>8</v>
      </c>
      <c r="B10" s="70" t="s">
        <v>291</v>
      </c>
      <c r="C10" s="17"/>
      <c r="D10" s="18"/>
      <c r="E10" s="6"/>
      <c r="F10" s="9"/>
      <c r="G10" s="9"/>
      <c r="H10" s="9"/>
    </row>
    <row r="11" spans="1:12">
      <c r="A11" s="19" t="s">
        <v>9</v>
      </c>
      <c r="B11" s="16"/>
      <c r="C11" s="20"/>
      <c r="D11" s="21"/>
      <c r="E11" s="6"/>
      <c r="F11" s="9"/>
      <c r="G11" s="9"/>
      <c r="H11" s="9"/>
    </row>
    <row r="12" spans="1:12">
      <c r="A12" s="22" t="s">
        <v>10</v>
      </c>
      <c r="B12" s="352" t="s">
        <v>292</v>
      </c>
      <c r="C12" s="353"/>
      <c r="D12" s="354"/>
      <c r="E12" s="23"/>
      <c r="F12" s="23"/>
      <c r="G12" s="23"/>
      <c r="H12" s="23"/>
    </row>
    <row r="13" spans="1:12">
      <c r="A13" s="24" t="s">
        <v>11</v>
      </c>
      <c r="B13" s="355"/>
      <c r="C13" s="356"/>
      <c r="D13" s="357"/>
      <c r="E13" s="25"/>
      <c r="F13" s="25"/>
      <c r="G13" s="25"/>
      <c r="H13" s="25"/>
    </row>
    <row r="14" spans="1:12">
      <c r="A14" s="26"/>
      <c r="B14" s="27"/>
      <c r="C14" s="28"/>
      <c r="D14" s="29">
        <v>4719</v>
      </c>
      <c r="E14" s="25"/>
      <c r="F14" s="25"/>
      <c r="G14" s="25"/>
      <c r="H14" s="25"/>
    </row>
    <row r="15" spans="1:12">
      <c r="A15" s="30"/>
      <c r="B15" s="30"/>
      <c r="C15" s="25"/>
      <c r="D15" s="25"/>
      <c r="E15" s="25"/>
      <c r="F15" s="25"/>
      <c r="G15" s="25"/>
      <c r="H15" s="25"/>
    </row>
    <row r="16" spans="1:12">
      <c r="A16" s="31" t="s">
        <v>12</v>
      </c>
      <c r="B16" s="30"/>
      <c r="C16" s="25"/>
      <c r="D16" s="25"/>
      <c r="E16" s="25"/>
      <c r="F16" s="25"/>
      <c r="G16" s="25"/>
      <c r="H16" s="25"/>
    </row>
    <row r="17" spans="1:16">
      <c r="A17" s="32" t="s">
        <v>13</v>
      </c>
      <c r="B17" s="33"/>
      <c r="C17" s="34"/>
      <c r="D17" s="148" t="s">
        <v>14</v>
      </c>
      <c r="E17" s="34"/>
      <c r="F17" s="35" t="s">
        <v>15</v>
      </c>
      <c r="G17" s="25"/>
      <c r="H17" s="25"/>
    </row>
    <row r="18" spans="1:16">
      <c r="A18" s="36" t="s">
        <v>16</v>
      </c>
      <c r="B18" s="37"/>
      <c r="C18" s="38"/>
      <c r="D18" s="38" t="s">
        <v>17</v>
      </c>
      <c r="E18" s="121">
        <v>0</v>
      </c>
      <c r="F18" s="39"/>
      <c r="G18" s="25"/>
      <c r="H18" s="25"/>
    </row>
    <row r="19" spans="1:16" s="113" customFormat="1">
      <c r="A19" s="164"/>
      <c r="B19" s="117"/>
      <c r="C19" s="102"/>
      <c r="D19" s="102" t="s">
        <v>18</v>
      </c>
      <c r="E19" s="167">
        <v>0</v>
      </c>
      <c r="F19" s="166"/>
      <c r="G19" s="102"/>
      <c r="H19" s="102"/>
    </row>
    <row r="20" spans="1:16">
      <c r="A20" s="27"/>
      <c r="B20" s="40"/>
      <c r="C20" s="41"/>
      <c r="D20" s="41" t="s">
        <v>789</v>
      </c>
      <c r="E20" s="122">
        <v>0</v>
      </c>
      <c r="F20" s="28"/>
      <c r="G20" s="25"/>
      <c r="H20" s="25"/>
    </row>
    <row r="21" spans="1:16">
      <c r="A21" s="30"/>
      <c r="B21" s="30"/>
      <c r="C21" s="25"/>
      <c r="D21" s="25"/>
      <c r="E21" s="25"/>
      <c r="F21" s="25"/>
      <c r="G21" s="25"/>
      <c r="H21" s="25"/>
    </row>
    <row r="22" spans="1:16">
      <c r="A22" s="31" t="s">
        <v>19</v>
      </c>
    </row>
    <row r="23" spans="1:16" ht="15" customHeight="1">
      <c r="A23" s="358" t="s">
        <v>20</v>
      </c>
      <c r="B23" s="360" t="s">
        <v>21</v>
      </c>
      <c r="C23" s="362" t="s">
        <v>22</v>
      </c>
      <c r="D23" s="362" t="s">
        <v>23</v>
      </c>
      <c r="E23" s="362" t="s">
        <v>24</v>
      </c>
      <c r="F23" s="364" t="s">
        <v>25</v>
      </c>
      <c r="G23" s="365"/>
      <c r="H23" s="365"/>
      <c r="I23" s="362" t="s">
        <v>26</v>
      </c>
      <c r="J23" s="364" t="s">
        <v>25</v>
      </c>
      <c r="K23" s="365"/>
      <c r="L23" s="366"/>
      <c r="M23" s="362" t="s">
        <v>788</v>
      </c>
      <c r="N23" s="364" t="s">
        <v>25</v>
      </c>
      <c r="O23" s="365"/>
      <c r="P23" s="366"/>
    </row>
    <row r="24" spans="1:16" ht="39" customHeight="1">
      <c r="A24" s="359"/>
      <c r="B24" s="361"/>
      <c r="C24" s="362"/>
      <c r="D24" s="363"/>
      <c r="E24" s="362"/>
      <c r="F24" s="42" t="s">
        <v>27</v>
      </c>
      <c r="G24" s="42" t="s">
        <v>28</v>
      </c>
      <c r="H24" s="42" t="s">
        <v>29</v>
      </c>
      <c r="I24" s="362"/>
      <c r="J24" s="42" t="s">
        <v>30</v>
      </c>
      <c r="K24" s="42" t="s">
        <v>31</v>
      </c>
      <c r="L24" s="42" t="s">
        <v>32</v>
      </c>
      <c r="M24" s="362"/>
      <c r="N24" s="162" t="s">
        <v>790</v>
      </c>
      <c r="O24" s="162" t="s">
        <v>791</v>
      </c>
      <c r="P24" s="162" t="s">
        <v>792</v>
      </c>
    </row>
    <row r="25" spans="1:16">
      <c r="A25" s="43" t="s">
        <v>33</v>
      </c>
      <c r="B25" s="42" t="s">
        <v>34</v>
      </c>
      <c r="C25" s="44" t="s">
        <v>35</v>
      </c>
      <c r="D25" s="43" t="s">
        <v>36</v>
      </c>
      <c r="E25" s="45">
        <v>1</v>
      </c>
      <c r="F25" s="45">
        <v>2</v>
      </c>
      <c r="G25" s="45">
        <v>3</v>
      </c>
      <c r="H25" s="45">
        <v>4</v>
      </c>
      <c r="I25" s="45">
        <v>5</v>
      </c>
      <c r="J25" s="45">
        <v>6</v>
      </c>
      <c r="K25" s="45">
        <v>7</v>
      </c>
      <c r="L25" s="45">
        <v>8</v>
      </c>
      <c r="M25" s="79">
        <v>9</v>
      </c>
      <c r="N25" s="79">
        <v>10</v>
      </c>
      <c r="O25" s="79">
        <v>11</v>
      </c>
      <c r="P25" s="79">
        <v>12</v>
      </c>
    </row>
    <row r="26" spans="1:16">
      <c r="A26" s="67" t="s">
        <v>293</v>
      </c>
      <c r="B26" s="62" t="s">
        <v>302</v>
      </c>
      <c r="C26" s="63">
        <v>3856000</v>
      </c>
      <c r="D26" s="64" t="s">
        <v>69</v>
      </c>
      <c r="E26" s="47"/>
      <c r="F26" s="47"/>
      <c r="G26" s="48"/>
      <c r="H26" s="48"/>
      <c r="I26" s="48"/>
      <c r="J26" s="48"/>
      <c r="K26" s="49"/>
      <c r="L26" s="49"/>
      <c r="M26" s="48"/>
      <c r="N26" s="48"/>
      <c r="O26" s="49"/>
      <c r="P26" s="49"/>
    </row>
    <row r="27" spans="1:16">
      <c r="A27" s="67" t="s">
        <v>294</v>
      </c>
      <c r="B27" s="62" t="s">
        <v>302</v>
      </c>
      <c r="C27" s="63">
        <v>3856000</v>
      </c>
      <c r="D27" s="64" t="s">
        <v>69</v>
      </c>
      <c r="E27" s="47"/>
      <c r="F27" s="47"/>
      <c r="G27" s="48"/>
      <c r="H27" s="48"/>
      <c r="I27" s="48"/>
      <c r="J27" s="48"/>
      <c r="K27" s="49"/>
      <c r="L27" s="49"/>
      <c r="M27" s="48"/>
      <c r="N27" s="48"/>
      <c r="O27" s="49"/>
      <c r="P27" s="49"/>
    </row>
    <row r="28" spans="1:16">
      <c r="A28" s="67" t="s">
        <v>295</v>
      </c>
      <c r="B28" s="62" t="s">
        <v>302</v>
      </c>
      <c r="C28" s="46">
        <v>2823114</v>
      </c>
      <c r="D28" s="64" t="s">
        <v>69</v>
      </c>
      <c r="E28" s="47"/>
      <c r="F28" s="47">
        <v>45000</v>
      </c>
      <c r="G28" s="47">
        <v>45000</v>
      </c>
      <c r="H28" s="48"/>
      <c r="I28" s="48"/>
      <c r="J28" s="48"/>
      <c r="K28" s="49"/>
      <c r="L28" s="49"/>
      <c r="M28" s="48"/>
      <c r="N28" s="48"/>
      <c r="O28" s="49"/>
      <c r="P28" s="49"/>
    </row>
    <row r="29" spans="1:16">
      <c r="A29" s="67" t="s">
        <v>296</v>
      </c>
      <c r="B29" s="62" t="s">
        <v>302</v>
      </c>
      <c r="C29" s="46">
        <v>2822391</v>
      </c>
      <c r="D29" s="64" t="s">
        <v>69</v>
      </c>
      <c r="E29" s="47"/>
      <c r="F29" s="47">
        <v>18000</v>
      </c>
      <c r="G29" s="47">
        <v>18000</v>
      </c>
      <c r="H29" s="48"/>
      <c r="I29" s="48"/>
      <c r="J29" s="48"/>
      <c r="K29" s="49"/>
      <c r="L29" s="49"/>
      <c r="M29" s="48"/>
      <c r="N29" s="48"/>
      <c r="O29" s="49"/>
      <c r="P29" s="49"/>
    </row>
    <row r="30" spans="1:16">
      <c r="A30" s="67" t="s">
        <v>297</v>
      </c>
      <c r="B30" s="62" t="s">
        <v>302</v>
      </c>
      <c r="C30" s="46">
        <v>2823211</v>
      </c>
      <c r="D30" s="64" t="s">
        <v>69</v>
      </c>
      <c r="E30" s="47"/>
      <c r="F30" s="47"/>
      <c r="G30" s="48"/>
      <c r="H30" s="48"/>
      <c r="I30" s="48"/>
      <c r="J30" s="48"/>
      <c r="K30" s="49"/>
      <c r="L30" s="49"/>
      <c r="M30" s="48"/>
      <c r="N30" s="48"/>
      <c r="O30" s="49"/>
      <c r="P30" s="49"/>
    </row>
    <row r="31" spans="1:16">
      <c r="A31" s="67" t="s">
        <v>298</v>
      </c>
      <c r="B31" s="62" t="s">
        <v>302</v>
      </c>
      <c r="C31" s="46">
        <v>2822391</v>
      </c>
      <c r="D31" s="64" t="s">
        <v>69</v>
      </c>
      <c r="E31" s="47"/>
      <c r="F31" s="48">
        <v>25000</v>
      </c>
      <c r="G31" s="48">
        <v>25000</v>
      </c>
      <c r="H31" s="48"/>
      <c r="I31" s="48"/>
      <c r="J31" s="48"/>
      <c r="K31" s="49"/>
      <c r="L31" s="49"/>
      <c r="M31" s="48"/>
      <c r="N31" s="48"/>
      <c r="O31" s="49"/>
      <c r="P31" s="49"/>
    </row>
    <row r="32" spans="1:16">
      <c r="A32" s="67" t="s">
        <v>299</v>
      </c>
      <c r="B32" s="62" t="s">
        <v>302</v>
      </c>
      <c r="C32" s="46">
        <v>2669090</v>
      </c>
      <c r="D32" s="64" t="s">
        <v>69</v>
      </c>
      <c r="E32" s="47"/>
      <c r="F32" s="48">
        <v>25000</v>
      </c>
      <c r="G32" s="48">
        <v>25000</v>
      </c>
      <c r="H32" s="48"/>
      <c r="I32" s="48"/>
      <c r="J32" s="48"/>
      <c r="K32" s="49"/>
      <c r="L32" s="49"/>
      <c r="M32" s="48"/>
      <c r="N32" s="48"/>
      <c r="O32" s="49"/>
      <c r="P32" s="49"/>
    </row>
    <row r="33" spans="1:16">
      <c r="A33" s="67" t="s">
        <v>300</v>
      </c>
      <c r="B33" s="62" t="s">
        <v>302</v>
      </c>
      <c r="C33" s="46">
        <v>2823114</v>
      </c>
      <c r="D33" s="64" t="s">
        <v>69</v>
      </c>
      <c r="E33" s="47"/>
      <c r="F33" s="47">
        <v>50000</v>
      </c>
      <c r="G33" s="47">
        <v>50000</v>
      </c>
      <c r="H33" s="48"/>
      <c r="I33" s="48"/>
      <c r="J33" s="48"/>
      <c r="K33" s="49"/>
      <c r="L33" s="49"/>
      <c r="M33" s="48"/>
      <c r="N33" s="48"/>
      <c r="O33" s="49"/>
      <c r="P33" s="49"/>
    </row>
    <row r="34" spans="1:16">
      <c r="A34" s="67" t="s">
        <v>301</v>
      </c>
      <c r="B34" s="62" t="s">
        <v>302</v>
      </c>
      <c r="C34" s="46">
        <v>2712000</v>
      </c>
      <c r="D34" s="64" t="s">
        <v>69</v>
      </c>
      <c r="E34" s="47"/>
      <c r="F34" s="47">
        <v>12000</v>
      </c>
      <c r="G34" s="47">
        <v>12000</v>
      </c>
      <c r="H34" s="48"/>
      <c r="I34" s="48"/>
      <c r="J34" s="48"/>
      <c r="K34" s="49"/>
      <c r="L34" s="49"/>
      <c r="M34" s="48"/>
      <c r="N34" s="48"/>
      <c r="O34" s="49"/>
      <c r="P34" s="49"/>
    </row>
    <row r="35" spans="1:16">
      <c r="A35" s="50"/>
    </row>
    <row r="36" spans="1:16">
      <c r="A36" s="51" t="s">
        <v>37</v>
      </c>
      <c r="B36" s="23"/>
      <c r="C36" s="23"/>
      <c r="D36" s="23"/>
      <c r="E36" s="23"/>
      <c r="F36" s="23"/>
      <c r="G36" s="52"/>
      <c r="H36" s="52"/>
    </row>
    <row r="37" spans="1:16">
      <c r="A37" s="51"/>
      <c r="B37" s="53" t="s">
        <v>38</v>
      </c>
      <c r="C37" s="53"/>
      <c r="D37" s="53"/>
      <c r="E37" s="149" t="s">
        <v>39</v>
      </c>
      <c r="F37" s="53"/>
      <c r="G37" s="52"/>
      <c r="H37" s="52"/>
    </row>
    <row r="38" spans="1:16">
      <c r="A38" s="51"/>
      <c r="B38" s="53" t="s">
        <v>40</v>
      </c>
      <c r="C38" s="23"/>
      <c r="D38" s="23"/>
      <c r="E38" s="23"/>
      <c r="F38" s="23"/>
      <c r="G38" s="52"/>
      <c r="H38" s="52"/>
    </row>
    <row r="39" spans="1:16" ht="6.75" customHeight="1">
      <c r="A39" s="51"/>
      <c r="B39" s="23"/>
      <c r="C39" s="23"/>
      <c r="D39" s="23"/>
      <c r="E39" s="23"/>
      <c r="F39" s="23"/>
      <c r="G39" s="52"/>
      <c r="H39" s="52"/>
    </row>
    <row r="40" spans="1:16" ht="18" customHeight="1">
      <c r="A40" s="360" t="s">
        <v>41</v>
      </c>
      <c r="B40" s="360" t="s">
        <v>42</v>
      </c>
      <c r="C40" s="360" t="s">
        <v>23</v>
      </c>
      <c r="D40" s="360" t="s">
        <v>43</v>
      </c>
      <c r="E40" s="364" t="s">
        <v>25</v>
      </c>
      <c r="F40" s="365"/>
      <c r="G40" s="366"/>
      <c r="H40" s="360" t="s">
        <v>44</v>
      </c>
      <c r="I40" s="364" t="s">
        <v>25</v>
      </c>
      <c r="J40" s="365"/>
      <c r="K40" s="366"/>
      <c r="L40" s="360" t="s">
        <v>793</v>
      </c>
      <c r="M40" s="364" t="s">
        <v>25</v>
      </c>
      <c r="N40" s="365"/>
      <c r="O40" s="366"/>
    </row>
    <row r="41" spans="1:16" ht="36" customHeight="1">
      <c r="A41" s="361"/>
      <c r="B41" s="361"/>
      <c r="C41" s="361"/>
      <c r="D41" s="361"/>
      <c r="E41" s="42" t="s">
        <v>27</v>
      </c>
      <c r="F41" s="42" t="s">
        <v>28</v>
      </c>
      <c r="G41" s="42" t="s">
        <v>29</v>
      </c>
      <c r="H41" s="361"/>
      <c r="I41" s="42" t="s">
        <v>30</v>
      </c>
      <c r="J41" s="42" t="s">
        <v>31</v>
      </c>
      <c r="K41" s="42" t="s">
        <v>32</v>
      </c>
      <c r="L41" s="361"/>
      <c r="M41" s="162" t="s">
        <v>790</v>
      </c>
      <c r="N41" s="162" t="s">
        <v>791</v>
      </c>
      <c r="O41" s="162" t="s">
        <v>792</v>
      </c>
    </row>
    <row r="42" spans="1:16">
      <c r="A42" s="43" t="s">
        <v>33</v>
      </c>
      <c r="B42" s="43" t="s">
        <v>34</v>
      </c>
      <c r="C42" s="43" t="s">
        <v>35</v>
      </c>
      <c r="D42" s="45">
        <v>1</v>
      </c>
      <c r="E42" s="45">
        <v>2</v>
      </c>
      <c r="F42" s="45">
        <v>3</v>
      </c>
      <c r="G42" s="45">
        <v>4</v>
      </c>
      <c r="H42" s="45">
        <v>5</v>
      </c>
      <c r="I42" s="45">
        <v>6</v>
      </c>
      <c r="J42" s="45">
        <v>7</v>
      </c>
      <c r="K42" s="45">
        <v>8</v>
      </c>
      <c r="L42" s="79">
        <v>9</v>
      </c>
      <c r="M42" s="79">
        <v>10</v>
      </c>
      <c r="N42" s="79">
        <v>11</v>
      </c>
      <c r="O42" s="79">
        <v>12</v>
      </c>
    </row>
    <row r="43" spans="1:16">
      <c r="A43" s="54"/>
      <c r="B43" s="54"/>
      <c r="C43" s="54"/>
      <c r="D43" s="55"/>
      <c r="E43" s="55"/>
      <c r="F43" s="55"/>
      <c r="G43" s="55"/>
      <c r="H43" s="55"/>
      <c r="I43" s="5"/>
      <c r="J43" s="5"/>
      <c r="K43" s="5"/>
      <c r="L43" s="55"/>
      <c r="M43" s="88"/>
      <c r="N43" s="88"/>
      <c r="O43" s="88"/>
    </row>
    <row r="44" spans="1:16">
      <c r="A44" s="54"/>
      <c r="B44" s="54"/>
      <c r="C44" s="54"/>
      <c r="D44" s="55"/>
      <c r="E44" s="55"/>
      <c r="F44" s="55"/>
      <c r="G44" s="55"/>
      <c r="H44" s="55"/>
      <c r="I44" s="5"/>
      <c r="J44" s="5"/>
      <c r="K44" s="5"/>
      <c r="L44" s="55"/>
      <c r="M44" s="88"/>
      <c r="N44" s="88"/>
      <c r="O44" s="88"/>
    </row>
    <row r="45" spans="1:16">
      <c r="A45" s="54"/>
      <c r="B45" s="54"/>
      <c r="C45" s="54"/>
      <c r="D45" s="55"/>
      <c r="E45" s="55"/>
      <c r="F45" s="55"/>
      <c r="G45" s="55"/>
      <c r="H45" s="55"/>
      <c r="I45" s="5"/>
      <c r="J45" s="5"/>
      <c r="K45" s="5"/>
      <c r="L45" s="55"/>
      <c r="M45" s="88"/>
      <c r="N45" s="88"/>
      <c r="O45" s="88"/>
    </row>
    <row r="46" spans="1:16">
      <c r="A46" s="54"/>
      <c r="B46" s="54"/>
      <c r="C46" s="54"/>
      <c r="D46" s="55"/>
      <c r="E46" s="55"/>
      <c r="F46" s="55"/>
      <c r="G46" s="55"/>
      <c r="H46" s="55"/>
      <c r="I46" s="5"/>
      <c r="J46" s="5"/>
      <c r="K46" s="5"/>
      <c r="L46" s="55"/>
      <c r="M46" s="88"/>
      <c r="N46" s="88"/>
      <c r="O46" s="88"/>
    </row>
    <row r="47" spans="1:16">
      <c r="A47" s="54"/>
      <c r="B47" s="54"/>
      <c r="C47" s="54"/>
      <c r="D47" s="55"/>
      <c r="E47" s="55"/>
      <c r="F47" s="55"/>
      <c r="G47" s="55"/>
      <c r="H47" s="55"/>
      <c r="I47" s="5"/>
      <c r="J47" s="5"/>
      <c r="K47" s="5"/>
      <c r="L47" s="55"/>
      <c r="M47" s="88"/>
      <c r="N47" s="88"/>
      <c r="O47" s="88"/>
    </row>
    <row r="48" spans="1:16">
      <c r="A48" s="54"/>
      <c r="B48" s="54"/>
      <c r="C48" s="54"/>
      <c r="D48" s="55"/>
      <c r="E48" s="55"/>
      <c r="F48" s="55"/>
      <c r="G48" s="55"/>
      <c r="H48" s="55"/>
      <c r="I48" s="5"/>
      <c r="J48" s="5"/>
      <c r="K48" s="5"/>
      <c r="L48" s="55"/>
      <c r="M48" s="88"/>
      <c r="N48" s="88"/>
      <c r="O48" s="88"/>
    </row>
    <row r="49" spans="1:8" ht="10.5" customHeight="1"/>
    <row r="52" spans="1:8">
      <c r="B52" s="56" t="s">
        <v>45</v>
      </c>
      <c r="C52" s="1"/>
      <c r="D52" s="1"/>
      <c r="E52" s="1"/>
      <c r="F52" s="1"/>
      <c r="G52" s="1"/>
      <c r="H52" s="1"/>
    </row>
    <row r="53" spans="1:8">
      <c r="A53" s="57" t="s">
        <v>46</v>
      </c>
      <c r="B53" s="56" t="s">
        <v>47</v>
      </c>
      <c r="C53" s="1"/>
      <c r="D53" s="1"/>
      <c r="E53" s="1"/>
      <c r="F53" s="1"/>
      <c r="G53" s="1"/>
      <c r="H53" s="1"/>
    </row>
    <row r="54" spans="1:8">
      <c r="B54" s="56" t="s">
        <v>48</v>
      </c>
      <c r="C54" s="1"/>
      <c r="D54" s="1"/>
      <c r="E54" s="1"/>
      <c r="F54" s="1"/>
      <c r="G54" s="1"/>
      <c r="H54" s="1"/>
    </row>
    <row r="56" spans="1:8">
      <c r="B56" s="58" t="s">
        <v>49</v>
      </c>
    </row>
    <row r="57" spans="1:8">
      <c r="C57" s="1"/>
      <c r="D57" s="1"/>
      <c r="E57" s="1"/>
      <c r="F57" s="1"/>
      <c r="G57" s="1"/>
      <c r="H57" s="1"/>
    </row>
  </sheetData>
  <mergeCells count="22">
    <mergeCell ref="M23:M24"/>
    <mergeCell ref="N23:P23"/>
    <mergeCell ref="L40:L41"/>
    <mergeCell ref="M40:O40"/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J23:L23"/>
    <mergeCell ref="H40:H41"/>
    <mergeCell ref="I40:K40"/>
    <mergeCell ref="A40:A41"/>
    <mergeCell ref="B40:B41"/>
    <mergeCell ref="C40:C41"/>
    <mergeCell ref="D40:D41"/>
    <mergeCell ref="E40:G40"/>
  </mergeCells>
  <pageMargins left="0.7" right="0.7" top="0.75" bottom="0.75" header="0.3" footer="0.3"/>
  <pageSetup scale="63" orientation="portrait" r:id="rId1"/>
  <rowBreaks count="1" manualBreakCount="1">
    <brk id="5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86"/>
  <sheetViews>
    <sheetView topLeftCell="C1" zoomScaleSheetLayoutView="100" workbookViewId="0">
      <selection activeCell="G22" sqref="G22"/>
    </sheetView>
  </sheetViews>
  <sheetFormatPr defaultRowHeight="14.25"/>
  <cols>
    <col min="1" max="1" width="25.5703125" style="120" customWidth="1"/>
    <col min="2" max="2" width="17" style="120" customWidth="1"/>
    <col min="3" max="3" width="9.140625" style="120"/>
    <col min="4" max="4" width="8.5703125" style="120" customWidth="1"/>
    <col min="5" max="5" width="13.85546875" style="120" customWidth="1"/>
    <col min="6" max="12" width="9.28515625" style="120" customWidth="1"/>
    <col min="13" max="13" width="14.85546875" style="120" customWidth="1"/>
    <col min="14" max="16384" width="9.140625" style="120"/>
  </cols>
  <sheetData>
    <row r="1" spans="1:12">
      <c r="A1" s="187"/>
      <c r="B1" s="187"/>
      <c r="D1" s="187"/>
      <c r="F1" s="187"/>
      <c r="G1" s="187"/>
      <c r="H1" s="187"/>
      <c r="L1" s="188" t="s">
        <v>0</v>
      </c>
    </row>
    <row r="3" spans="1:12" ht="16.5" customHeight="1">
      <c r="A3" s="373" t="s">
        <v>1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</row>
    <row r="4" spans="1:12">
      <c r="A4" s="374"/>
      <c r="B4" s="374"/>
      <c r="C4" s="374"/>
      <c r="D4" s="374"/>
      <c r="E4" s="374"/>
      <c r="F4" s="374"/>
      <c r="G4" s="374"/>
      <c r="H4" s="374"/>
    </row>
    <row r="5" spans="1:12">
      <c r="A5" s="3" t="s">
        <v>2</v>
      </c>
    </row>
    <row r="6" spans="1:12">
      <c r="A6" s="189" t="s">
        <v>3</v>
      </c>
      <c r="B6" s="190">
        <v>5092981</v>
      </c>
      <c r="C6" s="191"/>
      <c r="D6" s="191"/>
      <c r="E6" s="191"/>
      <c r="F6" s="191"/>
      <c r="G6" s="191"/>
      <c r="H6" s="191"/>
    </row>
    <row r="7" spans="1:12">
      <c r="A7" s="187"/>
      <c r="B7" s="192" t="s">
        <v>4</v>
      </c>
      <c r="C7" s="187"/>
      <c r="D7" s="192" t="s">
        <v>5</v>
      </c>
      <c r="E7" s="193"/>
      <c r="F7" s="194"/>
      <c r="G7" s="194"/>
      <c r="H7" s="194"/>
    </row>
    <row r="8" spans="1:12">
      <c r="A8" s="195" t="s">
        <v>6</v>
      </c>
      <c r="B8" s="196" t="s">
        <v>51</v>
      </c>
      <c r="C8" s="197"/>
      <c r="D8" s="198">
        <v>22</v>
      </c>
      <c r="E8" s="191"/>
      <c r="F8" s="194"/>
      <c r="G8" s="194"/>
      <c r="H8" s="194"/>
    </row>
    <row r="9" spans="1:12">
      <c r="A9" s="199" t="s">
        <v>7</v>
      </c>
      <c r="B9" s="200" t="s">
        <v>52</v>
      </c>
      <c r="C9" s="197"/>
      <c r="D9" s="198">
        <v>1</v>
      </c>
      <c r="E9" s="191"/>
      <c r="F9" s="194"/>
      <c r="G9" s="194"/>
      <c r="H9" s="194"/>
    </row>
    <row r="10" spans="1:12">
      <c r="A10" s="196" t="s">
        <v>8</v>
      </c>
      <c r="B10" s="201" t="s">
        <v>303</v>
      </c>
      <c r="C10" s="202"/>
      <c r="D10" s="203"/>
      <c r="E10" s="191"/>
      <c r="F10" s="194"/>
      <c r="G10" s="194"/>
      <c r="H10" s="194"/>
    </row>
    <row r="11" spans="1:12">
      <c r="A11" s="204" t="s">
        <v>9</v>
      </c>
      <c r="B11" s="205"/>
      <c r="C11" s="206"/>
      <c r="D11" s="207"/>
      <c r="E11" s="191"/>
      <c r="F11" s="194"/>
      <c r="G11" s="194"/>
      <c r="H11" s="194"/>
    </row>
    <row r="12" spans="1:12">
      <c r="A12" s="208" t="s">
        <v>10</v>
      </c>
      <c r="B12" s="375" t="s">
        <v>304</v>
      </c>
      <c r="C12" s="376"/>
      <c r="D12" s="377"/>
      <c r="E12" s="209"/>
      <c r="F12" s="209"/>
      <c r="G12" s="209"/>
      <c r="H12" s="209"/>
    </row>
    <row r="13" spans="1:12">
      <c r="A13" s="210" t="s">
        <v>11</v>
      </c>
      <c r="B13" s="378"/>
      <c r="C13" s="379"/>
      <c r="D13" s="380"/>
      <c r="E13" s="211"/>
      <c r="F13" s="211"/>
      <c r="G13" s="211"/>
      <c r="H13" s="211"/>
    </row>
    <row r="14" spans="1:12">
      <c r="A14" s="212"/>
      <c r="B14" s="213"/>
      <c r="C14" s="214"/>
      <c r="D14" s="215">
        <v>4721</v>
      </c>
      <c r="E14" s="211"/>
      <c r="F14" s="211"/>
      <c r="G14" s="211"/>
      <c r="H14" s="211"/>
    </row>
    <row r="15" spans="1:12">
      <c r="A15" s="191"/>
      <c r="B15" s="191"/>
      <c r="C15" s="211"/>
      <c r="D15" s="211"/>
      <c r="E15" s="211"/>
      <c r="F15" s="211"/>
      <c r="G15" s="211"/>
      <c r="H15" s="211"/>
    </row>
    <row r="16" spans="1:12">
      <c r="A16" s="31" t="s">
        <v>12</v>
      </c>
      <c r="B16" s="191"/>
      <c r="C16" s="211"/>
      <c r="D16" s="211"/>
      <c r="E16" s="211"/>
      <c r="F16" s="211"/>
      <c r="G16" s="211"/>
      <c r="H16" s="211"/>
    </row>
    <row r="17" spans="1:16">
      <c r="A17" s="216" t="s">
        <v>13</v>
      </c>
      <c r="B17" s="197"/>
      <c r="C17" s="217"/>
      <c r="D17" s="218" t="s">
        <v>14</v>
      </c>
      <c r="E17" s="217"/>
      <c r="F17" s="219" t="s">
        <v>15</v>
      </c>
      <c r="G17" s="211"/>
      <c r="H17" s="211"/>
    </row>
    <row r="18" spans="1:16">
      <c r="A18" s="220" t="s">
        <v>16</v>
      </c>
      <c r="B18" s="202"/>
      <c r="C18" s="221"/>
      <c r="D18" s="221" t="s">
        <v>17</v>
      </c>
      <c r="E18" s="182">
        <v>910166.1</v>
      </c>
      <c r="F18" s="222"/>
      <c r="G18" s="211"/>
      <c r="H18" s="211"/>
    </row>
    <row r="19" spans="1:16">
      <c r="A19" s="235"/>
      <c r="B19" s="191"/>
      <c r="C19" s="211"/>
      <c r="D19" s="211" t="s">
        <v>18</v>
      </c>
      <c r="E19" s="236">
        <v>687866.3</v>
      </c>
      <c r="F19" s="237"/>
      <c r="G19" s="211"/>
      <c r="H19" s="211"/>
    </row>
    <row r="20" spans="1:16">
      <c r="A20" s="213"/>
      <c r="B20" s="206"/>
      <c r="C20" s="223"/>
      <c r="D20" s="223" t="s">
        <v>789</v>
      </c>
      <c r="E20" s="224"/>
      <c r="F20" s="214"/>
      <c r="G20" s="211"/>
      <c r="H20" s="211"/>
    </row>
    <row r="21" spans="1:16">
      <c r="A21" s="191"/>
      <c r="B21" s="191"/>
      <c r="C21" s="211"/>
      <c r="D21" s="211"/>
      <c r="E21" s="211">
        <v>2394950</v>
      </c>
      <c r="F21" s="211">
        <f>E18+E19</f>
        <v>1598032.4</v>
      </c>
      <c r="G21" s="211">
        <f>E21-F21</f>
        <v>796917.60000000009</v>
      </c>
      <c r="H21" s="211"/>
    </row>
    <row r="22" spans="1:16">
      <c r="A22" s="31" t="s">
        <v>19</v>
      </c>
    </row>
    <row r="23" spans="1:16" ht="15" customHeight="1">
      <c r="A23" s="381" t="s">
        <v>20</v>
      </c>
      <c r="B23" s="371" t="s">
        <v>21</v>
      </c>
      <c r="C23" s="367" t="s">
        <v>22</v>
      </c>
      <c r="D23" s="367" t="s">
        <v>23</v>
      </c>
      <c r="E23" s="367" t="s">
        <v>24</v>
      </c>
      <c r="F23" s="368" t="s">
        <v>25</v>
      </c>
      <c r="G23" s="369"/>
      <c r="H23" s="369"/>
      <c r="I23" s="367" t="s">
        <v>26</v>
      </c>
      <c r="J23" s="368" t="s">
        <v>25</v>
      </c>
      <c r="K23" s="369"/>
      <c r="L23" s="370"/>
      <c r="M23" s="367" t="s">
        <v>788</v>
      </c>
      <c r="N23" s="368" t="s">
        <v>25</v>
      </c>
      <c r="O23" s="369"/>
      <c r="P23" s="370"/>
    </row>
    <row r="24" spans="1:16" ht="39" customHeight="1">
      <c r="A24" s="381"/>
      <c r="B24" s="372"/>
      <c r="C24" s="367"/>
      <c r="D24" s="367"/>
      <c r="E24" s="367"/>
      <c r="F24" s="80" t="s">
        <v>27</v>
      </c>
      <c r="G24" s="80" t="s">
        <v>28</v>
      </c>
      <c r="H24" s="80" t="s">
        <v>29</v>
      </c>
      <c r="I24" s="367"/>
      <c r="J24" s="80" t="s">
        <v>30</v>
      </c>
      <c r="K24" s="80" t="s">
        <v>31</v>
      </c>
      <c r="L24" s="80" t="s">
        <v>32</v>
      </c>
      <c r="M24" s="367"/>
      <c r="N24" s="80" t="s">
        <v>790</v>
      </c>
      <c r="O24" s="80" t="s">
        <v>791</v>
      </c>
      <c r="P24" s="80" t="s">
        <v>792</v>
      </c>
    </row>
    <row r="25" spans="1:16">
      <c r="A25" s="80" t="s">
        <v>33</v>
      </c>
      <c r="B25" s="80" t="s">
        <v>34</v>
      </c>
      <c r="C25" s="80" t="s">
        <v>35</v>
      </c>
      <c r="D25" s="80" t="s">
        <v>36</v>
      </c>
      <c r="E25" s="168">
        <v>1</v>
      </c>
      <c r="F25" s="168">
        <v>2</v>
      </c>
      <c r="G25" s="168">
        <v>3</v>
      </c>
      <c r="H25" s="168">
        <v>4</v>
      </c>
      <c r="I25" s="168">
        <v>5</v>
      </c>
      <c r="J25" s="168">
        <v>6</v>
      </c>
      <c r="K25" s="168">
        <v>7</v>
      </c>
      <c r="L25" s="168">
        <v>8</v>
      </c>
      <c r="M25" s="168">
        <v>9</v>
      </c>
      <c r="N25" s="168">
        <v>10</v>
      </c>
      <c r="O25" s="168">
        <v>11</v>
      </c>
      <c r="P25" s="168">
        <v>12</v>
      </c>
    </row>
    <row r="26" spans="1:16">
      <c r="A26" s="225" t="s">
        <v>305</v>
      </c>
      <c r="B26" s="215" t="s">
        <v>302</v>
      </c>
      <c r="C26" s="144" t="s">
        <v>239</v>
      </c>
      <c r="D26" s="145" t="s">
        <v>127</v>
      </c>
      <c r="E26" s="185">
        <v>23951739</v>
      </c>
      <c r="F26" s="185">
        <v>2100</v>
      </c>
      <c r="G26" s="185">
        <v>2100</v>
      </c>
      <c r="H26" s="185">
        <v>2100</v>
      </c>
      <c r="I26" s="185">
        <v>18101744</v>
      </c>
      <c r="J26" s="185">
        <v>2100</v>
      </c>
      <c r="K26" s="185">
        <v>2100</v>
      </c>
      <c r="L26" s="185">
        <v>2100</v>
      </c>
      <c r="M26" s="184">
        <v>12706749</v>
      </c>
      <c r="N26" s="185">
        <v>2100</v>
      </c>
      <c r="O26" s="185">
        <v>2100</v>
      </c>
      <c r="P26" s="185">
        <v>2100</v>
      </c>
    </row>
    <row r="27" spans="1:16">
      <c r="A27" s="225" t="s">
        <v>306</v>
      </c>
      <c r="B27" s="215" t="s">
        <v>350</v>
      </c>
      <c r="C27" s="146" t="s">
        <v>339</v>
      </c>
      <c r="D27" s="145" t="s">
        <v>69</v>
      </c>
      <c r="E27" s="185">
        <v>18102745</v>
      </c>
      <c r="F27" s="185">
        <v>1600</v>
      </c>
      <c r="G27" s="185">
        <v>1600</v>
      </c>
      <c r="H27" s="185">
        <v>1600</v>
      </c>
      <c r="I27" s="185">
        <v>13134840</v>
      </c>
      <c r="J27" s="185">
        <v>1600</v>
      </c>
      <c r="K27" s="185">
        <v>1600</v>
      </c>
      <c r="L27" s="185">
        <v>1600</v>
      </c>
      <c r="M27" s="184">
        <v>10664745</v>
      </c>
      <c r="N27" s="185">
        <v>1600</v>
      </c>
      <c r="O27" s="185">
        <v>1600</v>
      </c>
      <c r="P27" s="185">
        <v>1600</v>
      </c>
    </row>
    <row r="28" spans="1:16">
      <c r="A28" s="225" t="s">
        <v>307</v>
      </c>
      <c r="B28" s="215" t="s">
        <v>351</v>
      </c>
      <c r="C28" s="144">
        <v>2311010</v>
      </c>
      <c r="D28" s="145" t="s">
        <v>69</v>
      </c>
      <c r="E28" s="185">
        <v>62135170</v>
      </c>
      <c r="F28" s="185">
        <v>9700</v>
      </c>
      <c r="G28" s="185">
        <v>9700</v>
      </c>
      <c r="H28" s="185">
        <v>9700</v>
      </c>
      <c r="I28" s="185">
        <v>45327854</v>
      </c>
      <c r="J28" s="185">
        <v>9700</v>
      </c>
      <c r="K28" s="185">
        <v>9700</v>
      </c>
      <c r="L28" s="185">
        <v>9700</v>
      </c>
      <c r="M28" s="184">
        <v>28520538</v>
      </c>
      <c r="N28" s="185">
        <v>9700</v>
      </c>
      <c r="O28" s="185">
        <v>9700</v>
      </c>
      <c r="P28" s="185">
        <v>9700</v>
      </c>
    </row>
    <row r="29" spans="1:16">
      <c r="A29" s="225" t="s">
        <v>308</v>
      </c>
      <c r="B29" s="215" t="s">
        <v>352</v>
      </c>
      <c r="C29" s="144">
        <v>2311010</v>
      </c>
      <c r="D29" s="145" t="s">
        <v>69</v>
      </c>
      <c r="E29" s="185">
        <v>69352160</v>
      </c>
      <c r="F29" s="185">
        <v>12900</v>
      </c>
      <c r="G29" s="185">
        <v>12900</v>
      </c>
      <c r="H29" s="185">
        <v>12900</v>
      </c>
      <c r="I29" s="185">
        <v>51731840</v>
      </c>
      <c r="J29" s="185">
        <v>12900</v>
      </c>
      <c r="K29" s="185">
        <v>12900</v>
      </c>
      <c r="L29" s="185">
        <v>12900</v>
      </c>
      <c r="M29" s="184">
        <v>34111160</v>
      </c>
      <c r="N29" s="185">
        <v>12900</v>
      </c>
      <c r="O29" s="185">
        <v>12900</v>
      </c>
      <c r="P29" s="185">
        <v>12900</v>
      </c>
    </row>
    <row r="30" spans="1:16">
      <c r="A30" s="225" t="s">
        <v>309</v>
      </c>
      <c r="B30" s="215" t="s">
        <v>353</v>
      </c>
      <c r="C30" s="144">
        <v>2311010</v>
      </c>
      <c r="D30" s="145" t="s">
        <v>69</v>
      </c>
      <c r="E30" s="185">
        <v>47843120</v>
      </c>
      <c r="F30" s="185">
        <v>9600</v>
      </c>
      <c r="G30" s="185">
        <v>9600</v>
      </c>
      <c r="H30" s="185">
        <v>9600</v>
      </c>
      <c r="I30" s="185">
        <v>39420115</v>
      </c>
      <c r="J30" s="185">
        <v>9600</v>
      </c>
      <c r="K30" s="185">
        <v>9600</v>
      </c>
      <c r="L30" s="185">
        <v>9600</v>
      </c>
      <c r="M30" s="184">
        <v>30997110</v>
      </c>
      <c r="N30" s="185">
        <v>9600</v>
      </c>
      <c r="O30" s="185">
        <v>9600</v>
      </c>
      <c r="P30" s="185">
        <v>9600</v>
      </c>
    </row>
    <row r="31" spans="1:16">
      <c r="A31" s="225" t="s">
        <v>310</v>
      </c>
      <c r="B31" s="215" t="s">
        <v>354</v>
      </c>
      <c r="C31" s="144">
        <v>2211000</v>
      </c>
      <c r="D31" s="145" t="s">
        <v>129</v>
      </c>
      <c r="E31" s="185">
        <v>23115128</v>
      </c>
      <c r="F31" s="185">
        <v>6000</v>
      </c>
      <c r="G31" s="185">
        <v>6000</v>
      </c>
      <c r="H31" s="185">
        <v>6000</v>
      </c>
      <c r="I31" s="185">
        <v>23730540</v>
      </c>
      <c r="J31" s="185">
        <v>6000</v>
      </c>
      <c r="K31" s="185">
        <v>6000</v>
      </c>
      <c r="L31" s="185">
        <v>6000</v>
      </c>
      <c r="M31" s="184">
        <v>24345952</v>
      </c>
      <c r="N31" s="185">
        <v>6000</v>
      </c>
      <c r="O31" s="185">
        <v>6000</v>
      </c>
      <c r="P31" s="185">
        <v>6000</v>
      </c>
    </row>
    <row r="32" spans="1:16">
      <c r="A32" s="225" t="s">
        <v>311</v>
      </c>
      <c r="B32" s="215" t="s">
        <v>350</v>
      </c>
      <c r="C32" s="146" t="s">
        <v>340</v>
      </c>
      <c r="D32" s="145" t="s">
        <v>69</v>
      </c>
      <c r="E32" s="185">
        <v>22915782</v>
      </c>
      <c r="F32" s="185">
        <v>2500</v>
      </c>
      <c r="G32" s="185">
        <v>2500</v>
      </c>
      <c r="H32" s="185">
        <v>2500</v>
      </c>
      <c r="I32" s="185">
        <v>18130614</v>
      </c>
      <c r="J32" s="185">
        <v>2500</v>
      </c>
      <c r="K32" s="185">
        <v>2500</v>
      </c>
      <c r="L32" s="185">
        <v>2500</v>
      </c>
      <c r="M32" s="184">
        <v>13345446</v>
      </c>
      <c r="N32" s="185">
        <v>2500</v>
      </c>
      <c r="O32" s="185">
        <v>2500</v>
      </c>
      <c r="P32" s="185">
        <v>2500</v>
      </c>
    </row>
    <row r="33" spans="1:16">
      <c r="A33" s="225" t="s">
        <v>312</v>
      </c>
      <c r="B33" s="215" t="s">
        <v>355</v>
      </c>
      <c r="C33" s="144">
        <v>2311010</v>
      </c>
      <c r="D33" s="145" t="s">
        <v>69</v>
      </c>
      <c r="E33" s="185">
        <v>87841214</v>
      </c>
      <c r="F33" s="185">
        <v>18100</v>
      </c>
      <c r="G33" s="185">
        <v>18100</v>
      </c>
      <c r="H33" s="185">
        <v>18100</v>
      </c>
      <c r="I33" s="185">
        <v>78843515</v>
      </c>
      <c r="J33" s="185">
        <v>18100</v>
      </c>
      <c r="K33" s="185">
        <v>18100</v>
      </c>
      <c r="L33" s="185">
        <v>18100</v>
      </c>
      <c r="M33" s="184">
        <v>69845816</v>
      </c>
      <c r="N33" s="185">
        <v>18100</v>
      </c>
      <c r="O33" s="185">
        <v>18100</v>
      </c>
      <c r="P33" s="185">
        <v>18100</v>
      </c>
    </row>
    <row r="34" spans="1:16">
      <c r="A34" s="225" t="s">
        <v>313</v>
      </c>
      <c r="B34" s="215" t="s">
        <v>350</v>
      </c>
      <c r="C34" s="146" t="s">
        <v>341</v>
      </c>
      <c r="D34" s="145" t="s">
        <v>69</v>
      </c>
      <c r="E34" s="185">
        <v>23247157</v>
      </c>
      <c r="F34" s="185">
        <v>3500</v>
      </c>
      <c r="G34" s="185">
        <v>3500</v>
      </c>
      <c r="H34" s="185">
        <v>3500</v>
      </c>
      <c r="I34" s="185">
        <v>18101744</v>
      </c>
      <c r="J34" s="185">
        <v>3500</v>
      </c>
      <c r="K34" s="185">
        <v>3500</v>
      </c>
      <c r="L34" s="185">
        <v>3500</v>
      </c>
      <c r="M34" s="184">
        <v>12956331</v>
      </c>
      <c r="N34" s="185">
        <v>3500</v>
      </c>
      <c r="O34" s="185">
        <v>3500</v>
      </c>
      <c r="P34" s="185">
        <v>3500</v>
      </c>
    </row>
    <row r="35" spans="1:16">
      <c r="A35" s="225" t="s">
        <v>314</v>
      </c>
      <c r="B35" s="215" t="s">
        <v>350</v>
      </c>
      <c r="C35" s="146" t="s">
        <v>342</v>
      </c>
      <c r="D35" s="145" t="s">
        <v>69</v>
      </c>
      <c r="E35" s="185">
        <v>22144137</v>
      </c>
      <c r="F35" s="185">
        <v>3250</v>
      </c>
      <c r="G35" s="185">
        <v>3250</v>
      </c>
      <c r="H35" s="185">
        <v>3250</v>
      </c>
      <c r="I35" s="185">
        <v>18719954</v>
      </c>
      <c r="J35" s="185">
        <v>3250</v>
      </c>
      <c r="K35" s="185">
        <v>3250</v>
      </c>
      <c r="L35" s="185">
        <v>3250</v>
      </c>
      <c r="M35" s="184">
        <v>15295771</v>
      </c>
      <c r="N35" s="185">
        <v>3250</v>
      </c>
      <c r="O35" s="185">
        <v>3250</v>
      </c>
      <c r="P35" s="185">
        <v>3250</v>
      </c>
    </row>
    <row r="36" spans="1:16">
      <c r="A36" s="225" t="s">
        <v>315</v>
      </c>
      <c r="B36" s="215" t="s">
        <v>350</v>
      </c>
      <c r="C36" s="146" t="s">
        <v>343</v>
      </c>
      <c r="D36" s="145" t="s">
        <v>69</v>
      </c>
      <c r="E36" s="185">
        <v>17930171</v>
      </c>
      <c r="F36" s="185">
        <v>1900</v>
      </c>
      <c r="G36" s="185">
        <v>1900</v>
      </c>
      <c r="H36" s="185">
        <v>1900</v>
      </c>
      <c r="I36" s="185">
        <v>13844322</v>
      </c>
      <c r="J36" s="185">
        <v>1900</v>
      </c>
      <c r="K36" s="185">
        <v>1900</v>
      </c>
      <c r="L36" s="185">
        <v>1900</v>
      </c>
      <c r="M36" s="184">
        <v>9758473</v>
      </c>
      <c r="N36" s="185">
        <v>1900</v>
      </c>
      <c r="O36" s="185">
        <v>1900</v>
      </c>
      <c r="P36" s="185">
        <v>1900</v>
      </c>
    </row>
    <row r="37" spans="1:16">
      <c r="A37" s="225" t="s">
        <v>109</v>
      </c>
      <c r="B37" s="215" t="s">
        <v>356</v>
      </c>
      <c r="C37" s="144">
        <v>2352010</v>
      </c>
      <c r="D37" s="145" t="s">
        <v>127</v>
      </c>
      <c r="E37" s="185">
        <v>15139876</v>
      </c>
      <c r="F37" s="185">
        <v>1450</v>
      </c>
      <c r="G37" s="185">
        <v>1450</v>
      </c>
      <c r="H37" s="185">
        <v>1450</v>
      </c>
      <c r="I37" s="185">
        <v>14845130</v>
      </c>
      <c r="J37" s="185">
        <v>1450</v>
      </c>
      <c r="K37" s="185">
        <v>1450</v>
      </c>
      <c r="L37" s="185">
        <v>1450</v>
      </c>
      <c r="M37" s="184">
        <v>14550384</v>
      </c>
      <c r="N37" s="185">
        <v>1450</v>
      </c>
      <c r="O37" s="185">
        <v>1450</v>
      </c>
      <c r="P37" s="185">
        <v>1450</v>
      </c>
    </row>
    <row r="38" spans="1:16">
      <c r="A38" s="225" t="s">
        <v>316</v>
      </c>
      <c r="B38" s="215" t="s">
        <v>350</v>
      </c>
      <c r="C38" s="146" t="s">
        <v>344</v>
      </c>
      <c r="D38" s="145" t="s">
        <v>69</v>
      </c>
      <c r="E38" s="185">
        <v>17841310</v>
      </c>
      <c r="F38" s="185">
        <v>1450</v>
      </c>
      <c r="G38" s="185">
        <v>1450</v>
      </c>
      <c r="H38" s="185">
        <v>1450</v>
      </c>
      <c r="I38" s="185">
        <v>10740735</v>
      </c>
      <c r="J38" s="185">
        <v>1450</v>
      </c>
      <c r="K38" s="185">
        <v>1450</v>
      </c>
      <c r="L38" s="185">
        <v>1450</v>
      </c>
      <c r="M38" s="184">
        <v>3640160</v>
      </c>
      <c r="N38" s="185">
        <v>1450</v>
      </c>
      <c r="O38" s="185">
        <v>1450</v>
      </c>
      <c r="P38" s="185">
        <v>1450</v>
      </c>
    </row>
    <row r="39" spans="1:16">
      <c r="A39" s="225" t="s">
        <v>317</v>
      </c>
      <c r="B39" s="215" t="s">
        <v>353</v>
      </c>
      <c r="C39" s="144">
        <v>2421100</v>
      </c>
      <c r="D39" s="145" t="s">
        <v>69</v>
      </c>
      <c r="E39" s="185">
        <v>42354100</v>
      </c>
      <c r="F39" s="185">
        <v>12000</v>
      </c>
      <c r="G39" s="185">
        <v>12000</v>
      </c>
      <c r="H39" s="185">
        <v>12000</v>
      </c>
      <c r="I39" s="185">
        <v>46254320</v>
      </c>
      <c r="J39" s="185">
        <v>12000</v>
      </c>
      <c r="K39" s="185">
        <v>12000</v>
      </c>
      <c r="L39" s="185">
        <v>12000</v>
      </c>
      <c r="M39" s="184">
        <v>50154540</v>
      </c>
      <c r="N39" s="185">
        <v>12000</v>
      </c>
      <c r="O39" s="185">
        <v>12000</v>
      </c>
      <c r="P39" s="185">
        <v>12000</v>
      </c>
    </row>
    <row r="40" spans="1:16">
      <c r="A40" s="225" t="s">
        <v>318</v>
      </c>
      <c r="B40" s="215" t="s">
        <v>66</v>
      </c>
      <c r="C40" s="144">
        <v>2367010</v>
      </c>
      <c r="D40" s="145" t="s">
        <v>69</v>
      </c>
      <c r="E40" s="185">
        <v>14035125</v>
      </c>
      <c r="F40" s="185">
        <v>2440</v>
      </c>
      <c r="G40" s="185">
        <v>2440</v>
      </c>
      <c r="H40" s="185">
        <v>2440</v>
      </c>
      <c r="I40" s="185">
        <v>12131540</v>
      </c>
      <c r="J40" s="185">
        <v>2440</v>
      </c>
      <c r="K40" s="185">
        <v>2440</v>
      </c>
      <c r="L40" s="185">
        <v>2440</v>
      </c>
      <c r="M40" s="184">
        <v>10227955</v>
      </c>
      <c r="N40" s="185">
        <v>2440</v>
      </c>
      <c r="O40" s="185">
        <v>2440</v>
      </c>
      <c r="P40" s="185">
        <v>2440</v>
      </c>
    </row>
    <row r="41" spans="1:16">
      <c r="A41" s="225" t="s">
        <v>319</v>
      </c>
      <c r="B41" s="215" t="s">
        <v>350</v>
      </c>
      <c r="C41" s="144" t="s">
        <v>339</v>
      </c>
      <c r="D41" s="145" t="s">
        <v>69</v>
      </c>
      <c r="E41" s="185">
        <v>15123740</v>
      </c>
      <c r="F41" s="185">
        <v>2300</v>
      </c>
      <c r="G41" s="185">
        <v>2300</v>
      </c>
      <c r="H41" s="185">
        <v>2300</v>
      </c>
      <c r="I41" s="185">
        <v>11254840</v>
      </c>
      <c r="J41" s="185">
        <v>2300</v>
      </c>
      <c r="K41" s="185">
        <v>2300</v>
      </c>
      <c r="L41" s="185">
        <v>2300</v>
      </c>
      <c r="M41" s="184">
        <v>7385940</v>
      </c>
      <c r="N41" s="185">
        <v>2300</v>
      </c>
      <c r="O41" s="185">
        <v>2300</v>
      </c>
      <c r="P41" s="185">
        <v>2300</v>
      </c>
    </row>
    <row r="42" spans="1:16">
      <c r="A42" s="225" t="s">
        <v>191</v>
      </c>
      <c r="B42" s="215" t="s">
        <v>357</v>
      </c>
      <c r="C42" s="144" t="s">
        <v>233</v>
      </c>
      <c r="D42" s="145" t="s">
        <v>127</v>
      </c>
      <c r="E42" s="185">
        <v>17041350</v>
      </c>
      <c r="F42" s="185">
        <v>2200</v>
      </c>
      <c r="G42" s="185">
        <v>2200</v>
      </c>
      <c r="H42" s="185">
        <v>2200</v>
      </c>
      <c r="I42" s="185">
        <v>10073170</v>
      </c>
      <c r="J42" s="185">
        <v>2200</v>
      </c>
      <c r="K42" s="185">
        <v>2200</v>
      </c>
      <c r="L42" s="185">
        <v>2200</v>
      </c>
      <c r="M42" s="184">
        <v>314990</v>
      </c>
      <c r="N42" s="185">
        <v>2200</v>
      </c>
      <c r="O42" s="185">
        <v>2200</v>
      </c>
      <c r="P42" s="185">
        <v>2200</v>
      </c>
    </row>
    <row r="43" spans="1:16">
      <c r="A43" s="225" t="s">
        <v>358</v>
      </c>
      <c r="B43" s="215" t="s">
        <v>66</v>
      </c>
      <c r="C43" s="144">
        <v>2367010</v>
      </c>
      <c r="D43" s="145" t="s">
        <v>69</v>
      </c>
      <c r="E43" s="185">
        <v>17042350</v>
      </c>
      <c r="F43" s="185">
        <v>1600</v>
      </c>
      <c r="G43" s="185">
        <v>1600</v>
      </c>
      <c r="H43" s="185">
        <v>1600</v>
      </c>
      <c r="I43" s="185">
        <v>9847135</v>
      </c>
      <c r="J43" s="185">
        <v>1600</v>
      </c>
      <c r="K43" s="185">
        <v>1600</v>
      </c>
      <c r="L43" s="185">
        <v>1600</v>
      </c>
      <c r="M43" s="184">
        <v>2651920</v>
      </c>
      <c r="N43" s="185">
        <v>1600</v>
      </c>
      <c r="O43" s="185">
        <v>1600</v>
      </c>
      <c r="P43" s="185">
        <v>1600</v>
      </c>
    </row>
    <row r="44" spans="1:16">
      <c r="A44" s="225" t="s">
        <v>320</v>
      </c>
      <c r="B44" s="215" t="s">
        <v>353</v>
      </c>
      <c r="C44" s="144">
        <v>2413150</v>
      </c>
      <c r="D44" s="145" t="s">
        <v>69</v>
      </c>
      <c r="E44" s="185">
        <v>28259573</v>
      </c>
      <c r="F44" s="185">
        <v>6400</v>
      </c>
      <c r="G44" s="185">
        <v>6400</v>
      </c>
      <c r="H44" s="185">
        <v>6400</v>
      </c>
      <c r="I44" s="185">
        <v>28072937</v>
      </c>
      <c r="J44" s="185">
        <v>6400</v>
      </c>
      <c r="K44" s="185">
        <v>6400</v>
      </c>
      <c r="L44" s="185">
        <v>6400</v>
      </c>
      <c r="M44" s="184">
        <v>27886301</v>
      </c>
      <c r="N44" s="185">
        <v>6400</v>
      </c>
      <c r="O44" s="185">
        <v>6400</v>
      </c>
      <c r="P44" s="185">
        <v>6400</v>
      </c>
    </row>
    <row r="45" spans="1:16">
      <c r="A45" s="225" t="s">
        <v>321</v>
      </c>
      <c r="B45" s="215" t="s">
        <v>302</v>
      </c>
      <c r="C45" s="144" t="s">
        <v>231</v>
      </c>
      <c r="D45" s="145" t="s">
        <v>127</v>
      </c>
      <c r="E45" s="185">
        <v>16841725</v>
      </c>
      <c r="F45" s="185">
        <v>3000</v>
      </c>
      <c r="G45" s="185">
        <v>3000</v>
      </c>
      <c r="H45" s="185">
        <v>3000</v>
      </c>
      <c r="I45" s="185">
        <v>13384850</v>
      </c>
      <c r="J45" s="185">
        <v>3000</v>
      </c>
      <c r="K45" s="185">
        <v>3000</v>
      </c>
      <c r="L45" s="185">
        <v>3000</v>
      </c>
      <c r="M45" s="184">
        <v>9927975</v>
      </c>
      <c r="N45" s="185">
        <v>3000</v>
      </c>
      <c r="O45" s="185">
        <v>3000</v>
      </c>
      <c r="P45" s="185">
        <v>3000</v>
      </c>
    </row>
    <row r="46" spans="1:16">
      <c r="A46" s="225" t="s">
        <v>322</v>
      </c>
      <c r="B46" s="215" t="s">
        <v>359</v>
      </c>
      <c r="C46" s="146" t="s">
        <v>345</v>
      </c>
      <c r="D46" s="145" t="s">
        <v>69</v>
      </c>
      <c r="E46" s="185">
        <v>16741325</v>
      </c>
      <c r="F46" s="185">
        <v>1900</v>
      </c>
      <c r="G46" s="185">
        <v>1900</v>
      </c>
      <c r="H46" s="185">
        <v>1900</v>
      </c>
      <c r="I46" s="185">
        <v>9943876</v>
      </c>
      <c r="J46" s="185">
        <v>1900</v>
      </c>
      <c r="K46" s="185">
        <v>1900</v>
      </c>
      <c r="L46" s="185">
        <v>1900</v>
      </c>
      <c r="M46" s="184">
        <v>3146427</v>
      </c>
      <c r="N46" s="185">
        <v>1900</v>
      </c>
      <c r="O46" s="185">
        <v>1900</v>
      </c>
      <c r="P46" s="185">
        <v>1900</v>
      </c>
    </row>
    <row r="47" spans="1:16">
      <c r="A47" s="225" t="s">
        <v>323</v>
      </c>
      <c r="B47" s="215" t="s">
        <v>258</v>
      </c>
      <c r="C47" s="144">
        <v>2311020</v>
      </c>
      <c r="D47" s="145" t="s">
        <v>127</v>
      </c>
      <c r="E47" s="185">
        <v>16731201</v>
      </c>
      <c r="F47" s="185">
        <v>1160</v>
      </c>
      <c r="G47" s="185">
        <v>1160</v>
      </c>
      <c r="H47" s="185">
        <v>1160</v>
      </c>
      <c r="I47" s="185">
        <v>8314876</v>
      </c>
      <c r="J47" s="185">
        <v>1160</v>
      </c>
      <c r="K47" s="185">
        <v>1160</v>
      </c>
      <c r="L47" s="185">
        <v>1160</v>
      </c>
      <c r="M47" s="184">
        <v>8056286</v>
      </c>
      <c r="N47" s="185">
        <v>1160</v>
      </c>
      <c r="O47" s="185">
        <v>1160</v>
      </c>
      <c r="P47" s="185">
        <v>1160</v>
      </c>
    </row>
    <row r="48" spans="1:16">
      <c r="A48" s="225" t="s">
        <v>324</v>
      </c>
      <c r="B48" s="215" t="s">
        <v>353</v>
      </c>
      <c r="C48" s="144">
        <v>2222920</v>
      </c>
      <c r="D48" s="145" t="s">
        <v>69</v>
      </c>
      <c r="E48" s="185">
        <v>17041301</v>
      </c>
      <c r="F48" s="185">
        <v>1550</v>
      </c>
      <c r="G48" s="185">
        <v>1550</v>
      </c>
      <c r="H48" s="185">
        <v>1550</v>
      </c>
      <c r="I48" s="185">
        <v>9136814</v>
      </c>
      <c r="J48" s="185">
        <v>1550</v>
      </c>
      <c r="K48" s="185">
        <v>1550</v>
      </c>
      <c r="L48" s="185">
        <v>1550</v>
      </c>
      <c r="M48" s="184">
        <v>7904487</v>
      </c>
      <c r="N48" s="185">
        <v>1550</v>
      </c>
      <c r="O48" s="185">
        <v>1550</v>
      </c>
      <c r="P48" s="185">
        <v>1550</v>
      </c>
    </row>
    <row r="49" spans="1:16">
      <c r="A49" s="225" t="s">
        <v>325</v>
      </c>
      <c r="B49" s="215" t="s">
        <v>353</v>
      </c>
      <c r="C49" s="146">
        <v>2365000</v>
      </c>
      <c r="D49" s="145" t="s">
        <v>69</v>
      </c>
      <c r="E49" s="185">
        <v>15241810</v>
      </c>
      <c r="F49" s="185">
        <v>2800</v>
      </c>
      <c r="G49" s="185">
        <v>2800</v>
      </c>
      <c r="H49" s="185">
        <v>2800</v>
      </c>
      <c r="I49" s="185">
        <v>11876330</v>
      </c>
      <c r="J49" s="185">
        <v>2800</v>
      </c>
      <c r="K49" s="185">
        <v>2800</v>
      </c>
      <c r="L49" s="185">
        <v>2800</v>
      </c>
      <c r="M49" s="184">
        <v>8510850</v>
      </c>
      <c r="N49" s="185">
        <v>2800</v>
      </c>
      <c r="O49" s="185">
        <v>2800</v>
      </c>
      <c r="P49" s="185">
        <v>2800</v>
      </c>
    </row>
    <row r="50" spans="1:16">
      <c r="A50" s="225" t="s">
        <v>326</v>
      </c>
      <c r="B50" s="215" t="s">
        <v>350</v>
      </c>
      <c r="C50" s="146" t="s">
        <v>346</v>
      </c>
      <c r="D50" s="145" t="s">
        <v>69</v>
      </c>
      <c r="E50" s="185">
        <v>17100184</v>
      </c>
      <c r="F50" s="185">
        <v>2800</v>
      </c>
      <c r="G50" s="185">
        <v>2800</v>
      </c>
      <c r="H50" s="185">
        <v>2800</v>
      </c>
      <c r="I50" s="185">
        <v>12810715</v>
      </c>
      <c r="J50" s="185">
        <v>2800</v>
      </c>
      <c r="K50" s="185">
        <v>2800</v>
      </c>
      <c r="L50" s="185">
        <v>2800</v>
      </c>
      <c r="M50" s="184">
        <v>8521246</v>
      </c>
      <c r="N50" s="185">
        <v>2800</v>
      </c>
      <c r="O50" s="185">
        <v>2800</v>
      </c>
      <c r="P50" s="185">
        <v>2800</v>
      </c>
    </row>
    <row r="51" spans="1:16">
      <c r="A51" s="225" t="s">
        <v>327</v>
      </c>
      <c r="B51" s="215" t="s">
        <v>360</v>
      </c>
      <c r="C51" s="144">
        <v>2311010</v>
      </c>
      <c r="D51" s="145" t="s">
        <v>127</v>
      </c>
      <c r="E51" s="185">
        <v>18143127</v>
      </c>
      <c r="F51" s="185">
        <v>1600</v>
      </c>
      <c r="G51" s="185">
        <v>1600</v>
      </c>
      <c r="H51" s="185">
        <v>1600</v>
      </c>
      <c r="I51" s="185">
        <v>7345874</v>
      </c>
      <c r="J51" s="185">
        <v>1600</v>
      </c>
      <c r="K51" s="185">
        <v>1600</v>
      </c>
      <c r="L51" s="185">
        <v>1600</v>
      </c>
      <c r="M51" s="184">
        <v>7026626</v>
      </c>
      <c r="N51" s="185">
        <v>1600</v>
      </c>
      <c r="O51" s="185">
        <v>1600</v>
      </c>
      <c r="P51" s="185">
        <v>1600</v>
      </c>
    </row>
    <row r="52" spans="1:16">
      <c r="A52" s="225" t="s">
        <v>328</v>
      </c>
      <c r="B52" s="215" t="s">
        <v>351</v>
      </c>
      <c r="C52" s="144">
        <v>2431000</v>
      </c>
      <c r="D52" s="145" t="s">
        <v>69</v>
      </c>
      <c r="E52" s="185">
        <v>16047114</v>
      </c>
      <c r="F52" s="185">
        <v>1300</v>
      </c>
      <c r="G52" s="185">
        <v>1300</v>
      </c>
      <c r="H52" s="185">
        <v>1300</v>
      </c>
      <c r="I52" s="185">
        <v>12345870</v>
      </c>
      <c r="J52" s="185">
        <v>1300</v>
      </c>
      <c r="K52" s="185">
        <v>1300</v>
      </c>
      <c r="L52" s="185">
        <v>1300</v>
      </c>
      <c r="M52" s="184">
        <v>8644626</v>
      </c>
      <c r="N52" s="185">
        <v>1300</v>
      </c>
      <c r="O52" s="185">
        <v>1300</v>
      </c>
      <c r="P52" s="185">
        <v>1300</v>
      </c>
    </row>
    <row r="53" spans="1:16">
      <c r="A53" s="225" t="s">
        <v>329</v>
      </c>
      <c r="B53" s="215" t="s">
        <v>351</v>
      </c>
      <c r="C53" s="144">
        <v>2431000</v>
      </c>
      <c r="D53" s="145" t="s">
        <v>69</v>
      </c>
      <c r="E53" s="185">
        <v>18043421</v>
      </c>
      <c r="F53" s="185">
        <v>1350</v>
      </c>
      <c r="G53" s="185">
        <v>1350</v>
      </c>
      <c r="H53" s="185">
        <v>1350</v>
      </c>
      <c r="I53" s="185">
        <v>14907140</v>
      </c>
      <c r="J53" s="185">
        <v>1350</v>
      </c>
      <c r="K53" s="185">
        <v>1350</v>
      </c>
      <c r="L53" s="185">
        <v>1350</v>
      </c>
      <c r="M53" s="184">
        <v>11770859</v>
      </c>
      <c r="N53" s="185">
        <v>1350</v>
      </c>
      <c r="O53" s="185">
        <v>1350</v>
      </c>
      <c r="P53" s="185">
        <v>1350</v>
      </c>
    </row>
    <row r="54" spans="1:16">
      <c r="A54" s="225" t="s">
        <v>330</v>
      </c>
      <c r="B54" s="215" t="s">
        <v>132</v>
      </c>
      <c r="C54" s="144" t="s">
        <v>224</v>
      </c>
      <c r="D54" s="145" t="s">
        <v>127</v>
      </c>
      <c r="E54" s="185">
        <v>16700410</v>
      </c>
      <c r="F54" s="185">
        <v>2000</v>
      </c>
      <c r="G54" s="185">
        <v>2000</v>
      </c>
      <c r="H54" s="185">
        <v>2000</v>
      </c>
      <c r="I54" s="185">
        <v>13140210</v>
      </c>
      <c r="J54" s="185">
        <v>2000</v>
      </c>
      <c r="K54" s="185">
        <v>2000</v>
      </c>
      <c r="L54" s="185">
        <v>2000</v>
      </c>
      <c r="M54" s="184">
        <v>9580010</v>
      </c>
      <c r="N54" s="185">
        <v>2000</v>
      </c>
      <c r="O54" s="185">
        <v>2000</v>
      </c>
      <c r="P54" s="185">
        <v>2000</v>
      </c>
    </row>
    <row r="55" spans="1:16">
      <c r="A55" s="225" t="s">
        <v>331</v>
      </c>
      <c r="B55" s="215" t="s">
        <v>66</v>
      </c>
      <c r="C55" s="144">
        <v>2391300</v>
      </c>
      <c r="D55" s="145" t="s">
        <v>69</v>
      </c>
      <c r="E55" s="185">
        <v>19140107</v>
      </c>
      <c r="F55" s="185">
        <v>6900</v>
      </c>
      <c r="G55" s="185">
        <v>6900</v>
      </c>
      <c r="H55" s="185">
        <v>6900</v>
      </c>
      <c r="I55" s="185">
        <v>19120410</v>
      </c>
      <c r="J55" s="185">
        <v>6900</v>
      </c>
      <c r="K55" s="185">
        <v>6900</v>
      </c>
      <c r="L55" s="185">
        <v>6900</v>
      </c>
      <c r="M55" s="184">
        <v>19100793</v>
      </c>
      <c r="N55" s="185">
        <v>6900</v>
      </c>
      <c r="O55" s="185">
        <v>6900</v>
      </c>
      <c r="P55" s="185">
        <v>6900</v>
      </c>
    </row>
    <row r="56" spans="1:16">
      <c r="A56" s="225" t="s">
        <v>332</v>
      </c>
      <c r="B56" s="215" t="s">
        <v>361</v>
      </c>
      <c r="C56" s="144">
        <v>2399160</v>
      </c>
      <c r="D56" s="145" t="s">
        <v>127</v>
      </c>
      <c r="E56" s="185">
        <v>17143010</v>
      </c>
      <c r="F56" s="185">
        <v>6000</v>
      </c>
      <c r="G56" s="185">
        <v>6000</v>
      </c>
      <c r="H56" s="185">
        <v>6000</v>
      </c>
      <c r="I56" s="185">
        <v>18123417</v>
      </c>
      <c r="J56" s="185">
        <v>6000</v>
      </c>
      <c r="K56" s="185">
        <v>6000</v>
      </c>
      <c r="L56" s="185">
        <v>6000</v>
      </c>
      <c r="M56" s="184">
        <v>19103824</v>
      </c>
      <c r="N56" s="185">
        <v>6000</v>
      </c>
      <c r="O56" s="185">
        <v>6000</v>
      </c>
      <c r="P56" s="185">
        <v>6000</v>
      </c>
    </row>
    <row r="57" spans="1:16">
      <c r="A57" s="225" t="s">
        <v>333</v>
      </c>
      <c r="B57" s="215" t="s">
        <v>359</v>
      </c>
      <c r="C57" s="146" t="s">
        <v>347</v>
      </c>
      <c r="D57" s="145" t="s">
        <v>69</v>
      </c>
      <c r="E57" s="185">
        <v>9140320</v>
      </c>
      <c r="F57" s="185">
        <v>1630</v>
      </c>
      <c r="G57" s="185">
        <v>1630</v>
      </c>
      <c r="H57" s="185">
        <v>1630</v>
      </c>
      <c r="I57" s="185">
        <v>9121410</v>
      </c>
      <c r="J57" s="185">
        <v>1630</v>
      </c>
      <c r="K57" s="185">
        <v>1630</v>
      </c>
      <c r="L57" s="185">
        <v>1630</v>
      </c>
      <c r="M57" s="184">
        <v>9102500</v>
      </c>
      <c r="N57" s="185">
        <v>1630</v>
      </c>
      <c r="O57" s="185">
        <v>1630</v>
      </c>
      <c r="P57" s="185">
        <v>1630</v>
      </c>
    </row>
    <row r="58" spans="1:16">
      <c r="A58" s="225" t="s">
        <v>334</v>
      </c>
      <c r="B58" s="215" t="s">
        <v>258</v>
      </c>
      <c r="C58" s="144">
        <v>2311020</v>
      </c>
      <c r="D58" s="145" t="s">
        <v>127</v>
      </c>
      <c r="E58" s="185">
        <v>11540153</v>
      </c>
      <c r="F58" s="185">
        <v>1020</v>
      </c>
      <c r="G58" s="185">
        <v>1020</v>
      </c>
      <c r="H58" s="185">
        <v>1020</v>
      </c>
      <c r="I58" s="185">
        <v>11230114</v>
      </c>
      <c r="J58" s="185">
        <v>1020</v>
      </c>
      <c r="K58" s="185">
        <v>1020</v>
      </c>
      <c r="L58" s="185">
        <v>1020</v>
      </c>
      <c r="M58" s="184">
        <v>10920075</v>
      </c>
      <c r="N58" s="185">
        <v>1020</v>
      </c>
      <c r="O58" s="185">
        <v>1020</v>
      </c>
      <c r="P58" s="185">
        <v>1020</v>
      </c>
    </row>
    <row r="59" spans="1:16">
      <c r="A59" s="225" t="s">
        <v>335</v>
      </c>
      <c r="B59" s="215" t="s">
        <v>359</v>
      </c>
      <c r="C59" s="146" t="s">
        <v>347</v>
      </c>
      <c r="D59" s="145" t="s">
        <v>69</v>
      </c>
      <c r="E59" s="185">
        <v>17413600</v>
      </c>
      <c r="F59" s="185">
        <v>2230</v>
      </c>
      <c r="G59" s="185">
        <v>2230</v>
      </c>
      <c r="H59" s="185">
        <v>2230</v>
      </c>
      <c r="I59" s="185">
        <v>14913140</v>
      </c>
      <c r="J59" s="185">
        <v>2230</v>
      </c>
      <c r="K59" s="185">
        <v>2230</v>
      </c>
      <c r="L59" s="185">
        <v>2230</v>
      </c>
      <c r="M59" s="184">
        <v>12412680</v>
      </c>
      <c r="N59" s="185">
        <v>2230</v>
      </c>
      <c r="O59" s="185">
        <v>2230</v>
      </c>
      <c r="P59" s="185">
        <v>2230</v>
      </c>
    </row>
    <row r="60" spans="1:16">
      <c r="A60" s="225" t="s">
        <v>336</v>
      </c>
      <c r="B60" s="215" t="s">
        <v>359</v>
      </c>
      <c r="C60" s="146" t="s">
        <v>348</v>
      </c>
      <c r="D60" s="145" t="s">
        <v>69</v>
      </c>
      <c r="E60" s="185">
        <v>17840120</v>
      </c>
      <c r="F60" s="185">
        <v>1050</v>
      </c>
      <c r="G60" s="185">
        <v>1050</v>
      </c>
      <c r="H60" s="185">
        <v>1050</v>
      </c>
      <c r="I60" s="185">
        <v>10411320</v>
      </c>
      <c r="J60" s="185">
        <v>1050</v>
      </c>
      <c r="K60" s="185">
        <v>1050</v>
      </c>
      <c r="L60" s="185">
        <v>1050</v>
      </c>
      <c r="M60" s="184">
        <v>12412680</v>
      </c>
      <c r="N60" s="185">
        <v>1050</v>
      </c>
      <c r="O60" s="185">
        <v>1050</v>
      </c>
      <c r="P60" s="185">
        <v>1050</v>
      </c>
    </row>
    <row r="61" spans="1:16">
      <c r="A61" s="225" t="s">
        <v>362</v>
      </c>
      <c r="B61" s="215" t="s">
        <v>364</v>
      </c>
      <c r="C61" s="144">
        <v>2117410</v>
      </c>
      <c r="D61" s="145" t="s">
        <v>127</v>
      </c>
      <c r="E61" s="185">
        <v>28259573</v>
      </c>
      <c r="F61" s="185">
        <v>6600</v>
      </c>
      <c r="G61" s="186">
        <v>6600</v>
      </c>
      <c r="H61" s="186">
        <v>6600</v>
      </c>
      <c r="I61" s="186">
        <v>28072937</v>
      </c>
      <c r="J61" s="186">
        <v>6600</v>
      </c>
      <c r="K61" s="186">
        <v>6600</v>
      </c>
      <c r="L61" s="186">
        <v>6600</v>
      </c>
      <c r="M61" s="184">
        <v>2982520</v>
      </c>
      <c r="N61" s="186">
        <v>6600</v>
      </c>
      <c r="O61" s="186">
        <v>6600</v>
      </c>
      <c r="P61" s="186">
        <v>6600</v>
      </c>
    </row>
    <row r="62" spans="1:16">
      <c r="A62" s="225" t="s">
        <v>337</v>
      </c>
      <c r="B62" s="215" t="s">
        <v>363</v>
      </c>
      <c r="C62" s="146" t="s">
        <v>349</v>
      </c>
      <c r="D62" s="145" t="s">
        <v>69</v>
      </c>
      <c r="E62" s="185">
        <v>9004241</v>
      </c>
      <c r="F62" s="185">
        <v>1350</v>
      </c>
      <c r="G62" s="185">
        <v>1350</v>
      </c>
      <c r="H62" s="185">
        <v>1350</v>
      </c>
      <c r="I62" s="185">
        <v>10142135</v>
      </c>
      <c r="J62" s="185">
        <v>1350</v>
      </c>
      <c r="K62" s="185">
        <v>1350</v>
      </c>
      <c r="L62" s="185">
        <v>1350</v>
      </c>
      <c r="M62" s="184">
        <v>27886301</v>
      </c>
      <c r="N62" s="185">
        <v>1350</v>
      </c>
      <c r="O62" s="185">
        <v>1350</v>
      </c>
      <c r="P62" s="185">
        <v>1350</v>
      </c>
    </row>
    <row r="63" spans="1:16">
      <c r="A63" s="225" t="s">
        <v>338</v>
      </c>
      <c r="B63" s="215" t="s">
        <v>354</v>
      </c>
      <c r="C63" s="146" t="s">
        <v>347</v>
      </c>
      <c r="D63" s="145" t="s">
        <v>69</v>
      </c>
      <c r="E63" s="185">
        <v>17841821</v>
      </c>
      <c r="F63" s="185">
        <v>2200</v>
      </c>
      <c r="G63" s="185">
        <v>2200</v>
      </c>
      <c r="H63" s="185">
        <v>2200</v>
      </c>
      <c r="I63" s="185">
        <v>9747520</v>
      </c>
      <c r="J63" s="185">
        <v>2200</v>
      </c>
      <c r="K63" s="185">
        <v>2200</v>
      </c>
      <c r="L63" s="185">
        <v>2200</v>
      </c>
      <c r="M63" s="184">
        <v>11280029</v>
      </c>
      <c r="N63" s="185">
        <v>2200</v>
      </c>
      <c r="O63" s="185">
        <v>2200</v>
      </c>
      <c r="P63" s="185">
        <v>2200</v>
      </c>
    </row>
    <row r="64" spans="1:16">
      <c r="A64" s="226"/>
    </row>
    <row r="65" spans="1:15">
      <c r="A65" s="227" t="s">
        <v>37</v>
      </c>
      <c r="B65" s="209"/>
      <c r="C65" s="209"/>
      <c r="D65" s="209"/>
      <c r="E65" s="209"/>
      <c r="F65" s="209"/>
      <c r="G65" s="228"/>
      <c r="H65" s="228"/>
    </row>
    <row r="66" spans="1:15">
      <c r="A66" s="227"/>
      <c r="B66" s="229" t="s">
        <v>38</v>
      </c>
      <c r="C66" s="229"/>
      <c r="D66" s="229"/>
      <c r="E66" s="230" t="s">
        <v>39</v>
      </c>
      <c r="F66" s="229"/>
      <c r="G66" s="228"/>
      <c r="H66" s="228"/>
    </row>
    <row r="67" spans="1:15">
      <c r="A67" s="227"/>
      <c r="B67" s="229" t="s">
        <v>40</v>
      </c>
      <c r="C67" s="209"/>
      <c r="D67" s="209"/>
      <c r="E67" s="209"/>
      <c r="F67" s="209"/>
      <c r="G67" s="228"/>
      <c r="H67" s="228"/>
    </row>
    <row r="68" spans="1:15" ht="6.75" customHeight="1">
      <c r="A68" s="227"/>
      <c r="B68" s="209"/>
      <c r="C68" s="209"/>
      <c r="D68" s="209"/>
      <c r="E68" s="209"/>
      <c r="F68" s="209"/>
      <c r="G68" s="228"/>
      <c r="H68" s="228"/>
    </row>
    <row r="69" spans="1:15" ht="18" customHeight="1">
      <c r="A69" s="371" t="s">
        <v>41</v>
      </c>
      <c r="B69" s="371" t="s">
        <v>42</v>
      </c>
      <c r="C69" s="371" t="s">
        <v>23</v>
      </c>
      <c r="D69" s="371" t="s">
        <v>43</v>
      </c>
      <c r="E69" s="368" t="s">
        <v>25</v>
      </c>
      <c r="F69" s="369"/>
      <c r="G69" s="370"/>
      <c r="H69" s="371" t="s">
        <v>44</v>
      </c>
      <c r="I69" s="368" t="s">
        <v>25</v>
      </c>
      <c r="J69" s="369"/>
      <c r="K69" s="370"/>
      <c r="L69" s="371" t="s">
        <v>793</v>
      </c>
      <c r="M69" s="368" t="s">
        <v>25</v>
      </c>
      <c r="N69" s="369"/>
      <c r="O69" s="370"/>
    </row>
    <row r="70" spans="1:15" ht="36" customHeight="1">
      <c r="A70" s="372"/>
      <c r="B70" s="372"/>
      <c r="C70" s="372"/>
      <c r="D70" s="372"/>
      <c r="E70" s="80" t="s">
        <v>27</v>
      </c>
      <c r="F70" s="80" t="s">
        <v>28</v>
      </c>
      <c r="G70" s="80" t="s">
        <v>29</v>
      </c>
      <c r="H70" s="372"/>
      <c r="I70" s="80" t="s">
        <v>30</v>
      </c>
      <c r="J70" s="80" t="s">
        <v>31</v>
      </c>
      <c r="K70" s="80" t="s">
        <v>32</v>
      </c>
      <c r="L70" s="372"/>
      <c r="M70" s="80" t="s">
        <v>790</v>
      </c>
      <c r="N70" s="80" t="s">
        <v>791</v>
      </c>
      <c r="O70" s="80" t="s">
        <v>792</v>
      </c>
    </row>
    <row r="71" spans="1:15">
      <c r="A71" s="80" t="s">
        <v>33</v>
      </c>
      <c r="B71" s="80" t="s">
        <v>34</v>
      </c>
      <c r="C71" s="80" t="s">
        <v>35</v>
      </c>
      <c r="D71" s="168">
        <v>1</v>
      </c>
      <c r="E71" s="168">
        <v>2</v>
      </c>
      <c r="F71" s="168">
        <v>3</v>
      </c>
      <c r="G71" s="168">
        <v>4</v>
      </c>
      <c r="H71" s="168">
        <v>5</v>
      </c>
      <c r="I71" s="168">
        <v>6</v>
      </c>
      <c r="J71" s="168">
        <v>7</v>
      </c>
      <c r="K71" s="168">
        <v>8</v>
      </c>
      <c r="L71" s="168">
        <v>9</v>
      </c>
      <c r="M71" s="168">
        <v>10</v>
      </c>
      <c r="N71" s="168">
        <v>11</v>
      </c>
      <c r="O71" s="168">
        <v>12</v>
      </c>
    </row>
    <row r="72" spans="1:15">
      <c r="A72" s="54"/>
      <c r="B72" s="54"/>
      <c r="C72" s="54"/>
      <c r="D72" s="231"/>
      <c r="E72" s="231"/>
      <c r="F72" s="231"/>
      <c r="G72" s="231"/>
      <c r="H72" s="231"/>
      <c r="I72" s="232"/>
      <c r="J72" s="232"/>
      <c r="K72" s="232"/>
      <c r="L72" s="231"/>
      <c r="M72" s="232"/>
      <c r="N72" s="232"/>
      <c r="O72" s="232"/>
    </row>
    <row r="73" spans="1:15">
      <c r="A73" s="54"/>
      <c r="B73" s="54"/>
      <c r="C73" s="54"/>
      <c r="D73" s="231"/>
      <c r="E73" s="231"/>
      <c r="F73" s="231"/>
      <c r="G73" s="231"/>
      <c r="H73" s="231"/>
      <c r="I73" s="232"/>
      <c r="J73" s="232"/>
      <c r="K73" s="232"/>
      <c r="L73" s="231"/>
      <c r="M73" s="232"/>
      <c r="N73" s="232"/>
      <c r="O73" s="232"/>
    </row>
    <row r="74" spans="1:15">
      <c r="A74" s="54"/>
      <c r="B74" s="54"/>
      <c r="C74" s="54"/>
      <c r="D74" s="231"/>
      <c r="E74" s="231"/>
      <c r="F74" s="231"/>
      <c r="G74" s="231"/>
      <c r="H74" s="231"/>
      <c r="I74" s="232"/>
      <c r="J74" s="232"/>
      <c r="K74" s="232"/>
      <c r="L74" s="231"/>
      <c r="M74" s="232"/>
      <c r="N74" s="232"/>
      <c r="O74" s="232"/>
    </row>
    <row r="75" spans="1:15">
      <c r="A75" s="54"/>
      <c r="B75" s="54"/>
      <c r="C75" s="54"/>
      <c r="D75" s="231"/>
      <c r="E75" s="231"/>
      <c r="F75" s="231"/>
      <c r="G75" s="231"/>
      <c r="H75" s="231"/>
      <c r="I75" s="232"/>
      <c r="J75" s="232"/>
      <c r="K75" s="232"/>
      <c r="L75" s="231"/>
      <c r="M75" s="232"/>
      <c r="N75" s="232"/>
      <c r="O75" s="232"/>
    </row>
    <row r="76" spans="1:15">
      <c r="A76" s="54"/>
      <c r="B76" s="54"/>
      <c r="C76" s="54"/>
      <c r="D76" s="231"/>
      <c r="E76" s="231"/>
      <c r="F76" s="231"/>
      <c r="G76" s="231"/>
      <c r="H76" s="231"/>
      <c r="I76" s="232"/>
      <c r="J76" s="232"/>
      <c r="K76" s="232"/>
      <c r="L76" s="231"/>
      <c r="M76" s="232"/>
      <c r="N76" s="232"/>
      <c r="O76" s="232"/>
    </row>
    <row r="77" spans="1:15">
      <c r="A77" s="54"/>
      <c r="B77" s="54"/>
      <c r="C77" s="54"/>
      <c r="D77" s="231"/>
      <c r="E77" s="231"/>
      <c r="F77" s="231"/>
      <c r="G77" s="231"/>
      <c r="H77" s="231"/>
      <c r="I77" s="232"/>
      <c r="J77" s="232"/>
      <c r="K77" s="232"/>
      <c r="L77" s="231"/>
      <c r="M77" s="232"/>
      <c r="N77" s="232"/>
      <c r="O77" s="232"/>
    </row>
    <row r="78" spans="1:15" ht="10.5" customHeight="1"/>
    <row r="81" spans="1:8">
      <c r="B81" s="233" t="s">
        <v>785</v>
      </c>
      <c r="C81" s="187"/>
      <c r="D81" s="187"/>
      <c r="E81" s="187"/>
      <c r="F81" s="187"/>
      <c r="G81" s="187"/>
      <c r="H81" s="187"/>
    </row>
    <row r="82" spans="1:8">
      <c r="A82" s="234" t="s">
        <v>46</v>
      </c>
      <c r="B82" s="233" t="s">
        <v>47</v>
      </c>
      <c r="C82" s="187"/>
      <c r="D82" s="187"/>
      <c r="E82" s="187"/>
      <c r="F82" s="187"/>
      <c r="G82" s="187"/>
      <c r="H82" s="187"/>
    </row>
    <row r="83" spans="1:8">
      <c r="B83" s="233" t="s">
        <v>48</v>
      </c>
      <c r="C83" s="187"/>
      <c r="D83" s="187"/>
      <c r="E83" s="187"/>
      <c r="F83" s="187"/>
      <c r="G83" s="187"/>
      <c r="H83" s="187"/>
    </row>
    <row r="85" spans="1:8">
      <c r="B85" s="187" t="s">
        <v>49</v>
      </c>
    </row>
    <row r="86" spans="1:8">
      <c r="C86" s="187"/>
      <c r="D86" s="187"/>
      <c r="E86" s="187"/>
      <c r="F86" s="187"/>
      <c r="G86" s="187"/>
      <c r="H86" s="187"/>
    </row>
  </sheetData>
  <mergeCells count="22">
    <mergeCell ref="A3:K3"/>
    <mergeCell ref="A4:H4"/>
    <mergeCell ref="B12:D13"/>
    <mergeCell ref="A23:A24"/>
    <mergeCell ref="B23:B24"/>
    <mergeCell ref="C23:C24"/>
    <mergeCell ref="D23:D24"/>
    <mergeCell ref="E23:E24"/>
    <mergeCell ref="F23:H23"/>
    <mergeCell ref="I23:I24"/>
    <mergeCell ref="J23:L23"/>
    <mergeCell ref="A69:A70"/>
    <mergeCell ref="B69:B70"/>
    <mergeCell ref="C69:C70"/>
    <mergeCell ref="D69:D70"/>
    <mergeCell ref="E69:G69"/>
    <mergeCell ref="M23:M24"/>
    <mergeCell ref="N23:P23"/>
    <mergeCell ref="L69:L70"/>
    <mergeCell ref="M69:O69"/>
    <mergeCell ref="H69:H70"/>
    <mergeCell ref="I69:K69"/>
  </mergeCells>
  <pageMargins left="0.7" right="0.7" top="0.75" bottom="0.75" header="0.3" footer="0.3"/>
  <pageSetup scale="63" orientation="portrait" r:id="rId1"/>
  <rowBreaks count="1" manualBreakCount="1"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Сүхболор-Оюут</vt:lpstr>
      <vt:lpstr>Наранбулгийн дэрс</vt:lpstr>
      <vt:lpstr>Өөдлөх боломж</vt:lpstr>
      <vt:lpstr>Марс ундрал</vt:lpstr>
      <vt:lpstr>Хавиргын - Ундрах</vt:lpstr>
      <vt:lpstr>Бадмаараг-Өсөх</vt:lpstr>
      <vt:lpstr>Түвшин-Арвин</vt:lpstr>
      <vt:lpstr>Миний эрдэнэ</vt:lpstr>
      <vt:lpstr>Өсөх дэлгэр ундрах</vt:lpstr>
      <vt:lpstr>Нэмэр их</vt:lpstr>
      <vt:lpstr>эм хангамж</vt:lpstr>
      <vt:lpstr>ДЦТЭ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uyangaa</dc:creator>
  <cp:lastModifiedBy>User</cp:lastModifiedBy>
  <cp:lastPrinted>2016-01-12T02:45:31Z</cp:lastPrinted>
  <dcterms:created xsi:type="dcterms:W3CDTF">2015-07-16T02:16:54Z</dcterms:created>
  <dcterms:modified xsi:type="dcterms:W3CDTF">2016-01-20T14:16:46Z</dcterms:modified>
</cp:coreProperties>
</file>