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d.NSO\Documents\"/>
    </mc:Choice>
  </mc:AlternateContent>
  <bookViews>
    <workbookView xWindow="0" yWindow="0" windowWidth="15360" windowHeight="9045" firstSheet="9" activeTab="12"/>
  </bookViews>
  <sheets>
    <sheet name="Asgat" sheetId="1" r:id="rId1"/>
    <sheet name="Bayandelger" sheetId="2" r:id="rId2"/>
    <sheet name="Dariganga" sheetId="3" r:id="rId3"/>
    <sheet name="Munkhkhaan" sheetId="4" r:id="rId4"/>
    <sheet name="Naran" sheetId="5" r:id="rId5"/>
    <sheet name="Ongon" sheetId="6" r:id="rId6"/>
    <sheet name="Sukhbaatar" sheetId="7" r:id="rId7"/>
    <sheet name="Tuvshinshiree" sheetId="8" r:id="rId8"/>
    <sheet name="Tumentsogt" sheetId="9" r:id="rId9"/>
    <sheet name="Uulbayan" sheetId="10" r:id="rId10"/>
    <sheet name="Khalzan" sheetId="11" r:id="rId11"/>
    <sheet name="Erdenetsagaan" sheetId="12" r:id="rId12"/>
    <sheet name="Baruu-Urt" sheetId="13" r:id="rId13"/>
  </sheets>
  <definedNames>
    <definedName name="_xlnm.Print_Titles" localSheetId="0">Asgat!$4:$5</definedName>
    <definedName name="_xlnm.Print_Titles" localSheetId="12">'Baruu-Urt'!$4:$5</definedName>
    <definedName name="_xlnm.Print_Titles" localSheetId="1">Bayandelger!$4:$5</definedName>
    <definedName name="_xlnm.Print_Titles" localSheetId="2">Dariganga!$4:$5</definedName>
    <definedName name="_xlnm.Print_Titles" localSheetId="11">Erdenetsagaan!$4:$5</definedName>
    <definedName name="_xlnm.Print_Titles" localSheetId="10">Khalzan!$4:$5</definedName>
    <definedName name="_xlnm.Print_Titles" localSheetId="3">Munkhkhaan!$4:$5</definedName>
    <definedName name="_xlnm.Print_Titles" localSheetId="4">Naran!$4:$5</definedName>
    <definedName name="_xlnm.Print_Titles" localSheetId="5">Ongon!$4:$5</definedName>
    <definedName name="_xlnm.Print_Titles" localSheetId="6">Sukhbaatar!$4:$5</definedName>
    <definedName name="_xlnm.Print_Titles" localSheetId="8">Tumentsogt!$4:$5</definedName>
    <definedName name="_xlnm.Print_Titles" localSheetId="7">Tuvshinshiree!$4:$5</definedName>
    <definedName name="_xlnm.Print_Titles" localSheetId="9">Uulbayan!$4:$5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1" i="13" l="1"/>
  <c r="L101" i="13"/>
  <c r="M100" i="13"/>
  <c r="L100" i="13"/>
  <c r="M99" i="13"/>
  <c r="L99" i="13"/>
  <c r="M98" i="13"/>
  <c r="L98" i="13"/>
  <c r="M97" i="13"/>
  <c r="L97" i="13"/>
  <c r="M96" i="13"/>
  <c r="L96" i="13"/>
  <c r="M95" i="13"/>
  <c r="L95" i="13"/>
  <c r="M94" i="13"/>
  <c r="L94" i="13"/>
  <c r="M93" i="13"/>
  <c r="L93" i="13"/>
  <c r="M92" i="13"/>
  <c r="L92" i="13"/>
  <c r="M91" i="13"/>
  <c r="L91" i="13"/>
  <c r="M90" i="13"/>
  <c r="L90" i="13"/>
  <c r="M89" i="13"/>
  <c r="L89" i="13"/>
  <c r="M88" i="13"/>
  <c r="L88" i="13"/>
  <c r="H88" i="13"/>
  <c r="M87" i="13"/>
  <c r="L87" i="13"/>
  <c r="H87" i="13"/>
  <c r="M86" i="13"/>
  <c r="L86" i="13"/>
  <c r="M85" i="13"/>
  <c r="L85" i="13"/>
  <c r="M84" i="13"/>
  <c r="L84" i="13"/>
  <c r="M83" i="13"/>
  <c r="L83" i="13"/>
  <c r="M82" i="13"/>
  <c r="L82" i="13"/>
  <c r="M81" i="13"/>
  <c r="L81" i="13"/>
  <c r="M80" i="13"/>
  <c r="L80" i="13"/>
  <c r="M79" i="13"/>
  <c r="L79" i="13"/>
  <c r="M78" i="13"/>
  <c r="L78" i="13"/>
  <c r="M77" i="13"/>
  <c r="L77" i="13"/>
  <c r="K76" i="13"/>
  <c r="H76" i="13"/>
  <c r="G76" i="13"/>
  <c r="F76" i="13"/>
  <c r="E76" i="13"/>
  <c r="M75" i="13"/>
  <c r="L75" i="13"/>
  <c r="M74" i="13"/>
  <c r="L74" i="13"/>
  <c r="M73" i="13"/>
  <c r="L73" i="13"/>
  <c r="M72" i="13"/>
  <c r="L72" i="13"/>
  <c r="M71" i="13"/>
  <c r="L71" i="13"/>
  <c r="M70" i="13"/>
  <c r="L70" i="13"/>
  <c r="M69" i="13"/>
  <c r="L69" i="13"/>
  <c r="M68" i="13"/>
  <c r="L68" i="13"/>
  <c r="M67" i="13"/>
  <c r="L67" i="13"/>
  <c r="M66" i="13"/>
  <c r="L66" i="13"/>
  <c r="M65" i="13"/>
  <c r="L65" i="13"/>
  <c r="M64" i="13"/>
  <c r="L64" i="13"/>
  <c r="K64" i="13"/>
  <c r="I64" i="13"/>
  <c r="H64" i="13"/>
  <c r="G64" i="13"/>
  <c r="F64" i="13"/>
  <c r="E64" i="13"/>
  <c r="M63" i="13"/>
  <c r="L63" i="13"/>
  <c r="M62" i="13"/>
  <c r="L62" i="13"/>
  <c r="M61" i="13"/>
  <c r="L61" i="13"/>
  <c r="M60" i="13"/>
  <c r="L60" i="13"/>
  <c r="M59" i="13"/>
  <c r="L59" i="13"/>
  <c r="L58" i="13"/>
  <c r="K58" i="13"/>
  <c r="M58" i="13" s="1"/>
  <c r="I58" i="13"/>
  <c r="G58" i="13"/>
  <c r="F58" i="13"/>
  <c r="E58" i="13"/>
  <c r="K57" i="13"/>
  <c r="J57" i="13"/>
  <c r="I57" i="13"/>
  <c r="H57" i="13"/>
  <c r="G57" i="13"/>
  <c r="F57" i="13"/>
  <c r="E57" i="13"/>
  <c r="M56" i="13"/>
  <c r="L56" i="13"/>
  <c r="K55" i="13"/>
  <c r="M55" i="13" s="1"/>
  <c r="J55" i="13"/>
  <c r="L55" i="13" s="1"/>
  <c r="I55" i="13"/>
  <c r="H55" i="13"/>
  <c r="G55" i="13"/>
  <c r="F55" i="13"/>
  <c r="E55" i="13"/>
  <c r="M54" i="13"/>
  <c r="L54" i="13"/>
  <c r="K53" i="13"/>
  <c r="J53" i="13"/>
  <c r="I53" i="13"/>
  <c r="H53" i="13"/>
  <c r="G53" i="13"/>
  <c r="F53" i="13"/>
  <c r="E53" i="13"/>
  <c r="M52" i="13"/>
  <c r="L52" i="13"/>
  <c r="K51" i="13"/>
  <c r="M51" i="13" s="1"/>
  <c r="J51" i="13"/>
  <c r="L51" i="13" s="1"/>
  <c r="I51" i="13"/>
  <c r="H51" i="13"/>
  <c r="G51" i="13"/>
  <c r="F51" i="13"/>
  <c r="E51" i="13"/>
  <c r="M50" i="13"/>
  <c r="L50" i="13"/>
  <c r="M49" i="13"/>
  <c r="L49" i="13"/>
  <c r="K48" i="13"/>
  <c r="J48" i="13"/>
  <c r="I48" i="13"/>
  <c r="H48" i="13"/>
  <c r="M47" i="13"/>
  <c r="L47" i="13"/>
  <c r="L46" i="13"/>
  <c r="J46" i="13"/>
  <c r="I46" i="13"/>
  <c r="H46" i="13"/>
  <c r="F46" i="13"/>
  <c r="M45" i="13"/>
  <c r="L45" i="13"/>
  <c r="K44" i="13"/>
  <c r="J44" i="13"/>
  <c r="I44" i="13"/>
  <c r="H44" i="13"/>
  <c r="M43" i="13"/>
  <c r="L43" i="13"/>
  <c r="J42" i="13"/>
  <c r="I42" i="13"/>
  <c r="F42" i="13"/>
  <c r="M41" i="13"/>
  <c r="L41" i="13"/>
  <c r="H41" i="13"/>
  <c r="H42" i="13" s="1"/>
  <c r="L40" i="13"/>
  <c r="K40" i="13"/>
  <c r="K46" i="13" s="1"/>
  <c r="M46" i="13" s="1"/>
  <c r="G40" i="13"/>
  <c r="F40" i="13"/>
  <c r="F44" i="13" s="1"/>
  <c r="E40" i="13"/>
  <c r="M39" i="13"/>
  <c r="L39" i="13"/>
  <c r="M38" i="13"/>
  <c r="L38" i="13"/>
  <c r="L37" i="13"/>
  <c r="K37" i="13"/>
  <c r="M37" i="13" s="1"/>
  <c r="K36" i="13"/>
  <c r="M35" i="13"/>
  <c r="L35" i="13"/>
  <c r="M34" i="13"/>
  <c r="L34" i="13"/>
  <c r="M33" i="13"/>
  <c r="L33" i="13"/>
  <c r="M32" i="13"/>
  <c r="L32" i="13"/>
  <c r="M31" i="13"/>
  <c r="L31" i="13"/>
  <c r="M30" i="13"/>
  <c r="L30" i="13"/>
  <c r="M29" i="13"/>
  <c r="L29" i="13"/>
  <c r="M28" i="13"/>
  <c r="L28" i="13"/>
  <c r="M27" i="13"/>
  <c r="L27" i="13"/>
  <c r="M26" i="13"/>
  <c r="L26" i="13"/>
  <c r="M25" i="13"/>
  <c r="L25" i="13"/>
  <c r="M24" i="13"/>
  <c r="L24" i="13"/>
  <c r="G24" i="13"/>
  <c r="F24" i="13"/>
  <c r="E24" i="13"/>
  <c r="M23" i="13"/>
  <c r="L23" i="13"/>
  <c r="F23" i="13"/>
  <c r="E23" i="13"/>
  <c r="M22" i="13"/>
  <c r="L22" i="13"/>
  <c r="M21" i="13"/>
  <c r="L21" i="13"/>
  <c r="M20" i="13"/>
  <c r="L20" i="13"/>
  <c r="M19" i="13"/>
  <c r="L19" i="13"/>
  <c r="M18" i="13"/>
  <c r="J18" i="13"/>
  <c r="L18" i="13" s="1"/>
  <c r="I18" i="13"/>
  <c r="H18" i="13"/>
  <c r="G18" i="13"/>
  <c r="F18" i="13"/>
  <c r="E18" i="13"/>
  <c r="M17" i="13"/>
  <c r="L17" i="13"/>
  <c r="J16" i="13"/>
  <c r="I16" i="13"/>
  <c r="H16" i="13"/>
  <c r="G16" i="13"/>
  <c r="F16" i="13"/>
  <c r="E16" i="13"/>
  <c r="M15" i="13"/>
  <c r="L15" i="13"/>
  <c r="M14" i="13"/>
  <c r="J14" i="13"/>
  <c r="L14" i="13" s="1"/>
  <c r="I14" i="13"/>
  <c r="H14" i="13"/>
  <c r="G14" i="13"/>
  <c r="F14" i="13"/>
  <c r="E14" i="13"/>
  <c r="M13" i="13"/>
  <c r="L13" i="13"/>
  <c r="K12" i="13"/>
  <c r="J12" i="13"/>
  <c r="I12" i="13"/>
  <c r="H12" i="13"/>
  <c r="G12" i="13"/>
  <c r="F12" i="13"/>
  <c r="E12" i="13"/>
  <c r="M11" i="13"/>
  <c r="L11" i="13"/>
  <c r="M10" i="13"/>
  <c r="L10" i="13"/>
  <c r="M9" i="13"/>
  <c r="L9" i="13"/>
  <c r="M8" i="13"/>
  <c r="L8" i="13"/>
  <c r="M7" i="13"/>
  <c r="L7" i="13"/>
  <c r="M6" i="13"/>
  <c r="L6" i="13"/>
  <c r="M101" i="12"/>
  <c r="L101" i="12"/>
  <c r="M100" i="12"/>
  <c r="L100" i="12"/>
  <c r="M99" i="12"/>
  <c r="L99" i="12"/>
  <c r="M98" i="12"/>
  <c r="L98" i="12"/>
  <c r="M97" i="12"/>
  <c r="L97" i="12"/>
  <c r="M96" i="12"/>
  <c r="L96" i="12"/>
  <c r="M95" i="12"/>
  <c r="L95" i="12"/>
  <c r="M94" i="12"/>
  <c r="L94" i="12"/>
  <c r="M93" i="12"/>
  <c r="L93" i="12"/>
  <c r="M92" i="12"/>
  <c r="L92" i="12"/>
  <c r="M91" i="12"/>
  <c r="L91" i="12"/>
  <c r="M90" i="12"/>
  <c r="L90" i="12"/>
  <c r="M89" i="12"/>
  <c r="L89" i="12"/>
  <c r="M88" i="12"/>
  <c r="L88" i="12"/>
  <c r="M87" i="12"/>
  <c r="L87" i="12"/>
  <c r="M86" i="12"/>
  <c r="L86" i="12"/>
  <c r="M85" i="12"/>
  <c r="L85" i="12"/>
  <c r="M84" i="12"/>
  <c r="L84" i="12"/>
  <c r="M83" i="12"/>
  <c r="L83" i="12"/>
  <c r="M82" i="12"/>
  <c r="L82" i="12"/>
  <c r="M81" i="12"/>
  <c r="L81" i="12"/>
  <c r="M80" i="12"/>
  <c r="L80" i="12"/>
  <c r="M79" i="12"/>
  <c r="L79" i="12"/>
  <c r="M78" i="12"/>
  <c r="L78" i="12"/>
  <c r="M77" i="12"/>
  <c r="L77" i="12"/>
  <c r="M76" i="12"/>
  <c r="L76" i="12"/>
  <c r="K76" i="12"/>
  <c r="I76" i="12"/>
  <c r="M75" i="12"/>
  <c r="L75" i="12"/>
  <c r="M74" i="12"/>
  <c r="L74" i="12"/>
  <c r="M73" i="12"/>
  <c r="L73" i="12"/>
  <c r="M72" i="12"/>
  <c r="L72" i="12"/>
  <c r="M71" i="12"/>
  <c r="L71" i="12"/>
  <c r="M70" i="12"/>
  <c r="L70" i="12"/>
  <c r="M69" i="12"/>
  <c r="L69" i="12"/>
  <c r="M68" i="12"/>
  <c r="L68" i="12"/>
  <c r="M67" i="12"/>
  <c r="L67" i="12"/>
  <c r="M66" i="12"/>
  <c r="L66" i="12"/>
  <c r="M65" i="12"/>
  <c r="L65" i="12"/>
  <c r="L64" i="12"/>
  <c r="K64" i="12"/>
  <c r="M64" i="12" s="1"/>
  <c r="I64" i="12"/>
  <c r="E64" i="12"/>
  <c r="M63" i="12"/>
  <c r="L63" i="12"/>
  <c r="M62" i="12"/>
  <c r="L62" i="12"/>
  <c r="M61" i="12"/>
  <c r="L61" i="12"/>
  <c r="M60" i="12"/>
  <c r="L60" i="12"/>
  <c r="M59" i="12"/>
  <c r="L59" i="12"/>
  <c r="K58" i="12"/>
  <c r="I58" i="12"/>
  <c r="E58" i="12"/>
  <c r="L57" i="12"/>
  <c r="K57" i="12"/>
  <c r="M57" i="12" s="1"/>
  <c r="E57" i="12"/>
  <c r="M56" i="12"/>
  <c r="L56" i="12"/>
  <c r="L55" i="12"/>
  <c r="K55" i="12"/>
  <c r="M55" i="12" s="1"/>
  <c r="E55" i="12"/>
  <c r="M54" i="12"/>
  <c r="L54" i="12"/>
  <c r="L53" i="12"/>
  <c r="K53" i="12"/>
  <c r="M53" i="12" s="1"/>
  <c r="E53" i="12"/>
  <c r="M52" i="12"/>
  <c r="L52" i="12"/>
  <c r="L51" i="12"/>
  <c r="K51" i="12"/>
  <c r="M51" i="12" s="1"/>
  <c r="E51" i="12"/>
  <c r="M50" i="12"/>
  <c r="L50" i="12"/>
  <c r="M49" i="12"/>
  <c r="L49" i="12"/>
  <c r="J48" i="12"/>
  <c r="E48" i="12"/>
  <c r="M47" i="12"/>
  <c r="L47" i="12"/>
  <c r="J46" i="12"/>
  <c r="E46" i="12"/>
  <c r="M45" i="12"/>
  <c r="L45" i="12"/>
  <c r="J44" i="12"/>
  <c r="E44" i="12"/>
  <c r="M43" i="12"/>
  <c r="L43" i="12"/>
  <c r="J42" i="12"/>
  <c r="E42" i="12"/>
  <c r="M41" i="12"/>
  <c r="L41" i="12"/>
  <c r="E41" i="12"/>
  <c r="M40" i="12"/>
  <c r="K40" i="12"/>
  <c r="I40" i="12"/>
  <c r="I48" i="12" s="1"/>
  <c r="M39" i="12"/>
  <c r="L39" i="12"/>
  <c r="M38" i="12"/>
  <c r="L38" i="12"/>
  <c r="K37" i="12"/>
  <c r="E37" i="12"/>
  <c r="M36" i="12"/>
  <c r="K36" i="12"/>
  <c r="L36" i="12" s="1"/>
  <c r="E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E24" i="12"/>
  <c r="M23" i="12"/>
  <c r="L23" i="12"/>
  <c r="E23" i="12"/>
  <c r="M22" i="12"/>
  <c r="L22" i="12"/>
  <c r="M21" i="12"/>
  <c r="L21" i="12"/>
  <c r="E21" i="12"/>
  <c r="M20" i="12"/>
  <c r="L20" i="12"/>
  <c r="M19" i="12"/>
  <c r="L19" i="12"/>
  <c r="I19" i="12"/>
  <c r="J18" i="12"/>
  <c r="E18" i="12"/>
  <c r="M17" i="12"/>
  <c r="L17" i="12"/>
  <c r="L16" i="12"/>
  <c r="J16" i="12"/>
  <c r="M16" i="12" s="1"/>
  <c r="E16" i="12"/>
  <c r="M15" i="12"/>
  <c r="L15" i="12"/>
  <c r="M14" i="12"/>
  <c r="J14" i="12"/>
  <c r="L14" i="12" s="1"/>
  <c r="E14" i="12"/>
  <c r="M13" i="12"/>
  <c r="L13" i="12"/>
  <c r="L12" i="12"/>
  <c r="K12" i="12"/>
  <c r="M12" i="12" s="1"/>
  <c r="J12" i="12"/>
  <c r="E12" i="12"/>
  <c r="M11" i="12"/>
  <c r="L11" i="12"/>
  <c r="E11" i="12"/>
  <c r="M10" i="12"/>
  <c r="L10" i="12"/>
  <c r="M9" i="12"/>
  <c r="L9" i="12"/>
  <c r="I9" i="12"/>
  <c r="I16" i="12" s="1"/>
  <c r="M8" i="12"/>
  <c r="L8" i="12"/>
  <c r="M7" i="12"/>
  <c r="L7" i="12"/>
  <c r="M6" i="12"/>
  <c r="L6" i="12"/>
  <c r="M101" i="11"/>
  <c r="L101" i="11"/>
  <c r="M100" i="11"/>
  <c r="L100" i="11"/>
  <c r="M99" i="11"/>
  <c r="L99" i="11"/>
  <c r="M98" i="11"/>
  <c r="L98" i="11"/>
  <c r="M97" i="11"/>
  <c r="L97" i="11"/>
  <c r="M96" i="11"/>
  <c r="L96" i="11"/>
  <c r="M95" i="11"/>
  <c r="L95" i="11"/>
  <c r="M94" i="11"/>
  <c r="L94" i="11"/>
  <c r="M93" i="11"/>
  <c r="L93" i="11"/>
  <c r="M92" i="11"/>
  <c r="L92" i="11"/>
  <c r="M91" i="11"/>
  <c r="L91" i="11"/>
  <c r="M90" i="11"/>
  <c r="L90" i="11"/>
  <c r="M89" i="11"/>
  <c r="L89" i="11"/>
  <c r="M88" i="11"/>
  <c r="L88" i="11"/>
  <c r="M87" i="11"/>
  <c r="L87" i="11"/>
  <c r="M86" i="11"/>
  <c r="L86" i="11"/>
  <c r="M85" i="11"/>
  <c r="L85" i="11"/>
  <c r="M84" i="11"/>
  <c r="L84" i="11"/>
  <c r="M83" i="11"/>
  <c r="L83" i="11"/>
  <c r="M82" i="11"/>
  <c r="L82" i="11"/>
  <c r="M81" i="11"/>
  <c r="L81" i="11"/>
  <c r="M80" i="11"/>
  <c r="L80" i="11"/>
  <c r="M79" i="11"/>
  <c r="L79" i="11"/>
  <c r="M78" i="11"/>
  <c r="L78" i="11"/>
  <c r="M77" i="11"/>
  <c r="L77" i="11"/>
  <c r="L76" i="11"/>
  <c r="K76" i="11"/>
  <c r="M76" i="11" s="1"/>
  <c r="M75" i="11"/>
  <c r="L75" i="11"/>
  <c r="M74" i="11"/>
  <c r="L74" i="11"/>
  <c r="M73" i="11"/>
  <c r="L73" i="11"/>
  <c r="M72" i="11"/>
  <c r="L72" i="11"/>
  <c r="M71" i="11"/>
  <c r="L71" i="11"/>
  <c r="M70" i="11"/>
  <c r="L70" i="11"/>
  <c r="M69" i="11"/>
  <c r="L69" i="11"/>
  <c r="M68" i="11"/>
  <c r="L68" i="11"/>
  <c r="M67" i="11"/>
  <c r="L67" i="11"/>
  <c r="M66" i="11"/>
  <c r="L66" i="11"/>
  <c r="M65" i="11"/>
  <c r="L65" i="11"/>
  <c r="K64" i="11"/>
  <c r="I64" i="11"/>
  <c r="M63" i="11"/>
  <c r="L63" i="11"/>
  <c r="M62" i="11"/>
  <c r="L62" i="11"/>
  <c r="M61" i="11"/>
  <c r="L61" i="11"/>
  <c r="M60" i="11"/>
  <c r="L60" i="11"/>
  <c r="M59" i="11"/>
  <c r="L59" i="11"/>
  <c r="M58" i="11"/>
  <c r="K58" i="11"/>
  <c r="L58" i="11" s="1"/>
  <c r="I58" i="11"/>
  <c r="K57" i="11"/>
  <c r="J57" i="11"/>
  <c r="I57" i="11"/>
  <c r="H57" i="11"/>
  <c r="G57" i="11"/>
  <c r="F57" i="11"/>
  <c r="E57" i="11"/>
  <c r="M56" i="11"/>
  <c r="L56" i="11"/>
  <c r="K55" i="11"/>
  <c r="M55" i="11" s="1"/>
  <c r="J55" i="11"/>
  <c r="L55" i="11" s="1"/>
  <c r="I55" i="11"/>
  <c r="H55" i="11"/>
  <c r="G55" i="11"/>
  <c r="F55" i="11"/>
  <c r="E55" i="11"/>
  <c r="M54" i="11"/>
  <c r="L54" i="11"/>
  <c r="K53" i="11"/>
  <c r="J53" i="11"/>
  <c r="I53" i="11"/>
  <c r="H53" i="11"/>
  <c r="G53" i="11"/>
  <c r="F53" i="11"/>
  <c r="E53" i="11"/>
  <c r="M52" i="11"/>
  <c r="L52" i="11"/>
  <c r="K51" i="11"/>
  <c r="M51" i="11" s="1"/>
  <c r="J51" i="11"/>
  <c r="L51" i="11" s="1"/>
  <c r="I51" i="11"/>
  <c r="H51" i="11"/>
  <c r="G51" i="11"/>
  <c r="F51" i="11"/>
  <c r="E51" i="11"/>
  <c r="M50" i="11"/>
  <c r="L50" i="11"/>
  <c r="M49" i="11"/>
  <c r="L49" i="11"/>
  <c r="K48" i="11"/>
  <c r="J48" i="11"/>
  <c r="I48" i="11"/>
  <c r="H48" i="11"/>
  <c r="M47" i="11"/>
  <c r="L47" i="11"/>
  <c r="M46" i="11"/>
  <c r="K46" i="11"/>
  <c r="L46" i="11" s="1"/>
  <c r="J46" i="11"/>
  <c r="I46" i="11"/>
  <c r="H46" i="11"/>
  <c r="M45" i="11"/>
  <c r="L45" i="11"/>
  <c r="K44" i="11"/>
  <c r="J44" i="11"/>
  <c r="I44" i="11"/>
  <c r="H44" i="11"/>
  <c r="M43" i="11"/>
  <c r="L43" i="11"/>
  <c r="M42" i="11"/>
  <c r="K42" i="11"/>
  <c r="L42" i="11" s="1"/>
  <c r="J42" i="11"/>
  <c r="H42" i="11"/>
  <c r="M41" i="11"/>
  <c r="L41" i="11"/>
  <c r="I41" i="11"/>
  <c r="I42" i="11" s="1"/>
  <c r="L40" i="11"/>
  <c r="K40" i="11"/>
  <c r="M40" i="11" s="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M28" i="11"/>
  <c r="L28" i="11"/>
  <c r="M27" i="11"/>
  <c r="L27" i="11"/>
  <c r="M26" i="11"/>
  <c r="L26" i="11"/>
  <c r="M25" i="11"/>
  <c r="L25" i="11"/>
  <c r="H25" i="11"/>
  <c r="F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J18" i="11"/>
  <c r="L18" i="11" s="1"/>
  <c r="I18" i="11"/>
  <c r="H18" i="11"/>
  <c r="G18" i="11"/>
  <c r="F18" i="11"/>
  <c r="E18" i="11"/>
  <c r="M17" i="11"/>
  <c r="L17" i="11"/>
  <c r="J16" i="11"/>
  <c r="I16" i="11"/>
  <c r="H16" i="11"/>
  <c r="G16" i="11"/>
  <c r="F16" i="11"/>
  <c r="E16" i="11"/>
  <c r="M15" i="11"/>
  <c r="L15" i="11"/>
  <c r="M14" i="11"/>
  <c r="J14" i="11"/>
  <c r="L14" i="11" s="1"/>
  <c r="I14" i="11"/>
  <c r="H14" i="11"/>
  <c r="G14" i="11"/>
  <c r="F14" i="11"/>
  <c r="E14" i="11"/>
  <c r="M13" i="11"/>
  <c r="L13" i="11"/>
  <c r="K12" i="11"/>
  <c r="J12" i="11"/>
  <c r="I12" i="11"/>
  <c r="H12" i="11"/>
  <c r="G12" i="11"/>
  <c r="F12" i="11"/>
  <c r="E12" i="11"/>
  <c r="M11" i="11"/>
  <c r="L11" i="11"/>
  <c r="M10" i="11"/>
  <c r="L10" i="11"/>
  <c r="M9" i="11"/>
  <c r="L9" i="11"/>
  <c r="M8" i="11"/>
  <c r="L8" i="11"/>
  <c r="M7" i="11"/>
  <c r="L7" i="11"/>
  <c r="M6" i="11"/>
  <c r="L6" i="11"/>
  <c r="M101" i="10"/>
  <c r="L101" i="10"/>
  <c r="M100" i="10"/>
  <c r="L100" i="10"/>
  <c r="M99" i="10"/>
  <c r="L99" i="10"/>
  <c r="M98" i="10"/>
  <c r="L98" i="10"/>
  <c r="M97" i="10"/>
  <c r="L97" i="10"/>
  <c r="M96" i="10"/>
  <c r="L96" i="10"/>
  <c r="M95" i="10"/>
  <c r="L95" i="10"/>
  <c r="M94" i="10"/>
  <c r="L94" i="10"/>
  <c r="M93" i="10"/>
  <c r="L93" i="10"/>
  <c r="M92" i="10"/>
  <c r="L92" i="10"/>
  <c r="M91" i="10"/>
  <c r="L91" i="10"/>
  <c r="M90" i="10"/>
  <c r="L90" i="10"/>
  <c r="M89" i="10"/>
  <c r="L89" i="10"/>
  <c r="M88" i="10"/>
  <c r="L88" i="10"/>
  <c r="M87" i="10"/>
  <c r="L87" i="10"/>
  <c r="M86" i="10"/>
  <c r="L86" i="10"/>
  <c r="M85" i="10"/>
  <c r="L85" i="10"/>
  <c r="M84" i="10"/>
  <c r="L84" i="10"/>
  <c r="M82" i="10"/>
  <c r="L82" i="10"/>
  <c r="M81" i="10"/>
  <c r="L81" i="10"/>
  <c r="M80" i="10"/>
  <c r="L80" i="10"/>
  <c r="M79" i="10"/>
  <c r="L79" i="10"/>
  <c r="M78" i="10"/>
  <c r="L78" i="10"/>
  <c r="M77" i="10"/>
  <c r="L77" i="10"/>
  <c r="L76" i="10"/>
  <c r="K76" i="10"/>
  <c r="M76" i="10" s="1"/>
  <c r="G76" i="10"/>
  <c r="F76" i="10"/>
  <c r="E76" i="10"/>
  <c r="M75" i="10"/>
  <c r="L75" i="10"/>
  <c r="M74" i="10"/>
  <c r="L74" i="10"/>
  <c r="M73" i="10"/>
  <c r="L73" i="10"/>
  <c r="M72" i="10"/>
  <c r="L72" i="10"/>
  <c r="M71" i="10"/>
  <c r="L71" i="10"/>
  <c r="M70" i="10"/>
  <c r="L70" i="10"/>
  <c r="M69" i="10"/>
  <c r="L69" i="10"/>
  <c r="M68" i="10"/>
  <c r="L68" i="10"/>
  <c r="M67" i="10"/>
  <c r="L67" i="10"/>
  <c r="M66" i="10"/>
  <c r="L66" i="10"/>
  <c r="M65" i="10"/>
  <c r="L65" i="10"/>
  <c r="L64" i="10"/>
  <c r="K64" i="10"/>
  <c r="M64" i="10" s="1"/>
  <c r="I64" i="10"/>
  <c r="H64" i="10"/>
  <c r="G64" i="10"/>
  <c r="F64" i="10"/>
  <c r="E64" i="10"/>
  <c r="M63" i="10"/>
  <c r="L63" i="10"/>
  <c r="M62" i="10"/>
  <c r="L62" i="10"/>
  <c r="M61" i="10"/>
  <c r="L61" i="10"/>
  <c r="M60" i="10"/>
  <c r="L60" i="10"/>
  <c r="M59" i="10"/>
  <c r="L59" i="10"/>
  <c r="L58" i="10"/>
  <c r="K58" i="10"/>
  <c r="M58" i="10" s="1"/>
  <c r="H58" i="10"/>
  <c r="G58" i="10"/>
  <c r="F58" i="10"/>
  <c r="E58" i="10"/>
  <c r="K57" i="10"/>
  <c r="J57" i="10"/>
  <c r="I57" i="10"/>
  <c r="H57" i="10"/>
  <c r="G57" i="10"/>
  <c r="F57" i="10"/>
  <c r="E57" i="10"/>
  <c r="M56" i="10"/>
  <c r="L56" i="10"/>
  <c r="K55" i="10"/>
  <c r="M55" i="10" s="1"/>
  <c r="J55" i="10"/>
  <c r="L55" i="10" s="1"/>
  <c r="I55" i="10"/>
  <c r="H55" i="10"/>
  <c r="G55" i="10"/>
  <c r="F55" i="10"/>
  <c r="E55" i="10"/>
  <c r="M54" i="10"/>
  <c r="L54" i="10"/>
  <c r="K53" i="10"/>
  <c r="J53" i="10"/>
  <c r="I53" i="10"/>
  <c r="H53" i="10"/>
  <c r="G53" i="10"/>
  <c r="F53" i="10"/>
  <c r="E53" i="10"/>
  <c r="M52" i="10"/>
  <c r="L52" i="10"/>
  <c r="K51" i="10"/>
  <c r="M51" i="10" s="1"/>
  <c r="J51" i="10"/>
  <c r="L51" i="10" s="1"/>
  <c r="I51" i="10"/>
  <c r="H51" i="10"/>
  <c r="G51" i="10"/>
  <c r="F51" i="10"/>
  <c r="E51" i="10"/>
  <c r="M50" i="10"/>
  <c r="L50" i="10"/>
  <c r="M49" i="10"/>
  <c r="L49" i="10"/>
  <c r="J48" i="10"/>
  <c r="I48" i="10"/>
  <c r="M47" i="10"/>
  <c r="L47" i="10"/>
  <c r="J46" i="10"/>
  <c r="I46" i="10"/>
  <c r="H46" i="10"/>
  <c r="F46" i="10"/>
  <c r="M45" i="10"/>
  <c r="L45" i="10"/>
  <c r="J44" i="10"/>
  <c r="I44" i="10"/>
  <c r="M43" i="10"/>
  <c r="L43" i="10"/>
  <c r="J42" i="10"/>
  <c r="I42" i="10"/>
  <c r="H42" i="10"/>
  <c r="F42" i="10"/>
  <c r="M41" i="10"/>
  <c r="L41" i="10"/>
  <c r="K40" i="10"/>
  <c r="K48" i="10" s="1"/>
  <c r="H40" i="10"/>
  <c r="H44" i="10" s="1"/>
  <c r="G40" i="10"/>
  <c r="F40" i="10"/>
  <c r="F48" i="10" s="1"/>
  <c r="E40" i="10"/>
  <c r="M39" i="10"/>
  <c r="L39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M31" i="10"/>
  <c r="L31" i="10"/>
  <c r="M30" i="10"/>
  <c r="L30" i="10"/>
  <c r="M29" i="10"/>
  <c r="L29" i="10"/>
  <c r="M28" i="10"/>
  <c r="L28" i="10"/>
  <c r="M27" i="10"/>
  <c r="L27" i="10"/>
  <c r="L26" i="10"/>
  <c r="K26" i="10"/>
  <c r="M26" i="10" s="1"/>
  <c r="K25" i="10"/>
  <c r="M24" i="10"/>
  <c r="L24" i="10"/>
  <c r="M23" i="10"/>
  <c r="L23" i="10"/>
  <c r="E23" i="10"/>
  <c r="M22" i="10"/>
  <c r="L22" i="10"/>
  <c r="M21" i="10"/>
  <c r="L21" i="10"/>
  <c r="M20" i="10"/>
  <c r="L20" i="10"/>
  <c r="M19" i="10"/>
  <c r="L19" i="10"/>
  <c r="G19" i="10"/>
  <c r="G24" i="10" s="1"/>
  <c r="F19" i="10"/>
  <c r="F24" i="10" s="1"/>
  <c r="E19" i="10"/>
  <c r="E24" i="10" s="1"/>
  <c r="M18" i="10"/>
  <c r="J18" i="10"/>
  <c r="L18" i="10" s="1"/>
  <c r="I18" i="10"/>
  <c r="H18" i="10"/>
  <c r="G18" i="10"/>
  <c r="F18" i="10"/>
  <c r="E18" i="10"/>
  <c r="M17" i="10"/>
  <c r="L17" i="10"/>
  <c r="J16" i="10"/>
  <c r="I16" i="10"/>
  <c r="H16" i="10"/>
  <c r="G16" i="10"/>
  <c r="F16" i="10"/>
  <c r="E16" i="10"/>
  <c r="M15" i="10"/>
  <c r="L15" i="10"/>
  <c r="M14" i="10"/>
  <c r="J14" i="10"/>
  <c r="L14" i="10" s="1"/>
  <c r="I14" i="10"/>
  <c r="H14" i="10"/>
  <c r="G14" i="10"/>
  <c r="F14" i="10"/>
  <c r="E14" i="10"/>
  <c r="M13" i="10"/>
  <c r="L13" i="10"/>
  <c r="J12" i="10"/>
  <c r="I12" i="10"/>
  <c r="H12" i="10"/>
  <c r="G12" i="10"/>
  <c r="F12" i="10"/>
  <c r="M11" i="10"/>
  <c r="L11" i="10"/>
  <c r="E11" i="10"/>
  <c r="E12" i="10" s="1"/>
  <c r="M10" i="10"/>
  <c r="L10" i="10"/>
  <c r="M9" i="10"/>
  <c r="L9" i="10"/>
  <c r="M8" i="10"/>
  <c r="L8" i="10"/>
  <c r="M7" i="10"/>
  <c r="L7" i="10"/>
  <c r="M6" i="10"/>
  <c r="L6" i="10"/>
  <c r="M101" i="9"/>
  <c r="L101" i="9"/>
  <c r="M100" i="9"/>
  <c r="L100" i="9"/>
  <c r="M99" i="9"/>
  <c r="L99" i="9"/>
  <c r="M98" i="9"/>
  <c r="L98" i="9"/>
  <c r="M97" i="9"/>
  <c r="L97" i="9"/>
  <c r="M96" i="9"/>
  <c r="L96" i="9"/>
  <c r="M95" i="9"/>
  <c r="L95" i="9"/>
  <c r="M94" i="9"/>
  <c r="L94" i="9"/>
  <c r="M93" i="9"/>
  <c r="L93" i="9"/>
  <c r="M92" i="9"/>
  <c r="L92" i="9"/>
  <c r="M91" i="9"/>
  <c r="L91" i="9"/>
  <c r="M90" i="9"/>
  <c r="L90" i="9"/>
  <c r="M89" i="9"/>
  <c r="L89" i="9"/>
  <c r="M88" i="9"/>
  <c r="L88" i="9"/>
  <c r="M87" i="9"/>
  <c r="L87" i="9"/>
  <c r="M86" i="9"/>
  <c r="L86" i="9"/>
  <c r="M85" i="9"/>
  <c r="L85" i="9"/>
  <c r="M84" i="9"/>
  <c r="L84" i="9"/>
  <c r="M83" i="9"/>
  <c r="L83" i="9"/>
  <c r="M82" i="9"/>
  <c r="L82" i="9"/>
  <c r="M81" i="9"/>
  <c r="L81" i="9"/>
  <c r="M80" i="9"/>
  <c r="L80" i="9"/>
  <c r="M79" i="9"/>
  <c r="L79" i="9"/>
  <c r="M78" i="9"/>
  <c r="L78" i="9"/>
  <c r="M77" i="9"/>
  <c r="L77" i="9"/>
  <c r="L76" i="9"/>
  <c r="K76" i="9"/>
  <c r="M76" i="9" s="1"/>
  <c r="G76" i="9"/>
  <c r="F76" i="9"/>
  <c r="E76" i="9"/>
  <c r="M75" i="9"/>
  <c r="L75" i="9"/>
  <c r="M74" i="9"/>
  <c r="L74" i="9"/>
  <c r="M73" i="9"/>
  <c r="L73" i="9"/>
  <c r="M72" i="9"/>
  <c r="L72" i="9"/>
  <c r="M71" i="9"/>
  <c r="L71" i="9"/>
  <c r="M70" i="9"/>
  <c r="L70" i="9"/>
  <c r="M69" i="9"/>
  <c r="L69" i="9"/>
  <c r="M68" i="9"/>
  <c r="L68" i="9"/>
  <c r="M67" i="9"/>
  <c r="L67" i="9"/>
  <c r="M66" i="9"/>
  <c r="L66" i="9"/>
  <c r="M65" i="9"/>
  <c r="L65" i="9"/>
  <c r="L64" i="9"/>
  <c r="K64" i="9"/>
  <c r="M64" i="9" s="1"/>
  <c r="H64" i="9"/>
  <c r="G64" i="9"/>
  <c r="F64" i="9"/>
  <c r="E64" i="9"/>
  <c r="M63" i="9"/>
  <c r="L63" i="9"/>
  <c r="M62" i="9"/>
  <c r="L62" i="9"/>
  <c r="M61" i="9"/>
  <c r="L61" i="9"/>
  <c r="M60" i="9"/>
  <c r="L60" i="9"/>
  <c r="M59" i="9"/>
  <c r="L59" i="9"/>
  <c r="K58" i="9"/>
  <c r="H58" i="9"/>
  <c r="G58" i="9"/>
  <c r="F58" i="9"/>
  <c r="E58" i="9"/>
  <c r="K57" i="9"/>
  <c r="M57" i="9" s="1"/>
  <c r="J57" i="9"/>
  <c r="L57" i="9" s="1"/>
  <c r="I57" i="9"/>
  <c r="H57" i="9"/>
  <c r="G57" i="9"/>
  <c r="F57" i="9"/>
  <c r="E57" i="9"/>
  <c r="M56" i="9"/>
  <c r="L56" i="9"/>
  <c r="K55" i="9"/>
  <c r="J55" i="9"/>
  <c r="I55" i="9"/>
  <c r="H55" i="9"/>
  <c r="G55" i="9"/>
  <c r="F55" i="9"/>
  <c r="E55" i="9"/>
  <c r="M54" i="9"/>
  <c r="L54" i="9"/>
  <c r="K53" i="9"/>
  <c r="M53" i="9" s="1"/>
  <c r="J53" i="9"/>
  <c r="L53" i="9" s="1"/>
  <c r="I53" i="9"/>
  <c r="H53" i="9"/>
  <c r="G53" i="9"/>
  <c r="F53" i="9"/>
  <c r="E53" i="9"/>
  <c r="M52" i="9"/>
  <c r="L52" i="9"/>
  <c r="K51" i="9"/>
  <c r="J51" i="9"/>
  <c r="I51" i="9"/>
  <c r="H51" i="9"/>
  <c r="G51" i="9"/>
  <c r="F51" i="9"/>
  <c r="E51" i="9"/>
  <c r="M50" i="9"/>
  <c r="L50" i="9"/>
  <c r="M49" i="9"/>
  <c r="L49" i="9"/>
  <c r="J48" i="9"/>
  <c r="I48" i="9"/>
  <c r="H48" i="9"/>
  <c r="M47" i="9"/>
  <c r="L47" i="9"/>
  <c r="M46" i="9"/>
  <c r="K46" i="9"/>
  <c r="L46" i="9" s="1"/>
  <c r="J46" i="9"/>
  <c r="I46" i="9"/>
  <c r="G46" i="9"/>
  <c r="E46" i="9"/>
  <c r="M45" i="9"/>
  <c r="L45" i="9"/>
  <c r="J44" i="9"/>
  <c r="I44" i="9"/>
  <c r="F44" i="9"/>
  <c r="M43" i="9"/>
  <c r="L43" i="9"/>
  <c r="K42" i="9"/>
  <c r="J42" i="9"/>
  <c r="I42" i="9"/>
  <c r="G42" i="9"/>
  <c r="E42" i="9"/>
  <c r="M41" i="9"/>
  <c r="L41" i="9"/>
  <c r="L40" i="9"/>
  <c r="K40" i="9"/>
  <c r="K48" i="9" s="1"/>
  <c r="H40" i="9"/>
  <c r="H44" i="9" s="1"/>
  <c r="G40" i="9"/>
  <c r="G48" i="9" s="1"/>
  <c r="F40" i="9"/>
  <c r="E40" i="9"/>
  <c r="E44" i="9" s="1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K26" i="9"/>
  <c r="L25" i="9"/>
  <c r="K25" i="9"/>
  <c r="M25" i="9" s="1"/>
  <c r="M24" i="9"/>
  <c r="L24" i="9"/>
  <c r="G24" i="9"/>
  <c r="F24" i="9"/>
  <c r="E24" i="9"/>
  <c r="M23" i="9"/>
  <c r="L23" i="9"/>
  <c r="F23" i="9"/>
  <c r="E23" i="9"/>
  <c r="M22" i="9"/>
  <c r="L22" i="9"/>
  <c r="M21" i="9"/>
  <c r="L21" i="9"/>
  <c r="M20" i="9"/>
  <c r="L20" i="9"/>
  <c r="M19" i="9"/>
  <c r="L19" i="9"/>
  <c r="L18" i="9"/>
  <c r="J18" i="9"/>
  <c r="M18" i="9" s="1"/>
  <c r="I18" i="9"/>
  <c r="H18" i="9"/>
  <c r="G18" i="9"/>
  <c r="F18" i="9"/>
  <c r="E18" i="9"/>
  <c r="M17" i="9"/>
  <c r="L17" i="9"/>
  <c r="L16" i="9"/>
  <c r="J16" i="9"/>
  <c r="M16" i="9" s="1"/>
  <c r="I16" i="9"/>
  <c r="H16" i="9"/>
  <c r="G16" i="9"/>
  <c r="F16" i="9"/>
  <c r="E16" i="9"/>
  <c r="M15" i="9"/>
  <c r="L15" i="9"/>
  <c r="L14" i="9"/>
  <c r="J14" i="9"/>
  <c r="M14" i="9" s="1"/>
  <c r="I14" i="9"/>
  <c r="H14" i="9"/>
  <c r="G14" i="9"/>
  <c r="F14" i="9"/>
  <c r="E14" i="9"/>
  <c r="M13" i="9"/>
  <c r="L13" i="9"/>
  <c r="L12" i="9"/>
  <c r="J12" i="9"/>
  <c r="M12" i="9" s="1"/>
  <c r="I12" i="9"/>
  <c r="H12" i="9"/>
  <c r="G12" i="9"/>
  <c r="F12" i="9"/>
  <c r="E12" i="9"/>
  <c r="M11" i="9"/>
  <c r="L11" i="9"/>
  <c r="M10" i="9"/>
  <c r="L10" i="9"/>
  <c r="M9" i="9"/>
  <c r="L9" i="9"/>
  <c r="M8" i="9"/>
  <c r="L8" i="9"/>
  <c r="M7" i="9"/>
  <c r="L7" i="9"/>
  <c r="M6" i="9"/>
  <c r="L6" i="9"/>
  <c r="M101" i="8"/>
  <c r="L101" i="8"/>
  <c r="M100" i="8"/>
  <c r="L100" i="8"/>
  <c r="M99" i="8"/>
  <c r="L99" i="8"/>
  <c r="M98" i="8"/>
  <c r="L98" i="8"/>
  <c r="M97" i="8"/>
  <c r="L97" i="8"/>
  <c r="M96" i="8"/>
  <c r="L96" i="8"/>
  <c r="M95" i="8"/>
  <c r="L95" i="8"/>
  <c r="M94" i="8"/>
  <c r="L94" i="8"/>
  <c r="M93" i="8"/>
  <c r="L93" i="8"/>
  <c r="M92" i="8"/>
  <c r="L92" i="8"/>
  <c r="M91" i="8"/>
  <c r="L91" i="8"/>
  <c r="M90" i="8"/>
  <c r="L90" i="8"/>
  <c r="M89" i="8"/>
  <c r="L89" i="8"/>
  <c r="M88" i="8"/>
  <c r="L88" i="8"/>
  <c r="M87" i="8"/>
  <c r="L87" i="8"/>
  <c r="M86" i="8"/>
  <c r="L86" i="8"/>
  <c r="M85" i="8"/>
  <c r="L85" i="8"/>
  <c r="M84" i="8"/>
  <c r="L84" i="8"/>
  <c r="M83" i="8"/>
  <c r="L83" i="8"/>
  <c r="M82" i="8"/>
  <c r="L82" i="8"/>
  <c r="M81" i="8"/>
  <c r="L81" i="8"/>
  <c r="M80" i="8"/>
  <c r="L80" i="8"/>
  <c r="M79" i="8"/>
  <c r="L79" i="8"/>
  <c r="M78" i="8"/>
  <c r="L78" i="8"/>
  <c r="M77" i="8"/>
  <c r="L77" i="8"/>
  <c r="M76" i="8"/>
  <c r="L76" i="8"/>
  <c r="G76" i="8"/>
  <c r="F76" i="8"/>
  <c r="E76" i="8"/>
  <c r="M75" i="8"/>
  <c r="L75" i="8"/>
  <c r="M74" i="8"/>
  <c r="L74" i="8"/>
  <c r="M73" i="8"/>
  <c r="L73" i="8"/>
  <c r="M72" i="8"/>
  <c r="L72" i="8"/>
  <c r="M71" i="8"/>
  <c r="L71" i="8"/>
  <c r="M70" i="8"/>
  <c r="L70" i="8"/>
  <c r="M69" i="8"/>
  <c r="L69" i="8"/>
  <c r="M68" i="8"/>
  <c r="L68" i="8"/>
  <c r="M67" i="8"/>
  <c r="L67" i="8"/>
  <c r="M66" i="8"/>
  <c r="L66" i="8"/>
  <c r="M65" i="8"/>
  <c r="L65" i="8"/>
  <c r="K64" i="8"/>
  <c r="I64" i="8"/>
  <c r="H64" i="8"/>
  <c r="G64" i="8"/>
  <c r="F64" i="8"/>
  <c r="E64" i="8"/>
  <c r="M63" i="8"/>
  <c r="L63" i="8"/>
  <c r="M62" i="8"/>
  <c r="L62" i="8"/>
  <c r="M61" i="8"/>
  <c r="L61" i="8"/>
  <c r="M60" i="8"/>
  <c r="L60" i="8"/>
  <c r="M59" i="8"/>
  <c r="L59" i="8"/>
  <c r="M58" i="8"/>
  <c r="K58" i="8"/>
  <c r="L58" i="8" s="1"/>
  <c r="H58" i="8"/>
  <c r="G58" i="8"/>
  <c r="F58" i="8"/>
  <c r="E58" i="8"/>
  <c r="K57" i="8"/>
  <c r="J57" i="8"/>
  <c r="M57" i="8" s="1"/>
  <c r="I57" i="8"/>
  <c r="H57" i="8"/>
  <c r="G57" i="8"/>
  <c r="F57" i="8"/>
  <c r="E57" i="8"/>
  <c r="M56" i="8"/>
  <c r="L56" i="8"/>
  <c r="M55" i="8"/>
  <c r="K55" i="8"/>
  <c r="L55" i="8" s="1"/>
  <c r="J55" i="8"/>
  <c r="I55" i="8"/>
  <c r="H55" i="8"/>
  <c r="G55" i="8"/>
  <c r="F55" i="8"/>
  <c r="E55" i="8"/>
  <c r="M54" i="8"/>
  <c r="L54" i="8"/>
  <c r="K53" i="8"/>
  <c r="J53" i="8"/>
  <c r="L53" i="8" s="1"/>
  <c r="I53" i="8"/>
  <c r="H53" i="8"/>
  <c r="G53" i="8"/>
  <c r="F53" i="8"/>
  <c r="E53" i="8"/>
  <c r="M52" i="8"/>
  <c r="L52" i="8"/>
  <c r="M51" i="8"/>
  <c r="K51" i="8"/>
  <c r="L51" i="8" s="1"/>
  <c r="J51" i="8"/>
  <c r="I51" i="8"/>
  <c r="H51" i="8"/>
  <c r="G51" i="8"/>
  <c r="F51" i="8"/>
  <c r="E51" i="8"/>
  <c r="M50" i="8"/>
  <c r="L50" i="8"/>
  <c r="M49" i="8"/>
  <c r="L49" i="8"/>
  <c r="J48" i="8"/>
  <c r="I48" i="8"/>
  <c r="H48" i="8"/>
  <c r="F48" i="8"/>
  <c r="E48" i="8"/>
  <c r="M47" i="8"/>
  <c r="L47" i="8"/>
  <c r="J46" i="8"/>
  <c r="I46" i="8"/>
  <c r="E46" i="8"/>
  <c r="M45" i="8"/>
  <c r="L45" i="8"/>
  <c r="J44" i="8"/>
  <c r="I44" i="8"/>
  <c r="H44" i="8"/>
  <c r="F44" i="8"/>
  <c r="E44" i="8"/>
  <c r="M43" i="8"/>
  <c r="L43" i="8"/>
  <c r="J42" i="8"/>
  <c r="I42" i="8"/>
  <c r="E42" i="8"/>
  <c r="M41" i="8"/>
  <c r="L41" i="8"/>
  <c r="E41" i="8"/>
  <c r="K40" i="8"/>
  <c r="H40" i="8"/>
  <c r="H46" i="8" s="1"/>
  <c r="G40" i="8"/>
  <c r="G46" i="8" s="1"/>
  <c r="F40" i="8"/>
  <c r="F42" i="8" s="1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30" i="8"/>
  <c r="L30" i="8"/>
  <c r="M29" i="8"/>
  <c r="L29" i="8"/>
  <c r="M28" i="8"/>
  <c r="L28" i="8"/>
  <c r="M27" i="8"/>
  <c r="L27" i="8"/>
  <c r="M26" i="8"/>
  <c r="L26" i="8"/>
  <c r="M25" i="8"/>
  <c r="K25" i="8"/>
  <c r="L25" i="8" s="1"/>
  <c r="M24" i="8"/>
  <c r="L24" i="8"/>
  <c r="E24" i="8"/>
  <c r="M23" i="8"/>
  <c r="L23" i="8"/>
  <c r="E23" i="8"/>
  <c r="M22" i="8"/>
  <c r="L22" i="8"/>
  <c r="M21" i="8"/>
  <c r="L21" i="8"/>
  <c r="E21" i="8"/>
  <c r="M20" i="8"/>
  <c r="L20" i="8"/>
  <c r="M19" i="8"/>
  <c r="L19" i="8"/>
  <c r="H19" i="8"/>
  <c r="G19" i="8"/>
  <c r="G24" i="8" s="1"/>
  <c r="F19" i="8"/>
  <c r="F24" i="8" s="1"/>
  <c r="L18" i="8"/>
  <c r="J18" i="8"/>
  <c r="M18" i="8" s="1"/>
  <c r="I18" i="8"/>
  <c r="H18" i="8"/>
  <c r="G18" i="8"/>
  <c r="F18" i="8"/>
  <c r="E18" i="8"/>
  <c r="M17" i="8"/>
  <c r="L17" i="8"/>
  <c r="L16" i="8"/>
  <c r="J16" i="8"/>
  <c r="M16" i="8" s="1"/>
  <c r="I16" i="8"/>
  <c r="H16" i="8"/>
  <c r="G16" i="8"/>
  <c r="F16" i="8"/>
  <c r="E16" i="8"/>
  <c r="M15" i="8"/>
  <c r="L15" i="8"/>
  <c r="L14" i="8"/>
  <c r="J14" i="8"/>
  <c r="M14" i="8" s="1"/>
  <c r="I14" i="8"/>
  <c r="H14" i="8"/>
  <c r="G14" i="8"/>
  <c r="F14" i="8"/>
  <c r="E14" i="8"/>
  <c r="M13" i="8"/>
  <c r="L13" i="8"/>
  <c r="L12" i="8"/>
  <c r="J12" i="8"/>
  <c r="M12" i="8" s="1"/>
  <c r="I12" i="8"/>
  <c r="H12" i="8"/>
  <c r="G12" i="8"/>
  <c r="F12" i="8"/>
  <c r="E12" i="8"/>
  <c r="M11" i="8"/>
  <c r="L11" i="8"/>
  <c r="E11" i="8"/>
  <c r="M10" i="8"/>
  <c r="L10" i="8"/>
  <c r="M9" i="8"/>
  <c r="L9" i="8"/>
  <c r="M8" i="8"/>
  <c r="L8" i="8"/>
  <c r="M7" i="8"/>
  <c r="L7" i="8"/>
  <c r="M6" i="8"/>
  <c r="L6" i="8"/>
  <c r="M101" i="7"/>
  <c r="L101" i="7"/>
  <c r="M100" i="7"/>
  <c r="L100" i="7"/>
  <c r="M99" i="7"/>
  <c r="L99" i="7"/>
  <c r="M98" i="7"/>
  <c r="L98" i="7"/>
  <c r="M97" i="7"/>
  <c r="L97" i="7"/>
  <c r="M96" i="7"/>
  <c r="L96" i="7"/>
  <c r="M95" i="7"/>
  <c r="L95" i="7"/>
  <c r="M94" i="7"/>
  <c r="L94" i="7"/>
  <c r="M93" i="7"/>
  <c r="L93" i="7"/>
  <c r="M92" i="7"/>
  <c r="L92" i="7"/>
  <c r="M91" i="7"/>
  <c r="L91" i="7"/>
  <c r="M90" i="7"/>
  <c r="L90" i="7"/>
  <c r="M89" i="7"/>
  <c r="L89" i="7"/>
  <c r="M88" i="7"/>
  <c r="L88" i="7"/>
  <c r="M87" i="7"/>
  <c r="L87" i="7"/>
  <c r="M86" i="7"/>
  <c r="L86" i="7"/>
  <c r="M85" i="7"/>
  <c r="L85" i="7"/>
  <c r="M84" i="7"/>
  <c r="L84" i="7"/>
  <c r="M83" i="7"/>
  <c r="L83" i="7"/>
  <c r="M82" i="7"/>
  <c r="L82" i="7"/>
  <c r="M81" i="7"/>
  <c r="L81" i="7"/>
  <c r="M80" i="7"/>
  <c r="L80" i="7"/>
  <c r="M79" i="7"/>
  <c r="L79" i="7"/>
  <c r="M78" i="7"/>
  <c r="L78" i="7"/>
  <c r="M77" i="7"/>
  <c r="L77" i="7"/>
  <c r="M76" i="7"/>
  <c r="K76" i="7"/>
  <c r="L76" i="7" s="1"/>
  <c r="I76" i="7"/>
  <c r="M75" i="7"/>
  <c r="L75" i="7"/>
  <c r="M74" i="7"/>
  <c r="L74" i="7"/>
  <c r="M73" i="7"/>
  <c r="L73" i="7"/>
  <c r="M72" i="7"/>
  <c r="L72" i="7"/>
  <c r="M71" i="7"/>
  <c r="L71" i="7"/>
  <c r="M70" i="7"/>
  <c r="L70" i="7"/>
  <c r="M69" i="7"/>
  <c r="L69" i="7"/>
  <c r="M68" i="7"/>
  <c r="L68" i="7"/>
  <c r="M67" i="7"/>
  <c r="L67" i="7"/>
  <c r="M66" i="7"/>
  <c r="L66" i="7"/>
  <c r="M65" i="7"/>
  <c r="L65" i="7"/>
  <c r="K64" i="7"/>
  <c r="I64" i="7"/>
  <c r="M63" i="7"/>
  <c r="L63" i="7"/>
  <c r="M62" i="7"/>
  <c r="L62" i="7"/>
  <c r="M61" i="7"/>
  <c r="L61" i="7"/>
  <c r="M60" i="7"/>
  <c r="L60" i="7"/>
  <c r="M59" i="7"/>
  <c r="L59" i="7"/>
  <c r="M58" i="7"/>
  <c r="K58" i="7"/>
  <c r="L58" i="7" s="1"/>
  <c r="I58" i="7"/>
  <c r="E58" i="7"/>
  <c r="K57" i="7"/>
  <c r="J57" i="7"/>
  <c r="L57" i="7" s="1"/>
  <c r="I57" i="7"/>
  <c r="E57" i="7"/>
  <c r="M56" i="7"/>
  <c r="L56" i="7"/>
  <c r="L55" i="7"/>
  <c r="K55" i="7"/>
  <c r="M55" i="7" s="1"/>
  <c r="J55" i="7"/>
  <c r="I55" i="7"/>
  <c r="E55" i="7"/>
  <c r="M54" i="7"/>
  <c r="L54" i="7"/>
  <c r="L53" i="7"/>
  <c r="K53" i="7"/>
  <c r="J53" i="7"/>
  <c r="I53" i="7"/>
  <c r="E53" i="7"/>
  <c r="M52" i="7"/>
  <c r="L52" i="7"/>
  <c r="K51" i="7"/>
  <c r="M51" i="7" s="1"/>
  <c r="J51" i="7"/>
  <c r="L51" i="7" s="1"/>
  <c r="I51" i="7"/>
  <c r="E51" i="7"/>
  <c r="M50" i="7"/>
  <c r="L50" i="7"/>
  <c r="M49" i="7"/>
  <c r="L49" i="7"/>
  <c r="J48" i="7"/>
  <c r="E48" i="7"/>
  <c r="M47" i="7"/>
  <c r="L47" i="7"/>
  <c r="J46" i="7"/>
  <c r="E46" i="7"/>
  <c r="M45" i="7"/>
  <c r="L45" i="7"/>
  <c r="J44" i="7"/>
  <c r="E44" i="7"/>
  <c r="M43" i="7"/>
  <c r="L43" i="7"/>
  <c r="J42" i="7"/>
  <c r="I42" i="7"/>
  <c r="E42" i="7"/>
  <c r="M41" i="7"/>
  <c r="L41" i="7"/>
  <c r="K40" i="7"/>
  <c r="I40" i="7"/>
  <c r="M39" i="7"/>
  <c r="L39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I19" i="7"/>
  <c r="E19" i="7"/>
  <c r="J18" i="7"/>
  <c r="L18" i="7" s="1"/>
  <c r="M17" i="7"/>
  <c r="L17" i="7"/>
  <c r="L16" i="7"/>
  <c r="J16" i="7"/>
  <c r="M16" i="7" s="1"/>
  <c r="M15" i="7"/>
  <c r="L15" i="7"/>
  <c r="E15" i="7"/>
  <c r="L14" i="7"/>
  <c r="J14" i="7"/>
  <c r="M14" i="7" s="1"/>
  <c r="M13" i="7"/>
  <c r="L13" i="7"/>
  <c r="K12" i="7"/>
  <c r="L12" i="7" s="1"/>
  <c r="J12" i="7"/>
  <c r="M11" i="7"/>
  <c r="L11" i="7"/>
  <c r="M10" i="7"/>
  <c r="L10" i="7"/>
  <c r="M9" i="7"/>
  <c r="L9" i="7"/>
  <c r="I9" i="7"/>
  <c r="H9" i="7"/>
  <c r="G9" i="7"/>
  <c r="F9" i="7"/>
  <c r="E9" i="7"/>
  <c r="M8" i="7"/>
  <c r="L8" i="7"/>
  <c r="M7" i="7"/>
  <c r="L7" i="7"/>
  <c r="M6" i="7"/>
  <c r="L6" i="7"/>
  <c r="M101" i="6"/>
  <c r="L101" i="6"/>
  <c r="M100" i="6"/>
  <c r="L100" i="6"/>
  <c r="M99" i="6"/>
  <c r="L99" i="6"/>
  <c r="M98" i="6"/>
  <c r="L98" i="6"/>
  <c r="M97" i="6"/>
  <c r="L97" i="6"/>
  <c r="M96" i="6"/>
  <c r="L96" i="6"/>
  <c r="M95" i="6"/>
  <c r="L95" i="6"/>
  <c r="M94" i="6"/>
  <c r="L94" i="6"/>
  <c r="M93" i="6"/>
  <c r="L93" i="6"/>
  <c r="M92" i="6"/>
  <c r="L92" i="6"/>
  <c r="M91" i="6"/>
  <c r="L91" i="6"/>
  <c r="M90" i="6"/>
  <c r="L90" i="6"/>
  <c r="M89" i="6"/>
  <c r="L89" i="6"/>
  <c r="M88" i="6"/>
  <c r="L88" i="6"/>
  <c r="M87" i="6"/>
  <c r="L87" i="6"/>
  <c r="M86" i="6"/>
  <c r="L86" i="6"/>
  <c r="M85" i="6"/>
  <c r="L85" i="6"/>
  <c r="L84" i="6"/>
  <c r="M83" i="6"/>
  <c r="L83" i="6"/>
  <c r="M82" i="6"/>
  <c r="L82" i="6"/>
  <c r="M81" i="6"/>
  <c r="L81" i="6"/>
  <c r="M80" i="6"/>
  <c r="L80" i="6"/>
  <c r="M79" i="6"/>
  <c r="L79" i="6"/>
  <c r="M78" i="6"/>
  <c r="L78" i="6"/>
  <c r="M77" i="6"/>
  <c r="L77" i="6"/>
  <c r="M76" i="6"/>
  <c r="K76" i="6"/>
  <c r="L76" i="6" s="1"/>
  <c r="M75" i="6"/>
  <c r="L75" i="6"/>
  <c r="M74" i="6"/>
  <c r="L74" i="6"/>
  <c r="M73" i="6"/>
  <c r="L73" i="6"/>
  <c r="M72" i="6"/>
  <c r="L72" i="6"/>
  <c r="M71" i="6"/>
  <c r="L71" i="6"/>
  <c r="M70" i="6"/>
  <c r="L70" i="6"/>
  <c r="G70" i="6"/>
  <c r="M69" i="6"/>
  <c r="L69" i="6"/>
  <c r="M68" i="6"/>
  <c r="L68" i="6"/>
  <c r="M67" i="6"/>
  <c r="L67" i="6"/>
  <c r="M66" i="6"/>
  <c r="L66" i="6"/>
  <c r="M65" i="6"/>
  <c r="L65" i="6"/>
  <c r="K64" i="6"/>
  <c r="L64" i="6" s="1"/>
  <c r="G64" i="6"/>
  <c r="F64" i="6"/>
  <c r="E64" i="6"/>
  <c r="M63" i="6"/>
  <c r="L63" i="6"/>
  <c r="M62" i="6"/>
  <c r="L62" i="6"/>
  <c r="M61" i="6"/>
  <c r="L61" i="6"/>
  <c r="M60" i="6"/>
  <c r="L60" i="6"/>
  <c r="M59" i="6"/>
  <c r="L59" i="6"/>
  <c r="M58" i="6"/>
  <c r="K58" i="6"/>
  <c r="L58" i="6" s="1"/>
  <c r="H58" i="6"/>
  <c r="G58" i="6"/>
  <c r="F58" i="6"/>
  <c r="E58" i="6"/>
  <c r="K57" i="6"/>
  <c r="J57" i="6"/>
  <c r="L57" i="6" s="1"/>
  <c r="I57" i="6"/>
  <c r="H57" i="6"/>
  <c r="G57" i="6"/>
  <c r="F57" i="6"/>
  <c r="E57" i="6"/>
  <c r="M56" i="6"/>
  <c r="L56" i="6"/>
  <c r="M55" i="6"/>
  <c r="K55" i="6"/>
  <c r="L55" i="6" s="1"/>
  <c r="J55" i="6"/>
  <c r="I55" i="6"/>
  <c r="H55" i="6"/>
  <c r="G55" i="6"/>
  <c r="F55" i="6"/>
  <c r="E55" i="6"/>
  <c r="M54" i="6"/>
  <c r="L54" i="6"/>
  <c r="K53" i="6"/>
  <c r="J53" i="6"/>
  <c r="L53" i="6" s="1"/>
  <c r="I53" i="6"/>
  <c r="H53" i="6"/>
  <c r="G53" i="6"/>
  <c r="F53" i="6"/>
  <c r="E53" i="6"/>
  <c r="M52" i="6"/>
  <c r="L52" i="6"/>
  <c r="M51" i="6"/>
  <c r="K51" i="6"/>
  <c r="L51" i="6" s="1"/>
  <c r="J51" i="6"/>
  <c r="I51" i="6"/>
  <c r="H51" i="6"/>
  <c r="G51" i="6"/>
  <c r="F51" i="6"/>
  <c r="E51" i="6"/>
  <c r="M50" i="6"/>
  <c r="L50" i="6"/>
  <c r="M49" i="6"/>
  <c r="L49" i="6"/>
  <c r="J48" i="6"/>
  <c r="I48" i="6"/>
  <c r="H48" i="6"/>
  <c r="F48" i="6"/>
  <c r="M47" i="6"/>
  <c r="L47" i="6"/>
  <c r="K46" i="6"/>
  <c r="J46" i="6"/>
  <c r="I46" i="6"/>
  <c r="H46" i="6"/>
  <c r="G46" i="6"/>
  <c r="M45" i="6"/>
  <c r="L45" i="6"/>
  <c r="L44" i="6"/>
  <c r="J44" i="6"/>
  <c r="I44" i="6"/>
  <c r="H44" i="6"/>
  <c r="F44" i="6"/>
  <c r="M43" i="6"/>
  <c r="L43" i="6"/>
  <c r="K42" i="6"/>
  <c r="J42" i="6"/>
  <c r="I42" i="6"/>
  <c r="H42" i="6"/>
  <c r="G42" i="6"/>
  <c r="M41" i="6"/>
  <c r="L41" i="6"/>
  <c r="G41" i="6"/>
  <c r="E41" i="6"/>
  <c r="E42" i="6" s="1"/>
  <c r="L40" i="6"/>
  <c r="K40" i="6"/>
  <c r="K44" i="6" s="1"/>
  <c r="M44" i="6" s="1"/>
  <c r="G40" i="6"/>
  <c r="F40" i="6"/>
  <c r="F42" i="6" s="1"/>
  <c r="E40" i="6"/>
  <c r="M39" i="6"/>
  <c r="L39" i="6"/>
  <c r="M38" i="6"/>
  <c r="L38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L25" i="6"/>
  <c r="K25" i="6"/>
  <c r="M25" i="6" s="1"/>
  <c r="G25" i="6"/>
  <c r="F25" i="6"/>
  <c r="M24" i="6"/>
  <c r="L24" i="6"/>
  <c r="E24" i="6"/>
  <c r="M23" i="6"/>
  <c r="L23" i="6"/>
  <c r="M22" i="6"/>
  <c r="L22" i="6"/>
  <c r="M21" i="6"/>
  <c r="L21" i="6"/>
  <c r="M20" i="6"/>
  <c r="L20" i="6"/>
  <c r="M19" i="6"/>
  <c r="L19" i="6"/>
  <c r="L18" i="6"/>
  <c r="J18" i="6"/>
  <c r="M18" i="6" s="1"/>
  <c r="I18" i="6"/>
  <c r="H18" i="6"/>
  <c r="G18" i="6"/>
  <c r="F18" i="6"/>
  <c r="E18" i="6"/>
  <c r="M17" i="6"/>
  <c r="L17" i="6"/>
  <c r="L16" i="6"/>
  <c r="J16" i="6"/>
  <c r="M16" i="6" s="1"/>
  <c r="I16" i="6"/>
  <c r="H16" i="6"/>
  <c r="G16" i="6"/>
  <c r="F16" i="6"/>
  <c r="E16" i="6"/>
  <c r="M15" i="6"/>
  <c r="L15" i="6"/>
  <c r="E15" i="6"/>
  <c r="J14" i="6"/>
  <c r="I14" i="6"/>
  <c r="H14" i="6"/>
  <c r="G14" i="6"/>
  <c r="F14" i="6"/>
  <c r="E14" i="6"/>
  <c r="M13" i="6"/>
  <c r="L13" i="6"/>
  <c r="M12" i="6"/>
  <c r="K12" i="6"/>
  <c r="L12" i="6" s="1"/>
  <c r="J12" i="6"/>
  <c r="I12" i="6"/>
  <c r="H12" i="6"/>
  <c r="G12" i="6"/>
  <c r="F12" i="6"/>
  <c r="E12" i="6"/>
  <c r="M11" i="6"/>
  <c r="L11" i="6"/>
  <c r="M10" i="6"/>
  <c r="L10" i="6"/>
  <c r="M9" i="6"/>
  <c r="L9" i="6"/>
  <c r="M8" i="6"/>
  <c r="L8" i="6"/>
  <c r="M7" i="6"/>
  <c r="L7" i="6"/>
  <c r="M6" i="6"/>
  <c r="L6" i="6"/>
  <c r="M101" i="5"/>
  <c r="L101" i="5"/>
  <c r="M100" i="5"/>
  <c r="L100" i="5"/>
  <c r="M99" i="5"/>
  <c r="L99" i="5"/>
  <c r="M98" i="5"/>
  <c r="L98" i="5"/>
  <c r="M97" i="5"/>
  <c r="L97" i="5"/>
  <c r="M96" i="5"/>
  <c r="L96" i="5"/>
  <c r="M95" i="5"/>
  <c r="L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M78" i="5"/>
  <c r="L78" i="5"/>
  <c r="M77" i="5"/>
  <c r="L77" i="5"/>
  <c r="L76" i="5"/>
  <c r="K76" i="5"/>
  <c r="M76" i="5" s="1"/>
  <c r="M75" i="5"/>
  <c r="L75" i="5"/>
  <c r="M74" i="5"/>
  <c r="L74" i="5"/>
  <c r="M73" i="5"/>
  <c r="L73" i="5"/>
  <c r="M72" i="5"/>
  <c r="L72" i="5"/>
  <c r="M71" i="5"/>
  <c r="L71" i="5"/>
  <c r="M70" i="5"/>
  <c r="L70" i="5"/>
  <c r="M69" i="5"/>
  <c r="L69" i="5"/>
  <c r="M68" i="5"/>
  <c r="L68" i="5"/>
  <c r="M67" i="5"/>
  <c r="L67" i="5"/>
  <c r="M66" i="5"/>
  <c r="L66" i="5"/>
  <c r="M65" i="5"/>
  <c r="L65" i="5"/>
  <c r="K64" i="5"/>
  <c r="L64" i="5" s="1"/>
  <c r="G64" i="5"/>
  <c r="F64" i="5"/>
  <c r="E64" i="5"/>
  <c r="M63" i="5"/>
  <c r="L63" i="5"/>
  <c r="M62" i="5"/>
  <c r="L62" i="5"/>
  <c r="M61" i="5"/>
  <c r="L61" i="5"/>
  <c r="M60" i="5"/>
  <c r="L60" i="5"/>
  <c r="M59" i="5"/>
  <c r="L59" i="5"/>
  <c r="K58" i="5"/>
  <c r="L58" i="5" s="1"/>
  <c r="H58" i="5"/>
  <c r="G58" i="5"/>
  <c r="F58" i="5"/>
  <c r="E58" i="5"/>
  <c r="L57" i="5"/>
  <c r="K57" i="5"/>
  <c r="M57" i="5" s="1"/>
  <c r="J57" i="5"/>
  <c r="I57" i="5"/>
  <c r="H57" i="5"/>
  <c r="G57" i="5"/>
  <c r="F57" i="5"/>
  <c r="E57" i="5"/>
  <c r="M56" i="5"/>
  <c r="L56" i="5"/>
  <c r="K55" i="5"/>
  <c r="L55" i="5" s="1"/>
  <c r="J55" i="5"/>
  <c r="I55" i="5"/>
  <c r="H55" i="5"/>
  <c r="G55" i="5"/>
  <c r="M54" i="5"/>
  <c r="L54" i="5"/>
  <c r="K53" i="5"/>
  <c r="J53" i="5"/>
  <c r="L53" i="5" s="1"/>
  <c r="I53" i="5"/>
  <c r="H53" i="5"/>
  <c r="G53" i="5"/>
  <c r="F53" i="5"/>
  <c r="E53" i="5"/>
  <c r="M52" i="5"/>
  <c r="L52" i="5"/>
  <c r="M51" i="5"/>
  <c r="K51" i="5"/>
  <c r="L51" i="5" s="1"/>
  <c r="J51" i="5"/>
  <c r="I51" i="5"/>
  <c r="H51" i="5"/>
  <c r="G51" i="5"/>
  <c r="F51" i="5"/>
  <c r="F55" i="5" s="1"/>
  <c r="E51" i="5"/>
  <c r="E55" i="5" s="1"/>
  <c r="M50" i="5"/>
  <c r="L50" i="5"/>
  <c r="M49" i="5"/>
  <c r="L49" i="5"/>
  <c r="J48" i="5"/>
  <c r="I48" i="5"/>
  <c r="H48" i="5"/>
  <c r="F48" i="5"/>
  <c r="M47" i="5"/>
  <c r="L47" i="5"/>
  <c r="K46" i="5"/>
  <c r="J46" i="5"/>
  <c r="I46" i="5"/>
  <c r="H46" i="5"/>
  <c r="G46" i="5"/>
  <c r="E46" i="5"/>
  <c r="M45" i="5"/>
  <c r="L45" i="5"/>
  <c r="J44" i="5"/>
  <c r="I44" i="5"/>
  <c r="H44" i="5"/>
  <c r="F44" i="5"/>
  <c r="M43" i="5"/>
  <c r="L43" i="5"/>
  <c r="J42" i="5"/>
  <c r="I42" i="5"/>
  <c r="H42" i="5"/>
  <c r="G42" i="5"/>
  <c r="E42" i="5"/>
  <c r="M41" i="5"/>
  <c r="L41" i="5"/>
  <c r="G41" i="5"/>
  <c r="F41" i="5"/>
  <c r="E41" i="5"/>
  <c r="K40" i="5"/>
  <c r="G40" i="5"/>
  <c r="G48" i="5" s="1"/>
  <c r="F40" i="5"/>
  <c r="F46" i="5" s="1"/>
  <c r="E40" i="5"/>
  <c r="E44" i="5" s="1"/>
  <c r="M39" i="5"/>
  <c r="L39" i="5"/>
  <c r="M38" i="5"/>
  <c r="L38" i="5"/>
  <c r="M37" i="5"/>
  <c r="L37" i="5"/>
  <c r="M36" i="5"/>
  <c r="L36" i="5"/>
  <c r="M35" i="5"/>
  <c r="L35" i="5"/>
  <c r="M34" i="5"/>
  <c r="L34" i="5"/>
  <c r="M33" i="5"/>
  <c r="L33" i="5"/>
  <c r="M32" i="5"/>
  <c r="L32" i="5"/>
  <c r="M31" i="5"/>
  <c r="L31" i="5"/>
  <c r="M30" i="5"/>
  <c r="L30" i="5"/>
  <c r="M29" i="5"/>
  <c r="L29" i="5"/>
  <c r="M28" i="5"/>
  <c r="L28" i="5"/>
  <c r="M27" i="5"/>
  <c r="L27" i="5"/>
  <c r="M26" i="5"/>
  <c r="L26" i="5"/>
  <c r="M25" i="5"/>
  <c r="K25" i="5"/>
  <c r="L25" i="5" s="1"/>
  <c r="G25" i="5"/>
  <c r="F25" i="5"/>
  <c r="M24" i="5"/>
  <c r="L24" i="5"/>
  <c r="E24" i="5"/>
  <c r="M23" i="5"/>
  <c r="L23" i="5"/>
  <c r="M22" i="5"/>
  <c r="L22" i="5"/>
  <c r="M21" i="5"/>
  <c r="L21" i="5"/>
  <c r="M20" i="5"/>
  <c r="L20" i="5"/>
  <c r="M19" i="5"/>
  <c r="L19" i="5"/>
  <c r="J18" i="5"/>
  <c r="L18" i="5" s="1"/>
  <c r="I18" i="5"/>
  <c r="H18" i="5"/>
  <c r="G18" i="5"/>
  <c r="F18" i="5"/>
  <c r="M17" i="5"/>
  <c r="L17" i="5"/>
  <c r="J16" i="5"/>
  <c r="L16" i="5" s="1"/>
  <c r="I16" i="5"/>
  <c r="H16" i="5"/>
  <c r="G16" i="5"/>
  <c r="F16" i="5"/>
  <c r="E16" i="5"/>
  <c r="M15" i="5"/>
  <c r="L15" i="5"/>
  <c r="J14" i="5"/>
  <c r="L14" i="5" s="1"/>
  <c r="I14" i="5"/>
  <c r="H14" i="5"/>
  <c r="G14" i="5"/>
  <c r="F14" i="5"/>
  <c r="M13" i="5"/>
  <c r="L13" i="5"/>
  <c r="K12" i="5"/>
  <c r="L12" i="5" s="1"/>
  <c r="J12" i="5"/>
  <c r="I12" i="5"/>
  <c r="H12" i="5"/>
  <c r="G12" i="5"/>
  <c r="F12" i="5"/>
  <c r="E12" i="5"/>
  <c r="M11" i="5"/>
  <c r="L11" i="5"/>
  <c r="E11" i="5"/>
  <c r="E18" i="5" s="1"/>
  <c r="M10" i="5"/>
  <c r="L10" i="5"/>
  <c r="M9" i="5"/>
  <c r="L9" i="5"/>
  <c r="M8" i="5"/>
  <c r="L8" i="5"/>
  <c r="M7" i="5"/>
  <c r="L7" i="5"/>
  <c r="M6" i="5"/>
  <c r="L6" i="5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K76" i="4"/>
  <c r="L76" i="4" s="1"/>
  <c r="G76" i="4"/>
  <c r="F76" i="4"/>
  <c r="E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K64" i="4"/>
  <c r="L64" i="4" s="1"/>
  <c r="H64" i="4"/>
  <c r="G64" i="4"/>
  <c r="F64" i="4"/>
  <c r="E64" i="4"/>
  <c r="M63" i="4"/>
  <c r="L63" i="4"/>
  <c r="M62" i="4"/>
  <c r="L62" i="4"/>
  <c r="M61" i="4"/>
  <c r="L61" i="4"/>
  <c r="M60" i="4"/>
  <c r="L60" i="4"/>
  <c r="M59" i="4"/>
  <c r="L59" i="4"/>
  <c r="L58" i="4"/>
  <c r="K58" i="4"/>
  <c r="M58" i="4" s="1"/>
  <c r="H58" i="4"/>
  <c r="G58" i="4"/>
  <c r="F58" i="4"/>
  <c r="E58" i="4"/>
  <c r="K57" i="4"/>
  <c r="L57" i="4" s="1"/>
  <c r="J57" i="4"/>
  <c r="I57" i="4"/>
  <c r="H57" i="4"/>
  <c r="G57" i="4"/>
  <c r="F57" i="4"/>
  <c r="E57" i="4"/>
  <c r="M56" i="4"/>
  <c r="L56" i="4"/>
  <c r="L55" i="4"/>
  <c r="K55" i="4"/>
  <c r="J55" i="4"/>
  <c r="I55" i="4"/>
  <c r="H55" i="4"/>
  <c r="G55" i="4"/>
  <c r="F55" i="4"/>
  <c r="E55" i="4"/>
  <c r="M54" i="4"/>
  <c r="L54" i="4"/>
  <c r="K53" i="4"/>
  <c r="L53" i="4" s="1"/>
  <c r="J53" i="4"/>
  <c r="I53" i="4"/>
  <c r="H53" i="4"/>
  <c r="G53" i="4"/>
  <c r="F53" i="4"/>
  <c r="E53" i="4"/>
  <c r="M52" i="4"/>
  <c r="L52" i="4"/>
  <c r="L51" i="4"/>
  <c r="K51" i="4"/>
  <c r="J51" i="4"/>
  <c r="I51" i="4"/>
  <c r="H51" i="4"/>
  <c r="G51" i="4"/>
  <c r="F51" i="4"/>
  <c r="E51" i="4"/>
  <c r="M50" i="4"/>
  <c r="L50" i="4"/>
  <c r="M49" i="4"/>
  <c r="L49" i="4"/>
  <c r="J48" i="4"/>
  <c r="I48" i="4"/>
  <c r="G48" i="4"/>
  <c r="M47" i="4"/>
  <c r="L47" i="4"/>
  <c r="J46" i="4"/>
  <c r="I46" i="4"/>
  <c r="H46" i="4"/>
  <c r="F46" i="4"/>
  <c r="M45" i="4"/>
  <c r="L45" i="4"/>
  <c r="K44" i="4"/>
  <c r="J44" i="4"/>
  <c r="I44" i="4"/>
  <c r="G44" i="4"/>
  <c r="E44" i="4"/>
  <c r="M43" i="4"/>
  <c r="L43" i="4"/>
  <c r="J42" i="4"/>
  <c r="I42" i="4"/>
  <c r="H42" i="4"/>
  <c r="F42" i="4"/>
  <c r="M41" i="4"/>
  <c r="L41" i="4"/>
  <c r="K40" i="4"/>
  <c r="H40" i="4"/>
  <c r="H44" i="4" s="1"/>
  <c r="G40" i="4"/>
  <c r="F40" i="4"/>
  <c r="F48" i="4" s="1"/>
  <c r="E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G24" i="4"/>
  <c r="F24" i="4"/>
  <c r="E24" i="4"/>
  <c r="M23" i="4"/>
  <c r="L23" i="4"/>
  <c r="F23" i="4"/>
  <c r="E23" i="4"/>
  <c r="M22" i="4"/>
  <c r="L22" i="4"/>
  <c r="M21" i="4"/>
  <c r="L21" i="4"/>
  <c r="M20" i="4"/>
  <c r="L20" i="4"/>
  <c r="M19" i="4"/>
  <c r="L19" i="4"/>
  <c r="J18" i="4"/>
  <c r="I18" i="4"/>
  <c r="H18" i="4"/>
  <c r="G18" i="4"/>
  <c r="F18" i="4"/>
  <c r="E18" i="4"/>
  <c r="M17" i="4"/>
  <c r="L17" i="4"/>
  <c r="M16" i="4"/>
  <c r="J16" i="4"/>
  <c r="L16" i="4" s="1"/>
  <c r="I16" i="4"/>
  <c r="H16" i="4"/>
  <c r="G16" i="4"/>
  <c r="F16" i="4"/>
  <c r="E16" i="4"/>
  <c r="M15" i="4"/>
  <c r="L15" i="4"/>
  <c r="J14" i="4"/>
  <c r="L14" i="4" s="1"/>
  <c r="I14" i="4"/>
  <c r="H14" i="4"/>
  <c r="G14" i="4"/>
  <c r="F14" i="4"/>
  <c r="E14" i="4"/>
  <c r="M13" i="4"/>
  <c r="L13" i="4"/>
  <c r="K12" i="4"/>
  <c r="L12" i="4" s="1"/>
  <c r="J12" i="4"/>
  <c r="I12" i="4"/>
  <c r="H12" i="4"/>
  <c r="G12" i="4"/>
  <c r="F12" i="4"/>
  <c r="E12" i="4"/>
  <c r="M11" i="4"/>
  <c r="L11" i="4"/>
  <c r="M10" i="4"/>
  <c r="L10" i="4"/>
  <c r="M9" i="4"/>
  <c r="L9" i="4"/>
  <c r="M8" i="4"/>
  <c r="L8" i="4"/>
  <c r="M7" i="4"/>
  <c r="L7" i="4"/>
  <c r="M6" i="4"/>
  <c r="L6" i="4"/>
  <c r="M101" i="3"/>
  <c r="L101" i="3"/>
  <c r="M100" i="3"/>
  <c r="L100" i="3"/>
  <c r="M99" i="3"/>
  <c r="L99" i="3"/>
  <c r="M98" i="3"/>
  <c r="L98" i="3"/>
  <c r="M97" i="3"/>
  <c r="L97" i="3"/>
  <c r="M96" i="3"/>
  <c r="L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L76" i="3"/>
  <c r="K76" i="3"/>
  <c r="M76" i="3" s="1"/>
  <c r="M75" i="3"/>
  <c r="L75" i="3"/>
  <c r="M74" i="3"/>
  <c r="L74" i="3"/>
  <c r="M73" i="3"/>
  <c r="L73" i="3"/>
  <c r="M72" i="3"/>
  <c r="L72" i="3"/>
  <c r="M71" i="3"/>
  <c r="L71" i="3"/>
  <c r="M70" i="3"/>
  <c r="L70" i="3"/>
  <c r="G70" i="3"/>
  <c r="M69" i="3"/>
  <c r="L69" i="3"/>
  <c r="M68" i="3"/>
  <c r="L68" i="3"/>
  <c r="M67" i="3"/>
  <c r="L67" i="3"/>
  <c r="M66" i="3"/>
  <c r="L66" i="3"/>
  <c r="M65" i="3"/>
  <c r="L65" i="3"/>
  <c r="M64" i="3"/>
  <c r="L64" i="3"/>
  <c r="K64" i="3"/>
  <c r="G64" i="3"/>
  <c r="F64" i="3"/>
  <c r="E64" i="3"/>
  <c r="M63" i="3"/>
  <c r="L63" i="3"/>
  <c r="M62" i="3"/>
  <c r="L62" i="3"/>
  <c r="M61" i="3"/>
  <c r="L61" i="3"/>
  <c r="M60" i="3"/>
  <c r="L60" i="3"/>
  <c r="M59" i="3"/>
  <c r="L59" i="3"/>
  <c r="M58" i="3"/>
  <c r="L58" i="3"/>
  <c r="K58" i="3"/>
  <c r="H58" i="3"/>
  <c r="G58" i="3"/>
  <c r="F58" i="3"/>
  <c r="E58" i="3"/>
  <c r="M57" i="3"/>
  <c r="K57" i="3"/>
  <c r="L57" i="3" s="1"/>
  <c r="J57" i="3"/>
  <c r="I57" i="3"/>
  <c r="H57" i="3"/>
  <c r="G57" i="3"/>
  <c r="F57" i="3"/>
  <c r="E57" i="3"/>
  <c r="M56" i="3"/>
  <c r="L56" i="3"/>
  <c r="K55" i="3"/>
  <c r="J55" i="3"/>
  <c r="L55" i="3" s="1"/>
  <c r="I55" i="3"/>
  <c r="H55" i="3"/>
  <c r="G55" i="3"/>
  <c r="F55" i="3"/>
  <c r="E55" i="3"/>
  <c r="M54" i="3"/>
  <c r="L54" i="3"/>
  <c r="M53" i="3"/>
  <c r="K53" i="3"/>
  <c r="L53" i="3" s="1"/>
  <c r="J53" i="3"/>
  <c r="I53" i="3"/>
  <c r="H53" i="3"/>
  <c r="G53" i="3"/>
  <c r="F53" i="3"/>
  <c r="E53" i="3"/>
  <c r="M52" i="3"/>
  <c r="L52" i="3"/>
  <c r="K51" i="3"/>
  <c r="J51" i="3"/>
  <c r="L51" i="3" s="1"/>
  <c r="I51" i="3"/>
  <c r="H51" i="3"/>
  <c r="G51" i="3"/>
  <c r="F51" i="3"/>
  <c r="E51" i="3"/>
  <c r="M50" i="3"/>
  <c r="L50" i="3"/>
  <c r="M49" i="3"/>
  <c r="L49" i="3"/>
  <c r="J48" i="3"/>
  <c r="I48" i="3"/>
  <c r="H48" i="3"/>
  <c r="G48" i="3"/>
  <c r="F48" i="3"/>
  <c r="E48" i="3"/>
  <c r="M47" i="3"/>
  <c r="L47" i="3"/>
  <c r="L46" i="3"/>
  <c r="J46" i="3"/>
  <c r="I46" i="3"/>
  <c r="H46" i="3"/>
  <c r="G46" i="3"/>
  <c r="F46" i="3"/>
  <c r="E46" i="3"/>
  <c r="M45" i="3"/>
  <c r="L45" i="3"/>
  <c r="J44" i="3"/>
  <c r="I44" i="3"/>
  <c r="H44" i="3"/>
  <c r="G44" i="3"/>
  <c r="F44" i="3"/>
  <c r="E44" i="3"/>
  <c r="M43" i="3"/>
  <c r="L43" i="3"/>
  <c r="J42" i="3"/>
  <c r="I42" i="3"/>
  <c r="H42" i="3"/>
  <c r="M41" i="3"/>
  <c r="L41" i="3"/>
  <c r="G41" i="3"/>
  <c r="G42" i="3" s="1"/>
  <c r="F41" i="3"/>
  <c r="F42" i="3" s="1"/>
  <c r="E41" i="3"/>
  <c r="E42" i="3" s="1"/>
  <c r="K40" i="3"/>
  <c r="K46" i="3" s="1"/>
  <c r="M46" i="3" s="1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K25" i="3"/>
  <c r="L25" i="3" s="1"/>
  <c r="G25" i="3"/>
  <c r="F25" i="3"/>
  <c r="M24" i="3"/>
  <c r="L24" i="3"/>
  <c r="M23" i="3"/>
  <c r="L23" i="3"/>
  <c r="M22" i="3"/>
  <c r="L22" i="3"/>
  <c r="M21" i="3"/>
  <c r="L21" i="3"/>
  <c r="M20" i="3"/>
  <c r="L20" i="3"/>
  <c r="M19" i="3"/>
  <c r="L19" i="3"/>
  <c r="J18" i="3"/>
  <c r="M18" i="3" s="1"/>
  <c r="I18" i="3"/>
  <c r="H18" i="3"/>
  <c r="G18" i="3"/>
  <c r="F18" i="3"/>
  <c r="E18" i="3"/>
  <c r="M17" i="3"/>
  <c r="L17" i="3"/>
  <c r="M16" i="3"/>
  <c r="L16" i="3"/>
  <c r="J16" i="3"/>
  <c r="I16" i="3"/>
  <c r="H16" i="3"/>
  <c r="G16" i="3"/>
  <c r="F16" i="3"/>
  <c r="E16" i="3"/>
  <c r="M15" i="3"/>
  <c r="L15" i="3"/>
  <c r="E15" i="3"/>
  <c r="J14" i="3"/>
  <c r="I14" i="3"/>
  <c r="H14" i="3"/>
  <c r="G14" i="3"/>
  <c r="F14" i="3"/>
  <c r="E14" i="3"/>
  <c r="M13" i="3"/>
  <c r="L13" i="3"/>
  <c r="M12" i="3"/>
  <c r="K12" i="3"/>
  <c r="L12" i="3" s="1"/>
  <c r="J12" i="3"/>
  <c r="I12" i="3"/>
  <c r="H12" i="3"/>
  <c r="G12" i="3"/>
  <c r="F12" i="3"/>
  <c r="E12" i="3"/>
  <c r="M11" i="3"/>
  <c r="L11" i="3"/>
  <c r="M10" i="3"/>
  <c r="L10" i="3"/>
  <c r="M9" i="3"/>
  <c r="L9" i="3"/>
  <c r="M8" i="3"/>
  <c r="L8" i="3"/>
  <c r="M7" i="3"/>
  <c r="L7" i="3"/>
  <c r="M6" i="3"/>
  <c r="L6" i="3"/>
  <c r="M101" i="2"/>
  <c r="L101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2" i="2"/>
  <c r="L82" i="2"/>
  <c r="M81" i="2"/>
  <c r="L81" i="2"/>
  <c r="M80" i="2"/>
  <c r="L80" i="2"/>
  <c r="M79" i="2"/>
  <c r="L79" i="2"/>
  <c r="M78" i="2"/>
  <c r="L78" i="2"/>
  <c r="M77" i="2"/>
  <c r="L77" i="2"/>
  <c r="K76" i="2"/>
  <c r="M76" i="2" s="1"/>
  <c r="G76" i="2"/>
  <c r="F76" i="2"/>
  <c r="E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M66" i="2"/>
  <c r="L66" i="2"/>
  <c r="M65" i="2"/>
  <c r="L65" i="2"/>
  <c r="K64" i="2"/>
  <c r="M64" i="2" s="1"/>
  <c r="I64" i="2"/>
  <c r="M63" i="2"/>
  <c r="L63" i="2"/>
  <c r="M62" i="2"/>
  <c r="L62" i="2"/>
  <c r="M61" i="2"/>
  <c r="L61" i="2"/>
  <c r="M60" i="2"/>
  <c r="L60" i="2"/>
  <c r="M59" i="2"/>
  <c r="L59" i="2"/>
  <c r="M58" i="2"/>
  <c r="L58" i="2"/>
  <c r="K58" i="2"/>
  <c r="I58" i="2"/>
  <c r="H58" i="2"/>
  <c r="G58" i="2"/>
  <c r="F58" i="2"/>
  <c r="E58" i="2"/>
  <c r="M57" i="2"/>
  <c r="L57" i="2"/>
  <c r="K57" i="2"/>
  <c r="J57" i="2"/>
  <c r="I57" i="2"/>
  <c r="H57" i="2"/>
  <c r="G57" i="2"/>
  <c r="F57" i="2"/>
  <c r="E57" i="2"/>
  <c r="M56" i="2"/>
  <c r="L56" i="2"/>
  <c r="K55" i="2"/>
  <c r="J55" i="2"/>
  <c r="I55" i="2"/>
  <c r="H55" i="2"/>
  <c r="G55" i="2"/>
  <c r="F55" i="2"/>
  <c r="E55" i="2"/>
  <c r="M54" i="2"/>
  <c r="L54" i="2"/>
  <c r="K53" i="2"/>
  <c r="J53" i="2"/>
  <c r="I53" i="2"/>
  <c r="H53" i="2"/>
  <c r="G53" i="2"/>
  <c r="F53" i="2"/>
  <c r="E53" i="2"/>
  <c r="M52" i="2"/>
  <c r="L52" i="2"/>
  <c r="M51" i="2"/>
  <c r="K51" i="2"/>
  <c r="L51" i="2" s="1"/>
  <c r="J51" i="2"/>
  <c r="I51" i="2"/>
  <c r="H51" i="2"/>
  <c r="G51" i="2"/>
  <c r="F51" i="2"/>
  <c r="E51" i="2"/>
  <c r="M50" i="2"/>
  <c r="L50" i="2"/>
  <c r="M49" i="2"/>
  <c r="L49" i="2"/>
  <c r="K48" i="2"/>
  <c r="M48" i="2" s="1"/>
  <c r="J48" i="2"/>
  <c r="I48" i="2"/>
  <c r="H48" i="2"/>
  <c r="G48" i="2"/>
  <c r="F48" i="2"/>
  <c r="E48" i="2"/>
  <c r="M47" i="2"/>
  <c r="L47" i="2"/>
  <c r="J46" i="2"/>
  <c r="I46" i="2"/>
  <c r="H46" i="2"/>
  <c r="E46" i="2"/>
  <c r="M45" i="2"/>
  <c r="L45" i="2"/>
  <c r="L44" i="2"/>
  <c r="J44" i="2"/>
  <c r="I44" i="2"/>
  <c r="H44" i="2"/>
  <c r="E44" i="2"/>
  <c r="M43" i="2"/>
  <c r="L43" i="2"/>
  <c r="K42" i="2"/>
  <c r="J42" i="2"/>
  <c r="H42" i="2"/>
  <c r="G42" i="2"/>
  <c r="M41" i="2"/>
  <c r="L41" i="2"/>
  <c r="I41" i="2"/>
  <c r="I42" i="2" s="1"/>
  <c r="E41" i="2"/>
  <c r="E42" i="2" s="1"/>
  <c r="M40" i="2"/>
  <c r="L40" i="2"/>
  <c r="K40" i="2"/>
  <c r="K44" i="2" s="1"/>
  <c r="M44" i="2" s="1"/>
  <c r="G40" i="2"/>
  <c r="G44" i="2" s="1"/>
  <c r="F40" i="2"/>
  <c r="F42" i="2" s="1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K25" i="2"/>
  <c r="L25" i="2" s="1"/>
  <c r="M24" i="2"/>
  <c r="L24" i="2"/>
  <c r="E24" i="2"/>
  <c r="M23" i="2"/>
  <c r="L23" i="2"/>
  <c r="E23" i="2"/>
  <c r="M22" i="2"/>
  <c r="L22" i="2"/>
  <c r="M21" i="2"/>
  <c r="L21" i="2"/>
  <c r="E21" i="2"/>
  <c r="M20" i="2"/>
  <c r="L20" i="2"/>
  <c r="M19" i="2"/>
  <c r="L19" i="2"/>
  <c r="G19" i="2"/>
  <c r="G24" i="2" s="1"/>
  <c r="F19" i="2"/>
  <c r="F24" i="2" s="1"/>
  <c r="J18" i="2"/>
  <c r="I18" i="2"/>
  <c r="H18" i="2"/>
  <c r="G18" i="2"/>
  <c r="F18" i="2"/>
  <c r="E18" i="2"/>
  <c r="M17" i="2"/>
  <c r="L17" i="2"/>
  <c r="M16" i="2"/>
  <c r="J16" i="2"/>
  <c r="L16" i="2" s="1"/>
  <c r="I16" i="2"/>
  <c r="H16" i="2"/>
  <c r="G16" i="2"/>
  <c r="F16" i="2"/>
  <c r="E16" i="2"/>
  <c r="M15" i="2"/>
  <c r="L15" i="2"/>
  <c r="J14" i="2"/>
  <c r="I14" i="2"/>
  <c r="H14" i="2"/>
  <c r="G14" i="2"/>
  <c r="F14" i="2"/>
  <c r="E14" i="2"/>
  <c r="M13" i="2"/>
  <c r="L13" i="2"/>
  <c r="M12" i="2"/>
  <c r="K12" i="2"/>
  <c r="L12" i="2" s="1"/>
  <c r="J12" i="2"/>
  <c r="I12" i="2"/>
  <c r="H12" i="2"/>
  <c r="G12" i="2"/>
  <c r="F12" i="2"/>
  <c r="E12" i="2"/>
  <c r="M11" i="2"/>
  <c r="L11" i="2"/>
  <c r="E11" i="2"/>
  <c r="M10" i="2"/>
  <c r="L10" i="2"/>
  <c r="M9" i="2"/>
  <c r="L9" i="2"/>
  <c r="M8" i="2"/>
  <c r="L8" i="2"/>
  <c r="M7" i="2"/>
  <c r="L7" i="2"/>
  <c r="M6" i="2"/>
  <c r="L6" i="2"/>
  <c r="M101" i="1"/>
  <c r="L101" i="1"/>
  <c r="M100" i="1"/>
  <c r="L100" i="1"/>
  <c r="M99" i="1"/>
  <c r="L99" i="1"/>
  <c r="M98" i="1"/>
  <c r="M97" i="1"/>
  <c r="M96" i="1"/>
  <c r="M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K76" i="1"/>
  <c r="L76" i="1" s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K64" i="1"/>
  <c r="M64" i="1" s="1"/>
  <c r="I64" i="1"/>
  <c r="E64" i="1"/>
  <c r="M63" i="1"/>
  <c r="L63" i="1"/>
  <c r="M62" i="1"/>
  <c r="L62" i="1"/>
  <c r="M61" i="1"/>
  <c r="L61" i="1"/>
  <c r="M60" i="1"/>
  <c r="L60" i="1"/>
  <c r="M59" i="1"/>
  <c r="L59" i="1"/>
  <c r="M58" i="1"/>
  <c r="K58" i="1"/>
  <c r="L58" i="1" s="1"/>
  <c r="I58" i="1"/>
  <c r="E58" i="1"/>
  <c r="K57" i="1"/>
  <c r="M57" i="1" s="1"/>
  <c r="J57" i="1"/>
  <c r="I57" i="1"/>
  <c r="E57" i="1"/>
  <c r="M56" i="1"/>
  <c r="L56" i="1"/>
  <c r="K55" i="1"/>
  <c r="M55" i="1" s="1"/>
  <c r="J55" i="1"/>
  <c r="I55" i="1"/>
  <c r="E55" i="1"/>
  <c r="M54" i="1"/>
  <c r="L54" i="1"/>
  <c r="K53" i="1"/>
  <c r="M53" i="1" s="1"/>
  <c r="J53" i="1"/>
  <c r="I53" i="1"/>
  <c r="E53" i="1"/>
  <c r="M52" i="1"/>
  <c r="L52" i="1"/>
  <c r="K51" i="1"/>
  <c r="M51" i="1" s="1"/>
  <c r="J51" i="1"/>
  <c r="I51" i="1"/>
  <c r="E51" i="1"/>
  <c r="M50" i="1"/>
  <c r="L50" i="1"/>
  <c r="M49" i="1"/>
  <c r="L49" i="1"/>
  <c r="J48" i="1"/>
  <c r="I48" i="1"/>
  <c r="E48" i="1"/>
  <c r="M47" i="1"/>
  <c r="L47" i="1"/>
  <c r="J46" i="1"/>
  <c r="I46" i="1"/>
  <c r="E46" i="1"/>
  <c r="M45" i="1"/>
  <c r="L45" i="1"/>
  <c r="J44" i="1"/>
  <c r="I44" i="1"/>
  <c r="E44" i="1"/>
  <c r="M43" i="1"/>
  <c r="L43" i="1"/>
  <c r="J42" i="1"/>
  <c r="I42" i="1"/>
  <c r="E42" i="1"/>
  <c r="M41" i="1"/>
  <c r="L41" i="1"/>
  <c r="M40" i="1"/>
  <c r="L40" i="1"/>
  <c r="K40" i="1"/>
  <c r="K48" i="1" s="1"/>
  <c r="M48" i="1" s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K25" i="1"/>
  <c r="M24" i="1"/>
  <c r="L24" i="1"/>
  <c r="M23" i="1"/>
  <c r="L23" i="1"/>
  <c r="M22" i="1"/>
  <c r="L22" i="1"/>
  <c r="M21" i="1"/>
  <c r="L21" i="1"/>
  <c r="M20" i="1"/>
  <c r="L20" i="1"/>
  <c r="M19" i="1"/>
  <c r="L19" i="1"/>
  <c r="I19" i="1"/>
  <c r="E19" i="1"/>
  <c r="M18" i="1"/>
  <c r="L18" i="1"/>
  <c r="J18" i="1"/>
  <c r="E18" i="1"/>
  <c r="M17" i="1"/>
  <c r="L17" i="1"/>
  <c r="J16" i="1"/>
  <c r="M15" i="1"/>
  <c r="L15" i="1"/>
  <c r="E15" i="1"/>
  <c r="E16" i="1" s="1"/>
  <c r="J14" i="1"/>
  <c r="E14" i="1"/>
  <c r="M13" i="1"/>
  <c r="L13" i="1"/>
  <c r="K12" i="1"/>
  <c r="M12" i="1" s="1"/>
  <c r="J12" i="1"/>
  <c r="E12" i="1"/>
  <c r="M11" i="1"/>
  <c r="L11" i="1"/>
  <c r="M10" i="1"/>
  <c r="L10" i="1"/>
  <c r="M9" i="1"/>
  <c r="L9" i="1"/>
  <c r="I9" i="1"/>
  <c r="I16" i="1" s="1"/>
  <c r="M8" i="1"/>
  <c r="L8" i="1"/>
  <c r="M7" i="1"/>
  <c r="L7" i="1"/>
  <c r="M6" i="1"/>
  <c r="L6" i="1"/>
  <c r="L14" i="1" l="1"/>
  <c r="M14" i="1"/>
  <c r="L16" i="1"/>
  <c r="M16" i="1"/>
  <c r="L48" i="1"/>
  <c r="M55" i="2"/>
  <c r="L55" i="2"/>
  <c r="K48" i="5"/>
  <c r="K44" i="5"/>
  <c r="L40" i="5"/>
  <c r="M40" i="5"/>
  <c r="L14" i="6"/>
  <c r="M14" i="6"/>
  <c r="L46" i="6"/>
  <c r="M46" i="6"/>
  <c r="E14" i="7"/>
  <c r="E12" i="7"/>
  <c r="I18" i="7"/>
  <c r="I16" i="7"/>
  <c r="I12" i="7"/>
  <c r="I14" i="7"/>
  <c r="E18" i="7"/>
  <c r="L25" i="1"/>
  <c r="M25" i="1"/>
  <c r="M14" i="3"/>
  <c r="L14" i="3"/>
  <c r="L18" i="4"/>
  <c r="M18" i="4"/>
  <c r="E16" i="7"/>
  <c r="M14" i="2"/>
  <c r="L14" i="2"/>
  <c r="L44" i="4"/>
  <c r="M44" i="4"/>
  <c r="L46" i="5"/>
  <c r="M46" i="5"/>
  <c r="L42" i="6"/>
  <c r="M42" i="6"/>
  <c r="L18" i="2"/>
  <c r="M18" i="2"/>
  <c r="L42" i="2"/>
  <c r="M42" i="2"/>
  <c r="M53" i="2"/>
  <c r="K42" i="5"/>
  <c r="G44" i="6"/>
  <c r="G48" i="6"/>
  <c r="L48" i="10"/>
  <c r="M48" i="10"/>
  <c r="K48" i="7"/>
  <c r="K46" i="7"/>
  <c r="L40" i="7"/>
  <c r="K44" i="7"/>
  <c r="L26" i="9"/>
  <c r="M26" i="9"/>
  <c r="E46" i="10"/>
  <c r="E42" i="10"/>
  <c r="E44" i="10"/>
  <c r="L57" i="11"/>
  <c r="M57" i="11"/>
  <c r="L58" i="12"/>
  <c r="M58" i="12"/>
  <c r="G46" i="13"/>
  <c r="G42" i="13"/>
  <c r="L44" i="13"/>
  <c r="M44" i="13"/>
  <c r="L57" i="13"/>
  <c r="M57" i="13"/>
  <c r="F46" i="2"/>
  <c r="M51" i="3"/>
  <c r="K42" i="4"/>
  <c r="K46" i="4"/>
  <c r="L40" i="4"/>
  <c r="M53" i="6"/>
  <c r="M57" i="6"/>
  <c r="L64" i="8"/>
  <c r="M64" i="8"/>
  <c r="L51" i="9"/>
  <c r="M51" i="9"/>
  <c r="L58" i="9"/>
  <c r="M58" i="9"/>
  <c r="L16" i="10"/>
  <c r="M16" i="10"/>
  <c r="L53" i="10"/>
  <c r="M53" i="10"/>
  <c r="L16" i="11"/>
  <c r="M16" i="11"/>
  <c r="L12" i="13"/>
  <c r="M12" i="13"/>
  <c r="L12" i="1"/>
  <c r="I18" i="1"/>
  <c r="L51" i="1"/>
  <c r="L53" i="1"/>
  <c r="L55" i="1"/>
  <c r="L57" i="1"/>
  <c r="L64" i="1"/>
  <c r="F44" i="2"/>
  <c r="G46" i="2"/>
  <c r="K46" i="2"/>
  <c r="L48" i="2"/>
  <c r="L53" i="2"/>
  <c r="L64" i="2"/>
  <c r="L76" i="2"/>
  <c r="L18" i="3"/>
  <c r="L40" i="3"/>
  <c r="K44" i="3"/>
  <c r="M12" i="4"/>
  <c r="M40" i="4"/>
  <c r="M53" i="4"/>
  <c r="M57" i="4"/>
  <c r="M12" i="5"/>
  <c r="M14" i="5"/>
  <c r="M64" i="5"/>
  <c r="E48" i="6"/>
  <c r="E44" i="6"/>
  <c r="M12" i="7"/>
  <c r="M18" i="7"/>
  <c r="K44" i="8"/>
  <c r="K48" i="8"/>
  <c r="L40" i="8"/>
  <c r="K46" i="8"/>
  <c r="K42" i="8"/>
  <c r="M40" i="8"/>
  <c r="G42" i="10"/>
  <c r="G46" i="10"/>
  <c r="G48" i="10"/>
  <c r="G44" i="10"/>
  <c r="E48" i="10"/>
  <c r="L48" i="11"/>
  <c r="M48" i="11"/>
  <c r="L53" i="11"/>
  <c r="M53" i="11"/>
  <c r="L18" i="12"/>
  <c r="M18" i="12"/>
  <c r="L16" i="13"/>
  <c r="M16" i="13"/>
  <c r="E42" i="13"/>
  <c r="E46" i="13"/>
  <c r="E48" i="13"/>
  <c r="E44" i="13"/>
  <c r="G48" i="13"/>
  <c r="L48" i="13"/>
  <c r="M48" i="13"/>
  <c r="L53" i="13"/>
  <c r="M53" i="13"/>
  <c r="G44" i="8"/>
  <c r="G48" i="8"/>
  <c r="L12" i="10"/>
  <c r="M12" i="10"/>
  <c r="K42" i="10"/>
  <c r="K46" i="10"/>
  <c r="L40" i="10"/>
  <c r="M40" i="10"/>
  <c r="K44" i="10"/>
  <c r="L12" i="11"/>
  <c r="M12" i="11"/>
  <c r="I14" i="12"/>
  <c r="I12" i="12"/>
  <c r="I18" i="12"/>
  <c r="G44" i="13"/>
  <c r="K48" i="3"/>
  <c r="M55" i="3"/>
  <c r="E46" i="4"/>
  <c r="E42" i="4"/>
  <c r="M53" i="5"/>
  <c r="M40" i="7"/>
  <c r="L44" i="11"/>
  <c r="M44" i="11"/>
  <c r="L37" i="12"/>
  <c r="M37" i="12"/>
  <c r="I12" i="1"/>
  <c r="I14" i="1"/>
  <c r="K42" i="1"/>
  <c r="K44" i="1"/>
  <c r="K46" i="1"/>
  <c r="M40" i="3"/>
  <c r="K42" i="3"/>
  <c r="M14" i="4"/>
  <c r="G42" i="4"/>
  <c r="G46" i="4"/>
  <c r="E48" i="4"/>
  <c r="K48" i="4"/>
  <c r="M51" i="4"/>
  <c r="M55" i="4"/>
  <c r="M76" i="4"/>
  <c r="M16" i="5"/>
  <c r="M18" i="5"/>
  <c r="F42" i="5"/>
  <c r="M55" i="5"/>
  <c r="M58" i="5"/>
  <c r="E46" i="6"/>
  <c r="M64" i="6"/>
  <c r="K42" i="7"/>
  <c r="L64" i="7"/>
  <c r="M64" i="7"/>
  <c r="G42" i="8"/>
  <c r="L57" i="8"/>
  <c r="M48" i="9"/>
  <c r="L48" i="9"/>
  <c r="L42" i="9"/>
  <c r="M42" i="9"/>
  <c r="L55" i="9"/>
  <c r="M55" i="9"/>
  <c r="L25" i="10"/>
  <c r="M25" i="10"/>
  <c r="L57" i="10"/>
  <c r="M57" i="10"/>
  <c r="L64" i="11"/>
  <c r="M64" i="11"/>
  <c r="L36" i="13"/>
  <c r="M36" i="13"/>
  <c r="L76" i="13"/>
  <c r="M76" i="13"/>
  <c r="F44" i="4"/>
  <c r="H48" i="4"/>
  <c r="G44" i="5"/>
  <c r="E48" i="5"/>
  <c r="M40" i="6"/>
  <c r="F46" i="6"/>
  <c r="K48" i="6"/>
  <c r="I48" i="7"/>
  <c r="I46" i="7"/>
  <c r="I44" i="7"/>
  <c r="M57" i="7"/>
  <c r="M53" i="8"/>
  <c r="F46" i="9"/>
  <c r="F42" i="9"/>
  <c r="E14" i="5"/>
  <c r="M53" i="7"/>
  <c r="H42" i="9"/>
  <c r="H46" i="9"/>
  <c r="F48" i="9"/>
  <c r="K48" i="12"/>
  <c r="K46" i="12"/>
  <c r="K44" i="12"/>
  <c r="K42" i="12"/>
  <c r="L40" i="12"/>
  <c r="H42" i="8"/>
  <c r="F46" i="8"/>
  <c r="M40" i="9"/>
  <c r="G44" i="9"/>
  <c r="K44" i="9"/>
  <c r="E48" i="9"/>
  <c r="F44" i="10"/>
  <c r="H48" i="10"/>
  <c r="K42" i="13"/>
  <c r="F48" i="13"/>
  <c r="I42" i="12"/>
  <c r="I44" i="12"/>
  <c r="I46" i="12"/>
  <c r="M40" i="13"/>
  <c r="M42" i="13" l="1"/>
  <c r="L42" i="13"/>
  <c r="M46" i="12"/>
  <c r="L46" i="12"/>
  <c r="L48" i="4"/>
  <c r="M48" i="4"/>
  <c r="M44" i="1"/>
  <c r="L44" i="1"/>
  <c r="M48" i="7"/>
  <c r="L48" i="7"/>
  <c r="M48" i="12"/>
  <c r="L48" i="12"/>
  <c r="L42" i="7"/>
  <c r="M42" i="7"/>
  <c r="M42" i="3"/>
  <c r="L42" i="3"/>
  <c r="M42" i="1"/>
  <c r="L42" i="1"/>
  <c r="L48" i="3"/>
  <c r="M48" i="3"/>
  <c r="L46" i="8"/>
  <c r="M46" i="8"/>
  <c r="M44" i="7"/>
  <c r="L44" i="7"/>
  <c r="L42" i="5"/>
  <c r="M42" i="5"/>
  <c r="M44" i="9"/>
  <c r="L44" i="9"/>
  <c r="L44" i="10"/>
  <c r="M44" i="10"/>
  <c r="M44" i="8"/>
  <c r="L44" i="8"/>
  <c r="L44" i="3"/>
  <c r="M44" i="3"/>
  <c r="M48" i="5"/>
  <c r="L48" i="5"/>
  <c r="M42" i="12"/>
  <c r="L42" i="12"/>
  <c r="M48" i="6"/>
  <c r="L48" i="6"/>
  <c r="M46" i="4"/>
  <c r="L46" i="4"/>
  <c r="M42" i="10"/>
  <c r="L42" i="10"/>
  <c r="L42" i="8"/>
  <c r="M42" i="8"/>
  <c r="M44" i="12"/>
  <c r="L44" i="12"/>
  <c r="M46" i="1"/>
  <c r="L46" i="1"/>
  <c r="M46" i="10"/>
  <c r="L46" i="10"/>
  <c r="M48" i="8"/>
  <c r="L48" i="8"/>
  <c r="L46" i="2"/>
  <c r="M46" i="2"/>
  <c r="M42" i="4"/>
  <c r="L42" i="4"/>
  <c r="M46" i="7"/>
  <c r="L46" i="7"/>
  <c r="M44" i="5"/>
  <c r="L44" i="5"/>
</calcChain>
</file>

<file path=xl/sharedStrings.xml><?xml version="1.0" encoding="utf-8"?>
<sst xmlns="http://schemas.openxmlformats.org/spreadsheetml/2006/main" count="2726" uniqueCount="123">
  <si>
    <t>СҮХБААТАР АЙМАГ.  АСГАТ СУМ</t>
  </si>
  <si>
    <t>№</t>
  </si>
  <si>
    <t>Салбарын үндсэн үзүүлэлтүүдийн жагсаалт</t>
  </si>
  <si>
    <t>Хэмжих нэгж</t>
  </si>
  <si>
    <t>2015/2014</t>
  </si>
  <si>
    <t>Тоо</t>
  </si>
  <si>
    <t>Хувь</t>
  </si>
  <si>
    <t>Багийн тоо</t>
  </si>
  <si>
    <t>тоо</t>
  </si>
  <si>
    <t>Нутаг дэвсгэрийн хэмжээ</t>
  </si>
  <si>
    <t>кв.км</t>
  </si>
  <si>
    <t>Аймгийн төвөөс алслагдсан зай</t>
  </si>
  <si>
    <t>км</t>
  </si>
  <si>
    <t>Өрхийн тоо</t>
  </si>
  <si>
    <t>өрх</t>
  </si>
  <si>
    <t>Үүнээс: Сумын төвд</t>
  </si>
  <si>
    <t>Хөдөөд</t>
  </si>
  <si>
    <t>Нийт өрхөд хөдөөгийн өрхийн эзлэх %</t>
  </si>
  <si>
    <t>%</t>
  </si>
  <si>
    <t>Сууцны төрөл:  Байшинд суудаг өрх</t>
  </si>
  <si>
    <t>Нийт өрхөд эзлэх хувь</t>
  </si>
  <si>
    <t>Төвлөрсөн цахилгаанд холбогдсон өрх</t>
  </si>
  <si>
    <t>Тээврийн хэрэгсэлтэй өрх</t>
  </si>
  <si>
    <t>Суурин хүн амын тоо</t>
  </si>
  <si>
    <t>хүн</t>
  </si>
  <si>
    <t>Үүнээс: Эрэгтэй</t>
  </si>
  <si>
    <t xml:space="preserve">              Эмэгтэй  </t>
  </si>
  <si>
    <t>Хүн амын байршил:  Сумын төвд</t>
  </si>
  <si>
    <t>Хүн ам насны бүлгээр: 0-14 нас</t>
  </si>
  <si>
    <t>15-59 нас</t>
  </si>
  <si>
    <t>60 ба дээш нас</t>
  </si>
  <si>
    <t>Бүтэн өнчин хүүхдийн тоо</t>
  </si>
  <si>
    <t>Хагас өнчин хүүхдийн тоо</t>
  </si>
  <si>
    <t>Өрх толгойлсон эмэгтэй</t>
  </si>
  <si>
    <t>Гаднаас шилжиж ирсэн хүний тоо</t>
  </si>
  <si>
    <t>Гадагш шилжиж явсан хүний тоо</t>
  </si>
  <si>
    <t>Нийт ажиллагсадын тоо</t>
  </si>
  <si>
    <t>ХХҮХ-т бүртгэлтэй ажилгүйчүүд</t>
  </si>
  <si>
    <t>Шинээр бүртгүүлсэн ажилгүйчүүд</t>
  </si>
  <si>
    <t>Бүртгэлтэй ажилгүйчүүдээс ажилд орсон</t>
  </si>
  <si>
    <t>Банк:       Иргэдийн хадгаламж</t>
  </si>
  <si>
    <t>сая.төг</t>
  </si>
  <si>
    <t>Зээлийн өрийн үлдэгдэл</t>
  </si>
  <si>
    <t>Төсөв:   Төсвийн орлого</t>
  </si>
  <si>
    <t>Төсвийн зарлага</t>
  </si>
  <si>
    <t>Малтай өрх. Бүгд</t>
  </si>
  <si>
    <t>200 хүртэл малтай өрх</t>
  </si>
  <si>
    <t>эзлэх хувь</t>
  </si>
  <si>
    <t>201-500 малтай өрх</t>
  </si>
  <si>
    <t>501-999 малтай өрх</t>
  </si>
  <si>
    <t>1000 ба дээш малтай өрх</t>
  </si>
  <si>
    <t>Малчин өрх</t>
  </si>
  <si>
    <t xml:space="preserve">Цахилгаан гэрэлтэй малчин өрх. </t>
  </si>
  <si>
    <t>Нийт малчин өрхөд эзлэх %</t>
  </si>
  <si>
    <t>Телевизортой малчин өрх</t>
  </si>
  <si>
    <t xml:space="preserve">Авто машинтай малчин өрх      </t>
  </si>
  <si>
    <t xml:space="preserve">Мотоциклтой малчин өрх </t>
  </si>
  <si>
    <t>Малын тоо, бүгд</t>
  </si>
  <si>
    <t>тол</t>
  </si>
  <si>
    <t xml:space="preserve">Тэмээ.  </t>
  </si>
  <si>
    <t xml:space="preserve">Адуу. </t>
  </si>
  <si>
    <t xml:space="preserve">Yхэр. </t>
  </si>
  <si>
    <t xml:space="preserve">Хонь.  </t>
  </si>
  <si>
    <t xml:space="preserve">Ямаа. </t>
  </si>
  <si>
    <t>Хээлтэгч мал, бүгд</t>
  </si>
  <si>
    <t xml:space="preserve">Ингэ. </t>
  </si>
  <si>
    <t>Гүү.</t>
  </si>
  <si>
    <t xml:space="preserve">Yнээ. </t>
  </si>
  <si>
    <t xml:space="preserve">Эм хонь. </t>
  </si>
  <si>
    <t xml:space="preserve">Эм ямаа. </t>
  </si>
  <si>
    <t>Хээлтүүлэгч мал, бүгд,</t>
  </si>
  <si>
    <t>Бойжсон төл. Бүгд</t>
  </si>
  <si>
    <t>Хорогдсон төл, бүгд</t>
  </si>
  <si>
    <t>Малын зүй бусын хорогдол. Бүгд</t>
  </si>
  <si>
    <t>Сувайрсан хээлтэгч. Бүгд</t>
  </si>
  <si>
    <t>Хээл хаясан хээлтэгч. Бүгд</t>
  </si>
  <si>
    <t>Малчдын тоо</t>
  </si>
  <si>
    <t>үүнээс: насаар</t>
  </si>
  <si>
    <t xml:space="preserve">16-34 </t>
  </si>
  <si>
    <t xml:space="preserve">35-59 </t>
  </si>
  <si>
    <t>60+</t>
  </si>
  <si>
    <t>Эмэгтэй малчдын тоо</t>
  </si>
  <si>
    <t>Хураасан төмс</t>
  </si>
  <si>
    <t>тн</t>
  </si>
  <si>
    <t>Хураасан хүнсний ногоо</t>
  </si>
  <si>
    <t>Хадлан бэлтгэлт</t>
  </si>
  <si>
    <t>Гар тэжээл</t>
  </si>
  <si>
    <t>ЕБСургууль</t>
  </si>
  <si>
    <t>Бүлэг</t>
  </si>
  <si>
    <t>ЕБСургуульд суралцагчид</t>
  </si>
  <si>
    <t>Үүнээс: эмэгтэй</t>
  </si>
  <si>
    <t>ЕБСургуулийн нийт ажиллагсад</t>
  </si>
  <si>
    <t>ЕБСургуулийн багш нарын тоо</t>
  </si>
  <si>
    <t>1-р ангид элсэгчид</t>
  </si>
  <si>
    <t>ЕБС-ийн дотуур байранд суугчид</t>
  </si>
  <si>
    <t>Эрүүл мэнд:   Амаржсан эх</t>
  </si>
  <si>
    <t>-</t>
  </si>
  <si>
    <t>Амьд төрсөн хүүхдийн тоо</t>
  </si>
  <si>
    <t>Нас барсан 1 хүртэлх насны хүүхдийн тоо</t>
  </si>
  <si>
    <t>1-5 насны хүүхдийн эндэгдэл</t>
  </si>
  <si>
    <t>Халдварт өвчнөөр өвчлөгчдийн тоо</t>
  </si>
  <si>
    <t>Бүртгэгдсэн гэмт хэрэг</t>
  </si>
  <si>
    <t>Гэмт хэрэгт холбогдогсод</t>
  </si>
  <si>
    <t>Тайлбар:   * - Дахин өссөн /250.0 хувиас дээш өсөлт/</t>
  </si>
  <si>
    <t>МЭДЭЭЛЭЛ БЭЛТГЭСЭН:</t>
  </si>
  <si>
    <t>СТАТИСТИКИЙН ХЭЛТСИЙН МЭРГЭЖИЛТЭН                            /Ц.АЛТАНЦЭЦЭГ/</t>
  </si>
  <si>
    <t>СҮХБААТАР АЙМАГ.  БАЯНДЭЛГЭР СУМ</t>
  </si>
  <si>
    <t>СҮХБААТАР АЙМАГ.  ДАРЬГАНГА СУМ</t>
  </si>
  <si>
    <t>СҮХБААТАР АЙМАГ.  МӨНХХААН СУМ</t>
  </si>
  <si>
    <t>СУМЫН ӨРХ, ХҮН АМ, НИЙГЭМ, ЭДИЙН ЗАСГИЙН ЗАРИМ ҮЗҮҮЛЭЛТҮҮД.  2008, 2010-2015 ОНД</t>
  </si>
  <si>
    <t>2016.02.09</t>
  </si>
  <si>
    <t>СҮХБААТАР АЙМАГ.  НАРАН СУМ</t>
  </si>
  <si>
    <t>СҮХБААТАР АЙМАГ.  ОНГОН СУМ</t>
  </si>
  <si>
    <t>СҮХБААТАР АЙМАГ.  СҮХБААТАР СУМ</t>
  </si>
  <si>
    <t>СҮХБААТАР АЙМАГ.  ТҮВШИНШИРЭЭ СУМ</t>
  </si>
  <si>
    <t>СҮХБААТАР АЙМАГ.  ТҮМЭНЦОГТ СУМ</t>
  </si>
  <si>
    <t>СҮХБААТАР АЙМАГ.  УУЛБАЯН СУМ</t>
  </si>
  <si>
    <t>СҮХБААТАР АЙМАГ.  ХАЛЗАН СУМ</t>
  </si>
  <si>
    <t>СҮХБААТАР АЙМАГ.  ЭРДЭНЭЦАГААН СУМ</t>
  </si>
  <si>
    <t>СҮХБААТАР АЙМАГ.  БАРУУН-УРТ СУМ</t>
  </si>
  <si>
    <t>2016.02.09.</t>
  </si>
  <si>
    <t>2016.01.21</t>
  </si>
  <si>
    <t>СУМЫН ӨРХ, ХҮН АМ, НИЙГЭМ, ЭДИЙН ЗАСГИЙН ЗАРИМ ҮЗҮҮЛЭЛТҮҮД.  2008, 2010-2016 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</si>
</sst>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"/>
    <numFmt numFmtId="165" formatCode="###0.0"/>
    <numFmt numFmtId="166" formatCode="#\ ##0.0"/>
    <numFmt numFmtId="167" formatCode="0.0"/>
    <numFmt numFmtId="168" formatCode="##\ ##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 indent="6"/>
    </xf>
    <xf numFmtId="0" fontId="3" fillId="0" borderId="2" xfId="0" applyFont="1" applyBorder="1" applyAlignment="1">
      <alignment horizontal="left" vertical="center" wrapText="1" indent="9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 indent="10"/>
    </xf>
    <xf numFmtId="166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vertical="center" wrapText="1"/>
    </xf>
    <xf numFmtId="0" fontId="3" fillId="0" borderId="5" xfId="1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1" applyFont="1"/>
    <xf numFmtId="0" fontId="5" fillId="0" borderId="0" xfId="1" applyFont="1" applyAlignment="1"/>
    <xf numFmtId="0" fontId="1" fillId="0" borderId="0" xfId="0" applyFont="1" applyAlignme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right" wrapText="1"/>
    </xf>
    <xf numFmtId="164" fontId="4" fillId="2" borderId="2" xfId="1" applyNumberFormat="1" applyFont="1" applyFill="1" applyBorder="1" applyAlignment="1">
      <alignment horizontal="right" wrapText="1"/>
    </xf>
    <xf numFmtId="1" fontId="4" fillId="0" borderId="2" xfId="1" applyNumberFormat="1" applyFont="1" applyBorder="1" applyAlignment="1">
      <alignment horizontal="right" wrapText="1"/>
    </xf>
    <xf numFmtId="0" fontId="4" fillId="0" borderId="2" xfId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164" fontId="5" fillId="2" borderId="2" xfId="1" applyNumberFormat="1" applyFont="1" applyFill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164" fontId="4" fillId="2" borderId="2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 indent="6"/>
    </xf>
    <xf numFmtId="164" fontId="4" fillId="0" borderId="2" xfId="1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 indent="9"/>
    </xf>
    <xf numFmtId="0" fontId="4" fillId="0" borderId="2" xfId="0" applyFont="1" applyBorder="1" applyAlignment="1">
      <alignment horizontal="left" vertical="center" wrapText="1" indent="10"/>
    </xf>
    <xf numFmtId="0" fontId="4" fillId="0" borderId="0" xfId="1" applyFont="1" applyAlignment="1">
      <alignment vertical="center" wrapText="1"/>
    </xf>
    <xf numFmtId="0" fontId="4" fillId="2" borderId="2" xfId="1" applyFont="1" applyFill="1" applyBorder="1" applyAlignment="1">
      <alignment horizontal="right" wrapText="1"/>
    </xf>
    <xf numFmtId="166" fontId="4" fillId="2" borderId="2" xfId="1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 indent="4"/>
    </xf>
    <xf numFmtId="164" fontId="2" fillId="2" borderId="2" xfId="1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1"/>
    </xf>
    <xf numFmtId="164" fontId="3" fillId="2" borderId="2" xfId="1" applyNumberFormat="1" applyFont="1" applyFill="1" applyBorder="1" applyAlignment="1">
      <alignment horizontal="right" wrapText="1"/>
    </xf>
    <xf numFmtId="167" fontId="4" fillId="2" borderId="2" xfId="1" applyNumberFormat="1" applyFont="1" applyFill="1" applyBorder="1" applyAlignment="1">
      <alignment horizontal="right" wrapText="1"/>
    </xf>
    <xf numFmtId="166" fontId="3" fillId="2" borderId="2" xfId="1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5" fillId="2" borderId="2" xfId="1" applyFont="1" applyFill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0" fontId="4" fillId="0" borderId="2" xfId="1" applyFont="1" applyFill="1" applyBorder="1" applyAlignment="1">
      <alignment horizontal="right" wrapText="1"/>
    </xf>
    <xf numFmtId="167" fontId="4" fillId="0" borderId="2" xfId="1" applyNumberFormat="1" applyFont="1" applyFill="1" applyBorder="1" applyAlignment="1">
      <alignment horizontal="right" wrapText="1"/>
    </xf>
    <xf numFmtId="166" fontId="4" fillId="0" borderId="2" xfId="0" applyNumberFormat="1" applyFont="1" applyBorder="1" applyAlignment="1">
      <alignment horizontal="right" wrapText="1"/>
    </xf>
    <xf numFmtId="167" fontId="4" fillId="2" borderId="2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1" fillId="0" borderId="5" xfId="1" applyFont="1" applyBorder="1" applyAlignment="1">
      <alignment horizontal="left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1" fillId="0" borderId="0" xfId="1" applyFont="1" applyAlignment="1"/>
    <xf numFmtId="0" fontId="4" fillId="0" borderId="1" xfId="1" applyFont="1" applyBorder="1" applyAlignment="1"/>
    <xf numFmtId="0" fontId="4" fillId="0" borderId="1" xfId="1" applyFont="1" applyBorder="1" applyAlignment="1">
      <alignment horizontal="right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right"/>
    </xf>
    <xf numFmtId="165" fontId="4" fillId="0" borderId="2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 wrapText="1"/>
    </xf>
    <xf numFmtId="165" fontId="4" fillId="0" borderId="2" xfId="1" applyNumberFormat="1" applyFont="1" applyBorder="1" applyAlignment="1">
      <alignment horizontal="right" wrapText="1"/>
    </xf>
    <xf numFmtId="164" fontId="5" fillId="0" borderId="2" xfId="1" applyNumberFormat="1" applyFont="1" applyBorder="1" applyAlignment="1">
      <alignment horizontal="right" wrapText="1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166" fontId="4" fillId="0" borderId="2" xfId="1" applyNumberFormat="1" applyFont="1" applyBorder="1" applyAlignment="1">
      <alignment horizontal="right" wrapText="1"/>
    </xf>
    <xf numFmtId="167" fontId="4" fillId="0" borderId="0" xfId="1" applyNumberFormat="1" applyFont="1" applyBorder="1" applyAlignment="1">
      <alignment vertical="center" wrapText="1"/>
    </xf>
    <xf numFmtId="164" fontId="4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/>
    <xf numFmtId="0" fontId="4" fillId="0" borderId="0" xfId="1" applyFont="1" applyBorder="1"/>
    <xf numFmtId="0" fontId="4" fillId="0" borderId="0" xfId="1" applyFont="1" applyAlignment="1"/>
    <xf numFmtId="164" fontId="4" fillId="0" borderId="2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horizontal="right" wrapText="1"/>
    </xf>
    <xf numFmtId="0" fontId="5" fillId="0" borderId="0" xfId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0" borderId="0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 wrapText="1"/>
    </xf>
    <xf numFmtId="166" fontId="4" fillId="2" borderId="2" xfId="1" applyNumberFormat="1" applyFont="1" applyFill="1" applyBorder="1" applyAlignment="1">
      <alignment horizontal="right"/>
    </xf>
    <xf numFmtId="164" fontId="3" fillId="0" borderId="2" xfId="1" applyNumberFormat="1" applyFont="1" applyBorder="1" applyAlignment="1">
      <alignment horizontal="right" wrapText="1"/>
    </xf>
    <xf numFmtId="165" fontId="3" fillId="0" borderId="2" xfId="1" applyNumberFormat="1" applyFont="1" applyBorder="1" applyAlignment="1">
      <alignment horizontal="right" wrapText="1"/>
    </xf>
    <xf numFmtId="0" fontId="4" fillId="2" borderId="2" xfId="1" applyNumberFormat="1" applyFont="1" applyFill="1" applyBorder="1" applyAlignment="1">
      <alignment horizontal="right" wrapText="1"/>
    </xf>
    <xf numFmtId="0" fontId="1" fillId="0" borderId="0" xfId="1" applyFont="1"/>
    <xf numFmtId="0" fontId="1" fillId="0" borderId="0" xfId="0" applyFon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167" fontId="4" fillId="0" borderId="2" xfId="1" applyNumberFormat="1" applyFont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167" fontId="4" fillId="0" borderId="2" xfId="0" applyNumberFormat="1" applyFont="1" applyBorder="1" applyAlignment="1">
      <alignment horizontal="right" wrapText="1"/>
    </xf>
    <xf numFmtId="167" fontId="4" fillId="0" borderId="2" xfId="0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Border="1"/>
    <xf numFmtId="164" fontId="4" fillId="0" borderId="2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6" fontId="4" fillId="2" borderId="2" xfId="0" applyNumberFormat="1" applyFont="1" applyFill="1" applyBorder="1" applyAlignment="1">
      <alignment horizontal="right" wrapText="1"/>
    </xf>
    <xf numFmtId="164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2" xfId="1" applyFont="1" applyFill="1" applyBorder="1" applyAlignment="1">
      <alignment horizontal="right"/>
    </xf>
    <xf numFmtId="168" fontId="5" fillId="0" borderId="2" xfId="1" applyNumberFormat="1" applyFont="1" applyFill="1" applyBorder="1" applyAlignment="1">
      <alignment horizontal="right"/>
    </xf>
    <xf numFmtId="168" fontId="4" fillId="0" borderId="2" xfId="1" applyNumberFormat="1" applyFont="1" applyFill="1" applyBorder="1" applyAlignment="1">
      <alignment horizontal="right"/>
    </xf>
    <xf numFmtId="167" fontId="4" fillId="0" borderId="2" xfId="1" applyNumberFormat="1" applyFont="1" applyFill="1" applyBorder="1" applyAlignment="1">
      <alignment horizontal="right"/>
    </xf>
    <xf numFmtId="0" fontId="4" fillId="0" borderId="6" xfId="1" applyFont="1" applyBorder="1" applyAlignment="1">
      <alignment horizontal="left" wrapText="1"/>
    </xf>
    <xf numFmtId="0" fontId="4" fillId="0" borderId="5" xfId="1" applyFont="1" applyBorder="1" applyAlignment="1">
      <alignment horizontal="left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3" fillId="2" borderId="0" xfId="0" applyFont="1" applyFill="1" applyAlignment="1"/>
    <xf numFmtId="0" fontId="3" fillId="2" borderId="2" xfId="0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wrapText="1"/>
    </xf>
    <xf numFmtId="165" fontId="3" fillId="2" borderId="2" xfId="0" applyNumberFormat="1" applyFont="1" applyFill="1" applyBorder="1" applyAlignment="1">
      <alignment horizontal="right" wrapText="1"/>
    </xf>
    <xf numFmtId="166" fontId="3" fillId="2" borderId="2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workbookViewId="0">
      <selection activeCell="I4" sqref="I4:I5"/>
    </sheetView>
  </sheetViews>
  <sheetFormatPr defaultRowHeight="9" x14ac:dyDescent="0.15"/>
  <cols>
    <col min="1" max="1" width="3.5703125" style="3" customWidth="1"/>
    <col min="2" max="2" width="15.85546875" style="3" customWidth="1"/>
    <col min="3" max="3" width="13" style="3" customWidth="1"/>
    <col min="4" max="4" width="9" style="3" customWidth="1"/>
    <col min="5" max="6" width="6.140625" style="3" customWidth="1"/>
    <col min="7" max="7" width="7.140625" style="3" customWidth="1"/>
    <col min="8" max="8" width="6.140625" style="3" customWidth="1"/>
    <col min="9" max="9" width="7.7109375" style="3" customWidth="1"/>
    <col min="10" max="10" width="8.28515625" style="3" customWidth="1"/>
    <col min="11" max="11" width="6.140625" style="188" customWidth="1"/>
    <col min="12" max="12" width="5.5703125" style="3" customWidth="1"/>
    <col min="13" max="13" width="6.140625" style="3" customWidth="1"/>
    <col min="14" max="14" width="0.7109375" style="3" customWidth="1"/>
    <col min="15" max="16384" width="9.140625" style="3"/>
  </cols>
  <sheetData>
    <row r="1" spans="1:13" ht="15" customHeight="1" x14ac:dyDescent="0.15">
      <c r="A1" s="1"/>
      <c r="B1" s="1" t="s">
        <v>0</v>
      </c>
      <c r="C1" s="2"/>
      <c r="D1" s="2"/>
      <c r="G1" s="4"/>
      <c r="H1" s="4"/>
      <c r="I1" s="4"/>
      <c r="J1" s="4"/>
      <c r="K1" s="182"/>
      <c r="L1" s="4"/>
      <c r="M1" s="4"/>
    </row>
    <row r="2" spans="1:13" ht="18.75" customHeight="1" x14ac:dyDescent="0.15">
      <c r="A2" s="5" t="s">
        <v>109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 x14ac:dyDescent="0.15">
      <c r="H3" s="6"/>
      <c r="I3" s="7" t="s">
        <v>110</v>
      </c>
      <c r="J3" s="7"/>
      <c r="K3" s="7"/>
      <c r="L3" s="7"/>
      <c r="M3" s="7"/>
    </row>
    <row r="4" spans="1:13" s="13" customFormat="1" ht="15" customHeight="1" x14ac:dyDescent="0.2">
      <c r="A4" s="8" t="s">
        <v>1</v>
      </c>
      <c r="B4" s="9" t="s">
        <v>2</v>
      </c>
      <c r="C4" s="9"/>
      <c r="D4" s="8" t="s">
        <v>3</v>
      </c>
      <c r="E4" s="10">
        <v>2008</v>
      </c>
      <c r="F4" s="10">
        <v>2010</v>
      </c>
      <c r="G4" s="10">
        <v>2011</v>
      </c>
      <c r="H4" s="10">
        <v>2012</v>
      </c>
      <c r="I4" s="10">
        <v>2013</v>
      </c>
      <c r="J4" s="10">
        <v>2014</v>
      </c>
      <c r="K4" s="183">
        <v>2015</v>
      </c>
      <c r="L4" s="11" t="s">
        <v>4</v>
      </c>
      <c r="M4" s="12"/>
    </row>
    <row r="5" spans="1:13" s="13" customFormat="1" ht="15" customHeight="1" x14ac:dyDescent="0.2">
      <c r="A5" s="8"/>
      <c r="B5" s="9"/>
      <c r="C5" s="9"/>
      <c r="D5" s="8"/>
      <c r="E5" s="10"/>
      <c r="F5" s="10"/>
      <c r="G5" s="10"/>
      <c r="H5" s="10"/>
      <c r="I5" s="10"/>
      <c r="J5" s="10"/>
      <c r="K5" s="183"/>
      <c r="L5" s="14" t="s">
        <v>5</v>
      </c>
      <c r="M5" s="14" t="s">
        <v>6</v>
      </c>
    </row>
    <row r="6" spans="1:13" s="13" customFormat="1" ht="13.5" customHeight="1" x14ac:dyDescent="0.15">
      <c r="A6" s="15">
        <v>1</v>
      </c>
      <c r="B6" s="9" t="s">
        <v>7</v>
      </c>
      <c r="C6" s="9"/>
      <c r="D6" s="15" t="s">
        <v>8</v>
      </c>
      <c r="E6" s="16">
        <v>4</v>
      </c>
      <c r="F6" s="16">
        <v>4</v>
      </c>
      <c r="G6" s="17">
        <v>4</v>
      </c>
      <c r="H6" s="17">
        <v>4</v>
      </c>
      <c r="I6" s="17">
        <v>4</v>
      </c>
      <c r="J6" s="17">
        <v>4</v>
      </c>
      <c r="K6" s="19">
        <v>4</v>
      </c>
      <c r="L6" s="17">
        <f t="shared" ref="L6:L8" si="0">I6-E6</f>
        <v>0</v>
      </c>
      <c r="M6" s="18">
        <f t="shared" ref="M6:M8" si="1">I6/E6*100-100</f>
        <v>0</v>
      </c>
    </row>
    <row r="7" spans="1:13" s="13" customFormat="1" ht="13.5" customHeight="1" x14ac:dyDescent="0.15">
      <c r="A7" s="15">
        <v>2</v>
      </c>
      <c r="B7" s="9" t="s">
        <v>9</v>
      </c>
      <c r="C7" s="9"/>
      <c r="D7" s="15" t="s">
        <v>10</v>
      </c>
      <c r="E7" s="17">
        <v>7198</v>
      </c>
      <c r="F7" s="17">
        <v>7198</v>
      </c>
      <c r="G7" s="17">
        <v>7198</v>
      </c>
      <c r="H7" s="17">
        <v>7198</v>
      </c>
      <c r="I7" s="19">
        <v>7198</v>
      </c>
      <c r="J7" s="19">
        <v>7198</v>
      </c>
      <c r="K7" s="19">
        <v>7198</v>
      </c>
      <c r="L7" s="17">
        <f t="shared" si="0"/>
        <v>0</v>
      </c>
      <c r="M7" s="18">
        <f t="shared" si="1"/>
        <v>0</v>
      </c>
    </row>
    <row r="8" spans="1:13" s="13" customFormat="1" ht="13.5" customHeight="1" x14ac:dyDescent="0.15">
      <c r="A8" s="15">
        <v>3</v>
      </c>
      <c r="B8" s="9" t="s">
        <v>11</v>
      </c>
      <c r="C8" s="9"/>
      <c r="D8" s="15" t="s">
        <v>12</v>
      </c>
      <c r="E8" s="17">
        <v>48</v>
      </c>
      <c r="F8" s="17">
        <v>48</v>
      </c>
      <c r="G8" s="17">
        <v>48</v>
      </c>
      <c r="H8" s="17">
        <v>48</v>
      </c>
      <c r="I8" s="17">
        <v>48</v>
      </c>
      <c r="J8" s="17">
        <v>48</v>
      </c>
      <c r="K8" s="19">
        <v>48</v>
      </c>
      <c r="L8" s="17">
        <f t="shared" si="0"/>
        <v>0</v>
      </c>
      <c r="M8" s="18">
        <f t="shared" si="1"/>
        <v>0</v>
      </c>
    </row>
    <row r="9" spans="1:13" s="13" customFormat="1" ht="18" customHeight="1" x14ac:dyDescent="0.15">
      <c r="A9" s="20">
        <v>4</v>
      </c>
      <c r="B9" s="21" t="s">
        <v>13</v>
      </c>
      <c r="C9" s="21"/>
      <c r="D9" s="22" t="s">
        <v>14</v>
      </c>
      <c r="E9" s="23">
        <v>480</v>
      </c>
      <c r="F9" s="23">
        <v>477</v>
      </c>
      <c r="G9" s="23">
        <v>479</v>
      </c>
      <c r="H9" s="23">
        <v>478</v>
      </c>
      <c r="I9" s="23">
        <f>I10+I11</f>
        <v>478</v>
      </c>
      <c r="J9" s="23">
        <v>481</v>
      </c>
      <c r="K9" s="184">
        <v>495</v>
      </c>
      <c r="L9" s="17">
        <f>K9-J9</f>
        <v>14</v>
      </c>
      <c r="M9" s="18">
        <f>K9/J9*100-100</f>
        <v>2.9106029106029041</v>
      </c>
    </row>
    <row r="10" spans="1:13" s="13" customFormat="1" ht="13.5" customHeight="1" x14ac:dyDescent="0.15">
      <c r="A10" s="15">
        <v>5</v>
      </c>
      <c r="B10" s="9" t="s">
        <v>15</v>
      </c>
      <c r="C10" s="9"/>
      <c r="D10" s="15" t="s">
        <v>14</v>
      </c>
      <c r="E10" s="17">
        <v>142</v>
      </c>
      <c r="F10" s="17">
        <v>193</v>
      </c>
      <c r="G10" s="17">
        <v>187</v>
      </c>
      <c r="H10" s="17">
        <v>189</v>
      </c>
      <c r="I10" s="17">
        <v>187</v>
      </c>
      <c r="J10" s="17">
        <v>183</v>
      </c>
      <c r="K10" s="19">
        <v>171</v>
      </c>
      <c r="L10" s="17">
        <f t="shared" ref="L10:L73" si="2">K10-J10</f>
        <v>-12</v>
      </c>
      <c r="M10" s="18">
        <f t="shared" ref="M10:M73" si="3">K10/J10*100-100</f>
        <v>-6.5573770491803174</v>
      </c>
    </row>
    <row r="11" spans="1:13" s="13" customFormat="1" ht="13.5" customHeight="1" x14ac:dyDescent="0.15">
      <c r="A11" s="15">
        <v>6</v>
      </c>
      <c r="B11" s="9" t="s">
        <v>16</v>
      </c>
      <c r="C11" s="9"/>
      <c r="D11" s="15" t="s">
        <v>14</v>
      </c>
      <c r="E11" s="17">
        <v>338</v>
      </c>
      <c r="F11" s="17">
        <v>284</v>
      </c>
      <c r="G11" s="17">
        <v>292</v>
      </c>
      <c r="H11" s="17">
        <v>289</v>
      </c>
      <c r="I11" s="17">
        <v>291</v>
      </c>
      <c r="J11" s="17">
        <v>298</v>
      </c>
      <c r="K11" s="19">
        <v>324</v>
      </c>
      <c r="L11" s="17">
        <f t="shared" si="2"/>
        <v>26</v>
      </c>
      <c r="M11" s="18">
        <f t="shared" si="3"/>
        <v>8.724832214765101</v>
      </c>
    </row>
    <row r="12" spans="1:13" s="13" customFormat="1" ht="13.5" customHeight="1" x14ac:dyDescent="0.15">
      <c r="A12" s="15">
        <v>7</v>
      </c>
      <c r="B12" s="9" t="s">
        <v>17</v>
      </c>
      <c r="C12" s="9"/>
      <c r="D12" s="15" t="s">
        <v>18</v>
      </c>
      <c r="E12" s="18">
        <f>E11/E9*100</f>
        <v>70.416666666666671</v>
      </c>
      <c r="F12" s="18">
        <v>59.538784067085956</v>
      </c>
      <c r="G12" s="18">
        <v>60.96033402922756</v>
      </c>
      <c r="H12" s="18">
        <v>60.460251046025107</v>
      </c>
      <c r="I12" s="18">
        <f>I11/I9*100</f>
        <v>60.878661087866107</v>
      </c>
      <c r="J12" s="18">
        <f>J11/J9*100</f>
        <v>61.954261954261959</v>
      </c>
      <c r="K12" s="185">
        <f>K11/K9*100</f>
        <v>65.454545454545453</v>
      </c>
      <c r="L12" s="17">
        <f t="shared" si="2"/>
        <v>3.5002835002834942</v>
      </c>
      <c r="M12" s="18">
        <f t="shared" si="3"/>
        <v>5.6497864551555637</v>
      </c>
    </row>
    <row r="13" spans="1:13" s="13" customFormat="1" ht="13.5" customHeight="1" x14ac:dyDescent="0.15">
      <c r="A13" s="15">
        <v>8</v>
      </c>
      <c r="B13" s="9" t="s">
        <v>19</v>
      </c>
      <c r="C13" s="9"/>
      <c r="D13" s="15" t="s">
        <v>14</v>
      </c>
      <c r="E13" s="17">
        <v>109</v>
      </c>
      <c r="F13" s="17">
        <v>134</v>
      </c>
      <c r="G13" s="17">
        <v>137</v>
      </c>
      <c r="H13" s="17">
        <v>134</v>
      </c>
      <c r="I13" s="17">
        <v>144</v>
      </c>
      <c r="J13" s="17">
        <v>146</v>
      </c>
      <c r="K13" s="19"/>
      <c r="L13" s="17">
        <f t="shared" si="2"/>
        <v>-146</v>
      </c>
      <c r="M13" s="18">
        <f t="shared" si="3"/>
        <v>-100</v>
      </c>
    </row>
    <row r="14" spans="1:13" s="13" customFormat="1" ht="13.5" customHeight="1" x14ac:dyDescent="0.15">
      <c r="A14" s="15">
        <v>9</v>
      </c>
      <c r="B14" s="24" t="s">
        <v>20</v>
      </c>
      <c r="C14" s="24"/>
      <c r="D14" s="15" t="s">
        <v>18</v>
      </c>
      <c r="E14" s="18">
        <f>E13/E9*100</f>
        <v>22.708333333333332</v>
      </c>
      <c r="F14" s="18">
        <v>28.092243186582809</v>
      </c>
      <c r="G14" s="18">
        <v>28.601252609603339</v>
      </c>
      <c r="H14" s="18">
        <v>28.03347280334728</v>
      </c>
      <c r="I14" s="18">
        <f>I13/I9*100</f>
        <v>30.125523012552303</v>
      </c>
      <c r="J14" s="18">
        <f>J13/J9*100</f>
        <v>30.353430353430355</v>
      </c>
      <c r="K14" s="185"/>
      <c r="L14" s="17">
        <f t="shared" si="2"/>
        <v>-30.353430353430355</v>
      </c>
      <c r="M14" s="18">
        <f t="shared" si="3"/>
        <v>-100</v>
      </c>
    </row>
    <row r="15" spans="1:13" s="13" customFormat="1" ht="13.5" customHeight="1" x14ac:dyDescent="0.15">
      <c r="A15" s="15">
        <v>10</v>
      </c>
      <c r="B15" s="9" t="s">
        <v>21</v>
      </c>
      <c r="C15" s="9"/>
      <c r="D15" s="15" t="s">
        <v>14</v>
      </c>
      <c r="E15" s="17">
        <f>137+26</f>
        <v>163</v>
      </c>
      <c r="F15" s="17">
        <v>187</v>
      </c>
      <c r="G15" s="17">
        <v>178</v>
      </c>
      <c r="H15" s="17">
        <v>174</v>
      </c>
      <c r="I15" s="17">
        <v>170</v>
      </c>
      <c r="J15" s="17">
        <v>162</v>
      </c>
      <c r="K15" s="19"/>
      <c r="L15" s="17">
        <f t="shared" si="2"/>
        <v>-162</v>
      </c>
      <c r="M15" s="18">
        <f t="shared" si="3"/>
        <v>-100</v>
      </c>
    </row>
    <row r="16" spans="1:13" s="13" customFormat="1" ht="13.5" customHeight="1" x14ac:dyDescent="0.15">
      <c r="A16" s="15">
        <v>11</v>
      </c>
      <c r="B16" s="24" t="s">
        <v>20</v>
      </c>
      <c r="C16" s="24"/>
      <c r="D16" s="15" t="s">
        <v>18</v>
      </c>
      <c r="E16" s="18">
        <f>E15/E9*100</f>
        <v>33.958333333333336</v>
      </c>
      <c r="F16" s="18">
        <v>39.20335429769392</v>
      </c>
      <c r="G16" s="18">
        <v>37.160751565762006</v>
      </c>
      <c r="H16" s="18">
        <v>36.401673640167367</v>
      </c>
      <c r="I16" s="18">
        <f>I15/I9*100</f>
        <v>35.564853556485353</v>
      </c>
      <c r="J16" s="18">
        <f>J15/J9*100</f>
        <v>33.679833679833685</v>
      </c>
      <c r="K16" s="185"/>
      <c r="L16" s="17">
        <f t="shared" si="2"/>
        <v>-33.679833679833685</v>
      </c>
      <c r="M16" s="18">
        <f t="shared" si="3"/>
        <v>-100</v>
      </c>
    </row>
    <row r="17" spans="1:13" s="13" customFormat="1" ht="13.5" customHeight="1" x14ac:dyDescent="0.15">
      <c r="A17" s="15">
        <v>12</v>
      </c>
      <c r="B17" s="9" t="s">
        <v>22</v>
      </c>
      <c r="C17" s="9"/>
      <c r="D17" s="15" t="s">
        <v>14</v>
      </c>
      <c r="E17" s="17">
        <v>59</v>
      </c>
      <c r="F17" s="17">
        <v>276</v>
      </c>
      <c r="G17" s="17">
        <v>284</v>
      </c>
      <c r="H17" s="17">
        <v>303</v>
      </c>
      <c r="I17" s="17">
        <v>309</v>
      </c>
      <c r="J17" s="17">
        <v>317</v>
      </c>
      <c r="K17" s="19"/>
      <c r="L17" s="17">
        <f t="shared" si="2"/>
        <v>-317</v>
      </c>
      <c r="M17" s="18">
        <f t="shared" si="3"/>
        <v>-100</v>
      </c>
    </row>
    <row r="18" spans="1:13" s="13" customFormat="1" ht="13.5" customHeight="1" x14ac:dyDescent="0.15">
      <c r="A18" s="15">
        <v>13</v>
      </c>
      <c r="B18" s="24" t="s">
        <v>20</v>
      </c>
      <c r="C18" s="24"/>
      <c r="D18" s="15" t="s">
        <v>18</v>
      </c>
      <c r="E18" s="18">
        <f>E17/E9*100</f>
        <v>12.291666666666666</v>
      </c>
      <c r="F18" s="18">
        <v>57.861635220125784</v>
      </c>
      <c r="G18" s="18">
        <v>59.290187891440503</v>
      </c>
      <c r="H18" s="18">
        <v>63.389121338912133</v>
      </c>
      <c r="I18" s="18">
        <f>I17/I9*100</f>
        <v>64.644351464435147</v>
      </c>
      <c r="J18" s="18">
        <f>J17/J9*100</f>
        <v>65.904365904365903</v>
      </c>
      <c r="K18" s="185"/>
      <c r="L18" s="17">
        <f t="shared" si="2"/>
        <v>-65.904365904365903</v>
      </c>
      <c r="M18" s="18">
        <f t="shared" si="3"/>
        <v>-100</v>
      </c>
    </row>
    <row r="19" spans="1:13" s="13" customFormat="1" ht="18" customHeight="1" x14ac:dyDescent="0.15">
      <c r="A19" s="20">
        <v>14</v>
      </c>
      <c r="B19" s="21" t="s">
        <v>23</v>
      </c>
      <c r="C19" s="21"/>
      <c r="D19" s="22" t="s">
        <v>24</v>
      </c>
      <c r="E19" s="23">
        <f>E20+E21</f>
        <v>1775</v>
      </c>
      <c r="F19" s="23">
        <v>1798</v>
      </c>
      <c r="G19" s="23">
        <v>1757</v>
      </c>
      <c r="H19" s="23">
        <v>1752</v>
      </c>
      <c r="I19" s="23">
        <f>I20+I21</f>
        <v>1734</v>
      </c>
      <c r="J19" s="23">
        <v>1728</v>
      </c>
      <c r="K19" s="184">
        <v>1712</v>
      </c>
      <c r="L19" s="17">
        <f t="shared" si="2"/>
        <v>-16</v>
      </c>
      <c r="M19" s="18">
        <f t="shared" si="3"/>
        <v>-0.92592592592592382</v>
      </c>
    </row>
    <row r="20" spans="1:13" s="13" customFormat="1" ht="13.5" customHeight="1" x14ac:dyDescent="0.15">
      <c r="A20" s="15">
        <v>15</v>
      </c>
      <c r="B20" s="9" t="s">
        <v>25</v>
      </c>
      <c r="C20" s="9"/>
      <c r="D20" s="15" t="s">
        <v>24</v>
      </c>
      <c r="E20" s="17">
        <v>897</v>
      </c>
      <c r="F20" s="17">
        <v>908</v>
      </c>
      <c r="G20" s="17">
        <v>880</v>
      </c>
      <c r="H20" s="17">
        <v>878</v>
      </c>
      <c r="I20" s="17">
        <v>879</v>
      </c>
      <c r="J20" s="17">
        <v>886</v>
      </c>
      <c r="K20" s="19">
        <v>882</v>
      </c>
      <c r="L20" s="17">
        <f t="shared" si="2"/>
        <v>-4</v>
      </c>
      <c r="M20" s="18">
        <f t="shared" si="3"/>
        <v>-0.4514672686230341</v>
      </c>
    </row>
    <row r="21" spans="1:13" s="13" customFormat="1" ht="13.5" customHeight="1" x14ac:dyDescent="0.15">
      <c r="A21" s="15">
        <v>16</v>
      </c>
      <c r="B21" s="9" t="s">
        <v>26</v>
      </c>
      <c r="C21" s="9"/>
      <c r="D21" s="15" t="s">
        <v>24</v>
      </c>
      <c r="E21" s="17">
        <v>878</v>
      </c>
      <c r="F21" s="17">
        <v>890</v>
      </c>
      <c r="G21" s="17">
        <v>877</v>
      </c>
      <c r="H21" s="17">
        <v>874</v>
      </c>
      <c r="I21" s="17">
        <v>855</v>
      </c>
      <c r="J21" s="17">
        <v>842</v>
      </c>
      <c r="K21" s="19">
        <v>830</v>
      </c>
      <c r="L21" s="17">
        <f t="shared" si="2"/>
        <v>-12</v>
      </c>
      <c r="M21" s="18">
        <f t="shared" si="3"/>
        <v>-1.4251781472684115</v>
      </c>
    </row>
    <row r="22" spans="1:13" s="13" customFormat="1" ht="13.5" customHeight="1" x14ac:dyDescent="0.15">
      <c r="A22" s="15">
        <v>17</v>
      </c>
      <c r="B22" s="9" t="s">
        <v>27</v>
      </c>
      <c r="C22" s="9"/>
      <c r="D22" s="15" t="s">
        <v>24</v>
      </c>
      <c r="E22" s="17">
        <v>445</v>
      </c>
      <c r="F22" s="17">
        <v>666</v>
      </c>
      <c r="G22" s="17">
        <v>623</v>
      </c>
      <c r="H22" s="17">
        <v>652</v>
      </c>
      <c r="I22" s="17">
        <v>635</v>
      </c>
      <c r="J22" s="17">
        <v>620</v>
      </c>
      <c r="K22" s="19">
        <v>538</v>
      </c>
      <c r="L22" s="17">
        <f t="shared" si="2"/>
        <v>-82</v>
      </c>
      <c r="M22" s="18">
        <f t="shared" si="3"/>
        <v>-13.225806451612897</v>
      </c>
    </row>
    <row r="23" spans="1:13" s="13" customFormat="1" ht="13.5" customHeight="1" x14ac:dyDescent="0.15">
      <c r="A23" s="15">
        <v>18</v>
      </c>
      <c r="B23" s="25" t="s">
        <v>16</v>
      </c>
      <c r="C23" s="25"/>
      <c r="D23" s="15" t="s">
        <v>24</v>
      </c>
      <c r="E23" s="17">
        <v>1330</v>
      </c>
      <c r="F23" s="17">
        <v>1132</v>
      </c>
      <c r="G23" s="17">
        <v>1134</v>
      </c>
      <c r="H23" s="17">
        <v>1100</v>
      </c>
      <c r="I23" s="17">
        <v>1099</v>
      </c>
      <c r="J23" s="17">
        <v>1108</v>
      </c>
      <c r="K23" s="19">
        <v>1174</v>
      </c>
      <c r="L23" s="17">
        <f t="shared" si="2"/>
        <v>66</v>
      </c>
      <c r="M23" s="18">
        <f t="shared" si="3"/>
        <v>5.9566787003610102</v>
      </c>
    </row>
    <row r="24" spans="1:13" s="26" customFormat="1" ht="13.5" customHeight="1" x14ac:dyDescent="0.15">
      <c r="A24" s="15">
        <v>19</v>
      </c>
      <c r="B24" s="9" t="s">
        <v>28</v>
      </c>
      <c r="C24" s="9"/>
      <c r="D24" s="15" t="s">
        <v>24</v>
      </c>
      <c r="E24" s="19">
        <v>498</v>
      </c>
      <c r="F24" s="19">
        <v>483</v>
      </c>
      <c r="G24" s="19">
        <v>469</v>
      </c>
      <c r="H24" s="19">
        <v>469</v>
      </c>
      <c r="I24" s="19">
        <v>453</v>
      </c>
      <c r="J24" s="19">
        <v>451</v>
      </c>
      <c r="K24" s="19">
        <v>461</v>
      </c>
      <c r="L24" s="17">
        <f t="shared" si="2"/>
        <v>10</v>
      </c>
      <c r="M24" s="18">
        <f t="shared" si="3"/>
        <v>2.2172949002217308</v>
      </c>
    </row>
    <row r="25" spans="1:13" s="26" customFormat="1" ht="13.5" customHeight="1" x14ac:dyDescent="0.15">
      <c r="A25" s="15">
        <v>20</v>
      </c>
      <c r="B25" s="27" t="s">
        <v>29</v>
      </c>
      <c r="C25" s="27"/>
      <c r="D25" s="15" t="s">
        <v>24</v>
      </c>
      <c r="E25" s="19">
        <v>1182</v>
      </c>
      <c r="F25" s="19">
        <v>1225</v>
      </c>
      <c r="G25" s="19">
        <v>1195</v>
      </c>
      <c r="H25" s="19">
        <v>1192</v>
      </c>
      <c r="I25" s="19">
        <v>1188</v>
      </c>
      <c r="J25" s="19">
        <v>1179</v>
      </c>
      <c r="K25" s="19">
        <f>599+543</f>
        <v>1142</v>
      </c>
      <c r="L25" s="17">
        <f t="shared" si="2"/>
        <v>-37</v>
      </c>
      <c r="M25" s="18">
        <f t="shared" si="3"/>
        <v>-3.1382527565733653</v>
      </c>
    </row>
    <row r="26" spans="1:13" s="26" customFormat="1" ht="13.5" customHeight="1" x14ac:dyDescent="0.15">
      <c r="A26" s="15">
        <v>21</v>
      </c>
      <c r="B26" s="27" t="s">
        <v>30</v>
      </c>
      <c r="C26" s="27"/>
      <c r="D26" s="15" t="s">
        <v>24</v>
      </c>
      <c r="E26" s="17">
        <v>95</v>
      </c>
      <c r="F26" s="17">
        <v>90</v>
      </c>
      <c r="G26" s="17">
        <v>93</v>
      </c>
      <c r="H26" s="17">
        <v>91</v>
      </c>
      <c r="I26" s="17">
        <v>93</v>
      </c>
      <c r="J26" s="17">
        <v>98</v>
      </c>
      <c r="K26" s="19">
        <v>109</v>
      </c>
      <c r="L26" s="17">
        <f t="shared" si="2"/>
        <v>11</v>
      </c>
      <c r="M26" s="18">
        <f t="shared" si="3"/>
        <v>11.224489795918373</v>
      </c>
    </row>
    <row r="27" spans="1:13" s="26" customFormat="1" ht="13.5" customHeight="1" x14ac:dyDescent="0.15">
      <c r="A27" s="15">
        <v>22</v>
      </c>
      <c r="B27" s="9" t="s">
        <v>31</v>
      </c>
      <c r="C27" s="9"/>
      <c r="D27" s="15" t="s">
        <v>24</v>
      </c>
      <c r="E27" s="17">
        <v>4</v>
      </c>
      <c r="F27" s="17">
        <v>4</v>
      </c>
      <c r="G27" s="17">
        <v>4</v>
      </c>
      <c r="H27" s="17">
        <v>3</v>
      </c>
      <c r="I27" s="17">
        <v>2</v>
      </c>
      <c r="J27" s="17">
        <v>2</v>
      </c>
      <c r="K27" s="19">
        <v>2</v>
      </c>
      <c r="L27" s="17">
        <f t="shared" si="2"/>
        <v>0</v>
      </c>
      <c r="M27" s="18">
        <f t="shared" si="3"/>
        <v>0</v>
      </c>
    </row>
    <row r="28" spans="1:13" s="26" customFormat="1" ht="13.5" customHeight="1" x14ac:dyDescent="0.15">
      <c r="A28" s="15">
        <v>23</v>
      </c>
      <c r="B28" s="9" t="s">
        <v>32</v>
      </c>
      <c r="C28" s="9"/>
      <c r="D28" s="15" t="s">
        <v>24</v>
      </c>
      <c r="E28" s="17">
        <v>22</v>
      </c>
      <c r="F28" s="17">
        <v>28</v>
      </c>
      <c r="G28" s="17">
        <v>21</v>
      </c>
      <c r="H28" s="17">
        <v>17</v>
      </c>
      <c r="I28" s="17">
        <v>36</v>
      </c>
      <c r="J28" s="17">
        <v>35</v>
      </c>
      <c r="K28" s="19">
        <v>34</v>
      </c>
      <c r="L28" s="17">
        <f t="shared" si="2"/>
        <v>-1</v>
      </c>
      <c r="M28" s="18">
        <f t="shared" si="3"/>
        <v>-2.8571428571428612</v>
      </c>
    </row>
    <row r="29" spans="1:13" s="26" customFormat="1" ht="13.5" customHeight="1" x14ac:dyDescent="0.15">
      <c r="A29" s="15">
        <v>24</v>
      </c>
      <c r="B29" s="9" t="s">
        <v>33</v>
      </c>
      <c r="C29" s="9"/>
      <c r="D29" s="15" t="s">
        <v>24</v>
      </c>
      <c r="E29" s="17">
        <v>50</v>
      </c>
      <c r="F29" s="17">
        <v>66</v>
      </c>
      <c r="G29" s="17">
        <v>66</v>
      </c>
      <c r="H29" s="17">
        <v>66</v>
      </c>
      <c r="I29" s="17">
        <v>67</v>
      </c>
      <c r="J29" s="17">
        <v>67</v>
      </c>
      <c r="K29" s="19">
        <v>72</v>
      </c>
      <c r="L29" s="17">
        <f t="shared" si="2"/>
        <v>5</v>
      </c>
      <c r="M29" s="18">
        <f t="shared" si="3"/>
        <v>7.4626865671641838</v>
      </c>
    </row>
    <row r="30" spans="1:13" s="26" customFormat="1" ht="13.5" customHeight="1" x14ac:dyDescent="0.15">
      <c r="A30" s="15">
        <v>25</v>
      </c>
      <c r="B30" s="9" t="s">
        <v>34</v>
      </c>
      <c r="C30" s="9"/>
      <c r="D30" s="15" t="s">
        <v>24</v>
      </c>
      <c r="E30" s="17">
        <v>2</v>
      </c>
      <c r="F30" s="17">
        <v>9</v>
      </c>
      <c r="G30" s="17">
        <v>2</v>
      </c>
      <c r="H30" s="17">
        <v>3</v>
      </c>
      <c r="I30" s="17">
        <v>10</v>
      </c>
      <c r="J30" s="17">
        <v>8</v>
      </c>
      <c r="K30" s="19">
        <v>15</v>
      </c>
      <c r="L30" s="17">
        <f t="shared" si="2"/>
        <v>7</v>
      </c>
      <c r="M30" s="18">
        <f t="shared" si="3"/>
        <v>87.5</v>
      </c>
    </row>
    <row r="31" spans="1:13" s="26" customFormat="1" ht="13.5" customHeight="1" x14ac:dyDescent="0.15">
      <c r="A31" s="15">
        <v>26</v>
      </c>
      <c r="B31" s="9" t="s">
        <v>35</v>
      </c>
      <c r="C31" s="9"/>
      <c r="D31" s="15" t="s">
        <v>24</v>
      </c>
      <c r="E31" s="17">
        <v>3</v>
      </c>
      <c r="F31" s="17">
        <v>28</v>
      </c>
      <c r="G31" s="17">
        <v>22</v>
      </c>
      <c r="H31" s="17">
        <v>16</v>
      </c>
      <c r="I31" s="17">
        <v>34</v>
      </c>
      <c r="J31" s="17">
        <v>24</v>
      </c>
      <c r="K31" s="19">
        <v>16</v>
      </c>
      <c r="L31" s="17">
        <f t="shared" si="2"/>
        <v>-8</v>
      </c>
      <c r="M31" s="18">
        <f t="shared" si="3"/>
        <v>-33.333333333333343</v>
      </c>
    </row>
    <row r="32" spans="1:13" s="26" customFormat="1" ht="13.5" customHeight="1" x14ac:dyDescent="0.15">
      <c r="A32" s="15">
        <v>27</v>
      </c>
      <c r="B32" s="9" t="s">
        <v>36</v>
      </c>
      <c r="C32" s="9"/>
      <c r="D32" s="15" t="s">
        <v>24</v>
      </c>
      <c r="E32" s="17">
        <v>867</v>
      </c>
      <c r="F32" s="17">
        <v>833</v>
      </c>
      <c r="G32" s="17">
        <v>913</v>
      </c>
      <c r="H32" s="17">
        <v>889</v>
      </c>
      <c r="I32" s="17">
        <v>828</v>
      </c>
      <c r="J32" s="17">
        <v>882</v>
      </c>
      <c r="K32" s="19"/>
      <c r="L32" s="17">
        <f t="shared" si="2"/>
        <v>-882</v>
      </c>
      <c r="M32" s="18">
        <f t="shared" si="3"/>
        <v>-100</v>
      </c>
    </row>
    <row r="33" spans="1:13" s="26" customFormat="1" ht="13.5" customHeight="1" x14ac:dyDescent="0.15">
      <c r="A33" s="15">
        <v>28</v>
      </c>
      <c r="B33" s="9" t="s">
        <v>37</v>
      </c>
      <c r="C33" s="9"/>
      <c r="D33" s="15" t="s">
        <v>24</v>
      </c>
      <c r="E33" s="17">
        <v>5</v>
      </c>
      <c r="F33" s="17">
        <v>5</v>
      </c>
      <c r="G33" s="17">
        <v>3</v>
      </c>
      <c r="H33" s="17">
        <v>2</v>
      </c>
      <c r="I33" s="17">
        <v>14</v>
      </c>
      <c r="J33" s="17">
        <v>33</v>
      </c>
      <c r="K33" s="19">
        <v>3</v>
      </c>
      <c r="L33" s="17">
        <f t="shared" si="2"/>
        <v>-30</v>
      </c>
      <c r="M33" s="18">
        <f t="shared" si="3"/>
        <v>-90.909090909090907</v>
      </c>
    </row>
    <row r="34" spans="1:13" s="26" customFormat="1" ht="13.5" customHeight="1" x14ac:dyDescent="0.15">
      <c r="A34" s="15">
        <v>29</v>
      </c>
      <c r="B34" s="9" t="s">
        <v>38</v>
      </c>
      <c r="C34" s="9"/>
      <c r="D34" s="15" t="s">
        <v>24</v>
      </c>
      <c r="E34" s="17">
        <v>170</v>
      </c>
      <c r="F34" s="17">
        <v>156</v>
      </c>
      <c r="G34" s="17">
        <v>136</v>
      </c>
      <c r="H34" s="17">
        <v>86</v>
      </c>
      <c r="I34" s="17">
        <v>107</v>
      </c>
      <c r="J34" s="17">
        <v>89</v>
      </c>
      <c r="K34" s="19">
        <v>40</v>
      </c>
      <c r="L34" s="17">
        <f t="shared" si="2"/>
        <v>-49</v>
      </c>
      <c r="M34" s="18">
        <f t="shared" si="3"/>
        <v>-55.056179775280903</v>
      </c>
    </row>
    <row r="35" spans="1:13" s="26" customFormat="1" ht="13.5" customHeight="1" x14ac:dyDescent="0.15">
      <c r="A35" s="15">
        <v>30</v>
      </c>
      <c r="B35" s="9" t="s">
        <v>39</v>
      </c>
      <c r="C35" s="9"/>
      <c r="D35" s="15" t="s">
        <v>24</v>
      </c>
      <c r="E35" s="17">
        <v>151</v>
      </c>
      <c r="F35" s="17">
        <v>135</v>
      </c>
      <c r="G35" s="17">
        <v>126</v>
      </c>
      <c r="H35" s="17">
        <v>74</v>
      </c>
      <c r="I35" s="17">
        <v>75</v>
      </c>
      <c r="J35" s="17">
        <v>46</v>
      </c>
      <c r="K35" s="19">
        <v>19</v>
      </c>
      <c r="L35" s="17">
        <f t="shared" si="2"/>
        <v>-27</v>
      </c>
      <c r="M35" s="18">
        <f t="shared" si="3"/>
        <v>-58.695652173913047</v>
      </c>
    </row>
    <row r="36" spans="1:13" s="26" customFormat="1" ht="13.5" customHeight="1" x14ac:dyDescent="0.15">
      <c r="A36" s="15">
        <v>31</v>
      </c>
      <c r="B36" s="9" t="s">
        <v>40</v>
      </c>
      <c r="C36" s="9"/>
      <c r="D36" s="15" t="s">
        <v>41</v>
      </c>
      <c r="E36" s="28">
        <v>227</v>
      </c>
      <c r="F36" s="28">
        <v>337.8</v>
      </c>
      <c r="G36" s="28">
        <v>585.6</v>
      </c>
      <c r="H36" s="28">
        <v>847.9</v>
      </c>
      <c r="I36" s="28">
        <v>963</v>
      </c>
      <c r="J36" s="28">
        <v>1117.4000000000001</v>
      </c>
      <c r="K36" s="186">
        <v>1197.2</v>
      </c>
      <c r="L36" s="17">
        <f t="shared" si="2"/>
        <v>79.799999999999955</v>
      </c>
      <c r="M36" s="18">
        <f t="shared" si="3"/>
        <v>7.1415786647574606</v>
      </c>
    </row>
    <row r="37" spans="1:13" s="26" customFormat="1" ht="13.5" customHeight="1" x14ac:dyDescent="0.15">
      <c r="A37" s="15">
        <v>32</v>
      </c>
      <c r="B37" s="29" t="s">
        <v>42</v>
      </c>
      <c r="C37" s="29"/>
      <c r="D37" s="15" t="s">
        <v>41</v>
      </c>
      <c r="E37" s="28">
        <v>386.9</v>
      </c>
      <c r="F37" s="28">
        <v>237.5</v>
      </c>
      <c r="G37" s="28">
        <v>532.4</v>
      </c>
      <c r="H37" s="28">
        <v>530.29999999999995</v>
      </c>
      <c r="I37" s="28">
        <v>831.7</v>
      </c>
      <c r="J37" s="28">
        <v>1311.6</v>
      </c>
      <c r="K37" s="186">
        <v>1635.8</v>
      </c>
      <c r="L37" s="17">
        <f t="shared" si="2"/>
        <v>324.20000000000005</v>
      </c>
      <c r="M37" s="18">
        <f t="shared" si="3"/>
        <v>24.71790179932907</v>
      </c>
    </row>
    <row r="38" spans="1:13" s="26" customFormat="1" ht="13.5" customHeight="1" x14ac:dyDescent="0.15">
      <c r="A38" s="15">
        <v>33</v>
      </c>
      <c r="B38" s="9" t="s">
        <v>43</v>
      </c>
      <c r="C38" s="9"/>
      <c r="D38" s="15" t="s">
        <v>41</v>
      </c>
      <c r="E38" s="28">
        <v>40.299999999999997</v>
      </c>
      <c r="F38" s="28">
        <v>89.3</v>
      </c>
      <c r="G38" s="28">
        <v>93.1</v>
      </c>
      <c r="H38" s="28">
        <v>112.9</v>
      </c>
      <c r="I38" s="28">
        <v>67.599999999999994</v>
      </c>
      <c r="J38" s="28">
        <v>78.099999999999994</v>
      </c>
      <c r="K38" s="186">
        <v>86</v>
      </c>
      <c r="L38" s="17">
        <f t="shared" si="2"/>
        <v>7.9000000000000057</v>
      </c>
      <c r="M38" s="18">
        <f t="shared" si="3"/>
        <v>10.115236875800264</v>
      </c>
    </row>
    <row r="39" spans="1:13" s="26" customFormat="1" ht="13.5" customHeight="1" x14ac:dyDescent="0.15">
      <c r="A39" s="15">
        <v>34</v>
      </c>
      <c r="B39" s="29" t="s">
        <v>44</v>
      </c>
      <c r="C39" s="29"/>
      <c r="D39" s="15" t="s">
        <v>41</v>
      </c>
      <c r="E39" s="28">
        <v>118.9</v>
      </c>
      <c r="F39" s="28">
        <v>124.2</v>
      </c>
      <c r="G39" s="28">
        <v>171.4</v>
      </c>
      <c r="H39" s="28">
        <v>200.1</v>
      </c>
      <c r="I39" s="28">
        <v>1417.9</v>
      </c>
      <c r="J39" s="28">
        <v>1439.6</v>
      </c>
      <c r="K39" s="186">
        <v>1161.8</v>
      </c>
      <c r="L39" s="17">
        <f t="shared" si="2"/>
        <v>-277.79999999999995</v>
      </c>
      <c r="M39" s="18">
        <f t="shared" si="3"/>
        <v>-19.297026951931102</v>
      </c>
    </row>
    <row r="40" spans="1:13" s="26" customFormat="1" ht="18" customHeight="1" x14ac:dyDescent="0.15">
      <c r="A40" s="20">
        <v>35</v>
      </c>
      <c r="B40" s="21" t="s">
        <v>45</v>
      </c>
      <c r="C40" s="21"/>
      <c r="D40" s="22" t="s">
        <v>14</v>
      </c>
      <c r="E40" s="23">
        <v>413</v>
      </c>
      <c r="F40" s="23">
        <v>409</v>
      </c>
      <c r="G40" s="23">
        <v>410</v>
      </c>
      <c r="H40" s="23">
        <v>406</v>
      </c>
      <c r="I40" s="23">
        <v>401</v>
      </c>
      <c r="J40" s="23">
        <v>412</v>
      </c>
      <c r="K40" s="76">
        <f>K41+K43+K45+K47</f>
        <v>413</v>
      </c>
      <c r="L40" s="17">
        <f>K40-J40</f>
        <v>1</v>
      </c>
      <c r="M40" s="18">
        <f t="shared" si="3"/>
        <v>0.24271844660195541</v>
      </c>
    </row>
    <row r="41" spans="1:13" s="26" customFormat="1" ht="13.5" customHeight="1" x14ac:dyDescent="0.15">
      <c r="A41" s="15">
        <v>36</v>
      </c>
      <c r="B41" s="30" t="s">
        <v>46</v>
      </c>
      <c r="C41" s="31" t="s">
        <v>13</v>
      </c>
      <c r="D41" s="15" t="s">
        <v>14</v>
      </c>
      <c r="E41" s="17">
        <v>291</v>
      </c>
      <c r="F41" s="17">
        <v>248</v>
      </c>
      <c r="G41" s="17">
        <v>252</v>
      </c>
      <c r="H41" s="17">
        <v>244</v>
      </c>
      <c r="I41" s="17">
        <v>231</v>
      </c>
      <c r="J41" s="17">
        <v>235</v>
      </c>
      <c r="K41" s="79">
        <v>221</v>
      </c>
      <c r="L41" s="17">
        <f t="shared" si="2"/>
        <v>-14</v>
      </c>
      <c r="M41" s="18">
        <f t="shared" si="3"/>
        <v>-5.9574468085106389</v>
      </c>
    </row>
    <row r="42" spans="1:13" s="26" customFormat="1" ht="13.5" customHeight="1" x14ac:dyDescent="0.15">
      <c r="A42" s="15">
        <v>37</v>
      </c>
      <c r="B42" s="30"/>
      <c r="C42" s="31" t="s">
        <v>47</v>
      </c>
      <c r="D42" s="15" t="s">
        <v>18</v>
      </c>
      <c r="E42" s="28">
        <f>E41/E40*100</f>
        <v>70.460048426150124</v>
      </c>
      <c r="F42" s="28">
        <v>60.635696821515893</v>
      </c>
      <c r="G42" s="28">
        <v>61.463414634146339</v>
      </c>
      <c r="H42" s="28">
        <v>60.098522167487687</v>
      </c>
      <c r="I42" s="28">
        <f>I41/I40*100</f>
        <v>57.605985037406484</v>
      </c>
      <c r="J42" s="28">
        <f>J41/J40*100</f>
        <v>57.038834951456309</v>
      </c>
      <c r="K42" s="81">
        <f>K41/K40*100</f>
        <v>53.510895883777245</v>
      </c>
      <c r="L42" s="17">
        <f t="shared" si="2"/>
        <v>-3.5279390676790641</v>
      </c>
      <c r="M42" s="18">
        <f t="shared" si="3"/>
        <v>-6.1851527484415953</v>
      </c>
    </row>
    <row r="43" spans="1:13" s="26" customFormat="1" ht="13.5" customHeight="1" x14ac:dyDescent="0.15">
      <c r="A43" s="15">
        <v>38</v>
      </c>
      <c r="B43" s="30" t="s">
        <v>48</v>
      </c>
      <c r="C43" s="31" t="s">
        <v>13</v>
      </c>
      <c r="D43" s="15" t="s">
        <v>14</v>
      </c>
      <c r="E43" s="17">
        <v>86</v>
      </c>
      <c r="F43" s="17">
        <v>110</v>
      </c>
      <c r="G43" s="17">
        <v>107</v>
      </c>
      <c r="H43" s="17">
        <v>109</v>
      </c>
      <c r="I43" s="17">
        <v>108</v>
      </c>
      <c r="J43" s="17">
        <v>105</v>
      </c>
      <c r="K43" s="79">
        <v>114</v>
      </c>
      <c r="L43" s="17">
        <f t="shared" si="2"/>
        <v>9</v>
      </c>
      <c r="M43" s="18">
        <f t="shared" si="3"/>
        <v>8.5714285714285694</v>
      </c>
    </row>
    <row r="44" spans="1:13" s="26" customFormat="1" ht="13.5" customHeight="1" x14ac:dyDescent="0.15">
      <c r="A44" s="15">
        <v>39</v>
      </c>
      <c r="B44" s="30"/>
      <c r="C44" s="31" t="s">
        <v>47</v>
      </c>
      <c r="D44" s="15" t="s">
        <v>18</v>
      </c>
      <c r="E44" s="28">
        <f>E43/E40*100</f>
        <v>20.823244552058114</v>
      </c>
      <c r="F44" s="28">
        <v>26.894865525672373</v>
      </c>
      <c r="G44" s="28">
        <v>26.097560975609756</v>
      </c>
      <c r="H44" s="28">
        <v>26.847290640394089</v>
      </c>
      <c r="I44" s="28">
        <f>I43/I40*100</f>
        <v>26.932668329177055</v>
      </c>
      <c r="J44" s="28">
        <f>J43/J40*100</f>
        <v>25.485436893203882</v>
      </c>
      <c r="K44" s="81">
        <f>K43/K40*100</f>
        <v>27.602905569007262</v>
      </c>
      <c r="L44" s="17">
        <f t="shared" si="2"/>
        <v>2.1174686758033801</v>
      </c>
      <c r="M44" s="18">
        <f t="shared" si="3"/>
        <v>8.3085437564856477</v>
      </c>
    </row>
    <row r="45" spans="1:13" s="26" customFormat="1" ht="13.5" customHeight="1" x14ac:dyDescent="0.15">
      <c r="A45" s="15">
        <v>40</v>
      </c>
      <c r="B45" s="30" t="s">
        <v>49</v>
      </c>
      <c r="C45" s="31" t="s">
        <v>13</v>
      </c>
      <c r="D45" s="15" t="s">
        <v>14</v>
      </c>
      <c r="E45" s="17">
        <v>28</v>
      </c>
      <c r="F45" s="17">
        <v>39</v>
      </c>
      <c r="G45" s="17">
        <v>46</v>
      </c>
      <c r="H45" s="17">
        <v>40</v>
      </c>
      <c r="I45" s="17">
        <v>48</v>
      </c>
      <c r="J45" s="17">
        <v>51</v>
      </c>
      <c r="K45" s="79">
        <v>56</v>
      </c>
      <c r="L45" s="17">
        <f t="shared" si="2"/>
        <v>5</v>
      </c>
      <c r="M45" s="18">
        <f t="shared" si="3"/>
        <v>9.8039215686274588</v>
      </c>
    </row>
    <row r="46" spans="1:13" s="26" customFormat="1" ht="13.5" customHeight="1" x14ac:dyDescent="0.15">
      <c r="A46" s="15">
        <v>41</v>
      </c>
      <c r="B46" s="30"/>
      <c r="C46" s="31" t="s">
        <v>47</v>
      </c>
      <c r="D46" s="15" t="s">
        <v>18</v>
      </c>
      <c r="E46" s="28">
        <f>E45/E40*100</f>
        <v>6.7796610169491522</v>
      </c>
      <c r="F46" s="28">
        <v>9.5354523227383865</v>
      </c>
      <c r="G46" s="28">
        <v>11.219512195121952</v>
      </c>
      <c r="H46" s="28">
        <v>9.8522167487684733</v>
      </c>
      <c r="I46" s="28">
        <f>I45/I40*100</f>
        <v>11.970074812967582</v>
      </c>
      <c r="J46" s="28">
        <f>J45/J40*100</f>
        <v>12.378640776699029</v>
      </c>
      <c r="K46" s="81">
        <f>K45/K40*100</f>
        <v>13.559322033898304</v>
      </c>
      <c r="L46" s="17">
        <f t="shared" si="2"/>
        <v>1.1806812571992751</v>
      </c>
      <c r="M46" s="18">
        <f t="shared" si="3"/>
        <v>9.5380525091392343</v>
      </c>
    </row>
    <row r="47" spans="1:13" s="26" customFormat="1" ht="13.5" customHeight="1" x14ac:dyDescent="0.15">
      <c r="A47" s="15">
        <v>42</v>
      </c>
      <c r="B47" s="30" t="s">
        <v>50</v>
      </c>
      <c r="C47" s="31" t="s">
        <v>13</v>
      </c>
      <c r="D47" s="15" t="s">
        <v>14</v>
      </c>
      <c r="E47" s="17">
        <v>8</v>
      </c>
      <c r="F47" s="17">
        <v>12</v>
      </c>
      <c r="G47" s="17">
        <v>5</v>
      </c>
      <c r="H47" s="17">
        <v>13</v>
      </c>
      <c r="I47" s="17">
        <v>14</v>
      </c>
      <c r="J47" s="17">
        <v>21</v>
      </c>
      <c r="K47" s="79">
        <v>22</v>
      </c>
      <c r="L47" s="17">
        <f t="shared" si="2"/>
        <v>1</v>
      </c>
      <c r="M47" s="18">
        <f t="shared" si="3"/>
        <v>4.7619047619047734</v>
      </c>
    </row>
    <row r="48" spans="1:13" s="26" customFormat="1" ht="13.5" customHeight="1" x14ac:dyDescent="0.15">
      <c r="A48" s="15">
        <v>43</v>
      </c>
      <c r="B48" s="30"/>
      <c r="C48" s="31" t="s">
        <v>47</v>
      </c>
      <c r="D48" s="15" t="s">
        <v>18</v>
      </c>
      <c r="E48" s="28">
        <f>E47/E40*100</f>
        <v>1.937046004842615</v>
      </c>
      <c r="F48" s="28">
        <v>2.9339853300733498</v>
      </c>
      <c r="G48" s="28">
        <v>1.2195121951219512</v>
      </c>
      <c r="H48" s="28">
        <v>3.201970443349754</v>
      </c>
      <c r="I48" s="28">
        <f>I47/I40*100</f>
        <v>3.4912718204488775</v>
      </c>
      <c r="J48" s="28">
        <f>J47/J40*100</f>
        <v>5.0970873786407767</v>
      </c>
      <c r="K48" s="81">
        <f>K47/K40*100</f>
        <v>5.3268765133171918</v>
      </c>
      <c r="L48" s="17">
        <f t="shared" si="2"/>
        <v>0.22978913467641515</v>
      </c>
      <c r="M48" s="18">
        <f t="shared" si="3"/>
        <v>4.5082439755563399</v>
      </c>
    </row>
    <row r="49" spans="1:14" s="26" customFormat="1" ht="15" customHeight="1" x14ac:dyDescent="0.15">
      <c r="A49" s="20">
        <v>44</v>
      </c>
      <c r="B49" s="32" t="s">
        <v>51</v>
      </c>
      <c r="C49" s="32"/>
      <c r="D49" s="22" t="s">
        <v>14</v>
      </c>
      <c r="E49" s="23">
        <v>275</v>
      </c>
      <c r="F49" s="23">
        <v>276</v>
      </c>
      <c r="G49" s="23">
        <v>282</v>
      </c>
      <c r="H49" s="23">
        <v>265</v>
      </c>
      <c r="I49" s="23">
        <v>262</v>
      </c>
      <c r="J49" s="23">
        <v>268</v>
      </c>
      <c r="K49" s="184">
        <v>264</v>
      </c>
      <c r="L49" s="17">
        <f t="shared" si="2"/>
        <v>-4</v>
      </c>
      <c r="M49" s="18">
        <f t="shared" si="3"/>
        <v>-1.4925373134328339</v>
      </c>
    </row>
    <row r="50" spans="1:14" s="26" customFormat="1" ht="13.5" customHeight="1" x14ac:dyDescent="0.15">
      <c r="A50" s="15">
        <v>45</v>
      </c>
      <c r="B50" s="9" t="s">
        <v>52</v>
      </c>
      <c r="C50" s="9"/>
      <c r="D50" s="15" t="s">
        <v>14</v>
      </c>
      <c r="E50" s="17">
        <v>261</v>
      </c>
      <c r="F50" s="17">
        <v>231</v>
      </c>
      <c r="G50" s="17">
        <v>245</v>
      </c>
      <c r="H50" s="17">
        <v>236</v>
      </c>
      <c r="I50" s="17">
        <v>263</v>
      </c>
      <c r="J50" s="17">
        <v>257</v>
      </c>
      <c r="K50" s="19">
        <v>254</v>
      </c>
      <c r="L50" s="17">
        <f t="shared" si="2"/>
        <v>-3</v>
      </c>
      <c r="M50" s="18">
        <f t="shared" si="3"/>
        <v>-1.1673151750972721</v>
      </c>
    </row>
    <row r="51" spans="1:14" s="26" customFormat="1" ht="13.5" customHeight="1" x14ac:dyDescent="0.15">
      <c r="A51" s="15">
        <v>46</v>
      </c>
      <c r="B51" s="9" t="s">
        <v>53</v>
      </c>
      <c r="C51" s="9"/>
      <c r="D51" s="15" t="s">
        <v>18</v>
      </c>
      <c r="E51" s="28">
        <f>E50/E49*100</f>
        <v>94.909090909090907</v>
      </c>
      <c r="F51" s="28">
        <v>83.695652173913047</v>
      </c>
      <c r="G51" s="28">
        <v>86.879432624113477</v>
      </c>
      <c r="H51" s="28">
        <v>89.056603773584911</v>
      </c>
      <c r="I51" s="28">
        <f>I50/I49*100</f>
        <v>100.38167938931298</v>
      </c>
      <c r="J51" s="28">
        <f>J50/J49*100</f>
        <v>95.895522388059703</v>
      </c>
      <c r="K51" s="186">
        <f>K50/K49*100</f>
        <v>96.212121212121218</v>
      </c>
      <c r="L51" s="17">
        <f t="shared" si="2"/>
        <v>0.31659882406151496</v>
      </c>
      <c r="M51" s="18">
        <f t="shared" si="3"/>
        <v>0.33014974649216811</v>
      </c>
    </row>
    <row r="52" spans="1:14" s="26" customFormat="1" ht="13.5" customHeight="1" x14ac:dyDescent="0.15">
      <c r="A52" s="15">
        <v>47</v>
      </c>
      <c r="B52" s="9" t="s">
        <v>54</v>
      </c>
      <c r="C52" s="9"/>
      <c r="D52" s="15" t="s">
        <v>14</v>
      </c>
      <c r="E52" s="17">
        <v>194</v>
      </c>
      <c r="F52" s="17">
        <v>198</v>
      </c>
      <c r="G52" s="17">
        <v>209</v>
      </c>
      <c r="H52" s="17">
        <v>193</v>
      </c>
      <c r="I52" s="17">
        <v>216</v>
      </c>
      <c r="J52" s="17">
        <v>232</v>
      </c>
      <c r="K52" s="19">
        <v>224</v>
      </c>
      <c r="L52" s="17">
        <f t="shared" si="2"/>
        <v>-8</v>
      </c>
      <c r="M52" s="18">
        <f t="shared" si="3"/>
        <v>-3.448275862068968</v>
      </c>
    </row>
    <row r="53" spans="1:14" s="26" customFormat="1" ht="13.5" customHeight="1" x14ac:dyDescent="0.15">
      <c r="A53" s="15">
        <v>48</v>
      </c>
      <c r="B53" s="9" t="s">
        <v>53</v>
      </c>
      <c r="C53" s="9"/>
      <c r="D53" s="15" t="s">
        <v>18</v>
      </c>
      <c r="E53" s="28">
        <f>E52/E49*100</f>
        <v>70.545454545454547</v>
      </c>
      <c r="F53" s="28">
        <v>71.739130434782609</v>
      </c>
      <c r="G53" s="28">
        <v>74.113475177304963</v>
      </c>
      <c r="H53" s="28">
        <v>72.830188679245282</v>
      </c>
      <c r="I53" s="28">
        <f>I52/I49*100</f>
        <v>82.44274809160305</v>
      </c>
      <c r="J53" s="28">
        <f>J52/J49*100</f>
        <v>86.567164179104466</v>
      </c>
      <c r="K53" s="186">
        <f>K52/K49*100</f>
        <v>84.848484848484844</v>
      </c>
      <c r="L53" s="17">
        <f t="shared" si="2"/>
        <v>-1.7186793306196222</v>
      </c>
      <c r="M53" s="18">
        <f t="shared" si="3"/>
        <v>-1.9853709508881821</v>
      </c>
    </row>
    <row r="54" spans="1:14" s="26" customFormat="1" ht="13.5" customHeight="1" x14ac:dyDescent="0.15">
      <c r="A54" s="15">
        <v>49</v>
      </c>
      <c r="B54" s="9" t="s">
        <v>55</v>
      </c>
      <c r="C54" s="9"/>
      <c r="D54" s="15" t="s">
        <v>14</v>
      </c>
      <c r="E54" s="17">
        <v>64</v>
      </c>
      <c r="F54" s="17">
        <v>98</v>
      </c>
      <c r="G54" s="17">
        <v>117</v>
      </c>
      <c r="H54" s="17">
        <v>136</v>
      </c>
      <c r="I54" s="17">
        <v>156</v>
      </c>
      <c r="J54" s="17">
        <v>188</v>
      </c>
      <c r="K54" s="19">
        <v>159</v>
      </c>
      <c r="L54" s="17">
        <f t="shared" si="2"/>
        <v>-29</v>
      </c>
      <c r="M54" s="18">
        <f t="shared" si="3"/>
        <v>-15.425531914893625</v>
      </c>
    </row>
    <row r="55" spans="1:14" s="26" customFormat="1" ht="13.5" customHeight="1" x14ac:dyDescent="0.15">
      <c r="A55" s="15">
        <v>50</v>
      </c>
      <c r="B55" s="9" t="s">
        <v>53</v>
      </c>
      <c r="C55" s="9"/>
      <c r="D55" s="15" t="s">
        <v>18</v>
      </c>
      <c r="E55" s="28">
        <f>E54/E49*100</f>
        <v>23.272727272727273</v>
      </c>
      <c r="F55" s="28">
        <v>35.507246376811594</v>
      </c>
      <c r="G55" s="28">
        <v>41.48936170212766</v>
      </c>
      <c r="H55" s="28">
        <v>46.037735849056602</v>
      </c>
      <c r="I55" s="28">
        <f>I54/I49*100</f>
        <v>59.541984732824424</v>
      </c>
      <c r="J55" s="28">
        <f>J54/J49*100</f>
        <v>70.149253731343293</v>
      </c>
      <c r="K55" s="186">
        <f>K54/K49*100</f>
        <v>60.227272727272727</v>
      </c>
      <c r="L55" s="17">
        <f t="shared" si="2"/>
        <v>-9.9219810040705667</v>
      </c>
      <c r="M55" s="18">
        <f t="shared" si="3"/>
        <v>-14.144100580270802</v>
      </c>
      <c r="N55" s="33"/>
    </row>
    <row r="56" spans="1:14" s="26" customFormat="1" ht="13.5" customHeight="1" x14ac:dyDescent="0.15">
      <c r="A56" s="15">
        <v>51</v>
      </c>
      <c r="B56" s="9" t="s">
        <v>56</v>
      </c>
      <c r="C56" s="9"/>
      <c r="D56" s="15" t="s">
        <v>14</v>
      </c>
      <c r="E56" s="17">
        <v>102</v>
      </c>
      <c r="F56" s="17">
        <v>136</v>
      </c>
      <c r="G56" s="17">
        <v>138</v>
      </c>
      <c r="H56" s="17">
        <v>177</v>
      </c>
      <c r="I56" s="17">
        <v>213</v>
      </c>
      <c r="J56" s="17">
        <v>207</v>
      </c>
      <c r="K56" s="19">
        <v>217</v>
      </c>
      <c r="L56" s="17">
        <f t="shared" si="2"/>
        <v>10</v>
      </c>
      <c r="M56" s="18">
        <f t="shared" si="3"/>
        <v>4.8309178743961354</v>
      </c>
    </row>
    <row r="57" spans="1:14" s="26" customFormat="1" ht="13.5" customHeight="1" x14ac:dyDescent="0.15">
      <c r="A57" s="15">
        <v>52</v>
      </c>
      <c r="B57" s="9" t="s">
        <v>53</v>
      </c>
      <c r="C57" s="9"/>
      <c r="D57" s="15" t="s">
        <v>18</v>
      </c>
      <c r="E57" s="28">
        <f>E56/E49*100</f>
        <v>37.090909090909093</v>
      </c>
      <c r="F57" s="28">
        <v>49.275362318840585</v>
      </c>
      <c r="G57" s="28">
        <v>48.936170212765958</v>
      </c>
      <c r="H57" s="28">
        <v>62.641509433962263</v>
      </c>
      <c r="I57" s="28">
        <f>I56/I49*100</f>
        <v>81.297709923664115</v>
      </c>
      <c r="J57" s="28">
        <f>J56/J49*100</f>
        <v>77.238805970149244</v>
      </c>
      <c r="K57" s="186">
        <f>K56/K49*100</f>
        <v>82.196969696969703</v>
      </c>
      <c r="L57" s="17">
        <f t="shared" si="2"/>
        <v>4.9581637268204588</v>
      </c>
      <c r="M57" s="18">
        <f t="shared" si="3"/>
        <v>6.4192651149173088</v>
      </c>
    </row>
    <row r="58" spans="1:14" s="26" customFormat="1" ht="18" customHeight="1" x14ac:dyDescent="0.15">
      <c r="A58" s="20">
        <v>53</v>
      </c>
      <c r="B58" s="21" t="s">
        <v>57</v>
      </c>
      <c r="C58" s="21"/>
      <c r="D58" s="22" t="s">
        <v>58</v>
      </c>
      <c r="E58" s="23">
        <f>SUM(E59:E63)</f>
        <v>79594</v>
      </c>
      <c r="F58" s="23">
        <v>95935</v>
      </c>
      <c r="G58" s="23">
        <v>91935</v>
      </c>
      <c r="H58" s="23">
        <v>98387</v>
      </c>
      <c r="I58" s="23">
        <f>SUM(I59:I63)</f>
        <v>102451</v>
      </c>
      <c r="J58" s="23">
        <v>114087</v>
      </c>
      <c r="K58" s="184">
        <f>SUM(K59:K63)</f>
        <v>120850</v>
      </c>
      <c r="L58" s="17">
        <f t="shared" si="2"/>
        <v>6763</v>
      </c>
      <c r="M58" s="18">
        <f t="shared" si="3"/>
        <v>5.9279321920990213</v>
      </c>
    </row>
    <row r="59" spans="1:14" s="26" customFormat="1" ht="13.5" customHeight="1" x14ac:dyDescent="0.15">
      <c r="A59" s="15">
        <v>54</v>
      </c>
      <c r="B59" s="34" t="s">
        <v>59</v>
      </c>
      <c r="C59" s="34"/>
      <c r="D59" s="15" t="s">
        <v>58</v>
      </c>
      <c r="E59" s="17">
        <v>527</v>
      </c>
      <c r="F59" s="17">
        <v>556</v>
      </c>
      <c r="G59" s="17">
        <v>482</v>
      </c>
      <c r="H59" s="17">
        <v>409</v>
      </c>
      <c r="I59" s="17">
        <v>356</v>
      </c>
      <c r="J59" s="17">
        <v>274</v>
      </c>
      <c r="K59" s="19">
        <v>276</v>
      </c>
      <c r="L59" s="17">
        <f t="shared" si="2"/>
        <v>2</v>
      </c>
      <c r="M59" s="18">
        <f t="shared" si="3"/>
        <v>0.72992700729928117</v>
      </c>
    </row>
    <row r="60" spans="1:14" s="26" customFormat="1" ht="13.5" customHeight="1" x14ac:dyDescent="0.15">
      <c r="A60" s="15">
        <v>55</v>
      </c>
      <c r="B60" s="34" t="s">
        <v>60</v>
      </c>
      <c r="C60" s="34"/>
      <c r="D60" s="15" t="s">
        <v>58</v>
      </c>
      <c r="E60" s="17">
        <v>7965</v>
      </c>
      <c r="F60" s="17">
        <v>9688</v>
      </c>
      <c r="G60" s="17">
        <v>10721</v>
      </c>
      <c r="H60" s="17">
        <v>11151</v>
      </c>
      <c r="I60" s="17">
        <v>12697</v>
      </c>
      <c r="J60" s="17">
        <v>14433</v>
      </c>
      <c r="K60" s="19">
        <v>15539</v>
      </c>
      <c r="L60" s="17">
        <f t="shared" si="2"/>
        <v>1106</v>
      </c>
      <c r="M60" s="18">
        <f t="shared" si="3"/>
        <v>7.6629945264324846</v>
      </c>
    </row>
    <row r="61" spans="1:14" s="26" customFormat="1" ht="13.5" customHeight="1" x14ac:dyDescent="0.15">
      <c r="A61" s="15">
        <v>56</v>
      </c>
      <c r="B61" s="34" t="s">
        <v>61</v>
      </c>
      <c r="C61" s="34"/>
      <c r="D61" s="15" t="s">
        <v>58</v>
      </c>
      <c r="E61" s="17">
        <v>5112</v>
      </c>
      <c r="F61" s="17">
        <v>6924</v>
      </c>
      <c r="G61" s="17">
        <v>7092</v>
      </c>
      <c r="H61" s="17">
        <v>7718</v>
      </c>
      <c r="I61" s="17">
        <v>8668</v>
      </c>
      <c r="J61" s="17">
        <v>9485</v>
      </c>
      <c r="K61" s="19">
        <v>10397</v>
      </c>
      <c r="L61" s="17">
        <f t="shared" si="2"/>
        <v>912</v>
      </c>
      <c r="M61" s="18">
        <f t="shared" si="3"/>
        <v>9.6151818661043649</v>
      </c>
    </row>
    <row r="62" spans="1:14" s="26" customFormat="1" ht="13.5" customHeight="1" x14ac:dyDescent="0.15">
      <c r="A62" s="15">
        <v>57</v>
      </c>
      <c r="B62" s="34" t="s">
        <v>62</v>
      </c>
      <c r="C62" s="34"/>
      <c r="D62" s="15" t="s">
        <v>58</v>
      </c>
      <c r="E62" s="17">
        <v>36880</v>
      </c>
      <c r="F62" s="17">
        <v>44393</v>
      </c>
      <c r="G62" s="17">
        <v>41579</v>
      </c>
      <c r="H62" s="17">
        <v>44206</v>
      </c>
      <c r="I62" s="17">
        <v>46285</v>
      </c>
      <c r="J62" s="17">
        <v>50945</v>
      </c>
      <c r="K62" s="19">
        <v>54510</v>
      </c>
      <c r="L62" s="17">
        <f t="shared" si="2"/>
        <v>3565</v>
      </c>
      <c r="M62" s="18">
        <f t="shared" si="3"/>
        <v>6.9977426636568936</v>
      </c>
    </row>
    <row r="63" spans="1:14" s="26" customFormat="1" ht="13.5" customHeight="1" x14ac:dyDescent="0.15">
      <c r="A63" s="15">
        <v>58</v>
      </c>
      <c r="B63" s="34" t="s">
        <v>63</v>
      </c>
      <c r="C63" s="34"/>
      <c r="D63" s="15" t="s">
        <v>58</v>
      </c>
      <c r="E63" s="17">
        <v>29110</v>
      </c>
      <c r="F63" s="17">
        <v>34374</v>
      </c>
      <c r="G63" s="17">
        <v>32061</v>
      </c>
      <c r="H63" s="17">
        <v>34903</v>
      </c>
      <c r="I63" s="17">
        <v>34445</v>
      </c>
      <c r="J63" s="17">
        <v>38950</v>
      </c>
      <c r="K63" s="19">
        <v>40128</v>
      </c>
      <c r="L63" s="17">
        <f t="shared" si="2"/>
        <v>1178</v>
      </c>
      <c r="M63" s="18">
        <f t="shared" si="3"/>
        <v>3.0243902439024453</v>
      </c>
    </row>
    <row r="64" spans="1:14" s="26" customFormat="1" ht="13.5" customHeight="1" x14ac:dyDescent="0.15">
      <c r="A64" s="15">
        <v>59</v>
      </c>
      <c r="B64" s="9" t="s">
        <v>64</v>
      </c>
      <c r="C64" s="9"/>
      <c r="D64" s="15" t="s">
        <v>58</v>
      </c>
      <c r="E64" s="17">
        <f>E65+E66+E67+E68+E69</f>
        <v>34794</v>
      </c>
      <c r="F64" s="17">
        <v>39590</v>
      </c>
      <c r="G64" s="17">
        <v>39210</v>
      </c>
      <c r="H64" s="17">
        <v>41991</v>
      </c>
      <c r="I64" s="17">
        <f>I65+I66+I67+I68+I69</f>
        <v>38746</v>
      </c>
      <c r="J64" s="17">
        <v>45325</v>
      </c>
      <c r="K64" s="184">
        <f>SUM(K65:K69)</f>
        <v>46537</v>
      </c>
      <c r="L64" s="17">
        <f t="shared" si="2"/>
        <v>1212</v>
      </c>
      <c r="M64" s="18">
        <f t="shared" si="3"/>
        <v>2.6740209597352305</v>
      </c>
    </row>
    <row r="65" spans="1:13" s="26" customFormat="1" ht="13.5" customHeight="1" x14ac:dyDescent="0.15">
      <c r="A65" s="15">
        <v>60</v>
      </c>
      <c r="B65" s="34" t="s">
        <v>65</v>
      </c>
      <c r="C65" s="34"/>
      <c r="D65" s="15" t="s">
        <v>58</v>
      </c>
      <c r="E65" s="17">
        <v>183</v>
      </c>
      <c r="F65" s="17">
        <v>170</v>
      </c>
      <c r="G65" s="17">
        <v>160</v>
      </c>
      <c r="H65" s="17">
        <v>136</v>
      </c>
      <c r="I65" s="17">
        <v>115</v>
      </c>
      <c r="J65" s="17">
        <v>94</v>
      </c>
      <c r="K65" s="19">
        <v>88</v>
      </c>
      <c r="L65" s="17">
        <f t="shared" si="2"/>
        <v>-6</v>
      </c>
      <c r="M65" s="18">
        <f t="shared" si="3"/>
        <v>-6.3829787234042499</v>
      </c>
    </row>
    <row r="66" spans="1:13" s="26" customFormat="1" ht="13.5" customHeight="1" x14ac:dyDescent="0.15">
      <c r="A66" s="15">
        <v>61</v>
      </c>
      <c r="B66" s="34" t="s">
        <v>66</v>
      </c>
      <c r="C66" s="34"/>
      <c r="D66" s="15" t="s">
        <v>58</v>
      </c>
      <c r="E66" s="17">
        <v>2715</v>
      </c>
      <c r="F66" s="17">
        <v>2889</v>
      </c>
      <c r="G66" s="17">
        <v>3121</v>
      </c>
      <c r="H66" s="17">
        <v>3177</v>
      </c>
      <c r="I66" s="17">
        <v>3375</v>
      </c>
      <c r="J66" s="17">
        <v>3946</v>
      </c>
      <c r="K66" s="19">
        <v>4221</v>
      </c>
      <c r="L66" s="17">
        <f t="shared" si="2"/>
        <v>275</v>
      </c>
      <c r="M66" s="18">
        <f t="shared" si="3"/>
        <v>6.9690826153066467</v>
      </c>
    </row>
    <row r="67" spans="1:13" s="26" customFormat="1" ht="13.5" customHeight="1" x14ac:dyDescent="0.15">
      <c r="A67" s="15">
        <v>62</v>
      </c>
      <c r="B67" s="34" t="s">
        <v>67</v>
      </c>
      <c r="C67" s="34"/>
      <c r="D67" s="15" t="s">
        <v>58</v>
      </c>
      <c r="E67" s="17">
        <v>2005</v>
      </c>
      <c r="F67" s="17">
        <v>2439</v>
      </c>
      <c r="G67" s="17">
        <v>2652</v>
      </c>
      <c r="H67" s="17">
        <v>2857</v>
      </c>
      <c r="I67" s="17">
        <v>3000</v>
      </c>
      <c r="J67" s="17">
        <v>3179</v>
      </c>
      <c r="K67" s="19">
        <v>3383</v>
      </c>
      <c r="L67" s="17">
        <f t="shared" si="2"/>
        <v>204</v>
      </c>
      <c r="M67" s="18">
        <f t="shared" si="3"/>
        <v>6.417112299465245</v>
      </c>
    </row>
    <row r="68" spans="1:13" s="26" customFormat="1" ht="13.5" customHeight="1" x14ac:dyDescent="0.15">
      <c r="A68" s="15">
        <v>63</v>
      </c>
      <c r="B68" s="34" t="s">
        <v>68</v>
      </c>
      <c r="C68" s="34"/>
      <c r="D68" s="15" t="s">
        <v>58</v>
      </c>
      <c r="E68" s="17">
        <v>16810</v>
      </c>
      <c r="F68" s="17">
        <v>19249</v>
      </c>
      <c r="G68" s="17">
        <v>18562</v>
      </c>
      <c r="H68" s="17">
        <v>20257</v>
      </c>
      <c r="I68" s="17">
        <v>18477</v>
      </c>
      <c r="J68" s="17">
        <v>21441</v>
      </c>
      <c r="K68" s="19">
        <v>22347</v>
      </c>
      <c r="L68" s="17">
        <f t="shared" si="2"/>
        <v>906</v>
      </c>
      <c r="M68" s="18">
        <f t="shared" si="3"/>
        <v>4.2255491814747472</v>
      </c>
    </row>
    <row r="69" spans="1:13" s="26" customFormat="1" ht="13.5" customHeight="1" x14ac:dyDescent="0.15">
      <c r="A69" s="15">
        <v>64</v>
      </c>
      <c r="B69" s="34" t="s">
        <v>69</v>
      </c>
      <c r="C69" s="34"/>
      <c r="D69" s="15" t="s">
        <v>58</v>
      </c>
      <c r="E69" s="17">
        <v>13081</v>
      </c>
      <c r="F69" s="17">
        <v>14843</v>
      </c>
      <c r="G69" s="17">
        <v>14715</v>
      </c>
      <c r="H69" s="17">
        <v>15564</v>
      </c>
      <c r="I69" s="17">
        <v>13779</v>
      </c>
      <c r="J69" s="17">
        <v>16665</v>
      </c>
      <c r="K69" s="19">
        <v>16498</v>
      </c>
      <c r="L69" s="17">
        <f t="shared" si="2"/>
        <v>-167</v>
      </c>
      <c r="M69" s="18">
        <f t="shared" si="3"/>
        <v>-1.0021002100210126</v>
      </c>
    </row>
    <row r="70" spans="1:13" s="26" customFormat="1" ht="13.5" customHeight="1" x14ac:dyDescent="0.15">
      <c r="A70" s="15">
        <v>65</v>
      </c>
      <c r="B70" s="9" t="s">
        <v>70</v>
      </c>
      <c r="C70" s="9"/>
      <c r="D70" s="15" t="s">
        <v>58</v>
      </c>
      <c r="E70" s="17">
        <v>768</v>
      </c>
      <c r="F70" s="17">
        <v>949</v>
      </c>
      <c r="G70" s="17">
        <v>942</v>
      </c>
      <c r="H70" s="17">
        <v>1018</v>
      </c>
      <c r="I70" s="17">
        <v>1000</v>
      </c>
      <c r="J70" s="17">
        <v>1090</v>
      </c>
      <c r="K70" s="19">
        <v>1224</v>
      </c>
      <c r="L70" s="17">
        <f t="shared" si="2"/>
        <v>134</v>
      </c>
      <c r="M70" s="18">
        <f t="shared" si="3"/>
        <v>12.293577981651381</v>
      </c>
    </row>
    <row r="71" spans="1:13" s="26" customFormat="1" ht="13.5" customHeight="1" x14ac:dyDescent="0.15">
      <c r="A71" s="15">
        <v>66</v>
      </c>
      <c r="B71" s="9" t="s">
        <v>71</v>
      </c>
      <c r="C71" s="9"/>
      <c r="D71" s="15" t="s">
        <v>58</v>
      </c>
      <c r="E71" s="17">
        <v>19885</v>
      </c>
      <c r="F71" s="17">
        <v>33122</v>
      </c>
      <c r="G71" s="17">
        <v>28360</v>
      </c>
      <c r="H71" s="17">
        <v>32042</v>
      </c>
      <c r="I71" s="17">
        <v>37508</v>
      </c>
      <c r="J71" s="17">
        <v>32815</v>
      </c>
      <c r="K71" s="19">
        <v>39336</v>
      </c>
      <c r="L71" s="17">
        <f t="shared" si="2"/>
        <v>6521</v>
      </c>
      <c r="M71" s="18">
        <f t="shared" si="3"/>
        <v>19.872009751637961</v>
      </c>
    </row>
    <row r="72" spans="1:13" s="26" customFormat="1" ht="13.5" customHeight="1" x14ac:dyDescent="0.15">
      <c r="A72" s="15">
        <v>67</v>
      </c>
      <c r="B72" s="9" t="s">
        <v>72</v>
      </c>
      <c r="C72" s="9"/>
      <c r="D72" s="15" t="s">
        <v>58</v>
      </c>
      <c r="E72" s="17">
        <v>19061</v>
      </c>
      <c r="F72" s="17">
        <v>1039</v>
      </c>
      <c r="G72" s="17">
        <v>2123</v>
      </c>
      <c r="H72" s="17">
        <v>640</v>
      </c>
      <c r="I72" s="17">
        <v>1066</v>
      </c>
      <c r="J72" s="17">
        <v>537</v>
      </c>
      <c r="K72" s="19">
        <v>737</v>
      </c>
      <c r="L72" s="17">
        <f t="shared" si="2"/>
        <v>200</v>
      </c>
      <c r="M72" s="18">
        <f t="shared" si="3"/>
        <v>37.243947858473007</v>
      </c>
    </row>
    <row r="73" spans="1:13" s="26" customFormat="1" ht="13.5" customHeight="1" x14ac:dyDescent="0.15">
      <c r="A73" s="15">
        <v>68</v>
      </c>
      <c r="B73" s="9" t="s">
        <v>73</v>
      </c>
      <c r="C73" s="9"/>
      <c r="D73" s="15" t="s">
        <v>58</v>
      </c>
      <c r="E73" s="17">
        <v>28668</v>
      </c>
      <c r="F73" s="17">
        <v>2930</v>
      </c>
      <c r="G73" s="17">
        <v>10472</v>
      </c>
      <c r="H73" s="17">
        <v>769</v>
      </c>
      <c r="I73" s="17">
        <v>2534</v>
      </c>
      <c r="J73" s="17">
        <v>730</v>
      </c>
      <c r="K73" s="19">
        <v>615</v>
      </c>
      <c r="L73" s="17">
        <f t="shared" si="2"/>
        <v>-115</v>
      </c>
      <c r="M73" s="18">
        <f t="shared" si="3"/>
        <v>-15.753424657534239</v>
      </c>
    </row>
    <row r="74" spans="1:13" s="26" customFormat="1" ht="13.5" customHeight="1" x14ac:dyDescent="0.15">
      <c r="A74" s="15">
        <v>69</v>
      </c>
      <c r="B74" s="9" t="s">
        <v>74</v>
      </c>
      <c r="C74" s="9"/>
      <c r="D74" s="15" t="s">
        <v>58</v>
      </c>
      <c r="E74" s="17">
        <v>1045</v>
      </c>
      <c r="F74" s="17">
        <v>1203</v>
      </c>
      <c r="G74" s="17">
        <v>1907</v>
      </c>
      <c r="H74" s="17">
        <v>2213</v>
      </c>
      <c r="I74" s="17">
        <v>1881</v>
      </c>
      <c r="J74" s="17">
        <v>1895</v>
      </c>
      <c r="K74" s="19">
        <v>2299</v>
      </c>
      <c r="L74" s="17">
        <f t="shared" ref="L74:L101" si="4">K74-J74</f>
        <v>404</v>
      </c>
      <c r="M74" s="18">
        <f t="shared" ref="M74:M101" si="5">K74/J74*100-100</f>
        <v>21.319261213720324</v>
      </c>
    </row>
    <row r="75" spans="1:13" s="26" customFormat="1" ht="13.5" customHeight="1" x14ac:dyDescent="0.15">
      <c r="A75" s="15">
        <v>70</v>
      </c>
      <c r="B75" s="9" t="s">
        <v>75</v>
      </c>
      <c r="C75" s="9"/>
      <c r="D75" s="15" t="s">
        <v>58</v>
      </c>
      <c r="E75" s="17">
        <v>750</v>
      </c>
      <c r="F75" s="17">
        <v>743</v>
      </c>
      <c r="G75" s="17">
        <v>3425</v>
      </c>
      <c r="H75" s="17">
        <v>1352</v>
      </c>
      <c r="I75" s="17">
        <v>600</v>
      </c>
      <c r="J75" s="17">
        <v>758</v>
      </c>
      <c r="K75" s="19">
        <v>548</v>
      </c>
      <c r="L75" s="17">
        <f t="shared" si="4"/>
        <v>-210</v>
      </c>
      <c r="M75" s="18">
        <f t="shared" si="5"/>
        <v>-27.70448548812665</v>
      </c>
    </row>
    <row r="76" spans="1:13" s="26" customFormat="1" ht="18" customHeight="1" x14ac:dyDescent="0.15">
      <c r="A76" s="20">
        <v>71</v>
      </c>
      <c r="B76" s="21" t="s">
        <v>76</v>
      </c>
      <c r="C76" s="21"/>
      <c r="D76" s="22" t="s">
        <v>24</v>
      </c>
      <c r="E76" s="23">
        <v>676</v>
      </c>
      <c r="F76" s="23">
        <v>635</v>
      </c>
      <c r="G76" s="23">
        <v>619</v>
      </c>
      <c r="H76" s="23">
        <v>574</v>
      </c>
      <c r="I76" s="23">
        <v>583</v>
      </c>
      <c r="J76" s="23">
        <v>590</v>
      </c>
      <c r="K76" s="184">
        <f>SUM(K77:K79)</f>
        <v>588</v>
      </c>
      <c r="L76" s="17">
        <f t="shared" si="4"/>
        <v>-2</v>
      </c>
      <c r="M76" s="18">
        <f>K76/J76*100-100</f>
        <v>-0.33898305084744607</v>
      </c>
    </row>
    <row r="77" spans="1:13" s="26" customFormat="1" ht="13.5" customHeight="1" x14ac:dyDescent="0.15">
      <c r="A77" s="15">
        <v>72</v>
      </c>
      <c r="B77" s="8" t="s">
        <v>77</v>
      </c>
      <c r="C77" s="35" t="s">
        <v>78</v>
      </c>
      <c r="D77" s="15" t="s">
        <v>24</v>
      </c>
      <c r="E77" s="17">
        <v>290</v>
      </c>
      <c r="F77" s="17">
        <v>293</v>
      </c>
      <c r="G77" s="17">
        <v>237</v>
      </c>
      <c r="H77" s="17">
        <v>242</v>
      </c>
      <c r="I77" s="17">
        <v>243</v>
      </c>
      <c r="J77" s="17">
        <v>248</v>
      </c>
      <c r="K77" s="19">
        <v>236</v>
      </c>
      <c r="L77" s="17">
        <f t="shared" si="4"/>
        <v>-12</v>
      </c>
      <c r="M77" s="18">
        <f t="shared" si="5"/>
        <v>-4.8387096774193452</v>
      </c>
    </row>
    <row r="78" spans="1:13" s="26" customFormat="1" ht="13.5" customHeight="1" x14ac:dyDescent="0.15">
      <c r="A78" s="15">
        <v>73</v>
      </c>
      <c r="B78" s="8"/>
      <c r="C78" s="35" t="s">
        <v>79</v>
      </c>
      <c r="D78" s="15" t="s">
        <v>24</v>
      </c>
      <c r="E78" s="17">
        <v>330</v>
      </c>
      <c r="F78" s="17">
        <v>303</v>
      </c>
      <c r="G78" s="17">
        <v>343</v>
      </c>
      <c r="H78" s="17">
        <v>319</v>
      </c>
      <c r="I78" s="17">
        <v>312</v>
      </c>
      <c r="J78" s="17">
        <v>320</v>
      </c>
      <c r="K78" s="19">
        <v>325</v>
      </c>
      <c r="L78" s="17">
        <f t="shared" si="4"/>
        <v>5</v>
      </c>
      <c r="M78" s="18">
        <f t="shared" si="5"/>
        <v>1.5625</v>
      </c>
    </row>
    <row r="79" spans="1:13" s="26" customFormat="1" ht="13.5" customHeight="1" x14ac:dyDescent="0.15">
      <c r="A79" s="15">
        <v>74</v>
      </c>
      <c r="B79" s="8"/>
      <c r="C79" s="35" t="s">
        <v>80</v>
      </c>
      <c r="D79" s="15" t="s">
        <v>24</v>
      </c>
      <c r="E79" s="17">
        <v>56</v>
      </c>
      <c r="F79" s="17">
        <v>39</v>
      </c>
      <c r="G79" s="17">
        <v>39</v>
      </c>
      <c r="H79" s="17">
        <v>13</v>
      </c>
      <c r="I79" s="17">
        <v>28</v>
      </c>
      <c r="J79" s="17">
        <v>22</v>
      </c>
      <c r="K79" s="19">
        <v>27</v>
      </c>
      <c r="L79" s="17">
        <f t="shared" si="4"/>
        <v>5</v>
      </c>
      <c r="M79" s="18">
        <f t="shared" si="5"/>
        <v>22.727272727272734</v>
      </c>
    </row>
    <row r="80" spans="1:13" s="26" customFormat="1" ht="13.5" customHeight="1" x14ac:dyDescent="0.15">
      <c r="A80" s="15">
        <v>75</v>
      </c>
      <c r="B80" s="30" t="s">
        <v>81</v>
      </c>
      <c r="C80" s="30"/>
      <c r="D80" s="15" t="s">
        <v>24</v>
      </c>
      <c r="E80" s="17">
        <v>295</v>
      </c>
      <c r="F80" s="17">
        <v>285</v>
      </c>
      <c r="G80" s="17">
        <v>271</v>
      </c>
      <c r="H80" s="17">
        <v>252</v>
      </c>
      <c r="I80" s="17">
        <v>261</v>
      </c>
      <c r="J80" s="17">
        <v>257</v>
      </c>
      <c r="K80" s="19">
        <v>263</v>
      </c>
      <c r="L80" s="17">
        <f t="shared" si="4"/>
        <v>6</v>
      </c>
      <c r="M80" s="18">
        <f t="shared" si="5"/>
        <v>2.3346303501945442</v>
      </c>
    </row>
    <row r="81" spans="1:13" s="26" customFormat="1" ht="13.5" customHeight="1" x14ac:dyDescent="0.15">
      <c r="A81" s="15">
        <v>76</v>
      </c>
      <c r="B81" s="9" t="s">
        <v>82</v>
      </c>
      <c r="C81" s="9"/>
      <c r="D81" s="15" t="s">
        <v>83</v>
      </c>
      <c r="E81" s="28">
        <v>14</v>
      </c>
      <c r="F81" s="28">
        <v>16</v>
      </c>
      <c r="G81" s="28">
        <v>15.5</v>
      </c>
      <c r="H81" s="28">
        <v>16.8</v>
      </c>
      <c r="I81" s="28">
        <v>19.7</v>
      </c>
      <c r="J81" s="28">
        <v>18.399999999999999</v>
      </c>
      <c r="K81" s="186">
        <v>10.3</v>
      </c>
      <c r="L81" s="17">
        <f>K81-J81</f>
        <v>-8.0999999999999979</v>
      </c>
      <c r="M81" s="18">
        <f>K81/J81*100-100</f>
        <v>-44.021739130434781</v>
      </c>
    </row>
    <row r="82" spans="1:13" s="26" customFormat="1" ht="13.5" customHeight="1" x14ac:dyDescent="0.15">
      <c r="A82" s="15">
        <v>77</v>
      </c>
      <c r="B82" s="9" t="s">
        <v>84</v>
      </c>
      <c r="C82" s="9"/>
      <c r="D82" s="15" t="s">
        <v>83</v>
      </c>
      <c r="E82" s="28">
        <v>5</v>
      </c>
      <c r="F82" s="28">
        <v>4</v>
      </c>
      <c r="G82" s="28">
        <v>4</v>
      </c>
      <c r="H82" s="28">
        <v>4.5</v>
      </c>
      <c r="I82" s="28">
        <v>4.7</v>
      </c>
      <c r="J82" s="28">
        <v>6.52</v>
      </c>
      <c r="K82" s="186">
        <v>4.4000000000000004</v>
      </c>
      <c r="L82" s="17">
        <f t="shared" si="4"/>
        <v>-2.1199999999999992</v>
      </c>
      <c r="M82" s="18">
        <f t="shared" si="5"/>
        <v>-32.515337423312872</v>
      </c>
    </row>
    <row r="83" spans="1:13" s="26" customFormat="1" ht="13.5" customHeight="1" x14ac:dyDescent="0.15">
      <c r="A83" s="15">
        <v>78</v>
      </c>
      <c r="B83" s="9" t="s">
        <v>85</v>
      </c>
      <c r="C83" s="9"/>
      <c r="D83" s="15" t="s">
        <v>83</v>
      </c>
      <c r="E83" s="28">
        <v>80</v>
      </c>
      <c r="F83" s="28">
        <v>246</v>
      </c>
      <c r="G83" s="28">
        <v>175</v>
      </c>
      <c r="H83" s="28">
        <v>132</v>
      </c>
      <c r="I83" s="28">
        <v>249</v>
      </c>
      <c r="J83" s="28">
        <v>198</v>
      </c>
      <c r="K83" s="186">
        <v>1837</v>
      </c>
      <c r="L83" s="17">
        <f t="shared" si="4"/>
        <v>1639</v>
      </c>
      <c r="M83" s="18">
        <f t="shared" si="5"/>
        <v>827.77777777777783</v>
      </c>
    </row>
    <row r="84" spans="1:13" s="26" customFormat="1" ht="13.5" customHeight="1" x14ac:dyDescent="0.15">
      <c r="A84" s="15">
        <v>79</v>
      </c>
      <c r="B84" s="9" t="s">
        <v>86</v>
      </c>
      <c r="C84" s="9"/>
      <c r="D84" s="15" t="s">
        <v>83</v>
      </c>
      <c r="E84" s="28">
        <v>5</v>
      </c>
      <c r="F84" s="28">
        <v>28</v>
      </c>
      <c r="G84" s="28">
        <v>19.399999999999999</v>
      </c>
      <c r="H84" s="28">
        <v>24</v>
      </c>
      <c r="I84" s="28">
        <v>3.5</v>
      </c>
      <c r="J84" s="28">
        <v>4</v>
      </c>
      <c r="K84" s="186">
        <v>0.9</v>
      </c>
      <c r="L84" s="17">
        <f t="shared" si="4"/>
        <v>-3.1</v>
      </c>
      <c r="M84" s="18">
        <f t="shared" si="5"/>
        <v>-77.5</v>
      </c>
    </row>
    <row r="85" spans="1:13" s="26" customFormat="1" ht="13.5" customHeight="1" x14ac:dyDescent="0.15">
      <c r="A85" s="15">
        <v>80</v>
      </c>
      <c r="B85" s="9" t="s">
        <v>87</v>
      </c>
      <c r="C85" s="9"/>
      <c r="D85" s="15" t="s">
        <v>8</v>
      </c>
      <c r="E85" s="17">
        <v>1</v>
      </c>
      <c r="F85" s="17">
        <v>1</v>
      </c>
      <c r="G85" s="17">
        <v>1</v>
      </c>
      <c r="H85" s="17">
        <v>1</v>
      </c>
      <c r="I85" s="17">
        <v>1</v>
      </c>
      <c r="J85" s="17">
        <v>1</v>
      </c>
      <c r="K85" s="19">
        <v>1</v>
      </c>
      <c r="L85" s="17">
        <f t="shared" si="4"/>
        <v>0</v>
      </c>
      <c r="M85" s="18">
        <f t="shared" si="5"/>
        <v>0</v>
      </c>
    </row>
    <row r="86" spans="1:13" s="26" customFormat="1" ht="13.5" customHeight="1" x14ac:dyDescent="0.15">
      <c r="A86" s="15">
        <v>81</v>
      </c>
      <c r="B86" s="9" t="s">
        <v>88</v>
      </c>
      <c r="C86" s="9"/>
      <c r="D86" s="15" t="s">
        <v>8</v>
      </c>
      <c r="E86" s="17">
        <v>11</v>
      </c>
      <c r="F86" s="17">
        <v>9</v>
      </c>
      <c r="G86" s="17">
        <v>9</v>
      </c>
      <c r="H86" s="17">
        <v>8</v>
      </c>
      <c r="I86" s="17">
        <v>8</v>
      </c>
      <c r="J86" s="17">
        <v>8</v>
      </c>
      <c r="K86" s="19">
        <v>9</v>
      </c>
      <c r="L86" s="17">
        <f t="shared" si="4"/>
        <v>1</v>
      </c>
      <c r="M86" s="18">
        <f t="shared" si="5"/>
        <v>12.5</v>
      </c>
    </row>
    <row r="87" spans="1:13" s="26" customFormat="1" ht="13.5" customHeight="1" x14ac:dyDescent="0.15">
      <c r="A87" s="15">
        <v>82</v>
      </c>
      <c r="B87" s="9" t="s">
        <v>89</v>
      </c>
      <c r="C87" s="9"/>
      <c r="D87" s="15" t="s">
        <v>24</v>
      </c>
      <c r="E87" s="17">
        <v>243</v>
      </c>
      <c r="F87" s="17">
        <v>206</v>
      </c>
      <c r="G87" s="17">
        <v>192</v>
      </c>
      <c r="H87" s="17">
        <v>174</v>
      </c>
      <c r="I87" s="17">
        <v>160</v>
      </c>
      <c r="J87" s="17">
        <v>160</v>
      </c>
      <c r="K87" s="19">
        <v>190</v>
      </c>
      <c r="L87" s="17">
        <f t="shared" si="4"/>
        <v>30</v>
      </c>
      <c r="M87" s="18">
        <f t="shared" si="5"/>
        <v>18.75</v>
      </c>
    </row>
    <row r="88" spans="1:13" s="26" customFormat="1" ht="13.5" customHeight="1" x14ac:dyDescent="0.15">
      <c r="A88" s="15">
        <v>83</v>
      </c>
      <c r="B88" s="9" t="s">
        <v>90</v>
      </c>
      <c r="C88" s="9"/>
      <c r="D88" s="15" t="s">
        <v>24</v>
      </c>
      <c r="E88" s="17">
        <v>120</v>
      </c>
      <c r="F88" s="17">
        <v>108</v>
      </c>
      <c r="G88" s="17">
        <v>100</v>
      </c>
      <c r="H88" s="17">
        <v>90</v>
      </c>
      <c r="I88" s="17">
        <v>83</v>
      </c>
      <c r="J88" s="17">
        <v>80</v>
      </c>
      <c r="K88" s="19">
        <v>99</v>
      </c>
      <c r="L88" s="17">
        <f t="shared" si="4"/>
        <v>19</v>
      </c>
      <c r="M88" s="18">
        <f t="shared" si="5"/>
        <v>23.75</v>
      </c>
    </row>
    <row r="89" spans="1:13" s="26" customFormat="1" ht="13.5" customHeight="1" x14ac:dyDescent="0.15">
      <c r="A89" s="15">
        <v>84</v>
      </c>
      <c r="B89" s="9" t="s">
        <v>91</v>
      </c>
      <c r="C89" s="9"/>
      <c r="D89" s="15" t="s">
        <v>24</v>
      </c>
      <c r="E89" s="17">
        <v>30</v>
      </c>
      <c r="F89" s="17">
        <v>33</v>
      </c>
      <c r="G89" s="17">
        <v>26</v>
      </c>
      <c r="H89" s="17">
        <v>32</v>
      </c>
      <c r="I89" s="17">
        <v>31</v>
      </c>
      <c r="J89" s="17">
        <v>32</v>
      </c>
      <c r="K89" s="19">
        <v>34</v>
      </c>
      <c r="L89" s="17">
        <f t="shared" si="4"/>
        <v>2</v>
      </c>
      <c r="M89" s="18">
        <f t="shared" si="5"/>
        <v>6.25</v>
      </c>
    </row>
    <row r="90" spans="1:13" s="26" customFormat="1" ht="13.5" customHeight="1" x14ac:dyDescent="0.15">
      <c r="A90" s="15">
        <v>85</v>
      </c>
      <c r="B90" s="9" t="s">
        <v>90</v>
      </c>
      <c r="C90" s="9"/>
      <c r="D90" s="15" t="s">
        <v>24</v>
      </c>
      <c r="E90" s="17">
        <v>23</v>
      </c>
      <c r="F90" s="17">
        <v>23</v>
      </c>
      <c r="G90" s="17">
        <v>22</v>
      </c>
      <c r="H90" s="17">
        <v>23</v>
      </c>
      <c r="I90" s="17">
        <v>22</v>
      </c>
      <c r="J90" s="17">
        <v>21</v>
      </c>
      <c r="K90" s="19">
        <v>22</v>
      </c>
      <c r="L90" s="17">
        <f t="shared" si="4"/>
        <v>1</v>
      </c>
      <c r="M90" s="18">
        <f t="shared" si="5"/>
        <v>4.7619047619047734</v>
      </c>
    </row>
    <row r="91" spans="1:13" s="26" customFormat="1" ht="13.5" customHeight="1" x14ac:dyDescent="0.15">
      <c r="A91" s="15">
        <v>86</v>
      </c>
      <c r="B91" s="9" t="s">
        <v>92</v>
      </c>
      <c r="C91" s="9"/>
      <c r="D91" s="15" t="s">
        <v>24</v>
      </c>
      <c r="E91" s="17">
        <v>17</v>
      </c>
      <c r="F91" s="17">
        <v>15</v>
      </c>
      <c r="G91" s="17">
        <v>15</v>
      </c>
      <c r="H91" s="17">
        <v>15</v>
      </c>
      <c r="I91" s="17">
        <v>14</v>
      </c>
      <c r="J91" s="17">
        <v>14</v>
      </c>
      <c r="K91" s="19">
        <v>15</v>
      </c>
      <c r="L91" s="17">
        <f t="shared" si="4"/>
        <v>1</v>
      </c>
      <c r="M91" s="18">
        <f t="shared" si="5"/>
        <v>7.1428571428571388</v>
      </c>
    </row>
    <row r="92" spans="1:13" s="26" customFormat="1" ht="13.5" customHeight="1" x14ac:dyDescent="0.15">
      <c r="A92" s="15">
        <v>87</v>
      </c>
      <c r="B92" s="9" t="s">
        <v>90</v>
      </c>
      <c r="C92" s="9"/>
      <c r="D92" s="15" t="s">
        <v>24</v>
      </c>
      <c r="E92" s="17">
        <v>15</v>
      </c>
      <c r="F92" s="17">
        <v>13</v>
      </c>
      <c r="G92" s="17">
        <v>13</v>
      </c>
      <c r="H92" s="17">
        <v>13</v>
      </c>
      <c r="I92" s="17">
        <v>12</v>
      </c>
      <c r="J92" s="17">
        <v>11</v>
      </c>
      <c r="K92" s="19">
        <v>12</v>
      </c>
      <c r="L92" s="17">
        <f t="shared" si="4"/>
        <v>1</v>
      </c>
      <c r="M92" s="18">
        <f t="shared" si="5"/>
        <v>9.0909090909090793</v>
      </c>
    </row>
    <row r="93" spans="1:13" s="26" customFormat="1" ht="13.5" customHeight="1" x14ac:dyDescent="0.15">
      <c r="A93" s="15">
        <v>88</v>
      </c>
      <c r="B93" s="9" t="s">
        <v>93</v>
      </c>
      <c r="C93" s="9"/>
      <c r="D93" s="15" t="s">
        <v>24</v>
      </c>
      <c r="E93" s="17">
        <v>27</v>
      </c>
      <c r="F93" s="17">
        <v>23</v>
      </c>
      <c r="G93" s="17">
        <v>18</v>
      </c>
      <c r="H93" s="17">
        <v>18</v>
      </c>
      <c r="I93" s="17">
        <v>22</v>
      </c>
      <c r="J93" s="17">
        <v>32</v>
      </c>
      <c r="K93" s="19">
        <v>37</v>
      </c>
      <c r="L93" s="17">
        <f t="shared" si="4"/>
        <v>5</v>
      </c>
      <c r="M93" s="18">
        <f t="shared" si="5"/>
        <v>15.625</v>
      </c>
    </row>
    <row r="94" spans="1:13" s="26" customFormat="1" ht="13.5" customHeight="1" x14ac:dyDescent="0.15">
      <c r="A94" s="15">
        <v>89</v>
      </c>
      <c r="B94" s="9" t="s">
        <v>94</v>
      </c>
      <c r="C94" s="9"/>
      <c r="D94" s="15" t="s">
        <v>24</v>
      </c>
      <c r="E94" s="17">
        <v>45</v>
      </c>
      <c r="F94" s="17">
        <v>32</v>
      </c>
      <c r="G94" s="17">
        <v>30</v>
      </c>
      <c r="H94" s="17">
        <v>33</v>
      </c>
      <c r="I94" s="17">
        <v>27</v>
      </c>
      <c r="J94" s="17">
        <v>30</v>
      </c>
      <c r="K94" s="19">
        <v>33</v>
      </c>
      <c r="L94" s="17">
        <f t="shared" si="4"/>
        <v>3</v>
      </c>
      <c r="M94" s="18">
        <f t="shared" si="5"/>
        <v>10.000000000000014</v>
      </c>
    </row>
    <row r="95" spans="1:13" s="26" customFormat="1" ht="13.5" customHeight="1" x14ac:dyDescent="0.15">
      <c r="A95" s="15">
        <v>90</v>
      </c>
      <c r="B95" s="9" t="s">
        <v>95</v>
      </c>
      <c r="C95" s="9"/>
      <c r="D95" s="15" t="s">
        <v>24</v>
      </c>
      <c r="E95" s="17">
        <v>0</v>
      </c>
      <c r="F95" s="17">
        <v>1</v>
      </c>
      <c r="G95" s="17">
        <v>3</v>
      </c>
      <c r="H95" s="17">
        <v>1</v>
      </c>
      <c r="I95" s="17">
        <v>0</v>
      </c>
      <c r="J95" s="17">
        <v>0</v>
      </c>
      <c r="K95" s="19">
        <v>1</v>
      </c>
      <c r="L95" s="17" t="s">
        <v>96</v>
      </c>
      <c r="M95" s="17" t="e">
        <f t="shared" si="5"/>
        <v>#DIV/0!</v>
      </c>
    </row>
    <row r="96" spans="1:13" s="26" customFormat="1" ht="13.5" customHeight="1" x14ac:dyDescent="0.15">
      <c r="A96" s="15">
        <v>91</v>
      </c>
      <c r="B96" s="9" t="s">
        <v>97</v>
      </c>
      <c r="C96" s="9"/>
      <c r="D96" s="15" t="s">
        <v>24</v>
      </c>
      <c r="E96" s="17">
        <v>0</v>
      </c>
      <c r="F96" s="17">
        <v>1</v>
      </c>
      <c r="G96" s="17">
        <v>3</v>
      </c>
      <c r="H96" s="17">
        <v>1</v>
      </c>
      <c r="I96" s="17">
        <v>0</v>
      </c>
      <c r="J96" s="17">
        <v>0</v>
      </c>
      <c r="K96" s="19">
        <v>1</v>
      </c>
      <c r="L96" s="17" t="s">
        <v>96</v>
      </c>
      <c r="M96" s="17" t="e">
        <f t="shared" si="5"/>
        <v>#DIV/0!</v>
      </c>
    </row>
    <row r="97" spans="1:13" s="26" customFormat="1" ht="27" customHeight="1" x14ac:dyDescent="0.15">
      <c r="A97" s="15">
        <v>92</v>
      </c>
      <c r="B97" s="9" t="s">
        <v>98</v>
      </c>
      <c r="C97" s="9"/>
      <c r="D97" s="15" t="s">
        <v>24</v>
      </c>
      <c r="E97" s="17">
        <v>0</v>
      </c>
      <c r="F97" s="17">
        <v>1</v>
      </c>
      <c r="G97" s="17">
        <v>1</v>
      </c>
      <c r="H97" s="17">
        <v>2</v>
      </c>
      <c r="I97" s="17">
        <v>1</v>
      </c>
      <c r="J97" s="17">
        <v>0</v>
      </c>
      <c r="K97" s="19"/>
      <c r="L97" s="17" t="s">
        <v>96</v>
      </c>
      <c r="M97" s="17" t="e">
        <f t="shared" si="5"/>
        <v>#DIV/0!</v>
      </c>
    </row>
    <row r="98" spans="1:13" s="26" customFormat="1" ht="13.5" customHeight="1" x14ac:dyDescent="0.15">
      <c r="A98" s="15">
        <v>93</v>
      </c>
      <c r="B98" s="9" t="s">
        <v>99</v>
      </c>
      <c r="C98" s="9"/>
      <c r="D98" s="15" t="s">
        <v>24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9"/>
      <c r="L98" s="17" t="s">
        <v>96</v>
      </c>
      <c r="M98" s="17" t="e">
        <f t="shared" si="5"/>
        <v>#DIV/0!</v>
      </c>
    </row>
    <row r="99" spans="1:13" s="26" customFormat="1" ht="13.5" customHeight="1" x14ac:dyDescent="0.15">
      <c r="A99" s="15">
        <v>94</v>
      </c>
      <c r="B99" s="9" t="s">
        <v>100</v>
      </c>
      <c r="C99" s="9"/>
      <c r="D99" s="15" t="s">
        <v>24</v>
      </c>
      <c r="E99" s="17">
        <v>28</v>
      </c>
      <c r="F99" s="17">
        <v>27</v>
      </c>
      <c r="G99" s="17">
        <v>17</v>
      </c>
      <c r="H99" s="17">
        <v>17</v>
      </c>
      <c r="I99" s="17">
        <v>19</v>
      </c>
      <c r="J99" s="17">
        <v>18</v>
      </c>
      <c r="K99" s="19">
        <v>14</v>
      </c>
      <c r="L99" s="17">
        <f>K99-J99</f>
        <v>-4</v>
      </c>
      <c r="M99" s="18">
        <f t="shared" si="5"/>
        <v>-22.222222222222214</v>
      </c>
    </row>
    <row r="100" spans="1:13" s="26" customFormat="1" ht="13.5" customHeight="1" x14ac:dyDescent="0.15">
      <c r="A100" s="15">
        <v>95</v>
      </c>
      <c r="B100" s="9" t="s">
        <v>101</v>
      </c>
      <c r="C100" s="9"/>
      <c r="D100" s="15" t="s">
        <v>8</v>
      </c>
      <c r="E100" s="17">
        <v>4</v>
      </c>
      <c r="F100" s="17">
        <v>8</v>
      </c>
      <c r="G100" s="17">
        <v>3</v>
      </c>
      <c r="H100" s="17">
        <v>3</v>
      </c>
      <c r="I100" s="17">
        <v>10</v>
      </c>
      <c r="J100" s="17">
        <v>10</v>
      </c>
      <c r="K100" s="19">
        <v>10</v>
      </c>
      <c r="L100" s="17">
        <f>K100-J100</f>
        <v>0</v>
      </c>
      <c r="M100" s="18">
        <f t="shared" si="5"/>
        <v>0</v>
      </c>
    </row>
    <row r="101" spans="1:13" s="26" customFormat="1" ht="13.5" customHeight="1" x14ac:dyDescent="0.15">
      <c r="A101" s="15">
        <v>96</v>
      </c>
      <c r="B101" s="9" t="s">
        <v>102</v>
      </c>
      <c r="C101" s="9"/>
      <c r="D101" s="15" t="s">
        <v>24</v>
      </c>
      <c r="E101" s="17">
        <v>2</v>
      </c>
      <c r="F101" s="17">
        <v>7</v>
      </c>
      <c r="G101" s="17">
        <v>2</v>
      </c>
      <c r="H101" s="17">
        <v>2</v>
      </c>
      <c r="I101" s="17">
        <v>8</v>
      </c>
      <c r="J101" s="17">
        <v>10</v>
      </c>
      <c r="K101" s="19">
        <v>7</v>
      </c>
      <c r="L101" s="17">
        <f t="shared" si="4"/>
        <v>-3</v>
      </c>
      <c r="M101" s="18">
        <f t="shared" si="5"/>
        <v>-30</v>
      </c>
    </row>
    <row r="102" spans="1:13" s="26" customFormat="1" ht="19.5" customHeight="1" x14ac:dyDescent="0.15">
      <c r="A102" s="36" t="s">
        <v>103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 s="26" customFormat="1" ht="18" customHeight="1" x14ac:dyDescent="0.2">
      <c r="K103" s="187"/>
    </row>
    <row r="104" spans="1:13" s="26" customFormat="1" ht="18" customHeight="1" x14ac:dyDescent="0.2">
      <c r="K104" s="187"/>
    </row>
    <row r="105" spans="1:13" s="26" customFormat="1" ht="18" customHeight="1" x14ac:dyDescent="0.2">
      <c r="B105" s="37" t="s">
        <v>104</v>
      </c>
      <c r="C105" s="37"/>
      <c r="D105" s="38"/>
      <c r="K105" s="187"/>
    </row>
    <row r="106" spans="1:13" s="26" customFormat="1" ht="18" customHeight="1" x14ac:dyDescent="0.2">
      <c r="B106" s="39" t="s">
        <v>105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1:13" s="26" customFormat="1" x14ac:dyDescent="0.2">
      <c r="K107" s="187"/>
    </row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I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2" right="0.43307086614173229" top="0.52" bottom="0.37" header="0.15748031496062992" footer="0.1574803149606299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opLeftCell="A16" workbookViewId="0">
      <pane ySplit="1815" activePane="bottomLeft"/>
      <selection activeCell="I83" sqref="I83"/>
      <selection pane="bottomLeft" activeCell="H4" sqref="H4:H5"/>
    </sheetView>
  </sheetViews>
  <sheetFormatPr defaultRowHeight="12.75" x14ac:dyDescent="0.2"/>
  <cols>
    <col min="1" max="1" width="3.5703125" style="40" customWidth="1"/>
    <col min="2" max="2" width="15.85546875" style="40" customWidth="1"/>
    <col min="3" max="3" width="14.7109375" style="40" customWidth="1"/>
    <col min="4" max="4" width="6.5703125" style="40" customWidth="1"/>
    <col min="5" max="11" width="6.85546875" style="40" customWidth="1"/>
    <col min="12" max="12" width="7" style="152" customWidth="1"/>
    <col min="13" max="13" width="6.140625" style="152" customWidth="1"/>
    <col min="14" max="14" width="0.7109375" style="40" customWidth="1"/>
    <col min="15" max="247" width="9.140625" style="40"/>
    <col min="248" max="248" width="3.7109375" style="40" customWidth="1"/>
    <col min="249" max="249" width="17.85546875" style="40" customWidth="1"/>
    <col min="250" max="250" width="15.85546875" style="40" customWidth="1"/>
    <col min="251" max="251" width="7.28515625" style="40" customWidth="1"/>
    <col min="252" max="257" width="7" style="40" customWidth="1"/>
    <col min="258" max="503" width="9.140625" style="40"/>
    <col min="504" max="504" width="3.7109375" style="40" customWidth="1"/>
    <col min="505" max="505" width="17.85546875" style="40" customWidth="1"/>
    <col min="506" max="506" width="15.85546875" style="40" customWidth="1"/>
    <col min="507" max="507" width="7.28515625" style="40" customWidth="1"/>
    <col min="508" max="513" width="7" style="40" customWidth="1"/>
    <col min="514" max="759" width="9.140625" style="40"/>
    <col min="760" max="760" width="3.7109375" style="40" customWidth="1"/>
    <col min="761" max="761" width="17.85546875" style="40" customWidth="1"/>
    <col min="762" max="762" width="15.85546875" style="40" customWidth="1"/>
    <col min="763" max="763" width="7.28515625" style="40" customWidth="1"/>
    <col min="764" max="769" width="7" style="40" customWidth="1"/>
    <col min="770" max="1015" width="9.140625" style="40"/>
    <col min="1016" max="1016" width="3.7109375" style="40" customWidth="1"/>
    <col min="1017" max="1017" width="17.85546875" style="40" customWidth="1"/>
    <col min="1018" max="1018" width="15.85546875" style="40" customWidth="1"/>
    <col min="1019" max="1019" width="7.28515625" style="40" customWidth="1"/>
    <col min="1020" max="1025" width="7" style="40" customWidth="1"/>
    <col min="1026" max="1271" width="9.140625" style="40"/>
    <col min="1272" max="1272" width="3.7109375" style="40" customWidth="1"/>
    <col min="1273" max="1273" width="17.85546875" style="40" customWidth="1"/>
    <col min="1274" max="1274" width="15.85546875" style="40" customWidth="1"/>
    <col min="1275" max="1275" width="7.28515625" style="40" customWidth="1"/>
    <col min="1276" max="1281" width="7" style="40" customWidth="1"/>
    <col min="1282" max="1527" width="9.140625" style="40"/>
    <col min="1528" max="1528" width="3.7109375" style="40" customWidth="1"/>
    <col min="1529" max="1529" width="17.85546875" style="40" customWidth="1"/>
    <col min="1530" max="1530" width="15.85546875" style="40" customWidth="1"/>
    <col min="1531" max="1531" width="7.28515625" style="40" customWidth="1"/>
    <col min="1532" max="1537" width="7" style="40" customWidth="1"/>
    <col min="1538" max="1783" width="9.140625" style="40"/>
    <col min="1784" max="1784" width="3.7109375" style="40" customWidth="1"/>
    <col min="1785" max="1785" width="17.85546875" style="40" customWidth="1"/>
    <col min="1786" max="1786" width="15.85546875" style="40" customWidth="1"/>
    <col min="1787" max="1787" width="7.28515625" style="40" customWidth="1"/>
    <col min="1788" max="1793" width="7" style="40" customWidth="1"/>
    <col min="1794" max="2039" width="9.140625" style="40"/>
    <col min="2040" max="2040" width="3.7109375" style="40" customWidth="1"/>
    <col min="2041" max="2041" width="17.85546875" style="40" customWidth="1"/>
    <col min="2042" max="2042" width="15.85546875" style="40" customWidth="1"/>
    <col min="2043" max="2043" width="7.28515625" style="40" customWidth="1"/>
    <col min="2044" max="2049" width="7" style="40" customWidth="1"/>
    <col min="2050" max="2295" width="9.140625" style="40"/>
    <col min="2296" max="2296" width="3.7109375" style="40" customWidth="1"/>
    <col min="2297" max="2297" width="17.85546875" style="40" customWidth="1"/>
    <col min="2298" max="2298" width="15.85546875" style="40" customWidth="1"/>
    <col min="2299" max="2299" width="7.28515625" style="40" customWidth="1"/>
    <col min="2300" max="2305" width="7" style="40" customWidth="1"/>
    <col min="2306" max="2551" width="9.140625" style="40"/>
    <col min="2552" max="2552" width="3.7109375" style="40" customWidth="1"/>
    <col min="2553" max="2553" width="17.85546875" style="40" customWidth="1"/>
    <col min="2554" max="2554" width="15.85546875" style="40" customWidth="1"/>
    <col min="2555" max="2555" width="7.28515625" style="40" customWidth="1"/>
    <col min="2556" max="2561" width="7" style="40" customWidth="1"/>
    <col min="2562" max="2807" width="9.140625" style="40"/>
    <col min="2808" max="2808" width="3.7109375" style="40" customWidth="1"/>
    <col min="2809" max="2809" width="17.85546875" style="40" customWidth="1"/>
    <col min="2810" max="2810" width="15.85546875" style="40" customWidth="1"/>
    <col min="2811" max="2811" width="7.28515625" style="40" customWidth="1"/>
    <col min="2812" max="2817" width="7" style="40" customWidth="1"/>
    <col min="2818" max="3063" width="9.140625" style="40"/>
    <col min="3064" max="3064" width="3.7109375" style="40" customWidth="1"/>
    <col min="3065" max="3065" width="17.85546875" style="40" customWidth="1"/>
    <col min="3066" max="3066" width="15.85546875" style="40" customWidth="1"/>
    <col min="3067" max="3067" width="7.28515625" style="40" customWidth="1"/>
    <col min="3068" max="3073" width="7" style="40" customWidth="1"/>
    <col min="3074" max="3319" width="9.140625" style="40"/>
    <col min="3320" max="3320" width="3.7109375" style="40" customWidth="1"/>
    <col min="3321" max="3321" width="17.85546875" style="40" customWidth="1"/>
    <col min="3322" max="3322" width="15.85546875" style="40" customWidth="1"/>
    <col min="3323" max="3323" width="7.28515625" style="40" customWidth="1"/>
    <col min="3324" max="3329" width="7" style="40" customWidth="1"/>
    <col min="3330" max="3575" width="9.140625" style="40"/>
    <col min="3576" max="3576" width="3.7109375" style="40" customWidth="1"/>
    <col min="3577" max="3577" width="17.85546875" style="40" customWidth="1"/>
    <col min="3578" max="3578" width="15.85546875" style="40" customWidth="1"/>
    <col min="3579" max="3579" width="7.28515625" style="40" customWidth="1"/>
    <col min="3580" max="3585" width="7" style="40" customWidth="1"/>
    <col min="3586" max="3831" width="9.140625" style="40"/>
    <col min="3832" max="3832" width="3.7109375" style="40" customWidth="1"/>
    <col min="3833" max="3833" width="17.85546875" style="40" customWidth="1"/>
    <col min="3834" max="3834" width="15.85546875" style="40" customWidth="1"/>
    <col min="3835" max="3835" width="7.28515625" style="40" customWidth="1"/>
    <col min="3836" max="3841" width="7" style="40" customWidth="1"/>
    <col min="3842" max="4087" width="9.140625" style="40"/>
    <col min="4088" max="4088" width="3.7109375" style="40" customWidth="1"/>
    <col min="4089" max="4089" width="17.85546875" style="40" customWidth="1"/>
    <col min="4090" max="4090" width="15.85546875" style="40" customWidth="1"/>
    <col min="4091" max="4091" width="7.28515625" style="40" customWidth="1"/>
    <col min="4092" max="4097" width="7" style="40" customWidth="1"/>
    <col min="4098" max="4343" width="9.140625" style="40"/>
    <col min="4344" max="4344" width="3.7109375" style="40" customWidth="1"/>
    <col min="4345" max="4345" width="17.85546875" style="40" customWidth="1"/>
    <col min="4346" max="4346" width="15.85546875" style="40" customWidth="1"/>
    <col min="4347" max="4347" width="7.28515625" style="40" customWidth="1"/>
    <col min="4348" max="4353" width="7" style="40" customWidth="1"/>
    <col min="4354" max="4599" width="9.140625" style="40"/>
    <col min="4600" max="4600" width="3.7109375" style="40" customWidth="1"/>
    <col min="4601" max="4601" width="17.85546875" style="40" customWidth="1"/>
    <col min="4602" max="4602" width="15.85546875" style="40" customWidth="1"/>
    <col min="4603" max="4603" width="7.28515625" style="40" customWidth="1"/>
    <col min="4604" max="4609" width="7" style="40" customWidth="1"/>
    <col min="4610" max="4855" width="9.140625" style="40"/>
    <col min="4856" max="4856" width="3.7109375" style="40" customWidth="1"/>
    <col min="4857" max="4857" width="17.85546875" style="40" customWidth="1"/>
    <col min="4858" max="4858" width="15.85546875" style="40" customWidth="1"/>
    <col min="4859" max="4859" width="7.28515625" style="40" customWidth="1"/>
    <col min="4860" max="4865" width="7" style="40" customWidth="1"/>
    <col min="4866" max="5111" width="9.140625" style="40"/>
    <col min="5112" max="5112" width="3.7109375" style="40" customWidth="1"/>
    <col min="5113" max="5113" width="17.85546875" style="40" customWidth="1"/>
    <col min="5114" max="5114" width="15.85546875" style="40" customWidth="1"/>
    <col min="5115" max="5115" width="7.28515625" style="40" customWidth="1"/>
    <col min="5116" max="5121" width="7" style="40" customWidth="1"/>
    <col min="5122" max="5367" width="9.140625" style="40"/>
    <col min="5368" max="5368" width="3.7109375" style="40" customWidth="1"/>
    <col min="5369" max="5369" width="17.85546875" style="40" customWidth="1"/>
    <col min="5370" max="5370" width="15.85546875" style="40" customWidth="1"/>
    <col min="5371" max="5371" width="7.28515625" style="40" customWidth="1"/>
    <col min="5372" max="5377" width="7" style="40" customWidth="1"/>
    <col min="5378" max="5623" width="9.140625" style="40"/>
    <col min="5624" max="5624" width="3.7109375" style="40" customWidth="1"/>
    <col min="5625" max="5625" width="17.85546875" style="40" customWidth="1"/>
    <col min="5626" max="5626" width="15.85546875" style="40" customWidth="1"/>
    <col min="5627" max="5627" width="7.28515625" style="40" customWidth="1"/>
    <col min="5628" max="5633" width="7" style="40" customWidth="1"/>
    <col min="5634" max="5879" width="9.140625" style="40"/>
    <col min="5880" max="5880" width="3.7109375" style="40" customWidth="1"/>
    <col min="5881" max="5881" width="17.85546875" style="40" customWidth="1"/>
    <col min="5882" max="5882" width="15.85546875" style="40" customWidth="1"/>
    <col min="5883" max="5883" width="7.28515625" style="40" customWidth="1"/>
    <col min="5884" max="5889" width="7" style="40" customWidth="1"/>
    <col min="5890" max="6135" width="9.140625" style="40"/>
    <col min="6136" max="6136" width="3.7109375" style="40" customWidth="1"/>
    <col min="6137" max="6137" width="17.85546875" style="40" customWidth="1"/>
    <col min="6138" max="6138" width="15.85546875" style="40" customWidth="1"/>
    <col min="6139" max="6139" width="7.28515625" style="40" customWidth="1"/>
    <col min="6140" max="6145" width="7" style="40" customWidth="1"/>
    <col min="6146" max="6391" width="9.140625" style="40"/>
    <col min="6392" max="6392" width="3.7109375" style="40" customWidth="1"/>
    <col min="6393" max="6393" width="17.85546875" style="40" customWidth="1"/>
    <col min="6394" max="6394" width="15.85546875" style="40" customWidth="1"/>
    <col min="6395" max="6395" width="7.28515625" style="40" customWidth="1"/>
    <col min="6396" max="6401" width="7" style="40" customWidth="1"/>
    <col min="6402" max="6647" width="9.140625" style="40"/>
    <col min="6648" max="6648" width="3.7109375" style="40" customWidth="1"/>
    <col min="6649" max="6649" width="17.85546875" style="40" customWidth="1"/>
    <col min="6650" max="6650" width="15.85546875" style="40" customWidth="1"/>
    <col min="6651" max="6651" width="7.28515625" style="40" customWidth="1"/>
    <col min="6652" max="6657" width="7" style="40" customWidth="1"/>
    <col min="6658" max="6903" width="9.140625" style="40"/>
    <col min="6904" max="6904" width="3.7109375" style="40" customWidth="1"/>
    <col min="6905" max="6905" width="17.85546875" style="40" customWidth="1"/>
    <col min="6906" max="6906" width="15.85546875" style="40" customWidth="1"/>
    <col min="6907" max="6907" width="7.28515625" style="40" customWidth="1"/>
    <col min="6908" max="6913" width="7" style="40" customWidth="1"/>
    <col min="6914" max="7159" width="9.140625" style="40"/>
    <col min="7160" max="7160" width="3.7109375" style="40" customWidth="1"/>
    <col min="7161" max="7161" width="17.85546875" style="40" customWidth="1"/>
    <col min="7162" max="7162" width="15.85546875" style="40" customWidth="1"/>
    <col min="7163" max="7163" width="7.28515625" style="40" customWidth="1"/>
    <col min="7164" max="7169" width="7" style="40" customWidth="1"/>
    <col min="7170" max="7415" width="9.140625" style="40"/>
    <col min="7416" max="7416" width="3.7109375" style="40" customWidth="1"/>
    <col min="7417" max="7417" width="17.85546875" style="40" customWidth="1"/>
    <col min="7418" max="7418" width="15.85546875" style="40" customWidth="1"/>
    <col min="7419" max="7419" width="7.28515625" style="40" customWidth="1"/>
    <col min="7420" max="7425" width="7" style="40" customWidth="1"/>
    <col min="7426" max="7671" width="9.140625" style="40"/>
    <col min="7672" max="7672" width="3.7109375" style="40" customWidth="1"/>
    <col min="7673" max="7673" width="17.85546875" style="40" customWidth="1"/>
    <col min="7674" max="7674" width="15.85546875" style="40" customWidth="1"/>
    <col min="7675" max="7675" width="7.28515625" style="40" customWidth="1"/>
    <col min="7676" max="7681" width="7" style="40" customWidth="1"/>
    <col min="7682" max="7927" width="9.140625" style="40"/>
    <col min="7928" max="7928" width="3.7109375" style="40" customWidth="1"/>
    <col min="7929" max="7929" width="17.85546875" style="40" customWidth="1"/>
    <col min="7930" max="7930" width="15.85546875" style="40" customWidth="1"/>
    <col min="7931" max="7931" width="7.28515625" style="40" customWidth="1"/>
    <col min="7932" max="7937" width="7" style="40" customWidth="1"/>
    <col min="7938" max="8183" width="9.140625" style="40"/>
    <col min="8184" max="8184" width="3.7109375" style="40" customWidth="1"/>
    <col min="8185" max="8185" width="17.85546875" style="40" customWidth="1"/>
    <col min="8186" max="8186" width="15.85546875" style="40" customWidth="1"/>
    <col min="8187" max="8187" width="7.28515625" style="40" customWidth="1"/>
    <col min="8188" max="8193" width="7" style="40" customWidth="1"/>
    <col min="8194" max="8439" width="9.140625" style="40"/>
    <col min="8440" max="8440" width="3.7109375" style="40" customWidth="1"/>
    <col min="8441" max="8441" width="17.85546875" style="40" customWidth="1"/>
    <col min="8442" max="8442" width="15.85546875" style="40" customWidth="1"/>
    <col min="8443" max="8443" width="7.28515625" style="40" customWidth="1"/>
    <col min="8444" max="8449" width="7" style="40" customWidth="1"/>
    <col min="8450" max="8695" width="9.140625" style="40"/>
    <col min="8696" max="8696" width="3.7109375" style="40" customWidth="1"/>
    <col min="8697" max="8697" width="17.85546875" style="40" customWidth="1"/>
    <col min="8698" max="8698" width="15.85546875" style="40" customWidth="1"/>
    <col min="8699" max="8699" width="7.28515625" style="40" customWidth="1"/>
    <col min="8700" max="8705" width="7" style="40" customWidth="1"/>
    <col min="8706" max="8951" width="9.140625" style="40"/>
    <col min="8952" max="8952" width="3.7109375" style="40" customWidth="1"/>
    <col min="8953" max="8953" width="17.85546875" style="40" customWidth="1"/>
    <col min="8954" max="8954" width="15.85546875" style="40" customWidth="1"/>
    <col min="8955" max="8955" width="7.28515625" style="40" customWidth="1"/>
    <col min="8956" max="8961" width="7" style="40" customWidth="1"/>
    <col min="8962" max="9207" width="9.140625" style="40"/>
    <col min="9208" max="9208" width="3.7109375" style="40" customWidth="1"/>
    <col min="9209" max="9209" width="17.85546875" style="40" customWidth="1"/>
    <col min="9210" max="9210" width="15.85546875" style="40" customWidth="1"/>
    <col min="9211" max="9211" width="7.28515625" style="40" customWidth="1"/>
    <col min="9212" max="9217" width="7" style="40" customWidth="1"/>
    <col min="9218" max="9463" width="9.140625" style="40"/>
    <col min="9464" max="9464" width="3.7109375" style="40" customWidth="1"/>
    <col min="9465" max="9465" width="17.85546875" style="40" customWidth="1"/>
    <col min="9466" max="9466" width="15.85546875" style="40" customWidth="1"/>
    <col min="9467" max="9467" width="7.28515625" style="40" customWidth="1"/>
    <col min="9468" max="9473" width="7" style="40" customWidth="1"/>
    <col min="9474" max="9719" width="9.140625" style="40"/>
    <col min="9720" max="9720" width="3.7109375" style="40" customWidth="1"/>
    <col min="9721" max="9721" width="17.85546875" style="40" customWidth="1"/>
    <col min="9722" max="9722" width="15.85546875" style="40" customWidth="1"/>
    <col min="9723" max="9723" width="7.28515625" style="40" customWidth="1"/>
    <col min="9724" max="9729" width="7" style="40" customWidth="1"/>
    <col min="9730" max="9975" width="9.140625" style="40"/>
    <col min="9976" max="9976" width="3.7109375" style="40" customWidth="1"/>
    <col min="9977" max="9977" width="17.85546875" style="40" customWidth="1"/>
    <col min="9978" max="9978" width="15.85546875" style="40" customWidth="1"/>
    <col min="9979" max="9979" width="7.28515625" style="40" customWidth="1"/>
    <col min="9980" max="9985" width="7" style="40" customWidth="1"/>
    <col min="9986" max="10231" width="9.140625" style="40"/>
    <col min="10232" max="10232" width="3.7109375" style="40" customWidth="1"/>
    <col min="10233" max="10233" width="17.85546875" style="40" customWidth="1"/>
    <col min="10234" max="10234" width="15.85546875" style="40" customWidth="1"/>
    <col min="10235" max="10235" width="7.28515625" style="40" customWidth="1"/>
    <col min="10236" max="10241" width="7" style="40" customWidth="1"/>
    <col min="10242" max="10487" width="9.140625" style="40"/>
    <col min="10488" max="10488" width="3.7109375" style="40" customWidth="1"/>
    <col min="10489" max="10489" width="17.85546875" style="40" customWidth="1"/>
    <col min="10490" max="10490" width="15.85546875" style="40" customWidth="1"/>
    <col min="10491" max="10491" width="7.28515625" style="40" customWidth="1"/>
    <col min="10492" max="10497" width="7" style="40" customWidth="1"/>
    <col min="10498" max="10743" width="9.140625" style="40"/>
    <col min="10744" max="10744" width="3.7109375" style="40" customWidth="1"/>
    <col min="10745" max="10745" width="17.85546875" style="40" customWidth="1"/>
    <col min="10746" max="10746" width="15.85546875" style="40" customWidth="1"/>
    <col min="10747" max="10747" width="7.28515625" style="40" customWidth="1"/>
    <col min="10748" max="10753" width="7" style="40" customWidth="1"/>
    <col min="10754" max="10999" width="9.140625" style="40"/>
    <col min="11000" max="11000" width="3.7109375" style="40" customWidth="1"/>
    <col min="11001" max="11001" width="17.85546875" style="40" customWidth="1"/>
    <col min="11002" max="11002" width="15.85546875" style="40" customWidth="1"/>
    <col min="11003" max="11003" width="7.28515625" style="40" customWidth="1"/>
    <col min="11004" max="11009" width="7" style="40" customWidth="1"/>
    <col min="11010" max="11255" width="9.140625" style="40"/>
    <col min="11256" max="11256" width="3.7109375" style="40" customWidth="1"/>
    <col min="11257" max="11257" width="17.85546875" style="40" customWidth="1"/>
    <col min="11258" max="11258" width="15.85546875" style="40" customWidth="1"/>
    <col min="11259" max="11259" width="7.28515625" style="40" customWidth="1"/>
    <col min="11260" max="11265" width="7" style="40" customWidth="1"/>
    <col min="11266" max="11511" width="9.140625" style="40"/>
    <col min="11512" max="11512" width="3.7109375" style="40" customWidth="1"/>
    <col min="11513" max="11513" width="17.85546875" style="40" customWidth="1"/>
    <col min="11514" max="11514" width="15.85546875" style="40" customWidth="1"/>
    <col min="11515" max="11515" width="7.28515625" style="40" customWidth="1"/>
    <col min="11516" max="11521" width="7" style="40" customWidth="1"/>
    <col min="11522" max="11767" width="9.140625" style="40"/>
    <col min="11768" max="11768" width="3.7109375" style="40" customWidth="1"/>
    <col min="11769" max="11769" width="17.85546875" style="40" customWidth="1"/>
    <col min="11770" max="11770" width="15.85546875" style="40" customWidth="1"/>
    <col min="11771" max="11771" width="7.28515625" style="40" customWidth="1"/>
    <col min="11772" max="11777" width="7" style="40" customWidth="1"/>
    <col min="11778" max="12023" width="9.140625" style="40"/>
    <col min="12024" max="12024" width="3.7109375" style="40" customWidth="1"/>
    <col min="12025" max="12025" width="17.85546875" style="40" customWidth="1"/>
    <col min="12026" max="12026" width="15.85546875" style="40" customWidth="1"/>
    <col min="12027" max="12027" width="7.28515625" style="40" customWidth="1"/>
    <col min="12028" max="12033" width="7" style="40" customWidth="1"/>
    <col min="12034" max="12279" width="9.140625" style="40"/>
    <col min="12280" max="12280" width="3.7109375" style="40" customWidth="1"/>
    <col min="12281" max="12281" width="17.85546875" style="40" customWidth="1"/>
    <col min="12282" max="12282" width="15.85546875" style="40" customWidth="1"/>
    <col min="12283" max="12283" width="7.28515625" style="40" customWidth="1"/>
    <col min="12284" max="12289" width="7" style="40" customWidth="1"/>
    <col min="12290" max="12535" width="9.140625" style="40"/>
    <col min="12536" max="12536" width="3.7109375" style="40" customWidth="1"/>
    <col min="12537" max="12537" width="17.85546875" style="40" customWidth="1"/>
    <col min="12538" max="12538" width="15.85546875" style="40" customWidth="1"/>
    <col min="12539" max="12539" width="7.28515625" style="40" customWidth="1"/>
    <col min="12540" max="12545" width="7" style="40" customWidth="1"/>
    <col min="12546" max="12791" width="9.140625" style="40"/>
    <col min="12792" max="12792" width="3.7109375" style="40" customWidth="1"/>
    <col min="12793" max="12793" width="17.85546875" style="40" customWidth="1"/>
    <col min="12794" max="12794" width="15.85546875" style="40" customWidth="1"/>
    <col min="12795" max="12795" width="7.28515625" style="40" customWidth="1"/>
    <col min="12796" max="12801" width="7" style="40" customWidth="1"/>
    <col min="12802" max="13047" width="9.140625" style="40"/>
    <col min="13048" max="13048" width="3.7109375" style="40" customWidth="1"/>
    <col min="13049" max="13049" width="17.85546875" style="40" customWidth="1"/>
    <col min="13050" max="13050" width="15.85546875" style="40" customWidth="1"/>
    <col min="13051" max="13051" width="7.28515625" style="40" customWidth="1"/>
    <col min="13052" max="13057" width="7" style="40" customWidth="1"/>
    <col min="13058" max="13303" width="9.140625" style="40"/>
    <col min="13304" max="13304" width="3.7109375" style="40" customWidth="1"/>
    <col min="13305" max="13305" width="17.85546875" style="40" customWidth="1"/>
    <col min="13306" max="13306" width="15.85546875" style="40" customWidth="1"/>
    <col min="13307" max="13307" width="7.28515625" style="40" customWidth="1"/>
    <col min="13308" max="13313" width="7" style="40" customWidth="1"/>
    <col min="13314" max="13559" width="9.140625" style="40"/>
    <col min="13560" max="13560" width="3.7109375" style="40" customWidth="1"/>
    <col min="13561" max="13561" width="17.85546875" style="40" customWidth="1"/>
    <col min="13562" max="13562" width="15.85546875" style="40" customWidth="1"/>
    <col min="13563" max="13563" width="7.28515625" style="40" customWidth="1"/>
    <col min="13564" max="13569" width="7" style="40" customWidth="1"/>
    <col min="13570" max="13815" width="9.140625" style="40"/>
    <col min="13816" max="13816" width="3.7109375" style="40" customWidth="1"/>
    <col min="13817" max="13817" width="17.85546875" style="40" customWidth="1"/>
    <col min="13818" max="13818" width="15.85546875" style="40" customWidth="1"/>
    <col min="13819" max="13819" width="7.28515625" style="40" customWidth="1"/>
    <col min="13820" max="13825" width="7" style="40" customWidth="1"/>
    <col min="13826" max="14071" width="9.140625" style="40"/>
    <col min="14072" max="14072" width="3.7109375" style="40" customWidth="1"/>
    <col min="14073" max="14073" width="17.85546875" style="40" customWidth="1"/>
    <col min="14074" max="14074" width="15.85546875" style="40" customWidth="1"/>
    <col min="14075" max="14075" width="7.28515625" style="40" customWidth="1"/>
    <col min="14076" max="14081" width="7" style="40" customWidth="1"/>
    <col min="14082" max="14327" width="9.140625" style="40"/>
    <col min="14328" max="14328" width="3.7109375" style="40" customWidth="1"/>
    <col min="14329" max="14329" width="17.85546875" style="40" customWidth="1"/>
    <col min="14330" max="14330" width="15.85546875" style="40" customWidth="1"/>
    <col min="14331" max="14331" width="7.28515625" style="40" customWidth="1"/>
    <col min="14332" max="14337" width="7" style="40" customWidth="1"/>
    <col min="14338" max="14583" width="9.140625" style="40"/>
    <col min="14584" max="14584" width="3.7109375" style="40" customWidth="1"/>
    <col min="14585" max="14585" width="17.85546875" style="40" customWidth="1"/>
    <col min="14586" max="14586" width="15.85546875" style="40" customWidth="1"/>
    <col min="14587" max="14587" width="7.28515625" style="40" customWidth="1"/>
    <col min="14588" max="14593" width="7" style="40" customWidth="1"/>
    <col min="14594" max="14839" width="9.140625" style="40"/>
    <col min="14840" max="14840" width="3.7109375" style="40" customWidth="1"/>
    <col min="14841" max="14841" width="17.85546875" style="40" customWidth="1"/>
    <col min="14842" max="14842" width="15.85546875" style="40" customWidth="1"/>
    <col min="14843" max="14843" width="7.28515625" style="40" customWidth="1"/>
    <col min="14844" max="14849" width="7" style="40" customWidth="1"/>
    <col min="14850" max="15095" width="9.140625" style="40"/>
    <col min="15096" max="15096" width="3.7109375" style="40" customWidth="1"/>
    <col min="15097" max="15097" width="17.85546875" style="40" customWidth="1"/>
    <col min="15098" max="15098" width="15.85546875" style="40" customWidth="1"/>
    <col min="15099" max="15099" width="7.28515625" style="40" customWidth="1"/>
    <col min="15100" max="15105" width="7" style="40" customWidth="1"/>
    <col min="15106" max="15351" width="9.140625" style="40"/>
    <col min="15352" max="15352" width="3.7109375" style="40" customWidth="1"/>
    <col min="15353" max="15353" width="17.85546875" style="40" customWidth="1"/>
    <col min="15354" max="15354" width="15.85546875" style="40" customWidth="1"/>
    <col min="15355" max="15355" width="7.28515625" style="40" customWidth="1"/>
    <col min="15356" max="15361" width="7" style="40" customWidth="1"/>
    <col min="15362" max="15607" width="9.140625" style="40"/>
    <col min="15608" max="15608" width="3.7109375" style="40" customWidth="1"/>
    <col min="15609" max="15609" width="17.85546875" style="40" customWidth="1"/>
    <col min="15610" max="15610" width="15.85546875" style="40" customWidth="1"/>
    <col min="15611" max="15611" width="7.28515625" style="40" customWidth="1"/>
    <col min="15612" max="15617" width="7" style="40" customWidth="1"/>
    <col min="15618" max="15863" width="9.140625" style="40"/>
    <col min="15864" max="15864" width="3.7109375" style="40" customWidth="1"/>
    <col min="15865" max="15865" width="17.85546875" style="40" customWidth="1"/>
    <col min="15866" max="15866" width="15.85546875" style="40" customWidth="1"/>
    <col min="15867" max="15867" width="7.28515625" style="40" customWidth="1"/>
    <col min="15868" max="15873" width="7" style="40" customWidth="1"/>
    <col min="15874" max="16119" width="9.140625" style="40"/>
    <col min="16120" max="16120" width="3.7109375" style="40" customWidth="1"/>
    <col min="16121" max="16121" width="17.85546875" style="40" customWidth="1"/>
    <col min="16122" max="16122" width="15.85546875" style="40" customWidth="1"/>
    <col min="16123" max="16123" width="7.28515625" style="40" customWidth="1"/>
    <col min="16124" max="16129" width="7" style="40" customWidth="1"/>
    <col min="16130" max="16384" width="9.140625" style="40"/>
  </cols>
  <sheetData>
    <row r="1" spans="1:13" ht="15" customHeight="1" x14ac:dyDescent="0.2">
      <c r="B1" s="40" t="s">
        <v>116</v>
      </c>
      <c r="C1" s="42"/>
      <c r="D1" s="42"/>
      <c r="F1" s="102"/>
      <c r="G1" s="102"/>
      <c r="H1" s="102"/>
      <c r="I1" s="102"/>
      <c r="J1" s="102"/>
      <c r="K1" s="121"/>
      <c r="L1" s="102"/>
      <c r="M1" s="102"/>
    </row>
    <row r="2" spans="1:13" ht="18.75" customHeight="1" x14ac:dyDescent="0.2">
      <c r="A2" s="44" t="s">
        <v>122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25" customHeight="1" x14ac:dyDescent="0.2">
      <c r="A3" s="45"/>
      <c r="B3" s="45"/>
      <c r="C3" s="45"/>
      <c r="D3" s="45"/>
      <c r="E3" s="45"/>
      <c r="G3" s="103"/>
      <c r="H3" s="104" t="s">
        <v>110</v>
      </c>
      <c r="I3" s="104"/>
      <c r="J3" s="104"/>
      <c r="K3" s="104"/>
      <c r="L3" s="104"/>
      <c r="M3" s="104"/>
    </row>
    <row r="4" spans="1:13" s="54" customFormat="1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51" t="s">
        <v>4</v>
      </c>
      <c r="M4" s="52"/>
    </row>
    <row r="5" spans="1:13" s="54" customFormat="1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3" s="54" customFormat="1" ht="13.5" customHeight="1" x14ac:dyDescent="0.2">
      <c r="A6" s="55">
        <v>1</v>
      </c>
      <c r="B6" s="48" t="s">
        <v>7</v>
      </c>
      <c r="C6" s="48"/>
      <c r="D6" s="56" t="s">
        <v>8</v>
      </c>
      <c r="E6" s="66">
        <v>5</v>
      </c>
      <c r="F6" s="66">
        <v>5</v>
      </c>
      <c r="G6" s="66">
        <v>5</v>
      </c>
      <c r="H6" s="66">
        <v>5</v>
      </c>
      <c r="I6" s="66">
        <v>5</v>
      </c>
      <c r="J6" s="66">
        <v>5</v>
      </c>
      <c r="K6" s="66">
        <v>5</v>
      </c>
      <c r="L6" s="109">
        <f t="shared" ref="L6:L8" si="0">I6-E6</f>
        <v>0</v>
      </c>
      <c r="M6" s="110">
        <f t="shared" ref="M6:M8" si="1">I6/E6*100-100</f>
        <v>0</v>
      </c>
    </row>
    <row r="7" spans="1:13" s="54" customFormat="1" ht="13.5" customHeight="1" x14ac:dyDescent="0.2">
      <c r="A7" s="55">
        <v>2</v>
      </c>
      <c r="B7" s="48" t="s">
        <v>9</v>
      </c>
      <c r="C7" s="48"/>
      <c r="D7" s="56" t="s">
        <v>10</v>
      </c>
      <c r="E7" s="66">
        <v>4945</v>
      </c>
      <c r="F7" s="66">
        <v>4945</v>
      </c>
      <c r="G7" s="66">
        <v>4945</v>
      </c>
      <c r="H7" s="66">
        <v>4945</v>
      </c>
      <c r="I7" s="66">
        <v>4945</v>
      </c>
      <c r="J7" s="66">
        <v>4945</v>
      </c>
      <c r="K7" s="66">
        <v>4945</v>
      </c>
      <c r="L7" s="109">
        <f t="shared" si="0"/>
        <v>0</v>
      </c>
      <c r="M7" s="110">
        <f t="shared" si="1"/>
        <v>0</v>
      </c>
    </row>
    <row r="8" spans="1:13" s="54" customFormat="1" ht="13.5" customHeight="1" x14ac:dyDescent="0.2">
      <c r="A8" s="55">
        <v>3</v>
      </c>
      <c r="B8" s="48" t="s">
        <v>11</v>
      </c>
      <c r="C8" s="48"/>
      <c r="D8" s="56" t="s">
        <v>12</v>
      </c>
      <c r="E8" s="66">
        <v>80</v>
      </c>
      <c r="F8" s="66">
        <v>80</v>
      </c>
      <c r="G8" s="66">
        <v>80</v>
      </c>
      <c r="H8" s="66">
        <v>80</v>
      </c>
      <c r="I8" s="66">
        <v>80</v>
      </c>
      <c r="J8" s="66">
        <v>80</v>
      </c>
      <c r="K8" s="66">
        <v>80</v>
      </c>
      <c r="L8" s="109">
        <f t="shared" si="0"/>
        <v>0</v>
      </c>
      <c r="M8" s="110">
        <f t="shared" si="1"/>
        <v>0</v>
      </c>
    </row>
    <row r="9" spans="1:13" s="54" customFormat="1" ht="18" customHeight="1" x14ac:dyDescent="0.2">
      <c r="A9" s="60">
        <v>4</v>
      </c>
      <c r="B9" s="61" t="s">
        <v>13</v>
      </c>
      <c r="C9" s="61"/>
      <c r="D9" s="62" t="s">
        <v>14</v>
      </c>
      <c r="E9" s="63">
        <v>775</v>
      </c>
      <c r="F9" s="63">
        <v>792</v>
      </c>
      <c r="G9" s="63">
        <v>798</v>
      </c>
      <c r="H9" s="63">
        <v>793</v>
      </c>
      <c r="I9" s="63">
        <v>801</v>
      </c>
      <c r="J9" s="63">
        <v>816</v>
      </c>
      <c r="K9" s="63">
        <v>832</v>
      </c>
      <c r="L9" s="109">
        <f>K9-J9</f>
        <v>16</v>
      </c>
      <c r="M9" s="110">
        <f>K9/J9*100-100</f>
        <v>1.9607843137254832</v>
      </c>
    </row>
    <row r="10" spans="1:13" s="54" customFormat="1" ht="13.5" customHeight="1" x14ac:dyDescent="0.2">
      <c r="A10" s="55">
        <v>5</v>
      </c>
      <c r="B10" s="48" t="s">
        <v>15</v>
      </c>
      <c r="C10" s="48"/>
      <c r="D10" s="56" t="s">
        <v>14</v>
      </c>
      <c r="E10" s="58">
        <v>207</v>
      </c>
      <c r="F10" s="58">
        <v>210</v>
      </c>
      <c r="G10" s="58">
        <v>219</v>
      </c>
      <c r="H10" s="58">
        <v>285</v>
      </c>
      <c r="I10" s="58">
        <v>313</v>
      </c>
      <c r="J10" s="58">
        <v>280</v>
      </c>
      <c r="K10" s="58">
        <v>235</v>
      </c>
      <c r="L10" s="109">
        <f t="shared" ref="L10:L73" si="2">K10-J10</f>
        <v>-45</v>
      </c>
      <c r="M10" s="110">
        <f t="shared" ref="M10:M73" si="3">K10/J10*100-100</f>
        <v>-16.071428571428569</v>
      </c>
    </row>
    <row r="11" spans="1:13" s="54" customFormat="1" ht="13.5" customHeight="1" x14ac:dyDescent="0.2">
      <c r="A11" s="55">
        <v>6</v>
      </c>
      <c r="B11" s="48" t="s">
        <v>16</v>
      </c>
      <c r="C11" s="48"/>
      <c r="D11" s="56" t="s">
        <v>14</v>
      </c>
      <c r="E11" s="66">
        <f>E9-E10</f>
        <v>568</v>
      </c>
      <c r="F11" s="58">
        <v>582</v>
      </c>
      <c r="G11" s="58">
        <v>579</v>
      </c>
      <c r="H11" s="58">
        <v>508</v>
      </c>
      <c r="I11" s="58">
        <v>488</v>
      </c>
      <c r="J11" s="58">
        <v>536</v>
      </c>
      <c r="K11" s="58">
        <v>597</v>
      </c>
      <c r="L11" s="109">
        <f t="shared" si="2"/>
        <v>61</v>
      </c>
      <c r="M11" s="110">
        <f t="shared" si="3"/>
        <v>11.380597014925371</v>
      </c>
    </row>
    <row r="12" spans="1:13" s="54" customFormat="1" ht="13.5" customHeight="1" x14ac:dyDescent="0.2">
      <c r="A12" s="55">
        <v>7</v>
      </c>
      <c r="B12" s="48" t="s">
        <v>17</v>
      </c>
      <c r="C12" s="48"/>
      <c r="D12" s="56" t="s">
        <v>18</v>
      </c>
      <c r="E12" s="67">
        <f t="shared" ref="E12:J12" si="4">E11/E9*100</f>
        <v>73.290322580645167</v>
      </c>
      <c r="F12" s="67">
        <f t="shared" si="4"/>
        <v>73.484848484848484</v>
      </c>
      <c r="G12" s="67">
        <f t="shared" si="4"/>
        <v>72.556390977443613</v>
      </c>
      <c r="H12" s="67">
        <f t="shared" si="4"/>
        <v>64.060529634300124</v>
      </c>
      <c r="I12" s="67">
        <f t="shared" si="4"/>
        <v>60.923845193508122</v>
      </c>
      <c r="J12" s="67">
        <f t="shared" si="4"/>
        <v>65.686274509803923</v>
      </c>
      <c r="K12" s="67"/>
      <c r="L12" s="109">
        <f t="shared" si="2"/>
        <v>-65.686274509803923</v>
      </c>
      <c r="M12" s="110">
        <f t="shared" si="3"/>
        <v>-100</v>
      </c>
    </row>
    <row r="13" spans="1:13" s="54" customFormat="1" ht="13.5" customHeight="1" x14ac:dyDescent="0.2">
      <c r="A13" s="55">
        <v>8</v>
      </c>
      <c r="B13" s="48" t="s">
        <v>19</v>
      </c>
      <c r="C13" s="48"/>
      <c r="D13" s="56" t="s">
        <v>14</v>
      </c>
      <c r="E13" s="58">
        <v>122</v>
      </c>
      <c r="F13" s="58">
        <v>114</v>
      </c>
      <c r="G13" s="58">
        <v>119</v>
      </c>
      <c r="H13" s="58">
        <v>115</v>
      </c>
      <c r="I13" s="58">
        <v>117</v>
      </c>
      <c r="J13" s="58">
        <v>117</v>
      </c>
      <c r="K13" s="58"/>
      <c r="L13" s="109">
        <f t="shared" si="2"/>
        <v>-117</v>
      </c>
      <c r="M13" s="110">
        <f t="shared" si="3"/>
        <v>-100</v>
      </c>
    </row>
    <row r="14" spans="1:13" s="54" customFormat="1" ht="13.5" customHeight="1" x14ac:dyDescent="0.2">
      <c r="A14" s="55">
        <v>9</v>
      </c>
      <c r="B14" s="68" t="s">
        <v>20</v>
      </c>
      <c r="C14" s="68"/>
      <c r="D14" s="56" t="s">
        <v>18</v>
      </c>
      <c r="E14" s="67">
        <f t="shared" ref="E14:J14" si="5">E13/E9*100</f>
        <v>15.741935483870966</v>
      </c>
      <c r="F14" s="67">
        <f t="shared" si="5"/>
        <v>14.393939393939394</v>
      </c>
      <c r="G14" s="67">
        <f t="shared" si="5"/>
        <v>14.912280701754385</v>
      </c>
      <c r="H14" s="67">
        <f t="shared" si="5"/>
        <v>14.50189155107188</v>
      </c>
      <c r="I14" s="67">
        <f t="shared" si="5"/>
        <v>14.606741573033707</v>
      </c>
      <c r="J14" s="67">
        <f t="shared" si="5"/>
        <v>14.338235294117647</v>
      </c>
      <c r="K14" s="67"/>
      <c r="L14" s="109">
        <f t="shared" si="2"/>
        <v>-14.338235294117647</v>
      </c>
      <c r="M14" s="110">
        <f t="shared" si="3"/>
        <v>-100</v>
      </c>
    </row>
    <row r="15" spans="1:13" s="54" customFormat="1" ht="13.5" customHeight="1" x14ac:dyDescent="0.2">
      <c r="A15" s="55">
        <v>10</v>
      </c>
      <c r="B15" s="48" t="s">
        <v>21</v>
      </c>
      <c r="C15" s="48"/>
      <c r="D15" s="56" t="s">
        <v>14</v>
      </c>
      <c r="E15" s="58">
        <v>210</v>
      </c>
      <c r="F15" s="58">
        <v>218</v>
      </c>
      <c r="G15" s="58">
        <v>233</v>
      </c>
      <c r="H15" s="58">
        <v>316</v>
      </c>
      <c r="I15" s="58">
        <v>344</v>
      </c>
      <c r="J15" s="58">
        <v>325</v>
      </c>
      <c r="K15" s="58"/>
      <c r="L15" s="109">
        <f t="shared" si="2"/>
        <v>-325</v>
      </c>
      <c r="M15" s="110">
        <f t="shared" si="3"/>
        <v>-100</v>
      </c>
    </row>
    <row r="16" spans="1:13" s="54" customFormat="1" ht="13.5" customHeight="1" x14ac:dyDescent="0.2">
      <c r="A16" s="55">
        <v>11</v>
      </c>
      <c r="B16" s="68" t="s">
        <v>20</v>
      </c>
      <c r="C16" s="68"/>
      <c r="D16" s="56" t="s">
        <v>18</v>
      </c>
      <c r="E16" s="67">
        <f t="shared" ref="E16:J16" si="6">E15/E9*100</f>
        <v>27.096774193548391</v>
      </c>
      <c r="F16" s="67">
        <f t="shared" si="6"/>
        <v>27.525252525252526</v>
      </c>
      <c r="G16" s="67">
        <f t="shared" si="6"/>
        <v>29.197994987468672</v>
      </c>
      <c r="H16" s="67">
        <f t="shared" si="6"/>
        <v>39.848675914249689</v>
      </c>
      <c r="I16" s="67">
        <f t="shared" si="6"/>
        <v>42.946317103620473</v>
      </c>
      <c r="J16" s="67">
        <f t="shared" si="6"/>
        <v>39.828431372549019</v>
      </c>
      <c r="K16" s="67"/>
      <c r="L16" s="109">
        <f t="shared" si="2"/>
        <v>-39.828431372549019</v>
      </c>
      <c r="M16" s="110">
        <f t="shared" si="3"/>
        <v>-100</v>
      </c>
    </row>
    <row r="17" spans="1:13" s="54" customFormat="1" ht="13.5" customHeight="1" x14ac:dyDescent="0.2">
      <c r="A17" s="55">
        <v>12</v>
      </c>
      <c r="B17" s="48" t="s">
        <v>22</v>
      </c>
      <c r="C17" s="48"/>
      <c r="D17" s="56" t="s">
        <v>14</v>
      </c>
      <c r="E17" s="58">
        <v>265</v>
      </c>
      <c r="F17" s="58">
        <v>322</v>
      </c>
      <c r="G17" s="58">
        <v>367</v>
      </c>
      <c r="H17" s="58">
        <v>426</v>
      </c>
      <c r="I17" s="58">
        <v>445</v>
      </c>
      <c r="J17" s="58">
        <v>455</v>
      </c>
      <c r="K17" s="58"/>
      <c r="L17" s="109">
        <f t="shared" si="2"/>
        <v>-455</v>
      </c>
      <c r="M17" s="110">
        <f t="shared" si="3"/>
        <v>-100</v>
      </c>
    </row>
    <row r="18" spans="1:13" s="54" customFormat="1" ht="13.5" customHeight="1" x14ac:dyDescent="0.2">
      <c r="A18" s="55">
        <v>13</v>
      </c>
      <c r="B18" s="68" t="s">
        <v>20</v>
      </c>
      <c r="C18" s="68"/>
      <c r="D18" s="56" t="s">
        <v>18</v>
      </c>
      <c r="E18" s="67">
        <f t="shared" ref="E18:J18" si="7">E17/E9*100</f>
        <v>34.193548387096776</v>
      </c>
      <c r="F18" s="67">
        <f t="shared" si="7"/>
        <v>40.656565656565661</v>
      </c>
      <c r="G18" s="67">
        <f t="shared" si="7"/>
        <v>45.989974937343362</v>
      </c>
      <c r="H18" s="67">
        <f t="shared" si="7"/>
        <v>53.72005044136192</v>
      </c>
      <c r="I18" s="67">
        <f t="shared" si="7"/>
        <v>55.555555555555557</v>
      </c>
      <c r="J18" s="67">
        <f t="shared" si="7"/>
        <v>55.759803921568633</v>
      </c>
      <c r="K18" s="67"/>
      <c r="L18" s="109">
        <f t="shared" si="2"/>
        <v>-55.759803921568633</v>
      </c>
      <c r="M18" s="110">
        <f t="shared" si="3"/>
        <v>-100</v>
      </c>
    </row>
    <row r="19" spans="1:13" s="54" customFormat="1" ht="18" customHeight="1" x14ac:dyDescent="0.2">
      <c r="A19" s="60">
        <v>14</v>
      </c>
      <c r="B19" s="61" t="s">
        <v>23</v>
      </c>
      <c r="C19" s="61"/>
      <c r="D19" s="62" t="s">
        <v>24</v>
      </c>
      <c r="E19" s="63">
        <f>E20+E21</f>
        <v>3010</v>
      </c>
      <c r="F19" s="63">
        <f>F20+F21</f>
        <v>2866</v>
      </c>
      <c r="G19" s="63">
        <f>G20+G21</f>
        <v>2827</v>
      </c>
      <c r="H19" s="63">
        <v>2780</v>
      </c>
      <c r="I19" s="63">
        <v>2772</v>
      </c>
      <c r="J19" s="63">
        <v>2817</v>
      </c>
      <c r="K19" s="63">
        <v>2854</v>
      </c>
      <c r="L19" s="109">
        <f t="shared" si="2"/>
        <v>37</v>
      </c>
      <c r="M19" s="110">
        <f t="shared" si="3"/>
        <v>1.313454029108982</v>
      </c>
    </row>
    <row r="20" spans="1:13" s="54" customFormat="1" ht="13.5" customHeight="1" x14ac:dyDescent="0.2">
      <c r="A20" s="55">
        <v>15</v>
      </c>
      <c r="B20" s="48" t="s">
        <v>25</v>
      </c>
      <c r="C20" s="48"/>
      <c r="D20" s="56" t="s">
        <v>24</v>
      </c>
      <c r="E20" s="58">
        <v>1526</v>
      </c>
      <c r="F20" s="58">
        <v>1471</v>
      </c>
      <c r="G20" s="58">
        <v>1437</v>
      </c>
      <c r="H20" s="58">
        <v>1428</v>
      </c>
      <c r="I20" s="58">
        <v>1414</v>
      </c>
      <c r="J20" s="58">
        <v>1450</v>
      </c>
      <c r="K20" s="58">
        <v>1491</v>
      </c>
      <c r="L20" s="109">
        <f t="shared" si="2"/>
        <v>41</v>
      </c>
      <c r="M20" s="110">
        <f t="shared" si="3"/>
        <v>2.8275862068965552</v>
      </c>
    </row>
    <row r="21" spans="1:13" s="54" customFormat="1" ht="13.5" customHeight="1" x14ac:dyDescent="0.2">
      <c r="A21" s="55">
        <v>16</v>
      </c>
      <c r="B21" s="48" t="s">
        <v>26</v>
      </c>
      <c r="C21" s="48"/>
      <c r="D21" s="56" t="s">
        <v>24</v>
      </c>
      <c r="E21" s="58">
        <v>1484</v>
      </c>
      <c r="F21" s="58">
        <v>1395</v>
      </c>
      <c r="G21" s="58">
        <v>1390</v>
      </c>
      <c r="H21" s="58">
        <v>1352</v>
      </c>
      <c r="I21" s="58">
        <v>1358</v>
      </c>
      <c r="J21" s="58">
        <v>1367</v>
      </c>
      <c r="K21" s="58">
        <v>1363</v>
      </c>
      <c r="L21" s="109">
        <f t="shared" si="2"/>
        <v>-4</v>
      </c>
      <c r="M21" s="110">
        <f t="shared" si="3"/>
        <v>-0.29261155815655115</v>
      </c>
    </row>
    <row r="22" spans="1:13" s="54" customFormat="1" ht="13.5" customHeight="1" x14ac:dyDescent="0.2">
      <c r="A22" s="55">
        <v>17</v>
      </c>
      <c r="B22" s="48" t="s">
        <v>27</v>
      </c>
      <c r="C22" s="48"/>
      <c r="D22" s="56" t="s">
        <v>24</v>
      </c>
      <c r="E22" s="58">
        <v>758</v>
      </c>
      <c r="F22" s="58">
        <v>755</v>
      </c>
      <c r="G22" s="58">
        <v>741</v>
      </c>
      <c r="H22" s="58">
        <v>981</v>
      </c>
      <c r="I22" s="58">
        <v>1032</v>
      </c>
      <c r="J22" s="58">
        <v>907</v>
      </c>
      <c r="K22" s="58">
        <v>752</v>
      </c>
      <c r="L22" s="109">
        <f t="shared" si="2"/>
        <v>-155</v>
      </c>
      <c r="M22" s="110">
        <f t="shared" si="3"/>
        <v>-17.08930540242558</v>
      </c>
    </row>
    <row r="23" spans="1:13" s="54" customFormat="1" ht="13.5" customHeight="1" x14ac:dyDescent="0.2">
      <c r="A23" s="55">
        <v>18</v>
      </c>
      <c r="B23" s="70" t="s">
        <v>16</v>
      </c>
      <c r="C23" s="70"/>
      <c r="D23" s="56" t="s">
        <v>24</v>
      </c>
      <c r="E23" s="58">
        <f>E19-E22</f>
        <v>2252</v>
      </c>
      <c r="F23" s="58">
        <v>2111</v>
      </c>
      <c r="G23" s="58">
        <v>2086</v>
      </c>
      <c r="H23" s="58">
        <v>1799</v>
      </c>
      <c r="I23" s="58">
        <v>1740</v>
      </c>
      <c r="J23" s="58">
        <v>1910</v>
      </c>
      <c r="K23" s="58">
        <v>2102</v>
      </c>
      <c r="L23" s="109">
        <f t="shared" si="2"/>
        <v>192</v>
      </c>
      <c r="M23" s="110">
        <f t="shared" si="3"/>
        <v>10.052356020942412</v>
      </c>
    </row>
    <row r="24" spans="1:13" s="72" customFormat="1" ht="13.5" customHeight="1" x14ac:dyDescent="0.2">
      <c r="A24" s="55">
        <v>19</v>
      </c>
      <c r="B24" s="48" t="s">
        <v>28</v>
      </c>
      <c r="C24" s="48"/>
      <c r="D24" s="56" t="s">
        <v>24</v>
      </c>
      <c r="E24" s="58">
        <f>E19-E25-E26</f>
        <v>822</v>
      </c>
      <c r="F24" s="58">
        <f>F19-F25-F26</f>
        <v>771</v>
      </c>
      <c r="G24" s="58">
        <f>G19-G25-G26</f>
        <v>760</v>
      </c>
      <c r="H24" s="58">
        <v>727</v>
      </c>
      <c r="I24" s="58">
        <v>736</v>
      </c>
      <c r="J24" s="58">
        <v>732</v>
      </c>
      <c r="K24" s="58">
        <v>769</v>
      </c>
      <c r="L24" s="109">
        <f t="shared" si="2"/>
        <v>37</v>
      </c>
      <c r="M24" s="110">
        <f t="shared" si="3"/>
        <v>5.0546448087431628</v>
      </c>
    </row>
    <row r="25" spans="1:13" s="72" customFormat="1" ht="13.5" customHeight="1" x14ac:dyDescent="0.2">
      <c r="A25" s="55">
        <v>20</v>
      </c>
      <c r="B25" s="71" t="s">
        <v>29</v>
      </c>
      <c r="C25" s="71"/>
      <c r="D25" s="56" t="s">
        <v>24</v>
      </c>
      <c r="E25" s="58">
        <v>2041</v>
      </c>
      <c r="F25" s="58">
        <v>1951</v>
      </c>
      <c r="G25" s="58">
        <v>1923</v>
      </c>
      <c r="H25" s="58">
        <v>1897</v>
      </c>
      <c r="I25" s="58">
        <v>1876</v>
      </c>
      <c r="J25" s="58">
        <v>1911</v>
      </c>
      <c r="K25" s="58">
        <f>1038+879</f>
        <v>1917</v>
      </c>
      <c r="L25" s="109">
        <f t="shared" si="2"/>
        <v>6</v>
      </c>
      <c r="M25" s="110">
        <f t="shared" si="3"/>
        <v>0.31397174254317406</v>
      </c>
    </row>
    <row r="26" spans="1:13" s="72" customFormat="1" ht="13.5" customHeight="1" x14ac:dyDescent="0.2">
      <c r="A26" s="55">
        <v>21</v>
      </c>
      <c r="B26" s="71" t="s">
        <v>30</v>
      </c>
      <c r="C26" s="71"/>
      <c r="D26" s="56" t="s">
        <v>24</v>
      </c>
      <c r="E26" s="58">
        <v>147</v>
      </c>
      <c r="F26" s="58">
        <v>144</v>
      </c>
      <c r="G26" s="58">
        <v>144</v>
      </c>
      <c r="H26" s="58">
        <v>156</v>
      </c>
      <c r="I26" s="58">
        <v>160</v>
      </c>
      <c r="J26" s="58">
        <v>174</v>
      </c>
      <c r="K26" s="58">
        <f>K19*0.059</f>
        <v>168.386</v>
      </c>
      <c r="L26" s="109">
        <f t="shared" si="2"/>
        <v>-5.6140000000000043</v>
      </c>
      <c r="M26" s="110">
        <f t="shared" si="3"/>
        <v>-3.2264367816091948</v>
      </c>
    </row>
    <row r="27" spans="1:13" s="72" customFormat="1" ht="13.5" customHeight="1" x14ac:dyDescent="0.2">
      <c r="A27" s="55">
        <v>22</v>
      </c>
      <c r="B27" s="48" t="s">
        <v>31</v>
      </c>
      <c r="C27" s="48"/>
      <c r="D27" s="56" t="s">
        <v>24</v>
      </c>
      <c r="E27" s="58">
        <v>11</v>
      </c>
      <c r="F27" s="58">
        <v>2</v>
      </c>
      <c r="G27" s="58">
        <v>1</v>
      </c>
      <c r="H27" s="58"/>
      <c r="I27" s="58"/>
      <c r="J27" s="58">
        <v>1</v>
      </c>
      <c r="K27" s="58">
        <v>2</v>
      </c>
      <c r="L27" s="109">
        <f t="shared" si="2"/>
        <v>1</v>
      </c>
      <c r="M27" s="110">
        <f t="shared" si="3"/>
        <v>100</v>
      </c>
    </row>
    <row r="28" spans="1:13" s="72" customFormat="1" ht="13.5" customHeight="1" x14ac:dyDescent="0.2">
      <c r="A28" s="55">
        <v>23</v>
      </c>
      <c r="B28" s="48" t="s">
        <v>32</v>
      </c>
      <c r="C28" s="48"/>
      <c r="D28" s="56" t="s">
        <v>24</v>
      </c>
      <c r="E28" s="58">
        <v>90</v>
      </c>
      <c r="F28" s="58">
        <v>34</v>
      </c>
      <c r="G28" s="58">
        <v>33</v>
      </c>
      <c r="H28" s="58">
        <v>48</v>
      </c>
      <c r="I28" s="58">
        <v>36</v>
      </c>
      <c r="J28" s="58">
        <v>33</v>
      </c>
      <c r="K28" s="58">
        <v>26</v>
      </c>
      <c r="L28" s="109">
        <f t="shared" si="2"/>
        <v>-7</v>
      </c>
      <c r="M28" s="110">
        <f t="shared" si="3"/>
        <v>-21.212121212121218</v>
      </c>
    </row>
    <row r="29" spans="1:13" s="72" customFormat="1" ht="13.5" customHeight="1" x14ac:dyDescent="0.2">
      <c r="A29" s="55">
        <v>24</v>
      </c>
      <c r="B29" s="48" t="s">
        <v>33</v>
      </c>
      <c r="C29" s="48"/>
      <c r="D29" s="56" t="s">
        <v>24</v>
      </c>
      <c r="E29" s="58">
        <v>75</v>
      </c>
      <c r="F29" s="58">
        <v>99</v>
      </c>
      <c r="G29" s="58">
        <v>107</v>
      </c>
      <c r="H29" s="58">
        <v>113</v>
      </c>
      <c r="I29" s="58">
        <v>89</v>
      </c>
      <c r="J29" s="58">
        <v>90</v>
      </c>
      <c r="K29" s="58">
        <v>95</v>
      </c>
      <c r="L29" s="109">
        <f t="shared" si="2"/>
        <v>5</v>
      </c>
      <c r="M29" s="110">
        <f t="shared" si="3"/>
        <v>5.5555555555555571</v>
      </c>
    </row>
    <row r="30" spans="1:13" s="72" customFormat="1" ht="13.5" customHeight="1" x14ac:dyDescent="0.2">
      <c r="A30" s="55">
        <v>25</v>
      </c>
      <c r="B30" s="48" t="s">
        <v>34</v>
      </c>
      <c r="C30" s="48"/>
      <c r="D30" s="56" t="s">
        <v>24</v>
      </c>
      <c r="E30" s="58">
        <v>7</v>
      </c>
      <c r="F30" s="58">
        <v>37</v>
      </c>
      <c r="G30" s="58">
        <v>21</v>
      </c>
      <c r="H30" s="58">
        <v>11</v>
      </c>
      <c r="I30" s="58">
        <v>40</v>
      </c>
      <c r="J30" s="58">
        <v>39</v>
      </c>
      <c r="K30" s="58">
        <v>43</v>
      </c>
      <c r="L30" s="109">
        <f t="shared" si="2"/>
        <v>4</v>
      </c>
      <c r="M30" s="110">
        <f t="shared" si="3"/>
        <v>10.256410256410263</v>
      </c>
    </row>
    <row r="31" spans="1:13" s="72" customFormat="1" ht="13.5" customHeight="1" x14ac:dyDescent="0.2">
      <c r="A31" s="55">
        <v>26</v>
      </c>
      <c r="B31" s="48" t="s">
        <v>35</v>
      </c>
      <c r="C31" s="48"/>
      <c r="D31" s="56" t="s">
        <v>24</v>
      </c>
      <c r="E31" s="58">
        <v>93</v>
      </c>
      <c r="F31" s="58">
        <v>57</v>
      </c>
      <c r="G31" s="58">
        <v>69</v>
      </c>
      <c r="H31" s="58">
        <v>52</v>
      </c>
      <c r="I31" s="58">
        <v>41</v>
      </c>
      <c r="J31" s="58">
        <v>52</v>
      </c>
      <c r="K31" s="58">
        <v>46</v>
      </c>
      <c r="L31" s="109">
        <f t="shared" si="2"/>
        <v>-6</v>
      </c>
      <c r="M31" s="110">
        <f t="shared" si="3"/>
        <v>-11.538461538461547</v>
      </c>
    </row>
    <row r="32" spans="1:13" s="72" customFormat="1" ht="13.5" customHeight="1" x14ac:dyDescent="0.2">
      <c r="A32" s="55">
        <v>27</v>
      </c>
      <c r="B32" s="48" t="s">
        <v>36</v>
      </c>
      <c r="C32" s="48"/>
      <c r="D32" s="56" t="s">
        <v>24</v>
      </c>
      <c r="E32" s="58">
        <v>1401</v>
      </c>
      <c r="F32" s="58">
        <v>1473</v>
      </c>
      <c r="G32" s="58">
        <v>1464</v>
      </c>
      <c r="H32" s="58">
        <v>1285</v>
      </c>
      <c r="I32" s="58">
        <v>1518</v>
      </c>
      <c r="J32" s="58">
        <v>1559</v>
      </c>
      <c r="K32" s="58"/>
      <c r="L32" s="109">
        <f t="shared" si="2"/>
        <v>-1559</v>
      </c>
      <c r="M32" s="110">
        <f t="shared" si="3"/>
        <v>-100</v>
      </c>
    </row>
    <row r="33" spans="1:13" s="72" customFormat="1" ht="13.5" customHeight="1" x14ac:dyDescent="0.2">
      <c r="A33" s="55">
        <v>28</v>
      </c>
      <c r="B33" s="48" t="s">
        <v>37</v>
      </c>
      <c r="C33" s="48"/>
      <c r="D33" s="56" t="s">
        <v>24</v>
      </c>
      <c r="E33" s="58">
        <v>21</v>
      </c>
      <c r="F33" s="58">
        <v>33</v>
      </c>
      <c r="G33" s="58">
        <v>38</v>
      </c>
      <c r="H33" s="58">
        <v>30</v>
      </c>
      <c r="I33" s="58">
        <v>26</v>
      </c>
      <c r="J33" s="58">
        <v>12</v>
      </c>
      <c r="K33" s="58">
        <v>1</v>
      </c>
      <c r="L33" s="109">
        <f t="shared" si="2"/>
        <v>-11</v>
      </c>
      <c r="M33" s="110">
        <f t="shared" si="3"/>
        <v>-91.666666666666671</v>
      </c>
    </row>
    <row r="34" spans="1:13" s="72" customFormat="1" ht="13.5" customHeight="1" x14ac:dyDescent="0.2">
      <c r="A34" s="55">
        <v>29</v>
      </c>
      <c r="B34" s="48" t="s">
        <v>38</v>
      </c>
      <c r="C34" s="48"/>
      <c r="D34" s="56" t="s">
        <v>24</v>
      </c>
      <c r="E34" s="58">
        <v>149</v>
      </c>
      <c r="F34" s="58">
        <v>129</v>
      </c>
      <c r="G34" s="58">
        <v>137</v>
      </c>
      <c r="H34" s="58">
        <v>86</v>
      </c>
      <c r="I34" s="58">
        <v>119</v>
      </c>
      <c r="J34" s="58">
        <v>74</v>
      </c>
      <c r="K34" s="58">
        <v>31</v>
      </c>
      <c r="L34" s="109">
        <f t="shared" si="2"/>
        <v>-43</v>
      </c>
      <c r="M34" s="110">
        <f t="shared" si="3"/>
        <v>-58.108108108108105</v>
      </c>
    </row>
    <row r="35" spans="1:13" s="72" customFormat="1" ht="13.5" customHeight="1" x14ac:dyDescent="0.2">
      <c r="A35" s="55">
        <v>30</v>
      </c>
      <c r="B35" s="48" t="s">
        <v>39</v>
      </c>
      <c r="C35" s="48"/>
      <c r="D35" s="56" t="s">
        <v>24</v>
      </c>
      <c r="E35" s="58">
        <v>154</v>
      </c>
      <c r="F35" s="58">
        <v>122</v>
      </c>
      <c r="G35" s="58">
        <v>171</v>
      </c>
      <c r="H35" s="58">
        <v>75</v>
      </c>
      <c r="I35" s="58">
        <v>82</v>
      </c>
      <c r="J35" s="58">
        <v>53</v>
      </c>
      <c r="K35" s="58">
        <v>12</v>
      </c>
      <c r="L35" s="109">
        <f t="shared" si="2"/>
        <v>-41</v>
      </c>
      <c r="M35" s="110">
        <f t="shared" si="3"/>
        <v>-77.35849056603773</v>
      </c>
    </row>
    <row r="36" spans="1:13" s="72" customFormat="1" ht="13.5" customHeight="1" x14ac:dyDescent="0.2">
      <c r="A36" s="55">
        <v>31</v>
      </c>
      <c r="B36" s="48" t="s">
        <v>40</v>
      </c>
      <c r="C36" s="48"/>
      <c r="D36" s="56" t="s">
        <v>41</v>
      </c>
      <c r="E36" s="74">
        <v>123.2</v>
      </c>
      <c r="F36" s="74">
        <v>223</v>
      </c>
      <c r="G36" s="74">
        <v>355.9</v>
      </c>
      <c r="H36" s="74">
        <v>733.1</v>
      </c>
      <c r="I36" s="74">
        <v>1110</v>
      </c>
      <c r="J36" s="74">
        <v>808.5</v>
      </c>
      <c r="K36" s="74">
        <v>1016.8</v>
      </c>
      <c r="L36" s="109">
        <f t="shared" si="2"/>
        <v>208.29999999999995</v>
      </c>
      <c r="M36" s="110">
        <f t="shared" si="3"/>
        <v>25.763760049474342</v>
      </c>
    </row>
    <row r="37" spans="1:13" s="72" customFormat="1" ht="13.5" customHeight="1" x14ac:dyDescent="0.2">
      <c r="A37" s="55">
        <v>32</v>
      </c>
      <c r="B37" s="75" t="s">
        <v>42</v>
      </c>
      <c r="C37" s="75"/>
      <c r="D37" s="56" t="s">
        <v>41</v>
      </c>
      <c r="E37" s="74">
        <v>338.8</v>
      </c>
      <c r="F37" s="74">
        <v>521.70000000000005</v>
      </c>
      <c r="G37" s="74">
        <v>1214.4000000000001</v>
      </c>
      <c r="H37" s="74">
        <v>1609.3</v>
      </c>
      <c r="I37" s="74">
        <v>2614.5</v>
      </c>
      <c r="J37" s="74">
        <v>3361.5</v>
      </c>
      <c r="K37" s="74">
        <v>3721.3</v>
      </c>
      <c r="L37" s="109">
        <f t="shared" si="2"/>
        <v>359.80000000000018</v>
      </c>
      <c r="M37" s="110">
        <f t="shared" si="3"/>
        <v>10.703554960583091</v>
      </c>
    </row>
    <row r="38" spans="1:13" s="72" customFormat="1" ht="13.5" customHeight="1" x14ac:dyDescent="0.2">
      <c r="A38" s="55">
        <v>33</v>
      </c>
      <c r="B38" s="48" t="s">
        <v>43</v>
      </c>
      <c r="C38" s="48"/>
      <c r="D38" s="56" t="s">
        <v>41</v>
      </c>
      <c r="E38" s="74">
        <v>17.8</v>
      </c>
      <c r="F38" s="74">
        <v>34</v>
      </c>
      <c r="G38" s="74">
        <v>48.5</v>
      </c>
      <c r="H38" s="74">
        <v>76.3</v>
      </c>
      <c r="I38" s="74">
        <v>94.3</v>
      </c>
      <c r="J38" s="74">
        <v>134.30000000000001</v>
      </c>
      <c r="K38" s="74">
        <v>206.4</v>
      </c>
      <c r="L38" s="109">
        <f t="shared" si="2"/>
        <v>72.099999999999994</v>
      </c>
      <c r="M38" s="110">
        <f t="shared" si="3"/>
        <v>53.685778108711816</v>
      </c>
    </row>
    <row r="39" spans="1:13" s="72" customFormat="1" ht="13.5" customHeight="1" x14ac:dyDescent="0.2">
      <c r="A39" s="55">
        <v>34</v>
      </c>
      <c r="B39" s="75" t="s">
        <v>44</v>
      </c>
      <c r="C39" s="75"/>
      <c r="D39" s="56" t="s">
        <v>41</v>
      </c>
      <c r="E39" s="74">
        <v>122.1</v>
      </c>
      <c r="F39" s="74">
        <v>129.6</v>
      </c>
      <c r="G39" s="74">
        <v>168.5</v>
      </c>
      <c r="H39" s="74">
        <v>236.5</v>
      </c>
      <c r="I39" s="74">
        <v>1489.9</v>
      </c>
      <c r="J39" s="74">
        <v>1877.9</v>
      </c>
      <c r="K39" s="74">
        <v>1415</v>
      </c>
      <c r="L39" s="109">
        <f t="shared" si="2"/>
        <v>-462.90000000000009</v>
      </c>
      <c r="M39" s="110">
        <f t="shared" si="3"/>
        <v>-24.649874860216201</v>
      </c>
    </row>
    <row r="40" spans="1:13" s="72" customFormat="1" ht="18" customHeight="1" x14ac:dyDescent="0.2">
      <c r="A40" s="60">
        <v>35</v>
      </c>
      <c r="B40" s="61" t="s">
        <v>45</v>
      </c>
      <c r="C40" s="61"/>
      <c r="D40" s="62" t="s">
        <v>14</v>
      </c>
      <c r="E40" s="63">
        <f>E41+E43+E45+E47</f>
        <v>611</v>
      </c>
      <c r="F40" s="63">
        <f>F41+F43+F45+F47</f>
        <v>608</v>
      </c>
      <c r="G40" s="63">
        <f>G41+G43+G45+G47</f>
        <v>601</v>
      </c>
      <c r="H40" s="63">
        <f>H41+H43+H45+H47</f>
        <v>610</v>
      </c>
      <c r="I40" s="63">
        <v>604</v>
      </c>
      <c r="J40" s="63">
        <v>621</v>
      </c>
      <c r="K40" s="63">
        <f>K41+K43+K45+K47</f>
        <v>631</v>
      </c>
      <c r="L40" s="109">
        <f>K40-J40</f>
        <v>10</v>
      </c>
      <c r="M40" s="110">
        <f t="shared" si="3"/>
        <v>1.6103059581320451</v>
      </c>
    </row>
    <row r="41" spans="1:13" s="72" customFormat="1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58">
        <v>445</v>
      </c>
      <c r="F41" s="58">
        <v>362</v>
      </c>
      <c r="G41" s="58">
        <v>340</v>
      </c>
      <c r="H41" s="58">
        <v>314</v>
      </c>
      <c r="I41" s="58">
        <v>290</v>
      </c>
      <c r="J41" s="58">
        <v>288</v>
      </c>
      <c r="K41" s="58">
        <v>252</v>
      </c>
      <c r="L41" s="109">
        <f t="shared" si="2"/>
        <v>-36</v>
      </c>
      <c r="M41" s="110">
        <f t="shared" si="3"/>
        <v>-12.5</v>
      </c>
    </row>
    <row r="42" spans="1:13" s="72" customFormat="1" ht="13.5" customHeight="1" x14ac:dyDescent="0.2">
      <c r="A42" s="55">
        <v>37</v>
      </c>
      <c r="B42" s="77"/>
      <c r="C42" s="78" t="s">
        <v>47</v>
      </c>
      <c r="D42" s="56" t="s">
        <v>18</v>
      </c>
      <c r="E42" s="74">
        <f t="shared" ref="E42:J42" si="8">E41/E40*100</f>
        <v>72.831423895253678</v>
      </c>
      <c r="F42" s="74">
        <f t="shared" si="8"/>
        <v>59.539473684210535</v>
      </c>
      <c r="G42" s="74">
        <f t="shared" si="8"/>
        <v>56.572379367720472</v>
      </c>
      <c r="H42" s="74">
        <f t="shared" si="8"/>
        <v>51.47540983606558</v>
      </c>
      <c r="I42" s="74">
        <f t="shared" si="8"/>
        <v>48.013245033112582</v>
      </c>
      <c r="J42" s="74">
        <f t="shared" si="8"/>
        <v>46.376811594202898</v>
      </c>
      <c r="K42" s="74">
        <f>K41/K40*100</f>
        <v>39.936608557844686</v>
      </c>
      <c r="L42" s="109">
        <f t="shared" si="2"/>
        <v>-6.4402030363582128</v>
      </c>
      <c r="M42" s="110">
        <f t="shared" si="3"/>
        <v>-13.886687797147403</v>
      </c>
    </row>
    <row r="43" spans="1:13" s="72" customFormat="1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58">
        <v>129</v>
      </c>
      <c r="F43" s="58">
        <v>173</v>
      </c>
      <c r="G43" s="58">
        <v>177</v>
      </c>
      <c r="H43" s="58">
        <v>201</v>
      </c>
      <c r="I43" s="58">
        <v>187</v>
      </c>
      <c r="J43" s="58">
        <v>197</v>
      </c>
      <c r="K43" s="58">
        <v>225</v>
      </c>
      <c r="L43" s="109">
        <f t="shared" si="2"/>
        <v>28</v>
      </c>
      <c r="M43" s="110">
        <f t="shared" si="3"/>
        <v>14.213197969543145</v>
      </c>
    </row>
    <row r="44" spans="1:13" s="72" customFormat="1" ht="13.5" customHeight="1" x14ac:dyDescent="0.2">
      <c r="A44" s="55">
        <v>39</v>
      </c>
      <c r="B44" s="77"/>
      <c r="C44" s="78" t="s">
        <v>47</v>
      </c>
      <c r="D44" s="56" t="s">
        <v>18</v>
      </c>
      <c r="E44" s="74">
        <f t="shared" ref="E44:J44" si="9">E43/E40*100</f>
        <v>21.112929623567922</v>
      </c>
      <c r="F44" s="74">
        <f t="shared" si="9"/>
        <v>28.453947368421051</v>
      </c>
      <c r="G44" s="74">
        <f t="shared" si="9"/>
        <v>29.450915141430951</v>
      </c>
      <c r="H44" s="74">
        <f t="shared" si="9"/>
        <v>32.950819672131146</v>
      </c>
      <c r="I44" s="74">
        <f t="shared" si="9"/>
        <v>30.960264900662253</v>
      </c>
      <c r="J44" s="74">
        <f t="shared" si="9"/>
        <v>31.723027375201291</v>
      </c>
      <c r="K44" s="74">
        <f>K43/K40*100</f>
        <v>35.657686212361334</v>
      </c>
      <c r="L44" s="109">
        <f t="shared" si="2"/>
        <v>3.9346588371600433</v>
      </c>
      <c r="M44" s="110">
        <f t="shared" si="3"/>
        <v>12.403163136428347</v>
      </c>
    </row>
    <row r="45" spans="1:13" s="72" customFormat="1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58">
        <v>27</v>
      </c>
      <c r="F45" s="58">
        <v>54</v>
      </c>
      <c r="G45" s="58">
        <v>63</v>
      </c>
      <c r="H45" s="58">
        <v>67</v>
      </c>
      <c r="I45" s="58">
        <v>88</v>
      </c>
      <c r="J45" s="58">
        <v>91</v>
      </c>
      <c r="K45" s="58">
        <v>101</v>
      </c>
      <c r="L45" s="109">
        <f t="shared" si="2"/>
        <v>10</v>
      </c>
      <c r="M45" s="110">
        <f t="shared" si="3"/>
        <v>10.989010989010993</v>
      </c>
    </row>
    <row r="46" spans="1:13" s="72" customFormat="1" ht="13.5" customHeight="1" x14ac:dyDescent="0.2">
      <c r="A46" s="55">
        <v>41</v>
      </c>
      <c r="B46" s="77"/>
      <c r="C46" s="78" t="s">
        <v>47</v>
      </c>
      <c r="D46" s="56" t="s">
        <v>18</v>
      </c>
      <c r="E46" s="74">
        <f t="shared" ref="E46:J46" si="10">E45/E40*100</f>
        <v>4.4189852700490997</v>
      </c>
      <c r="F46" s="74">
        <f t="shared" si="10"/>
        <v>8.8815789473684212</v>
      </c>
      <c r="G46" s="74">
        <f t="shared" si="10"/>
        <v>10.482529118136439</v>
      </c>
      <c r="H46" s="74">
        <f t="shared" si="10"/>
        <v>10.983606557377049</v>
      </c>
      <c r="I46" s="74">
        <f t="shared" si="10"/>
        <v>14.569536423841059</v>
      </c>
      <c r="J46" s="74">
        <f t="shared" si="10"/>
        <v>14.653784219001611</v>
      </c>
      <c r="K46" s="74">
        <f>K45/K40*100</f>
        <v>16.006339144215531</v>
      </c>
      <c r="L46" s="109">
        <f t="shared" si="2"/>
        <v>1.3525549252139193</v>
      </c>
      <c r="M46" s="110">
        <f t="shared" si="3"/>
        <v>9.2300726215147648</v>
      </c>
    </row>
    <row r="47" spans="1:13" s="72" customFormat="1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58">
        <v>10</v>
      </c>
      <c r="F47" s="58">
        <v>19</v>
      </c>
      <c r="G47" s="58">
        <v>21</v>
      </c>
      <c r="H47" s="58">
        <v>28</v>
      </c>
      <c r="I47" s="58">
        <v>39</v>
      </c>
      <c r="J47" s="58">
        <v>45</v>
      </c>
      <c r="K47" s="58">
        <v>53</v>
      </c>
      <c r="L47" s="109">
        <f t="shared" si="2"/>
        <v>8</v>
      </c>
      <c r="M47" s="110">
        <f t="shared" si="3"/>
        <v>17.777777777777786</v>
      </c>
    </row>
    <row r="48" spans="1:13" s="72" customFormat="1" ht="13.5" customHeight="1" x14ac:dyDescent="0.2">
      <c r="A48" s="55">
        <v>43</v>
      </c>
      <c r="B48" s="77"/>
      <c r="C48" s="78" t="s">
        <v>47</v>
      </c>
      <c r="D48" s="56" t="s">
        <v>18</v>
      </c>
      <c r="E48" s="74">
        <f t="shared" ref="E48:J48" si="11">E47/E40*100</f>
        <v>1.6366612111292964</v>
      </c>
      <c r="F48" s="74">
        <f t="shared" si="11"/>
        <v>3.125</v>
      </c>
      <c r="G48" s="74">
        <f t="shared" si="11"/>
        <v>3.494176372712146</v>
      </c>
      <c r="H48" s="74">
        <f t="shared" si="11"/>
        <v>4.5901639344262293</v>
      </c>
      <c r="I48" s="74">
        <f t="shared" si="11"/>
        <v>6.4569536423841054</v>
      </c>
      <c r="J48" s="74">
        <f t="shared" si="11"/>
        <v>7.2463768115942031</v>
      </c>
      <c r="K48" s="74">
        <f>K47/K40*100</f>
        <v>8.3993660855784462</v>
      </c>
      <c r="L48" s="109">
        <f t="shared" si="2"/>
        <v>1.1529892739842431</v>
      </c>
      <c r="M48" s="110">
        <f t="shared" si="3"/>
        <v>15.911251980982556</v>
      </c>
    </row>
    <row r="49" spans="1:13" s="72" customFormat="1" ht="15" customHeight="1" x14ac:dyDescent="0.2">
      <c r="A49" s="60">
        <v>44</v>
      </c>
      <c r="B49" s="82" t="s">
        <v>51</v>
      </c>
      <c r="C49" s="82"/>
      <c r="D49" s="62" t="s">
        <v>14</v>
      </c>
      <c r="E49" s="63">
        <v>500</v>
      </c>
      <c r="F49" s="63">
        <v>524</v>
      </c>
      <c r="G49" s="63">
        <v>494</v>
      </c>
      <c r="H49" s="63">
        <v>519</v>
      </c>
      <c r="I49" s="63">
        <v>482</v>
      </c>
      <c r="J49" s="63">
        <v>487</v>
      </c>
      <c r="K49" s="84">
        <v>508</v>
      </c>
      <c r="L49" s="109">
        <f t="shared" si="2"/>
        <v>21</v>
      </c>
      <c r="M49" s="110">
        <f t="shared" si="3"/>
        <v>4.3121149897330469</v>
      </c>
    </row>
    <row r="50" spans="1:13" s="72" customFormat="1" ht="13.5" customHeight="1" x14ac:dyDescent="0.2">
      <c r="A50" s="55">
        <v>45</v>
      </c>
      <c r="B50" s="48" t="s">
        <v>52</v>
      </c>
      <c r="C50" s="48"/>
      <c r="D50" s="56" t="s">
        <v>14</v>
      </c>
      <c r="E50" s="58">
        <v>465</v>
      </c>
      <c r="F50" s="58">
        <v>349</v>
      </c>
      <c r="G50" s="58">
        <v>468</v>
      </c>
      <c r="H50" s="58">
        <v>410</v>
      </c>
      <c r="I50" s="58">
        <v>437</v>
      </c>
      <c r="J50" s="58">
        <v>441</v>
      </c>
      <c r="K50" s="64">
        <v>473</v>
      </c>
      <c r="L50" s="109">
        <f t="shared" si="2"/>
        <v>32</v>
      </c>
      <c r="M50" s="110">
        <f t="shared" si="3"/>
        <v>7.2562358276643977</v>
      </c>
    </row>
    <row r="51" spans="1:13" s="72" customFormat="1" ht="13.5" customHeight="1" x14ac:dyDescent="0.2">
      <c r="A51" s="55">
        <v>46</v>
      </c>
      <c r="B51" s="48" t="s">
        <v>53</v>
      </c>
      <c r="C51" s="48"/>
      <c r="D51" s="56" t="s">
        <v>18</v>
      </c>
      <c r="E51" s="74">
        <f t="shared" ref="E51:J51" si="12">E50/E49*100</f>
        <v>93</v>
      </c>
      <c r="F51" s="74">
        <f t="shared" si="12"/>
        <v>66.603053435114504</v>
      </c>
      <c r="G51" s="74">
        <f t="shared" si="12"/>
        <v>94.73684210526315</v>
      </c>
      <c r="H51" s="74">
        <f t="shared" si="12"/>
        <v>78.9980732177264</v>
      </c>
      <c r="I51" s="74">
        <f t="shared" si="12"/>
        <v>90.663900414937757</v>
      </c>
      <c r="J51" s="74">
        <f t="shared" si="12"/>
        <v>90.554414784394254</v>
      </c>
      <c r="K51" s="87">
        <f>K50/K49*100</f>
        <v>93.110236220472444</v>
      </c>
      <c r="L51" s="109">
        <f t="shared" si="2"/>
        <v>2.5558214360781903</v>
      </c>
      <c r="M51" s="110">
        <f t="shared" si="3"/>
        <v>2.8224150552609473</v>
      </c>
    </row>
    <row r="52" spans="1:13" s="72" customFormat="1" ht="13.5" customHeight="1" x14ac:dyDescent="0.2">
      <c r="A52" s="55">
        <v>47</v>
      </c>
      <c r="B52" s="48" t="s">
        <v>54</v>
      </c>
      <c r="C52" s="48"/>
      <c r="D52" s="56" t="s">
        <v>14</v>
      </c>
      <c r="E52" s="58">
        <v>451</v>
      </c>
      <c r="F52" s="58">
        <v>255</v>
      </c>
      <c r="G52" s="58">
        <v>378</v>
      </c>
      <c r="H52" s="58">
        <v>364</v>
      </c>
      <c r="I52" s="58">
        <v>360</v>
      </c>
      <c r="J52" s="58">
        <v>378</v>
      </c>
      <c r="K52" s="64">
        <v>418</v>
      </c>
      <c r="L52" s="109">
        <f t="shared" si="2"/>
        <v>40</v>
      </c>
      <c r="M52" s="110">
        <f t="shared" si="3"/>
        <v>10.582010582010582</v>
      </c>
    </row>
    <row r="53" spans="1:13" s="72" customFormat="1" ht="13.5" customHeight="1" x14ac:dyDescent="0.2">
      <c r="A53" s="55">
        <v>48</v>
      </c>
      <c r="B53" s="48" t="s">
        <v>53</v>
      </c>
      <c r="C53" s="48"/>
      <c r="D53" s="56" t="s">
        <v>18</v>
      </c>
      <c r="E53" s="74">
        <f t="shared" ref="E53:J53" si="13">E52/E49*100</f>
        <v>90.2</v>
      </c>
      <c r="F53" s="74">
        <f t="shared" si="13"/>
        <v>48.664122137404583</v>
      </c>
      <c r="G53" s="74">
        <f t="shared" si="13"/>
        <v>76.518218623481786</v>
      </c>
      <c r="H53" s="74">
        <f t="shared" si="13"/>
        <v>70.134874759152211</v>
      </c>
      <c r="I53" s="74">
        <f t="shared" si="13"/>
        <v>74.68879668049793</v>
      </c>
      <c r="J53" s="74">
        <f t="shared" si="13"/>
        <v>77.618069815195071</v>
      </c>
      <c r="K53" s="87">
        <f>K52/K49*100</f>
        <v>82.283464566929126</v>
      </c>
      <c r="L53" s="109">
        <f t="shared" si="2"/>
        <v>4.6653947517340555</v>
      </c>
      <c r="M53" s="110">
        <f t="shared" si="3"/>
        <v>6.0107069949589516</v>
      </c>
    </row>
    <row r="54" spans="1:13" s="72" customFormat="1" ht="13.5" customHeight="1" x14ac:dyDescent="0.2">
      <c r="A54" s="55">
        <v>49</v>
      </c>
      <c r="B54" s="48" t="s">
        <v>55</v>
      </c>
      <c r="C54" s="48"/>
      <c r="D54" s="56" t="s">
        <v>14</v>
      </c>
      <c r="E54" s="58">
        <v>111</v>
      </c>
      <c r="F54" s="58">
        <v>98</v>
      </c>
      <c r="G54" s="58">
        <v>121</v>
      </c>
      <c r="H54" s="58">
        <v>196</v>
      </c>
      <c r="I54" s="58">
        <v>232</v>
      </c>
      <c r="J54" s="58">
        <v>266</v>
      </c>
      <c r="K54" s="64">
        <v>281</v>
      </c>
      <c r="L54" s="109">
        <f t="shared" si="2"/>
        <v>15</v>
      </c>
      <c r="M54" s="110">
        <f t="shared" si="3"/>
        <v>5.6390977443609103</v>
      </c>
    </row>
    <row r="55" spans="1:13" s="72" customFormat="1" ht="13.5" customHeight="1" x14ac:dyDescent="0.2">
      <c r="A55" s="55">
        <v>50</v>
      </c>
      <c r="B55" s="48" t="s">
        <v>53</v>
      </c>
      <c r="C55" s="48"/>
      <c r="D55" s="56" t="s">
        <v>18</v>
      </c>
      <c r="E55" s="74">
        <f t="shared" ref="E55:J55" si="14">E54/E49*100</f>
        <v>22.2</v>
      </c>
      <c r="F55" s="74">
        <f t="shared" si="14"/>
        <v>18.702290076335878</v>
      </c>
      <c r="G55" s="74">
        <f t="shared" si="14"/>
        <v>24.493927125506072</v>
      </c>
      <c r="H55" s="74">
        <f t="shared" si="14"/>
        <v>37.764932562620423</v>
      </c>
      <c r="I55" s="74">
        <f t="shared" si="14"/>
        <v>48.132780082987551</v>
      </c>
      <c r="J55" s="74">
        <f t="shared" si="14"/>
        <v>54.620123203285416</v>
      </c>
      <c r="K55" s="87">
        <f>K54/K49*100</f>
        <v>55.314960629921259</v>
      </c>
      <c r="L55" s="109">
        <f t="shared" si="2"/>
        <v>0.6948374266358428</v>
      </c>
      <c r="M55" s="110">
        <f t="shared" si="3"/>
        <v>1.2721271683144835</v>
      </c>
    </row>
    <row r="56" spans="1:13" s="72" customFormat="1" ht="13.5" customHeight="1" x14ac:dyDescent="0.2">
      <c r="A56" s="55">
        <v>51</v>
      </c>
      <c r="B56" s="48" t="s">
        <v>56</v>
      </c>
      <c r="C56" s="48"/>
      <c r="D56" s="56" t="s">
        <v>14</v>
      </c>
      <c r="E56" s="58">
        <v>221</v>
      </c>
      <c r="F56" s="58">
        <v>241</v>
      </c>
      <c r="G56" s="58">
        <v>295</v>
      </c>
      <c r="H56" s="58">
        <v>253</v>
      </c>
      <c r="I56" s="58">
        <v>260</v>
      </c>
      <c r="J56" s="58">
        <v>281</v>
      </c>
      <c r="K56" s="64">
        <v>220</v>
      </c>
      <c r="L56" s="109">
        <f t="shared" si="2"/>
        <v>-61</v>
      </c>
      <c r="M56" s="110">
        <f t="shared" si="3"/>
        <v>-21.708185053380774</v>
      </c>
    </row>
    <row r="57" spans="1:13" s="72" customFormat="1" ht="13.5" customHeight="1" x14ac:dyDescent="0.2">
      <c r="A57" s="55">
        <v>52</v>
      </c>
      <c r="B57" s="48" t="s">
        <v>53</v>
      </c>
      <c r="C57" s="48"/>
      <c r="D57" s="56" t="s">
        <v>18</v>
      </c>
      <c r="E57" s="74">
        <f t="shared" ref="E57:J57" si="15">E56/E49*100</f>
        <v>44.2</v>
      </c>
      <c r="F57" s="74">
        <f t="shared" si="15"/>
        <v>45.992366412213741</v>
      </c>
      <c r="G57" s="74">
        <f t="shared" si="15"/>
        <v>59.716599190283404</v>
      </c>
      <c r="H57" s="74">
        <f t="shared" si="15"/>
        <v>48.747591522157997</v>
      </c>
      <c r="I57" s="74">
        <f t="shared" si="15"/>
        <v>53.941908713692946</v>
      </c>
      <c r="J57" s="74">
        <f t="shared" si="15"/>
        <v>57.700205338809027</v>
      </c>
      <c r="K57" s="87">
        <f>K56/K49*100</f>
        <v>43.30708661417323</v>
      </c>
      <c r="L57" s="109">
        <f t="shared" si="2"/>
        <v>-14.393118724635798</v>
      </c>
      <c r="M57" s="110">
        <f t="shared" si="3"/>
        <v>-24.944657718496927</v>
      </c>
    </row>
    <row r="58" spans="1:13" s="72" customFormat="1" ht="18" customHeight="1" x14ac:dyDescent="0.2">
      <c r="A58" s="60">
        <v>53</v>
      </c>
      <c r="B58" s="61" t="s">
        <v>57</v>
      </c>
      <c r="C58" s="61"/>
      <c r="D58" s="62" t="s">
        <v>58</v>
      </c>
      <c r="E58" s="63">
        <f>SUM(E59:E63)</f>
        <v>100002</v>
      </c>
      <c r="F58" s="63">
        <f t="shared" ref="F58:H58" si="16">SUM(F59:F63)</f>
        <v>145321</v>
      </c>
      <c r="G58" s="63">
        <f t="shared" si="16"/>
        <v>158230</v>
      </c>
      <c r="H58" s="63">
        <f t="shared" si="16"/>
        <v>177073</v>
      </c>
      <c r="I58" s="63">
        <v>201089</v>
      </c>
      <c r="J58" s="63">
        <v>220871</v>
      </c>
      <c r="K58" s="84">
        <f>SUM(K59:K63)</f>
        <v>240940</v>
      </c>
      <c r="L58" s="109">
        <f t="shared" si="2"/>
        <v>20069</v>
      </c>
      <c r="M58" s="110">
        <f t="shared" si="3"/>
        <v>9.0862992425442997</v>
      </c>
    </row>
    <row r="59" spans="1:13" s="72" customFormat="1" ht="13.5" customHeight="1" x14ac:dyDescent="0.2">
      <c r="A59" s="55">
        <v>54</v>
      </c>
      <c r="B59" s="89" t="s">
        <v>59</v>
      </c>
      <c r="C59" s="89"/>
      <c r="D59" s="56" t="s">
        <v>58</v>
      </c>
      <c r="E59" s="58">
        <v>1170</v>
      </c>
      <c r="F59" s="58">
        <v>1368</v>
      </c>
      <c r="G59" s="58">
        <v>1375</v>
      </c>
      <c r="H59" s="58">
        <v>1209</v>
      </c>
      <c r="I59" s="58">
        <v>1139</v>
      </c>
      <c r="J59" s="58">
        <v>1164</v>
      </c>
      <c r="K59" s="64">
        <v>1097</v>
      </c>
      <c r="L59" s="109">
        <f t="shared" si="2"/>
        <v>-67</v>
      </c>
      <c r="M59" s="110">
        <f t="shared" si="3"/>
        <v>-5.7560137457044647</v>
      </c>
    </row>
    <row r="60" spans="1:13" s="72" customFormat="1" ht="13.5" customHeight="1" x14ac:dyDescent="0.2">
      <c r="A60" s="55">
        <v>55</v>
      </c>
      <c r="B60" s="89" t="s">
        <v>60</v>
      </c>
      <c r="C60" s="89"/>
      <c r="D60" s="56" t="s">
        <v>58</v>
      </c>
      <c r="E60" s="58">
        <v>5753</v>
      </c>
      <c r="F60" s="58">
        <v>7961</v>
      </c>
      <c r="G60" s="58">
        <v>8964</v>
      </c>
      <c r="H60" s="58">
        <v>10370</v>
      </c>
      <c r="I60" s="58">
        <v>11905</v>
      </c>
      <c r="J60" s="58">
        <v>13622</v>
      </c>
      <c r="K60" s="64">
        <v>16028</v>
      </c>
      <c r="L60" s="109">
        <f t="shared" si="2"/>
        <v>2406</v>
      </c>
      <c r="M60" s="110">
        <f t="shared" si="3"/>
        <v>17.662604610189405</v>
      </c>
    </row>
    <row r="61" spans="1:13" s="72" customFormat="1" ht="13.5" customHeight="1" x14ac:dyDescent="0.2">
      <c r="A61" s="55">
        <v>56</v>
      </c>
      <c r="B61" s="89" t="s">
        <v>61</v>
      </c>
      <c r="C61" s="89"/>
      <c r="D61" s="56" t="s">
        <v>58</v>
      </c>
      <c r="E61" s="58">
        <v>4455</v>
      </c>
      <c r="F61" s="58">
        <v>6307</v>
      </c>
      <c r="G61" s="58">
        <v>7474</v>
      </c>
      <c r="H61" s="58">
        <v>8680</v>
      </c>
      <c r="I61" s="58">
        <v>10168</v>
      </c>
      <c r="J61" s="58">
        <v>11593</v>
      </c>
      <c r="K61" s="64">
        <v>12746</v>
      </c>
      <c r="L61" s="109">
        <f t="shared" si="2"/>
        <v>1153</v>
      </c>
      <c r="M61" s="110">
        <f t="shared" si="3"/>
        <v>9.9456568618994368</v>
      </c>
    </row>
    <row r="62" spans="1:13" s="72" customFormat="1" ht="13.5" customHeight="1" x14ac:dyDescent="0.2">
      <c r="A62" s="55">
        <v>57</v>
      </c>
      <c r="B62" s="89" t="s">
        <v>62</v>
      </c>
      <c r="C62" s="89"/>
      <c r="D62" s="56" t="s">
        <v>58</v>
      </c>
      <c r="E62" s="58">
        <v>54098</v>
      </c>
      <c r="F62" s="58">
        <v>79021</v>
      </c>
      <c r="G62" s="58">
        <v>84084</v>
      </c>
      <c r="H62" s="58">
        <v>93253</v>
      </c>
      <c r="I62" s="58">
        <v>108569</v>
      </c>
      <c r="J62" s="58">
        <v>119662</v>
      </c>
      <c r="K62" s="64">
        <v>129469</v>
      </c>
      <c r="L62" s="109">
        <f t="shared" si="2"/>
        <v>9807</v>
      </c>
      <c r="M62" s="110">
        <f t="shared" si="3"/>
        <v>8.1955842289114287</v>
      </c>
    </row>
    <row r="63" spans="1:13" s="72" customFormat="1" ht="13.5" customHeight="1" x14ac:dyDescent="0.2">
      <c r="A63" s="55">
        <v>58</v>
      </c>
      <c r="B63" s="89" t="s">
        <v>63</v>
      </c>
      <c r="C63" s="89"/>
      <c r="D63" s="56" t="s">
        <v>58</v>
      </c>
      <c r="E63" s="58">
        <v>34526</v>
      </c>
      <c r="F63" s="58">
        <v>50664</v>
      </c>
      <c r="G63" s="58">
        <v>56333</v>
      </c>
      <c r="H63" s="58">
        <v>63561</v>
      </c>
      <c r="I63" s="58">
        <v>69308</v>
      </c>
      <c r="J63" s="58">
        <v>74830</v>
      </c>
      <c r="K63" s="64">
        <v>81600</v>
      </c>
      <c r="L63" s="109">
        <f t="shared" si="2"/>
        <v>6770</v>
      </c>
      <c r="M63" s="110">
        <f t="shared" si="3"/>
        <v>9.0471735934785471</v>
      </c>
    </row>
    <row r="64" spans="1:13" s="72" customFormat="1" ht="13.5" customHeight="1" x14ac:dyDescent="0.2">
      <c r="A64" s="55">
        <v>59</v>
      </c>
      <c r="B64" s="48" t="s">
        <v>64</v>
      </c>
      <c r="C64" s="48"/>
      <c r="D64" s="56" t="s">
        <v>58</v>
      </c>
      <c r="E64" s="58">
        <f t="shared" ref="E64:I64" si="17">SUM(E65:E69)</f>
        <v>47470</v>
      </c>
      <c r="F64" s="58">
        <f t="shared" si="17"/>
        <v>64873</v>
      </c>
      <c r="G64" s="58">
        <f t="shared" si="17"/>
        <v>70095</v>
      </c>
      <c r="H64" s="58">
        <f t="shared" si="17"/>
        <v>77893</v>
      </c>
      <c r="I64" s="58">
        <f t="shared" si="17"/>
        <v>90173</v>
      </c>
      <c r="J64" s="58">
        <v>95384</v>
      </c>
      <c r="K64" s="84">
        <f>SUM(K65:K69)</f>
        <v>107829</v>
      </c>
      <c r="L64" s="109">
        <f t="shared" si="2"/>
        <v>12445</v>
      </c>
      <c r="M64" s="110">
        <f t="shared" si="3"/>
        <v>13.047261595236108</v>
      </c>
    </row>
    <row r="65" spans="1:13" s="72" customFormat="1" ht="13.5" customHeight="1" x14ac:dyDescent="0.2">
      <c r="A65" s="55">
        <v>60</v>
      </c>
      <c r="B65" s="89" t="s">
        <v>65</v>
      </c>
      <c r="C65" s="89"/>
      <c r="D65" s="56" t="s">
        <v>58</v>
      </c>
      <c r="E65" s="58">
        <v>388</v>
      </c>
      <c r="F65" s="58">
        <v>503</v>
      </c>
      <c r="G65" s="58">
        <v>481</v>
      </c>
      <c r="H65" s="58">
        <v>447</v>
      </c>
      <c r="I65" s="58">
        <v>450</v>
      </c>
      <c r="J65" s="58">
        <v>442</v>
      </c>
      <c r="K65" s="58">
        <v>410</v>
      </c>
      <c r="L65" s="109">
        <f t="shared" si="2"/>
        <v>-32</v>
      </c>
      <c r="M65" s="110">
        <f t="shared" si="3"/>
        <v>-7.2398190045248896</v>
      </c>
    </row>
    <row r="66" spans="1:13" s="72" customFormat="1" ht="13.5" customHeight="1" x14ac:dyDescent="0.2">
      <c r="A66" s="55">
        <v>61</v>
      </c>
      <c r="B66" s="89" t="s">
        <v>66</v>
      </c>
      <c r="C66" s="89"/>
      <c r="D66" s="56" t="s">
        <v>58</v>
      </c>
      <c r="E66" s="58">
        <v>1901</v>
      </c>
      <c r="F66" s="58">
        <v>2436</v>
      </c>
      <c r="G66" s="58">
        <v>2551</v>
      </c>
      <c r="H66" s="58">
        <v>3058</v>
      </c>
      <c r="I66" s="58">
        <v>3489</v>
      </c>
      <c r="J66" s="58">
        <v>4034</v>
      </c>
      <c r="K66" s="58">
        <v>4721</v>
      </c>
      <c r="L66" s="109">
        <f t="shared" si="2"/>
        <v>687</v>
      </c>
      <c r="M66" s="110">
        <f t="shared" si="3"/>
        <v>17.030242935052058</v>
      </c>
    </row>
    <row r="67" spans="1:13" s="72" customFormat="1" ht="13.5" customHeight="1" x14ac:dyDescent="0.2">
      <c r="A67" s="55">
        <v>62</v>
      </c>
      <c r="B67" s="89" t="s">
        <v>67</v>
      </c>
      <c r="C67" s="89"/>
      <c r="D67" s="56" t="s">
        <v>58</v>
      </c>
      <c r="E67" s="58">
        <v>1969</v>
      </c>
      <c r="F67" s="58">
        <v>2549</v>
      </c>
      <c r="G67" s="58">
        <v>2926</v>
      </c>
      <c r="H67" s="58">
        <v>3448</v>
      </c>
      <c r="I67" s="58">
        <v>3950</v>
      </c>
      <c r="J67" s="58">
        <v>4468</v>
      </c>
      <c r="K67" s="58">
        <v>5028</v>
      </c>
      <c r="L67" s="109">
        <f t="shared" si="2"/>
        <v>560</v>
      </c>
      <c r="M67" s="110">
        <f t="shared" si="3"/>
        <v>12.533572068039405</v>
      </c>
    </row>
    <row r="68" spans="1:13" s="72" customFormat="1" ht="13.5" customHeight="1" x14ac:dyDescent="0.2">
      <c r="A68" s="55">
        <v>63</v>
      </c>
      <c r="B68" s="89" t="s">
        <v>68</v>
      </c>
      <c r="C68" s="89"/>
      <c r="D68" s="56" t="s">
        <v>58</v>
      </c>
      <c r="E68" s="58">
        <v>26431</v>
      </c>
      <c r="F68" s="58">
        <v>36941</v>
      </c>
      <c r="G68" s="58">
        <v>38783</v>
      </c>
      <c r="H68" s="58">
        <v>42705</v>
      </c>
      <c r="I68" s="58">
        <v>50831</v>
      </c>
      <c r="J68" s="58">
        <v>53646</v>
      </c>
      <c r="K68" s="58">
        <v>60761</v>
      </c>
      <c r="L68" s="109">
        <f t="shared" si="2"/>
        <v>7115</v>
      </c>
      <c r="M68" s="110">
        <f t="shared" si="3"/>
        <v>13.262871416321815</v>
      </c>
    </row>
    <row r="69" spans="1:13" s="72" customFormat="1" ht="13.5" customHeight="1" x14ac:dyDescent="0.2">
      <c r="A69" s="55">
        <v>64</v>
      </c>
      <c r="B69" s="89" t="s">
        <v>69</v>
      </c>
      <c r="C69" s="89"/>
      <c r="D69" s="56" t="s">
        <v>58</v>
      </c>
      <c r="E69" s="58">
        <v>16781</v>
      </c>
      <c r="F69" s="58">
        <v>22444</v>
      </c>
      <c r="G69" s="58">
        <v>25354</v>
      </c>
      <c r="H69" s="58">
        <v>28235</v>
      </c>
      <c r="I69" s="58">
        <v>31453</v>
      </c>
      <c r="J69" s="58">
        <v>32794</v>
      </c>
      <c r="K69" s="58">
        <v>36909</v>
      </c>
      <c r="L69" s="109">
        <f t="shared" si="2"/>
        <v>4115</v>
      </c>
      <c r="M69" s="110">
        <f t="shared" si="3"/>
        <v>12.548027078124051</v>
      </c>
    </row>
    <row r="70" spans="1:13" s="72" customFormat="1" ht="13.5" customHeight="1" x14ac:dyDescent="0.2">
      <c r="A70" s="55">
        <v>65</v>
      </c>
      <c r="B70" s="48" t="s">
        <v>70</v>
      </c>
      <c r="C70" s="48"/>
      <c r="D70" s="56" t="s">
        <v>58</v>
      </c>
      <c r="E70" s="58">
        <v>1051</v>
      </c>
      <c r="F70" s="58">
        <v>1356</v>
      </c>
      <c r="G70" s="58">
        <v>1523</v>
      </c>
      <c r="H70" s="58">
        <v>1634</v>
      </c>
      <c r="I70" s="58">
        <v>1766</v>
      </c>
      <c r="J70" s="58">
        <v>2042</v>
      </c>
      <c r="K70" s="58">
        <v>2294</v>
      </c>
      <c r="L70" s="109">
        <f t="shared" si="2"/>
        <v>252</v>
      </c>
      <c r="M70" s="110">
        <f t="shared" si="3"/>
        <v>12.340842311459355</v>
      </c>
    </row>
    <row r="71" spans="1:13" s="72" customFormat="1" ht="13.5" customHeight="1" x14ac:dyDescent="0.2">
      <c r="A71" s="55">
        <v>66</v>
      </c>
      <c r="B71" s="48" t="s">
        <v>71</v>
      </c>
      <c r="C71" s="48"/>
      <c r="D71" s="56" t="s">
        <v>58</v>
      </c>
      <c r="E71" s="58">
        <v>26773</v>
      </c>
      <c r="F71" s="58">
        <v>52945</v>
      </c>
      <c r="G71" s="58">
        <v>57048</v>
      </c>
      <c r="H71" s="58">
        <v>62459</v>
      </c>
      <c r="I71" s="58">
        <v>64750</v>
      </c>
      <c r="J71" s="58">
        <v>76184</v>
      </c>
      <c r="K71" s="58">
        <v>81944</v>
      </c>
      <c r="L71" s="109">
        <f t="shared" si="2"/>
        <v>5760</v>
      </c>
      <c r="M71" s="110">
        <f t="shared" si="3"/>
        <v>7.5606426546256387</v>
      </c>
    </row>
    <row r="72" spans="1:13" s="72" customFormat="1" ht="13.5" customHeight="1" x14ac:dyDescent="0.2">
      <c r="A72" s="55">
        <v>67</v>
      </c>
      <c r="B72" s="48" t="s">
        <v>72</v>
      </c>
      <c r="C72" s="48"/>
      <c r="D72" s="56" t="s">
        <v>58</v>
      </c>
      <c r="E72" s="58">
        <v>11864</v>
      </c>
      <c r="F72" s="58">
        <v>440</v>
      </c>
      <c r="G72" s="58">
        <v>865</v>
      </c>
      <c r="H72" s="58">
        <v>637</v>
      </c>
      <c r="I72" s="58">
        <v>588</v>
      </c>
      <c r="J72" s="58">
        <v>689</v>
      </c>
      <c r="K72" s="58">
        <v>475</v>
      </c>
      <c r="L72" s="109">
        <f t="shared" si="2"/>
        <v>-214</v>
      </c>
      <c r="M72" s="110">
        <f t="shared" si="3"/>
        <v>-31.059506531204633</v>
      </c>
    </row>
    <row r="73" spans="1:13" s="72" customFormat="1" ht="13.5" customHeight="1" x14ac:dyDescent="0.2">
      <c r="A73" s="55">
        <v>68</v>
      </c>
      <c r="B73" s="48" t="s">
        <v>73</v>
      </c>
      <c r="C73" s="48"/>
      <c r="D73" s="56" t="s">
        <v>58</v>
      </c>
      <c r="E73" s="58">
        <v>27325</v>
      </c>
      <c r="F73" s="58">
        <v>2455</v>
      </c>
      <c r="G73" s="58">
        <v>1170</v>
      </c>
      <c r="H73" s="58">
        <v>1051</v>
      </c>
      <c r="I73" s="58">
        <v>615</v>
      </c>
      <c r="J73" s="58">
        <v>517</v>
      </c>
      <c r="K73" s="58">
        <v>436</v>
      </c>
      <c r="L73" s="109">
        <f t="shared" si="2"/>
        <v>-81</v>
      </c>
      <c r="M73" s="110">
        <f t="shared" si="3"/>
        <v>-15.667311411992273</v>
      </c>
    </row>
    <row r="74" spans="1:13" s="72" customFormat="1" ht="13.5" customHeight="1" x14ac:dyDescent="0.2">
      <c r="A74" s="55">
        <v>69</v>
      </c>
      <c r="B74" s="48" t="s">
        <v>74</v>
      </c>
      <c r="C74" s="48"/>
      <c r="D74" s="56" t="s">
        <v>58</v>
      </c>
      <c r="E74" s="58">
        <v>4613</v>
      </c>
      <c r="F74" s="58">
        <v>3089</v>
      </c>
      <c r="G74" s="58">
        <v>3161</v>
      </c>
      <c r="H74" s="58">
        <v>3609</v>
      </c>
      <c r="I74" s="58">
        <v>6437</v>
      </c>
      <c r="J74" s="58">
        <v>8367</v>
      </c>
      <c r="K74" s="58">
        <v>6653</v>
      </c>
      <c r="L74" s="109">
        <f t="shared" ref="L74:L101" si="18">K74-J74</f>
        <v>-1714</v>
      </c>
      <c r="M74" s="110">
        <f t="shared" ref="M74:M101" si="19">K74/J74*100-100</f>
        <v>-20.485239631887168</v>
      </c>
    </row>
    <row r="75" spans="1:13" s="72" customFormat="1" ht="13.5" customHeight="1" x14ac:dyDescent="0.2">
      <c r="A75" s="55">
        <v>70</v>
      </c>
      <c r="B75" s="48" t="s">
        <v>75</v>
      </c>
      <c r="C75" s="48"/>
      <c r="D75" s="56" t="s">
        <v>58</v>
      </c>
      <c r="E75" s="58">
        <v>1844</v>
      </c>
      <c r="F75" s="58">
        <v>118</v>
      </c>
      <c r="G75" s="58">
        <v>199</v>
      </c>
      <c r="H75" s="58">
        <v>488</v>
      </c>
      <c r="I75" s="58">
        <v>713</v>
      </c>
      <c r="J75" s="58">
        <v>734</v>
      </c>
      <c r="K75" s="58">
        <v>262</v>
      </c>
      <c r="L75" s="109">
        <f t="shared" si="18"/>
        <v>-472</v>
      </c>
      <c r="M75" s="110">
        <f t="shared" si="19"/>
        <v>-64.305177111716631</v>
      </c>
    </row>
    <row r="76" spans="1:13" s="72" customFormat="1" ht="18" customHeight="1" x14ac:dyDescent="0.2">
      <c r="A76" s="60">
        <v>71</v>
      </c>
      <c r="B76" s="61" t="s">
        <v>76</v>
      </c>
      <c r="C76" s="61"/>
      <c r="D76" s="62" t="s">
        <v>24</v>
      </c>
      <c r="E76" s="63">
        <f>E77+E78+E79</f>
        <v>1185</v>
      </c>
      <c r="F76" s="63">
        <f>F77+F78+F79</f>
        <v>1122</v>
      </c>
      <c r="G76" s="63">
        <f>G77+G78+G79</f>
        <v>1078</v>
      </c>
      <c r="H76" s="63">
        <v>1097</v>
      </c>
      <c r="I76" s="63">
        <v>1061</v>
      </c>
      <c r="J76" s="63">
        <v>1092</v>
      </c>
      <c r="K76" s="84">
        <f>SUM(K77:K79)</f>
        <v>1104</v>
      </c>
      <c r="L76" s="109">
        <f t="shared" si="18"/>
        <v>12</v>
      </c>
      <c r="M76" s="110">
        <f>K76/J76*100-100</f>
        <v>1.098901098901095</v>
      </c>
    </row>
    <row r="77" spans="1:13" s="72" customFormat="1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58">
        <v>589</v>
      </c>
      <c r="F77" s="58">
        <v>509</v>
      </c>
      <c r="G77" s="58">
        <v>487</v>
      </c>
      <c r="H77" s="58">
        <v>462</v>
      </c>
      <c r="I77" s="58">
        <v>468</v>
      </c>
      <c r="J77" s="58">
        <v>457</v>
      </c>
      <c r="K77" s="58">
        <v>464</v>
      </c>
      <c r="L77" s="109">
        <f t="shared" si="18"/>
        <v>7</v>
      </c>
      <c r="M77" s="110">
        <f t="shared" si="19"/>
        <v>1.5317286652078792</v>
      </c>
    </row>
    <row r="78" spans="1:13" s="72" customFormat="1" ht="13.5" customHeight="1" x14ac:dyDescent="0.2">
      <c r="A78" s="55">
        <v>73</v>
      </c>
      <c r="B78" s="49"/>
      <c r="C78" s="90" t="s">
        <v>79</v>
      </c>
      <c r="D78" s="56" t="s">
        <v>24</v>
      </c>
      <c r="E78" s="58">
        <v>499</v>
      </c>
      <c r="F78" s="58">
        <v>500</v>
      </c>
      <c r="G78" s="58">
        <v>499</v>
      </c>
      <c r="H78" s="58">
        <v>547</v>
      </c>
      <c r="I78" s="58">
        <v>522</v>
      </c>
      <c r="J78" s="58">
        <v>556</v>
      </c>
      <c r="K78" s="58">
        <v>569</v>
      </c>
      <c r="L78" s="109">
        <f t="shared" si="18"/>
        <v>13</v>
      </c>
      <c r="M78" s="110">
        <f t="shared" si="19"/>
        <v>2.3381294964028854</v>
      </c>
    </row>
    <row r="79" spans="1:13" s="72" customFormat="1" ht="13.5" customHeight="1" x14ac:dyDescent="0.2">
      <c r="A79" s="55">
        <v>74</v>
      </c>
      <c r="B79" s="49"/>
      <c r="C79" s="90" t="s">
        <v>80</v>
      </c>
      <c r="D79" s="56" t="s">
        <v>24</v>
      </c>
      <c r="E79" s="58">
        <v>97</v>
      </c>
      <c r="F79" s="58">
        <v>113</v>
      </c>
      <c r="G79" s="58">
        <v>92</v>
      </c>
      <c r="H79" s="58">
        <v>88</v>
      </c>
      <c r="I79" s="58">
        <v>71</v>
      </c>
      <c r="J79" s="58">
        <v>79</v>
      </c>
      <c r="K79" s="58">
        <v>71</v>
      </c>
      <c r="L79" s="109">
        <f t="shared" si="18"/>
        <v>-8</v>
      </c>
      <c r="M79" s="110">
        <f t="shared" si="19"/>
        <v>-10.12658227848101</v>
      </c>
    </row>
    <row r="80" spans="1:13" s="72" customFormat="1" ht="13.5" customHeight="1" x14ac:dyDescent="0.2">
      <c r="A80" s="55">
        <v>75</v>
      </c>
      <c r="B80" s="77" t="s">
        <v>81</v>
      </c>
      <c r="C80" s="77"/>
      <c r="D80" s="56" t="s">
        <v>24</v>
      </c>
      <c r="E80" s="58">
        <v>509</v>
      </c>
      <c r="F80" s="58">
        <v>502</v>
      </c>
      <c r="G80" s="58">
        <v>477</v>
      </c>
      <c r="H80" s="58">
        <v>500</v>
      </c>
      <c r="I80" s="58">
        <v>471</v>
      </c>
      <c r="J80" s="58">
        <v>487</v>
      </c>
      <c r="K80" s="58">
        <v>476</v>
      </c>
      <c r="L80" s="109">
        <f t="shared" si="18"/>
        <v>-11</v>
      </c>
      <c r="M80" s="110">
        <f t="shared" si="19"/>
        <v>-2.2587268993839729</v>
      </c>
    </row>
    <row r="81" spans="1:13" s="72" customFormat="1" ht="13.5" customHeight="1" x14ac:dyDescent="0.2">
      <c r="A81" s="55">
        <v>76</v>
      </c>
      <c r="B81" s="48" t="s">
        <v>82</v>
      </c>
      <c r="C81" s="48"/>
      <c r="D81" s="56" t="s">
        <v>83</v>
      </c>
      <c r="E81" s="74">
        <v>0.8</v>
      </c>
      <c r="F81" s="74">
        <v>11.5</v>
      </c>
      <c r="G81" s="74">
        <v>18.8</v>
      </c>
      <c r="H81" s="74">
        <v>21.6</v>
      </c>
      <c r="I81" s="74">
        <v>24.3</v>
      </c>
      <c r="J81" s="74">
        <v>27.3</v>
      </c>
      <c r="K81" s="74">
        <v>26.8</v>
      </c>
      <c r="L81" s="109">
        <f>K81-J81</f>
        <v>-0.5</v>
      </c>
      <c r="M81" s="110">
        <f>K81/J81*100-100</f>
        <v>-1.8315018315018392</v>
      </c>
    </row>
    <row r="82" spans="1:13" s="72" customFormat="1" ht="13.5" customHeight="1" x14ac:dyDescent="0.2">
      <c r="A82" s="55">
        <v>77</v>
      </c>
      <c r="B82" s="48" t="s">
        <v>84</v>
      </c>
      <c r="C82" s="48"/>
      <c r="D82" s="56" t="s">
        <v>83</v>
      </c>
      <c r="E82" s="74">
        <v>0.3</v>
      </c>
      <c r="F82" s="74">
        <v>8</v>
      </c>
      <c r="G82" s="74">
        <v>4</v>
      </c>
      <c r="H82" s="74">
        <v>5</v>
      </c>
      <c r="I82" s="74">
        <v>6.2</v>
      </c>
      <c r="J82" s="74">
        <v>6.91</v>
      </c>
      <c r="K82" s="74">
        <v>6.9</v>
      </c>
      <c r="L82" s="109">
        <f t="shared" si="18"/>
        <v>-9.9999999999997868E-3</v>
      </c>
      <c r="M82" s="110">
        <f t="shared" si="19"/>
        <v>-0.1447178002894276</v>
      </c>
    </row>
    <row r="83" spans="1:13" s="72" customFormat="1" ht="13.5" customHeight="1" x14ac:dyDescent="0.2">
      <c r="A83" s="55">
        <v>78</v>
      </c>
      <c r="B83" s="48" t="s">
        <v>85</v>
      </c>
      <c r="C83" s="48"/>
      <c r="D83" s="56" t="s">
        <v>83</v>
      </c>
      <c r="E83" s="74"/>
      <c r="F83" s="74">
        <v>26</v>
      </c>
      <c r="G83" s="74">
        <v>85.5</v>
      </c>
      <c r="H83" s="74">
        <v>207</v>
      </c>
      <c r="I83" s="74">
        <v>30</v>
      </c>
      <c r="J83" s="74"/>
      <c r="K83" s="74">
        <v>149</v>
      </c>
      <c r="L83" s="151" t="s">
        <v>96</v>
      </c>
      <c r="M83" s="74" t="s">
        <v>96</v>
      </c>
    </row>
    <row r="84" spans="1:13" s="72" customFormat="1" ht="13.5" customHeight="1" x14ac:dyDescent="0.2">
      <c r="A84" s="55">
        <v>79</v>
      </c>
      <c r="B84" s="48" t="s">
        <v>86</v>
      </c>
      <c r="C84" s="48"/>
      <c r="D84" s="56" t="s">
        <v>83</v>
      </c>
      <c r="E84" s="74"/>
      <c r="F84" s="74">
        <v>10</v>
      </c>
      <c r="G84" s="74">
        <v>16.7</v>
      </c>
      <c r="H84" s="74">
        <v>73</v>
      </c>
      <c r="I84" s="74">
        <v>50</v>
      </c>
      <c r="J84" s="74">
        <v>5</v>
      </c>
      <c r="K84" s="74">
        <v>1.2</v>
      </c>
      <c r="L84" s="109">
        <f t="shared" si="18"/>
        <v>-3.8</v>
      </c>
      <c r="M84" s="110">
        <f t="shared" si="19"/>
        <v>-76</v>
      </c>
    </row>
    <row r="85" spans="1:13" s="72" customFormat="1" ht="13.5" customHeight="1" x14ac:dyDescent="0.2">
      <c r="A85" s="55">
        <v>80</v>
      </c>
      <c r="B85" s="48" t="s">
        <v>87</v>
      </c>
      <c r="C85" s="48"/>
      <c r="D85" s="56" t="s">
        <v>8</v>
      </c>
      <c r="E85" s="58">
        <v>1</v>
      </c>
      <c r="F85" s="58">
        <v>1</v>
      </c>
      <c r="G85" s="58">
        <v>1</v>
      </c>
      <c r="H85" s="58">
        <v>1</v>
      </c>
      <c r="I85" s="58">
        <v>1</v>
      </c>
      <c r="J85" s="58">
        <v>1</v>
      </c>
      <c r="K85" s="58">
        <v>1</v>
      </c>
      <c r="L85" s="109">
        <f t="shared" si="18"/>
        <v>0</v>
      </c>
      <c r="M85" s="110">
        <f t="shared" si="19"/>
        <v>0</v>
      </c>
    </row>
    <row r="86" spans="1:13" s="72" customFormat="1" ht="13.5" customHeight="1" x14ac:dyDescent="0.2">
      <c r="A86" s="55">
        <v>81</v>
      </c>
      <c r="B86" s="48" t="s">
        <v>88</v>
      </c>
      <c r="C86" s="48"/>
      <c r="D86" s="56" t="s">
        <v>8</v>
      </c>
      <c r="E86" s="58">
        <v>17</v>
      </c>
      <c r="F86" s="58">
        <v>17</v>
      </c>
      <c r="G86" s="58">
        <v>16</v>
      </c>
      <c r="H86" s="58">
        <v>14</v>
      </c>
      <c r="I86" s="58">
        <v>15</v>
      </c>
      <c r="J86" s="58">
        <v>15</v>
      </c>
      <c r="K86" s="58">
        <v>14</v>
      </c>
      <c r="L86" s="109">
        <f t="shared" si="18"/>
        <v>-1</v>
      </c>
      <c r="M86" s="110">
        <f t="shared" si="19"/>
        <v>-6.6666666666666714</v>
      </c>
    </row>
    <row r="87" spans="1:13" s="72" customFormat="1" ht="13.5" customHeight="1" x14ac:dyDescent="0.2">
      <c r="A87" s="55">
        <v>82</v>
      </c>
      <c r="B87" s="48" t="s">
        <v>89</v>
      </c>
      <c r="C87" s="48"/>
      <c r="D87" s="56" t="s">
        <v>24</v>
      </c>
      <c r="E87" s="58">
        <v>400</v>
      </c>
      <c r="F87" s="58">
        <v>406</v>
      </c>
      <c r="G87" s="58">
        <v>362</v>
      </c>
      <c r="H87" s="58">
        <v>305</v>
      </c>
      <c r="I87" s="58">
        <v>307</v>
      </c>
      <c r="J87" s="58">
        <v>327</v>
      </c>
      <c r="K87" s="58">
        <v>332</v>
      </c>
      <c r="L87" s="109">
        <f t="shared" si="18"/>
        <v>5</v>
      </c>
      <c r="M87" s="110">
        <f t="shared" si="19"/>
        <v>1.5290519877675877</v>
      </c>
    </row>
    <row r="88" spans="1:13" s="72" customFormat="1" ht="13.5" customHeight="1" x14ac:dyDescent="0.2">
      <c r="A88" s="55">
        <v>83</v>
      </c>
      <c r="B88" s="48" t="s">
        <v>90</v>
      </c>
      <c r="C88" s="48"/>
      <c r="D88" s="56" t="s">
        <v>24</v>
      </c>
      <c r="E88" s="58">
        <v>211</v>
      </c>
      <c r="F88" s="58">
        <v>192</v>
      </c>
      <c r="G88" s="58">
        <v>172</v>
      </c>
      <c r="H88" s="58">
        <v>137</v>
      </c>
      <c r="I88" s="58">
        <v>149</v>
      </c>
      <c r="J88" s="58">
        <v>158</v>
      </c>
      <c r="K88" s="58">
        <v>161</v>
      </c>
      <c r="L88" s="109">
        <f t="shared" si="18"/>
        <v>3</v>
      </c>
      <c r="M88" s="110">
        <f t="shared" si="19"/>
        <v>1.8987341772152035</v>
      </c>
    </row>
    <row r="89" spans="1:13" s="72" customFormat="1" ht="13.5" customHeight="1" x14ac:dyDescent="0.2">
      <c r="A89" s="55">
        <v>84</v>
      </c>
      <c r="B89" s="48" t="s">
        <v>91</v>
      </c>
      <c r="C89" s="48"/>
      <c r="D89" s="56" t="s">
        <v>24</v>
      </c>
      <c r="E89" s="58">
        <v>57</v>
      </c>
      <c r="F89" s="58">
        <v>55</v>
      </c>
      <c r="G89" s="58">
        <v>50</v>
      </c>
      <c r="H89" s="58">
        <v>49</v>
      </c>
      <c r="I89" s="58">
        <v>50</v>
      </c>
      <c r="J89" s="58">
        <v>50</v>
      </c>
      <c r="K89" s="58">
        <v>47</v>
      </c>
      <c r="L89" s="109">
        <f t="shared" si="18"/>
        <v>-3</v>
      </c>
      <c r="M89" s="110">
        <f t="shared" si="19"/>
        <v>-6</v>
      </c>
    </row>
    <row r="90" spans="1:13" s="72" customFormat="1" ht="13.5" customHeight="1" x14ac:dyDescent="0.2">
      <c r="A90" s="55">
        <v>85</v>
      </c>
      <c r="B90" s="48" t="s">
        <v>90</v>
      </c>
      <c r="C90" s="48"/>
      <c r="D90" s="56" t="s">
        <v>24</v>
      </c>
      <c r="E90" s="58">
        <v>34</v>
      </c>
      <c r="F90" s="58">
        <v>30</v>
      </c>
      <c r="G90" s="58">
        <v>32</v>
      </c>
      <c r="H90" s="58">
        <v>32</v>
      </c>
      <c r="I90" s="58">
        <v>33</v>
      </c>
      <c r="J90" s="58">
        <v>33</v>
      </c>
      <c r="K90" s="58">
        <v>32</v>
      </c>
      <c r="L90" s="109">
        <f t="shared" si="18"/>
        <v>-1</v>
      </c>
      <c r="M90" s="110">
        <f t="shared" si="19"/>
        <v>-3.0303030303030312</v>
      </c>
    </row>
    <row r="91" spans="1:13" s="72" customFormat="1" ht="13.5" customHeight="1" x14ac:dyDescent="0.2">
      <c r="A91" s="55">
        <v>86</v>
      </c>
      <c r="B91" s="48" t="s">
        <v>92</v>
      </c>
      <c r="C91" s="48"/>
      <c r="D91" s="56" t="s">
        <v>24</v>
      </c>
      <c r="E91" s="58">
        <v>26</v>
      </c>
      <c r="F91" s="58">
        <v>24</v>
      </c>
      <c r="G91" s="58">
        <v>23</v>
      </c>
      <c r="H91" s="58">
        <v>21</v>
      </c>
      <c r="I91" s="58">
        <v>22</v>
      </c>
      <c r="J91" s="58">
        <v>22</v>
      </c>
      <c r="K91" s="58">
        <v>22</v>
      </c>
      <c r="L91" s="109">
        <f t="shared" si="18"/>
        <v>0</v>
      </c>
      <c r="M91" s="110">
        <f t="shared" si="19"/>
        <v>0</v>
      </c>
    </row>
    <row r="92" spans="1:13" s="72" customFormat="1" ht="13.5" customHeight="1" x14ac:dyDescent="0.2">
      <c r="A92" s="55">
        <v>87</v>
      </c>
      <c r="B92" s="48" t="s">
        <v>90</v>
      </c>
      <c r="C92" s="48"/>
      <c r="D92" s="56" t="s">
        <v>24</v>
      </c>
      <c r="E92" s="58">
        <v>21</v>
      </c>
      <c r="F92" s="58">
        <v>17</v>
      </c>
      <c r="G92" s="58">
        <v>18</v>
      </c>
      <c r="H92" s="58">
        <v>16</v>
      </c>
      <c r="I92" s="58">
        <v>17</v>
      </c>
      <c r="J92" s="58">
        <v>17</v>
      </c>
      <c r="K92" s="58">
        <v>17</v>
      </c>
      <c r="L92" s="109">
        <f t="shared" si="18"/>
        <v>0</v>
      </c>
      <c r="M92" s="110">
        <f t="shared" si="19"/>
        <v>0</v>
      </c>
    </row>
    <row r="93" spans="1:13" s="72" customFormat="1" ht="13.5" customHeight="1" x14ac:dyDescent="0.2">
      <c r="A93" s="55">
        <v>88</v>
      </c>
      <c r="B93" s="48" t="s">
        <v>93</v>
      </c>
      <c r="C93" s="48"/>
      <c r="D93" s="56" t="s">
        <v>24</v>
      </c>
      <c r="E93" s="58">
        <v>56</v>
      </c>
      <c r="F93" s="58">
        <v>42</v>
      </c>
      <c r="G93" s="58">
        <v>32</v>
      </c>
      <c r="H93" s="58">
        <v>34</v>
      </c>
      <c r="I93" s="58">
        <v>46</v>
      </c>
      <c r="J93" s="58">
        <v>55</v>
      </c>
      <c r="K93" s="58">
        <v>46</v>
      </c>
      <c r="L93" s="109">
        <f t="shared" si="18"/>
        <v>-9</v>
      </c>
      <c r="M93" s="110">
        <f t="shared" si="19"/>
        <v>-16.363636363636374</v>
      </c>
    </row>
    <row r="94" spans="1:13" s="72" customFormat="1" ht="13.5" customHeight="1" x14ac:dyDescent="0.2">
      <c r="A94" s="55">
        <v>89</v>
      </c>
      <c r="B94" s="48" t="s">
        <v>94</v>
      </c>
      <c r="C94" s="48"/>
      <c r="D94" s="56" t="s">
        <v>24</v>
      </c>
      <c r="E94" s="58">
        <v>79</v>
      </c>
      <c r="F94" s="58">
        <v>80</v>
      </c>
      <c r="G94" s="58">
        <v>50</v>
      </c>
      <c r="H94" s="58">
        <v>35</v>
      </c>
      <c r="I94" s="58">
        <v>26</v>
      </c>
      <c r="J94" s="58">
        <v>22</v>
      </c>
      <c r="K94" s="58">
        <v>25</v>
      </c>
      <c r="L94" s="109">
        <f t="shared" si="18"/>
        <v>3</v>
      </c>
      <c r="M94" s="110">
        <f t="shared" si="19"/>
        <v>13.63636363636364</v>
      </c>
    </row>
    <row r="95" spans="1:13" s="72" customFormat="1" ht="13.5" customHeight="1" x14ac:dyDescent="0.2">
      <c r="A95" s="55">
        <v>90</v>
      </c>
      <c r="B95" s="48" t="s">
        <v>95</v>
      </c>
      <c r="C95" s="48"/>
      <c r="D95" s="56" t="s">
        <v>24</v>
      </c>
      <c r="E95" s="58">
        <v>7</v>
      </c>
      <c r="F95" s="58">
        <v>9</v>
      </c>
      <c r="G95" s="58">
        <v>4</v>
      </c>
      <c r="H95" s="58">
        <v>3</v>
      </c>
      <c r="I95" s="58"/>
      <c r="J95" s="58">
        <v>2</v>
      </c>
      <c r="K95" s="58">
        <v>1</v>
      </c>
      <c r="L95" s="109">
        <f t="shared" si="18"/>
        <v>-1</v>
      </c>
      <c r="M95" s="110">
        <f t="shared" si="19"/>
        <v>-50</v>
      </c>
    </row>
    <row r="96" spans="1:13" s="72" customFormat="1" ht="13.5" customHeight="1" x14ac:dyDescent="0.2">
      <c r="A96" s="55">
        <v>91</v>
      </c>
      <c r="B96" s="48" t="s">
        <v>97</v>
      </c>
      <c r="C96" s="48"/>
      <c r="D96" s="56" t="s">
        <v>24</v>
      </c>
      <c r="E96" s="58">
        <v>7</v>
      </c>
      <c r="F96" s="58">
        <v>9</v>
      </c>
      <c r="G96" s="58">
        <v>5</v>
      </c>
      <c r="H96" s="58">
        <v>2</v>
      </c>
      <c r="I96" s="58"/>
      <c r="J96" s="58">
        <v>1</v>
      </c>
      <c r="K96" s="58">
        <v>1</v>
      </c>
      <c r="L96" s="109">
        <f t="shared" si="18"/>
        <v>0</v>
      </c>
      <c r="M96" s="110">
        <f t="shared" si="19"/>
        <v>0</v>
      </c>
    </row>
    <row r="97" spans="1:13" s="72" customFormat="1" ht="27" customHeight="1" x14ac:dyDescent="0.2">
      <c r="A97" s="55">
        <v>92</v>
      </c>
      <c r="B97" s="48" t="s">
        <v>98</v>
      </c>
      <c r="C97" s="48"/>
      <c r="D97" s="56" t="s">
        <v>24</v>
      </c>
      <c r="E97" s="58"/>
      <c r="F97" s="58"/>
      <c r="G97" s="58"/>
      <c r="H97" s="58"/>
      <c r="I97" s="58">
        <v>1</v>
      </c>
      <c r="J97" s="58"/>
      <c r="K97" s="58">
        <v>1</v>
      </c>
      <c r="L97" s="58">
        <f t="shared" si="18"/>
        <v>1</v>
      </c>
      <c r="M97" s="58" t="e">
        <f t="shared" si="19"/>
        <v>#DIV/0!</v>
      </c>
    </row>
    <row r="98" spans="1:13" s="72" customFormat="1" ht="13.5" customHeight="1" x14ac:dyDescent="0.2">
      <c r="A98" s="55">
        <v>93</v>
      </c>
      <c r="B98" s="48" t="s">
        <v>99</v>
      </c>
      <c r="C98" s="48"/>
      <c r="D98" s="56" t="s">
        <v>24</v>
      </c>
      <c r="E98" s="58"/>
      <c r="F98" s="58"/>
      <c r="G98" s="58"/>
      <c r="H98" s="58"/>
      <c r="I98" s="58"/>
      <c r="J98" s="58"/>
      <c r="K98" s="58">
        <v>0</v>
      </c>
      <c r="L98" s="58">
        <f t="shared" si="18"/>
        <v>0</v>
      </c>
      <c r="M98" s="58" t="e">
        <f t="shared" si="19"/>
        <v>#DIV/0!</v>
      </c>
    </row>
    <row r="99" spans="1:13" s="72" customFormat="1" ht="13.5" customHeight="1" x14ac:dyDescent="0.2">
      <c r="A99" s="55">
        <v>94</v>
      </c>
      <c r="B99" s="48" t="s">
        <v>100</v>
      </c>
      <c r="C99" s="48"/>
      <c r="D99" s="56" t="s">
        <v>24</v>
      </c>
      <c r="E99" s="58">
        <v>52</v>
      </c>
      <c r="F99" s="58">
        <v>33</v>
      </c>
      <c r="G99" s="58">
        <v>13</v>
      </c>
      <c r="H99" s="58">
        <v>29</v>
      </c>
      <c r="I99" s="58">
        <v>20</v>
      </c>
      <c r="J99" s="58">
        <v>15</v>
      </c>
      <c r="K99" s="58">
        <v>22</v>
      </c>
      <c r="L99" s="109">
        <f>K99-J99</f>
        <v>7</v>
      </c>
      <c r="M99" s="110">
        <f t="shared" si="19"/>
        <v>46.666666666666657</v>
      </c>
    </row>
    <row r="100" spans="1:13" s="72" customFormat="1" ht="13.5" customHeight="1" x14ac:dyDescent="0.2">
      <c r="A100" s="55">
        <v>95</v>
      </c>
      <c r="B100" s="48" t="s">
        <v>101</v>
      </c>
      <c r="C100" s="48"/>
      <c r="D100" s="56" t="s">
        <v>8</v>
      </c>
      <c r="E100" s="58">
        <v>8</v>
      </c>
      <c r="F100" s="58">
        <v>4</v>
      </c>
      <c r="G100" s="58">
        <v>16</v>
      </c>
      <c r="H100" s="58">
        <v>13</v>
      </c>
      <c r="I100" s="58">
        <v>9</v>
      </c>
      <c r="J100" s="58">
        <v>13</v>
      </c>
      <c r="K100" s="58">
        <v>5</v>
      </c>
      <c r="L100" s="109">
        <f>K100-J100</f>
        <v>-8</v>
      </c>
      <c r="M100" s="110">
        <f t="shared" si="19"/>
        <v>-61.538461538461533</v>
      </c>
    </row>
    <row r="101" spans="1:13" s="72" customFormat="1" ht="13.5" customHeight="1" x14ac:dyDescent="0.2">
      <c r="A101" s="55">
        <v>96</v>
      </c>
      <c r="B101" s="48" t="s">
        <v>102</v>
      </c>
      <c r="C101" s="48"/>
      <c r="D101" s="56" t="s">
        <v>24</v>
      </c>
      <c r="E101" s="58">
        <v>7</v>
      </c>
      <c r="F101" s="58">
        <v>6</v>
      </c>
      <c r="G101" s="58">
        <v>5</v>
      </c>
      <c r="H101" s="58">
        <v>9</v>
      </c>
      <c r="I101" s="58">
        <v>10</v>
      </c>
      <c r="J101" s="58">
        <v>12</v>
      </c>
      <c r="K101" s="58">
        <v>8</v>
      </c>
      <c r="L101" s="109">
        <f t="shared" si="18"/>
        <v>-4</v>
      </c>
      <c r="M101" s="110">
        <f t="shared" si="19"/>
        <v>-33.333333333333343</v>
      </c>
    </row>
    <row r="102" spans="1:13" s="72" customFormat="1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s="72" customFormat="1" ht="18" customHeight="1" x14ac:dyDescent="0.2"/>
    <row r="104" spans="1:13" s="72" customFormat="1" ht="18" customHeight="1" x14ac:dyDescent="0.2">
      <c r="B104" s="93"/>
      <c r="C104" s="93"/>
      <c r="D104" s="93"/>
      <c r="E104" s="93"/>
      <c r="F104" s="93"/>
      <c r="G104" s="93"/>
      <c r="H104" s="93"/>
      <c r="I104" s="93"/>
      <c r="J104" s="93"/>
      <c r="L104" s="93"/>
      <c r="M104" s="93"/>
    </row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H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4" bottom="0.27559055118110237" header="0.15748031496062992" footer="0.1574803149606299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workbookViewId="0">
      <selection activeCell="J17" sqref="J17"/>
    </sheetView>
  </sheetViews>
  <sheetFormatPr defaultRowHeight="11.25" x14ac:dyDescent="0.2"/>
  <cols>
    <col min="1" max="1" width="3.5703125" style="133" customWidth="1"/>
    <col min="2" max="2" width="15.85546875" style="133" customWidth="1"/>
    <col min="3" max="3" width="13" style="133" customWidth="1"/>
    <col min="4" max="4" width="6.5703125" style="133" customWidth="1"/>
    <col min="5" max="11" width="6.85546875" style="133" customWidth="1"/>
    <col min="12" max="12" width="7" style="133" customWidth="1"/>
    <col min="13" max="13" width="6.140625" style="133" customWidth="1"/>
    <col min="14" max="14" width="0.7109375" style="133" customWidth="1"/>
    <col min="15" max="16384" width="9.140625" style="133"/>
  </cols>
  <sheetData>
    <row r="1" spans="1:13" ht="15" customHeight="1" x14ac:dyDescent="0.2">
      <c r="A1" s="131"/>
      <c r="B1" s="131" t="s">
        <v>117</v>
      </c>
      <c r="C1" s="132"/>
      <c r="D1" s="132"/>
      <c r="G1" s="153"/>
      <c r="H1" s="153"/>
      <c r="I1" s="153"/>
      <c r="J1" s="153"/>
      <c r="K1" s="153"/>
    </row>
    <row r="2" spans="1:13" ht="18.75" customHeight="1" x14ac:dyDescent="0.2">
      <c r="A2" s="135" t="s">
        <v>109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14.25" customHeight="1" x14ac:dyDescent="0.2">
      <c r="G3" s="137" t="s">
        <v>110</v>
      </c>
      <c r="H3" s="137"/>
      <c r="I3" s="137"/>
      <c r="J3" s="137"/>
      <c r="K3" s="137"/>
      <c r="L3" s="137"/>
      <c r="M3" s="137"/>
    </row>
    <row r="4" spans="1:13" s="141" customFormat="1" ht="15" customHeight="1" x14ac:dyDescent="0.2">
      <c r="A4" s="49" t="s">
        <v>1</v>
      </c>
      <c r="B4" s="48" t="s">
        <v>2</v>
      </c>
      <c r="C4" s="48"/>
      <c r="D4" s="49" t="s">
        <v>3</v>
      </c>
      <c r="E4" s="138">
        <v>2008</v>
      </c>
      <c r="F4" s="138">
        <v>2010</v>
      </c>
      <c r="G4" s="138">
        <v>2011</v>
      </c>
      <c r="H4" s="138">
        <v>2012</v>
      </c>
      <c r="I4" s="138">
        <v>2013</v>
      </c>
      <c r="J4" s="138">
        <v>2014</v>
      </c>
      <c r="K4" s="138">
        <v>2015</v>
      </c>
      <c r="L4" s="139" t="s">
        <v>4</v>
      </c>
      <c r="M4" s="140"/>
    </row>
    <row r="5" spans="1:13" s="141" customFormat="1" ht="15" customHeight="1" x14ac:dyDescent="0.2">
      <c r="A5" s="49"/>
      <c r="B5" s="48"/>
      <c r="C5" s="48"/>
      <c r="D5" s="49"/>
      <c r="E5" s="138"/>
      <c r="F5" s="138"/>
      <c r="G5" s="138"/>
      <c r="H5" s="138"/>
      <c r="I5" s="138"/>
      <c r="J5" s="138"/>
      <c r="K5" s="138"/>
      <c r="L5" s="142" t="s">
        <v>5</v>
      </c>
      <c r="M5" s="142" t="s">
        <v>6</v>
      </c>
    </row>
    <row r="6" spans="1:13" s="141" customFormat="1" ht="13.5" customHeight="1" x14ac:dyDescent="0.2">
      <c r="A6" s="56">
        <v>1</v>
      </c>
      <c r="B6" s="48" t="s">
        <v>7</v>
      </c>
      <c r="C6" s="48"/>
      <c r="D6" s="56" t="s">
        <v>8</v>
      </c>
      <c r="E6" s="154">
        <v>4</v>
      </c>
      <c r="F6" s="155">
        <v>4</v>
      </c>
      <c r="G6" s="155">
        <v>4</v>
      </c>
      <c r="H6" s="155">
        <v>4</v>
      </c>
      <c r="I6" s="155">
        <v>4</v>
      </c>
      <c r="J6" s="155">
        <v>4</v>
      </c>
      <c r="K6" s="155">
        <v>4</v>
      </c>
      <c r="L6" s="155">
        <f t="shared" ref="L6:L8" si="0">I6-E6</f>
        <v>0</v>
      </c>
      <c r="M6" s="155">
        <f t="shared" ref="M6:M8" si="1">I6/E6*100-100</f>
        <v>0</v>
      </c>
    </row>
    <row r="7" spans="1:13" s="141" customFormat="1" ht="13.5" customHeight="1" x14ac:dyDescent="0.2">
      <c r="A7" s="56">
        <v>2</v>
      </c>
      <c r="B7" s="48" t="s">
        <v>9</v>
      </c>
      <c r="C7" s="48"/>
      <c r="D7" s="56" t="s">
        <v>10</v>
      </c>
      <c r="E7" s="64">
        <v>3787</v>
      </c>
      <c r="F7" s="64">
        <v>3787</v>
      </c>
      <c r="G7" s="64">
        <v>3787</v>
      </c>
      <c r="H7" s="64">
        <v>3787</v>
      </c>
      <c r="I7" s="64">
        <v>3787</v>
      </c>
      <c r="J7" s="64">
        <v>3787</v>
      </c>
      <c r="K7" s="64">
        <v>3787</v>
      </c>
      <c r="L7" s="155">
        <f t="shared" si="0"/>
        <v>0</v>
      </c>
      <c r="M7" s="155">
        <f t="shared" si="1"/>
        <v>0</v>
      </c>
    </row>
    <row r="8" spans="1:13" s="141" customFormat="1" ht="13.5" customHeight="1" x14ac:dyDescent="0.2">
      <c r="A8" s="56">
        <v>3</v>
      </c>
      <c r="B8" s="48" t="s">
        <v>11</v>
      </c>
      <c r="C8" s="48"/>
      <c r="D8" s="56" t="s">
        <v>12</v>
      </c>
      <c r="E8" s="155">
        <v>65</v>
      </c>
      <c r="F8" s="155">
        <v>65</v>
      </c>
      <c r="G8" s="155">
        <v>65</v>
      </c>
      <c r="H8" s="155">
        <v>65</v>
      </c>
      <c r="I8" s="155">
        <v>65</v>
      </c>
      <c r="J8" s="155">
        <v>65</v>
      </c>
      <c r="K8" s="155">
        <v>65</v>
      </c>
      <c r="L8" s="155">
        <f t="shared" si="0"/>
        <v>0</v>
      </c>
      <c r="M8" s="155">
        <f t="shared" si="1"/>
        <v>0</v>
      </c>
    </row>
    <row r="9" spans="1:13" s="141" customFormat="1" ht="18" customHeight="1" x14ac:dyDescent="0.2">
      <c r="A9" s="144">
        <v>4</v>
      </c>
      <c r="B9" s="61" t="s">
        <v>13</v>
      </c>
      <c r="C9" s="61"/>
      <c r="D9" s="62" t="s">
        <v>14</v>
      </c>
      <c r="E9" s="63">
        <v>442</v>
      </c>
      <c r="F9" s="63">
        <v>444</v>
      </c>
      <c r="G9" s="63">
        <v>446</v>
      </c>
      <c r="H9" s="63">
        <v>460</v>
      </c>
      <c r="I9" s="63">
        <v>459</v>
      </c>
      <c r="J9" s="63">
        <v>465</v>
      </c>
      <c r="K9" s="58">
        <v>466</v>
      </c>
      <c r="L9" s="59">
        <f>K9-J9</f>
        <v>1</v>
      </c>
      <c r="M9" s="156">
        <f>K9/J9*100-100</f>
        <v>0.21505376344086358</v>
      </c>
    </row>
    <row r="10" spans="1:13" s="141" customFormat="1" ht="13.5" customHeight="1" x14ac:dyDescent="0.2">
      <c r="A10" s="56">
        <v>5</v>
      </c>
      <c r="B10" s="48" t="s">
        <v>15</v>
      </c>
      <c r="C10" s="48"/>
      <c r="D10" s="56" t="s">
        <v>14</v>
      </c>
      <c r="E10" s="155">
        <v>147</v>
      </c>
      <c r="F10" s="155">
        <v>166</v>
      </c>
      <c r="G10" s="155">
        <v>169</v>
      </c>
      <c r="H10" s="155">
        <v>178</v>
      </c>
      <c r="I10" s="155">
        <v>184</v>
      </c>
      <c r="J10" s="155">
        <v>189</v>
      </c>
      <c r="K10" s="155">
        <v>189</v>
      </c>
      <c r="L10" s="59">
        <f t="shared" ref="L10:L73" si="2">K10-J10</f>
        <v>0</v>
      </c>
      <c r="M10" s="156">
        <f t="shared" ref="M10:M73" si="3">K10/J10*100-100</f>
        <v>0</v>
      </c>
    </row>
    <row r="11" spans="1:13" s="141" customFormat="1" ht="13.5" customHeight="1" x14ac:dyDescent="0.2">
      <c r="A11" s="56">
        <v>6</v>
      </c>
      <c r="B11" s="48" t="s">
        <v>16</v>
      </c>
      <c r="C11" s="48"/>
      <c r="D11" s="56" t="s">
        <v>14</v>
      </c>
      <c r="E11" s="155">
        <v>295</v>
      </c>
      <c r="F11" s="155">
        <v>278</v>
      </c>
      <c r="G11" s="155">
        <v>277</v>
      </c>
      <c r="H11" s="155">
        <v>282</v>
      </c>
      <c r="I11" s="155">
        <v>275</v>
      </c>
      <c r="J11" s="155">
        <v>276</v>
      </c>
      <c r="K11" s="155">
        <v>277</v>
      </c>
      <c r="L11" s="59">
        <f t="shared" si="2"/>
        <v>1</v>
      </c>
      <c r="M11" s="156">
        <f t="shared" si="3"/>
        <v>0.36231884057971797</v>
      </c>
    </row>
    <row r="12" spans="1:13" s="141" customFormat="1" ht="13.5" customHeight="1" x14ac:dyDescent="0.2">
      <c r="A12" s="56">
        <v>7</v>
      </c>
      <c r="B12" s="48" t="s">
        <v>17</v>
      </c>
      <c r="C12" s="48"/>
      <c r="D12" s="56" t="s">
        <v>18</v>
      </c>
      <c r="E12" s="65">
        <f t="shared" ref="E12:G12" si="4">E11/E9*100</f>
        <v>66.742081447963798</v>
      </c>
      <c r="F12" s="65">
        <f t="shared" si="4"/>
        <v>62.612612612612615</v>
      </c>
      <c r="G12" s="65">
        <f t="shared" si="4"/>
        <v>62.107623318385649</v>
      </c>
      <c r="H12" s="65">
        <f>H11/H9*100</f>
        <v>61.304347826086961</v>
      </c>
      <c r="I12" s="65">
        <f>I11/I9*100</f>
        <v>59.912854030501094</v>
      </c>
      <c r="J12" s="65">
        <f>J11/J9*100</f>
        <v>59.354838709677416</v>
      </c>
      <c r="K12" s="65">
        <f>K11/K9*100</f>
        <v>59.442060085836914</v>
      </c>
      <c r="L12" s="59">
        <f t="shared" si="2"/>
        <v>8.7221376159497765E-2</v>
      </c>
      <c r="M12" s="156">
        <f t="shared" si="3"/>
        <v>0.14694905766002364</v>
      </c>
    </row>
    <row r="13" spans="1:13" s="141" customFormat="1" ht="13.5" customHeight="1" x14ac:dyDescent="0.2">
      <c r="A13" s="56">
        <v>8</v>
      </c>
      <c r="B13" s="48" t="s">
        <v>19</v>
      </c>
      <c r="C13" s="48"/>
      <c r="D13" s="56" t="s">
        <v>14</v>
      </c>
      <c r="E13" s="155">
        <v>67</v>
      </c>
      <c r="F13" s="155">
        <v>65</v>
      </c>
      <c r="G13" s="155">
        <v>64</v>
      </c>
      <c r="H13" s="155">
        <v>67</v>
      </c>
      <c r="I13" s="155">
        <v>106</v>
      </c>
      <c r="J13" s="155">
        <v>93</v>
      </c>
      <c r="K13" s="155"/>
      <c r="L13" s="59">
        <f t="shared" si="2"/>
        <v>-93</v>
      </c>
      <c r="M13" s="156">
        <f t="shared" si="3"/>
        <v>-100</v>
      </c>
    </row>
    <row r="14" spans="1:13" s="141" customFormat="1" ht="13.5" customHeight="1" x14ac:dyDescent="0.2">
      <c r="A14" s="56">
        <v>9</v>
      </c>
      <c r="B14" s="68" t="s">
        <v>20</v>
      </c>
      <c r="C14" s="68"/>
      <c r="D14" s="56" t="s">
        <v>18</v>
      </c>
      <c r="E14" s="65">
        <f t="shared" ref="E14:G14" si="5">E13/E9*100</f>
        <v>15.158371040723981</v>
      </c>
      <c r="F14" s="65">
        <f t="shared" si="5"/>
        <v>14.63963963963964</v>
      </c>
      <c r="G14" s="65">
        <f t="shared" si="5"/>
        <v>14.349775784753364</v>
      </c>
      <c r="H14" s="65">
        <f>H13/H9*100</f>
        <v>14.565217391304348</v>
      </c>
      <c r="I14" s="65">
        <f>I13/I9*100</f>
        <v>23.093681917211327</v>
      </c>
      <c r="J14" s="65">
        <f>J13/J9*100</f>
        <v>20</v>
      </c>
      <c r="K14" s="65"/>
      <c r="L14" s="59">
        <f t="shared" si="2"/>
        <v>-20</v>
      </c>
      <c r="M14" s="156">
        <f t="shared" si="3"/>
        <v>-100</v>
      </c>
    </row>
    <row r="15" spans="1:13" s="141" customFormat="1" ht="13.5" customHeight="1" x14ac:dyDescent="0.2">
      <c r="A15" s="56">
        <v>10</v>
      </c>
      <c r="B15" s="48" t="s">
        <v>21</v>
      </c>
      <c r="C15" s="48"/>
      <c r="D15" s="56" t="s">
        <v>14</v>
      </c>
      <c r="E15" s="155">
        <v>137</v>
      </c>
      <c r="F15" s="155">
        <v>143</v>
      </c>
      <c r="G15" s="155">
        <v>148</v>
      </c>
      <c r="H15" s="155">
        <v>156</v>
      </c>
      <c r="I15" s="155">
        <v>150</v>
      </c>
      <c r="J15" s="155">
        <v>152</v>
      </c>
      <c r="K15" s="155"/>
      <c r="L15" s="59">
        <f t="shared" si="2"/>
        <v>-152</v>
      </c>
      <c r="M15" s="156">
        <f t="shared" si="3"/>
        <v>-100</v>
      </c>
    </row>
    <row r="16" spans="1:13" s="141" customFormat="1" ht="13.5" customHeight="1" x14ac:dyDescent="0.2">
      <c r="A16" s="56">
        <v>11</v>
      </c>
      <c r="B16" s="68" t="s">
        <v>20</v>
      </c>
      <c r="C16" s="68"/>
      <c r="D16" s="56" t="s">
        <v>18</v>
      </c>
      <c r="E16" s="65">
        <f t="shared" ref="E16:G16" si="6">E15/E9*100</f>
        <v>30.995475113122172</v>
      </c>
      <c r="F16" s="65">
        <f t="shared" si="6"/>
        <v>32.207207207207205</v>
      </c>
      <c r="G16" s="65">
        <f t="shared" si="6"/>
        <v>33.183856502242151</v>
      </c>
      <c r="H16" s="65">
        <f>H15/H9*100</f>
        <v>33.913043478260867</v>
      </c>
      <c r="I16" s="65">
        <f>I15/I9*100</f>
        <v>32.679738562091501</v>
      </c>
      <c r="J16" s="65">
        <f>J15/J9*100</f>
        <v>32.688172043010752</v>
      </c>
      <c r="K16" s="65"/>
      <c r="L16" s="59">
        <f t="shared" si="2"/>
        <v>-32.688172043010752</v>
      </c>
      <c r="M16" s="156">
        <f t="shared" si="3"/>
        <v>-100</v>
      </c>
    </row>
    <row r="17" spans="1:13" s="141" customFormat="1" ht="13.5" customHeight="1" x14ac:dyDescent="0.2">
      <c r="A17" s="56">
        <v>12</v>
      </c>
      <c r="B17" s="48" t="s">
        <v>22</v>
      </c>
      <c r="C17" s="48"/>
      <c r="D17" s="56" t="s">
        <v>14</v>
      </c>
      <c r="E17" s="155">
        <v>190</v>
      </c>
      <c r="F17" s="155">
        <v>228</v>
      </c>
      <c r="G17" s="155">
        <v>232</v>
      </c>
      <c r="H17" s="155">
        <v>250</v>
      </c>
      <c r="I17" s="155">
        <v>290</v>
      </c>
      <c r="J17" s="155">
        <v>292</v>
      </c>
      <c r="K17" s="155"/>
      <c r="L17" s="59">
        <f t="shared" si="2"/>
        <v>-292</v>
      </c>
      <c r="M17" s="156">
        <f t="shared" si="3"/>
        <v>-100</v>
      </c>
    </row>
    <row r="18" spans="1:13" s="141" customFormat="1" ht="13.5" customHeight="1" x14ac:dyDescent="0.2">
      <c r="A18" s="56">
        <v>13</v>
      </c>
      <c r="B18" s="68" t="s">
        <v>20</v>
      </c>
      <c r="C18" s="68"/>
      <c r="D18" s="56" t="s">
        <v>18</v>
      </c>
      <c r="E18" s="65">
        <f t="shared" ref="E18:G18" si="7">E17/E9*100</f>
        <v>42.986425339366519</v>
      </c>
      <c r="F18" s="65">
        <f t="shared" si="7"/>
        <v>51.351351351351347</v>
      </c>
      <c r="G18" s="65">
        <f t="shared" si="7"/>
        <v>52.017937219730939</v>
      </c>
      <c r="H18" s="65">
        <f>H17/H9*100</f>
        <v>54.347826086956516</v>
      </c>
      <c r="I18" s="65">
        <f>I17/I9*100</f>
        <v>63.180827886710247</v>
      </c>
      <c r="J18" s="65">
        <f>J17/J9*100</f>
        <v>62.795698924731184</v>
      </c>
      <c r="K18" s="65"/>
      <c r="L18" s="59">
        <f t="shared" si="2"/>
        <v>-62.795698924731184</v>
      </c>
      <c r="M18" s="156">
        <f t="shared" si="3"/>
        <v>-100</v>
      </c>
    </row>
    <row r="19" spans="1:13" s="141" customFormat="1" ht="18" customHeight="1" x14ac:dyDescent="0.2">
      <c r="A19" s="144">
        <v>14</v>
      </c>
      <c r="B19" s="61" t="s">
        <v>23</v>
      </c>
      <c r="C19" s="61"/>
      <c r="D19" s="62" t="s">
        <v>24</v>
      </c>
      <c r="E19" s="155">
        <v>1622</v>
      </c>
      <c r="F19" s="155">
        <v>1600</v>
      </c>
      <c r="G19" s="155">
        <v>1583</v>
      </c>
      <c r="H19" s="155">
        <v>1596</v>
      </c>
      <c r="I19" s="155">
        <v>1595</v>
      </c>
      <c r="J19" s="155">
        <v>1597</v>
      </c>
      <c r="K19" s="155">
        <v>1598</v>
      </c>
      <c r="L19" s="59">
        <f t="shared" si="2"/>
        <v>1</v>
      </c>
      <c r="M19" s="156">
        <f t="shared" si="3"/>
        <v>6.2617407639336875E-2</v>
      </c>
    </row>
    <row r="20" spans="1:13" s="141" customFormat="1" ht="13.5" customHeight="1" x14ac:dyDescent="0.2">
      <c r="A20" s="56">
        <v>15</v>
      </c>
      <c r="B20" s="48" t="s">
        <v>25</v>
      </c>
      <c r="C20" s="48"/>
      <c r="D20" s="56" t="s">
        <v>24</v>
      </c>
      <c r="E20" s="155">
        <v>817</v>
      </c>
      <c r="F20" s="155">
        <v>801</v>
      </c>
      <c r="G20" s="155">
        <v>785</v>
      </c>
      <c r="H20" s="155">
        <v>797</v>
      </c>
      <c r="I20" s="155">
        <v>801</v>
      </c>
      <c r="J20" s="155">
        <v>802</v>
      </c>
      <c r="K20" s="155">
        <v>811</v>
      </c>
      <c r="L20" s="59">
        <f t="shared" si="2"/>
        <v>9</v>
      </c>
      <c r="M20" s="156">
        <f t="shared" si="3"/>
        <v>1.1221945137157121</v>
      </c>
    </row>
    <row r="21" spans="1:13" s="141" customFormat="1" ht="13.5" customHeight="1" x14ac:dyDescent="0.2">
      <c r="A21" s="56">
        <v>16</v>
      </c>
      <c r="B21" s="48" t="s">
        <v>26</v>
      </c>
      <c r="C21" s="48"/>
      <c r="D21" s="56" t="s">
        <v>24</v>
      </c>
      <c r="E21" s="155">
        <v>805</v>
      </c>
      <c r="F21" s="155">
        <v>799</v>
      </c>
      <c r="G21" s="155">
        <v>798</v>
      </c>
      <c r="H21" s="155">
        <v>799</v>
      </c>
      <c r="I21" s="155">
        <v>794</v>
      </c>
      <c r="J21" s="155">
        <v>795</v>
      </c>
      <c r="K21" s="155">
        <v>787</v>
      </c>
      <c r="L21" s="59">
        <f t="shared" si="2"/>
        <v>-8</v>
      </c>
      <c r="M21" s="156">
        <f t="shared" si="3"/>
        <v>-1.0062893081760933</v>
      </c>
    </row>
    <row r="22" spans="1:13" s="141" customFormat="1" ht="13.5" customHeight="1" x14ac:dyDescent="0.2">
      <c r="A22" s="56">
        <v>17</v>
      </c>
      <c r="B22" s="48" t="s">
        <v>27</v>
      </c>
      <c r="C22" s="48"/>
      <c r="D22" s="56" t="s">
        <v>24</v>
      </c>
      <c r="E22" s="155">
        <v>542</v>
      </c>
      <c r="F22" s="155">
        <v>581</v>
      </c>
      <c r="G22" s="155">
        <v>592</v>
      </c>
      <c r="H22" s="155">
        <v>600</v>
      </c>
      <c r="I22" s="155">
        <v>619</v>
      </c>
      <c r="J22" s="155">
        <v>628</v>
      </c>
      <c r="K22" s="155">
        <v>625</v>
      </c>
      <c r="L22" s="59">
        <f t="shared" si="2"/>
        <v>-3</v>
      </c>
      <c r="M22" s="156">
        <f t="shared" si="3"/>
        <v>-0.4777070063694282</v>
      </c>
    </row>
    <row r="23" spans="1:13" s="141" customFormat="1" ht="13.5" customHeight="1" x14ac:dyDescent="0.2">
      <c r="A23" s="56">
        <v>18</v>
      </c>
      <c r="B23" s="70" t="s">
        <v>16</v>
      </c>
      <c r="C23" s="70"/>
      <c r="D23" s="56" t="s">
        <v>24</v>
      </c>
      <c r="E23" s="155">
        <v>1080</v>
      </c>
      <c r="F23" s="155">
        <v>1019</v>
      </c>
      <c r="G23" s="155">
        <v>991</v>
      </c>
      <c r="H23" s="155">
        <v>996</v>
      </c>
      <c r="I23" s="155">
        <v>976</v>
      </c>
      <c r="J23" s="155">
        <v>969</v>
      </c>
      <c r="K23" s="155">
        <v>973</v>
      </c>
      <c r="L23" s="59">
        <f t="shared" si="2"/>
        <v>4</v>
      </c>
      <c r="M23" s="156">
        <f t="shared" si="3"/>
        <v>0.41279669762641902</v>
      </c>
    </row>
    <row r="24" spans="1:13" s="95" customFormat="1" ht="13.5" customHeight="1" x14ac:dyDescent="0.2">
      <c r="A24" s="56">
        <v>19</v>
      </c>
      <c r="B24" s="48" t="s">
        <v>28</v>
      </c>
      <c r="C24" s="48"/>
      <c r="D24" s="56" t="s">
        <v>24</v>
      </c>
      <c r="E24" s="157">
        <v>432</v>
      </c>
      <c r="F24" s="155">
        <v>408</v>
      </c>
      <c r="G24" s="155">
        <v>404</v>
      </c>
      <c r="H24" s="155">
        <v>406</v>
      </c>
      <c r="I24" s="155">
        <v>417</v>
      </c>
      <c r="J24" s="155">
        <v>409</v>
      </c>
      <c r="K24" s="155">
        <v>416</v>
      </c>
      <c r="L24" s="59">
        <f t="shared" si="2"/>
        <v>7</v>
      </c>
      <c r="M24" s="156">
        <f t="shared" si="3"/>
        <v>1.7114914425427941</v>
      </c>
    </row>
    <row r="25" spans="1:13" s="95" customFormat="1" ht="13.5" customHeight="1" x14ac:dyDescent="0.2">
      <c r="A25" s="56">
        <v>20</v>
      </c>
      <c r="B25" s="71" t="s">
        <v>29</v>
      </c>
      <c r="C25" s="71"/>
      <c r="D25" s="56" t="s">
        <v>24</v>
      </c>
      <c r="E25" s="157">
        <v>1085</v>
      </c>
      <c r="F25" s="155">
        <f>626+467</f>
        <v>1093</v>
      </c>
      <c r="G25" s="155">
        <v>1083</v>
      </c>
      <c r="H25" s="155">
        <f>599+490</f>
        <v>1089</v>
      </c>
      <c r="I25" s="155">
        <v>1083</v>
      </c>
      <c r="J25" s="155">
        <v>1085</v>
      </c>
      <c r="K25" s="155">
        <v>1081</v>
      </c>
      <c r="L25" s="59">
        <f t="shared" si="2"/>
        <v>-4</v>
      </c>
      <c r="M25" s="156">
        <f t="shared" si="3"/>
        <v>-0.3686635944700356</v>
      </c>
    </row>
    <row r="26" spans="1:13" s="95" customFormat="1" ht="13.5" customHeight="1" x14ac:dyDescent="0.2">
      <c r="A26" s="56">
        <v>21</v>
      </c>
      <c r="B26" s="71" t="s">
        <v>30</v>
      </c>
      <c r="C26" s="71"/>
      <c r="D26" s="56" t="s">
        <v>24</v>
      </c>
      <c r="E26" s="155">
        <v>105</v>
      </c>
      <c r="F26" s="155">
        <v>99</v>
      </c>
      <c r="G26" s="155">
        <v>96</v>
      </c>
      <c r="H26" s="155">
        <v>101</v>
      </c>
      <c r="I26" s="155">
        <v>95</v>
      </c>
      <c r="J26" s="155">
        <v>103</v>
      </c>
      <c r="K26" s="155">
        <v>101</v>
      </c>
      <c r="L26" s="59">
        <f t="shared" si="2"/>
        <v>-2</v>
      </c>
      <c r="M26" s="156">
        <f t="shared" si="3"/>
        <v>-1.9417475728155296</v>
      </c>
    </row>
    <row r="27" spans="1:13" s="95" customFormat="1" ht="13.5" customHeight="1" x14ac:dyDescent="0.2">
      <c r="A27" s="56">
        <v>22</v>
      </c>
      <c r="B27" s="48" t="s">
        <v>31</v>
      </c>
      <c r="C27" s="48"/>
      <c r="D27" s="56" t="s">
        <v>24</v>
      </c>
      <c r="E27" s="155"/>
      <c r="F27" s="155"/>
      <c r="G27" s="155"/>
      <c r="H27" s="155"/>
      <c r="I27" s="155"/>
      <c r="J27" s="155"/>
      <c r="K27" s="155"/>
      <c r="L27" s="59">
        <f t="shared" si="2"/>
        <v>0</v>
      </c>
      <c r="M27" s="156" t="e">
        <f t="shared" si="3"/>
        <v>#DIV/0!</v>
      </c>
    </row>
    <row r="28" spans="1:13" s="95" customFormat="1" ht="13.5" customHeight="1" x14ac:dyDescent="0.2">
      <c r="A28" s="56">
        <v>23</v>
      </c>
      <c r="B28" s="48" t="s">
        <v>32</v>
      </c>
      <c r="C28" s="48"/>
      <c r="D28" s="56" t="s">
        <v>24</v>
      </c>
      <c r="E28" s="155">
        <v>23</v>
      </c>
      <c r="F28" s="155">
        <v>17</v>
      </c>
      <c r="G28" s="155">
        <v>14</v>
      </c>
      <c r="H28" s="155">
        <v>11</v>
      </c>
      <c r="I28" s="155">
        <v>5</v>
      </c>
      <c r="J28" s="155">
        <v>7</v>
      </c>
      <c r="K28" s="155">
        <v>17</v>
      </c>
      <c r="L28" s="59">
        <f t="shared" si="2"/>
        <v>10</v>
      </c>
      <c r="M28" s="156">
        <f t="shared" si="3"/>
        <v>142.85714285714283</v>
      </c>
    </row>
    <row r="29" spans="1:13" s="95" customFormat="1" ht="13.5" customHeight="1" x14ac:dyDescent="0.2">
      <c r="A29" s="56">
        <v>24</v>
      </c>
      <c r="B29" s="48" t="s">
        <v>33</v>
      </c>
      <c r="C29" s="48"/>
      <c r="D29" s="56" t="s">
        <v>24</v>
      </c>
      <c r="E29" s="155">
        <v>49</v>
      </c>
      <c r="F29" s="155">
        <v>54</v>
      </c>
      <c r="G29" s="155">
        <v>50</v>
      </c>
      <c r="H29" s="155">
        <v>61</v>
      </c>
      <c r="I29" s="155">
        <v>40</v>
      </c>
      <c r="J29" s="155">
        <v>51</v>
      </c>
      <c r="K29" s="155">
        <v>32</v>
      </c>
      <c r="L29" s="59">
        <f t="shared" si="2"/>
        <v>-19</v>
      </c>
      <c r="M29" s="156">
        <f t="shared" si="3"/>
        <v>-37.254901960784316</v>
      </c>
    </row>
    <row r="30" spans="1:13" s="95" customFormat="1" ht="13.5" customHeight="1" x14ac:dyDescent="0.2">
      <c r="A30" s="56">
        <v>25</v>
      </c>
      <c r="B30" s="48" t="s">
        <v>34</v>
      </c>
      <c r="C30" s="48"/>
      <c r="D30" s="56" t="s">
        <v>24</v>
      </c>
      <c r="E30" s="155">
        <v>12</v>
      </c>
      <c r="F30" s="155">
        <v>13</v>
      </c>
      <c r="G30" s="155">
        <v>14</v>
      </c>
      <c r="H30" s="155">
        <v>7</v>
      </c>
      <c r="I30" s="155">
        <v>15</v>
      </c>
      <c r="J30" s="155">
        <v>12</v>
      </c>
      <c r="K30" s="155">
        <v>6</v>
      </c>
      <c r="L30" s="59">
        <f t="shared" si="2"/>
        <v>-6</v>
      </c>
      <c r="M30" s="156">
        <f t="shared" si="3"/>
        <v>-50</v>
      </c>
    </row>
    <row r="31" spans="1:13" s="95" customFormat="1" ht="13.5" customHeight="1" x14ac:dyDescent="0.2">
      <c r="A31" s="56">
        <v>26</v>
      </c>
      <c r="B31" s="48" t="s">
        <v>35</v>
      </c>
      <c r="C31" s="48"/>
      <c r="D31" s="56" t="s">
        <v>24</v>
      </c>
      <c r="E31" s="155">
        <v>48</v>
      </c>
      <c r="F31" s="155">
        <v>16</v>
      </c>
      <c r="G31" s="155">
        <v>14</v>
      </c>
      <c r="H31" s="155">
        <v>13</v>
      </c>
      <c r="I31" s="155">
        <v>23</v>
      </c>
      <c r="J31" s="155">
        <v>16</v>
      </c>
      <c r="K31" s="155">
        <v>9</v>
      </c>
      <c r="L31" s="59">
        <f t="shared" si="2"/>
        <v>-7</v>
      </c>
      <c r="M31" s="156">
        <f t="shared" si="3"/>
        <v>-43.75</v>
      </c>
    </row>
    <row r="32" spans="1:13" s="95" customFormat="1" ht="13.5" customHeight="1" x14ac:dyDescent="0.2">
      <c r="A32" s="56">
        <v>27</v>
      </c>
      <c r="B32" s="48" t="s">
        <v>36</v>
      </c>
      <c r="C32" s="48"/>
      <c r="D32" s="56" t="s">
        <v>24</v>
      </c>
      <c r="E32" s="155">
        <v>781</v>
      </c>
      <c r="F32" s="155">
        <v>745</v>
      </c>
      <c r="G32" s="155">
        <v>756</v>
      </c>
      <c r="H32" s="155">
        <v>837</v>
      </c>
      <c r="I32" s="155">
        <v>845</v>
      </c>
      <c r="J32" s="155">
        <v>847</v>
      </c>
      <c r="K32" s="155"/>
      <c r="L32" s="59">
        <f t="shared" si="2"/>
        <v>-847</v>
      </c>
      <c r="M32" s="156">
        <f t="shared" si="3"/>
        <v>-100</v>
      </c>
    </row>
    <row r="33" spans="1:13" s="95" customFormat="1" ht="13.5" customHeight="1" x14ac:dyDescent="0.2">
      <c r="A33" s="56">
        <v>28</v>
      </c>
      <c r="B33" s="48" t="s">
        <v>37</v>
      </c>
      <c r="C33" s="48"/>
      <c r="D33" s="56" t="s">
        <v>24</v>
      </c>
      <c r="E33" s="155">
        <v>6</v>
      </c>
      <c r="F33" s="155">
        <v>12</v>
      </c>
      <c r="G33" s="155">
        <v>13</v>
      </c>
      <c r="H33" s="155">
        <v>9</v>
      </c>
      <c r="I33" s="155">
        <v>22</v>
      </c>
      <c r="J33" s="155">
        <v>9</v>
      </c>
      <c r="K33" s="155">
        <v>5</v>
      </c>
      <c r="L33" s="59">
        <f t="shared" si="2"/>
        <v>-4</v>
      </c>
      <c r="M33" s="156">
        <f t="shared" si="3"/>
        <v>-44.444444444444443</v>
      </c>
    </row>
    <row r="34" spans="1:13" s="95" customFormat="1" ht="13.5" customHeight="1" x14ac:dyDescent="0.2">
      <c r="A34" s="56">
        <v>29</v>
      </c>
      <c r="B34" s="48" t="s">
        <v>38</v>
      </c>
      <c r="C34" s="48"/>
      <c r="D34" s="56" t="s">
        <v>24</v>
      </c>
      <c r="E34" s="155">
        <v>168</v>
      </c>
      <c r="F34" s="155">
        <v>150</v>
      </c>
      <c r="G34" s="155">
        <v>163</v>
      </c>
      <c r="H34" s="158">
        <v>10</v>
      </c>
      <c r="I34" s="158">
        <v>104</v>
      </c>
      <c r="J34" s="158">
        <v>74</v>
      </c>
      <c r="K34" s="158">
        <v>47</v>
      </c>
      <c r="L34" s="59">
        <f t="shared" si="2"/>
        <v>-27</v>
      </c>
      <c r="M34" s="156">
        <f t="shared" si="3"/>
        <v>-36.486486486486491</v>
      </c>
    </row>
    <row r="35" spans="1:13" s="95" customFormat="1" ht="13.5" customHeight="1" x14ac:dyDescent="0.2">
      <c r="A35" s="56">
        <v>30</v>
      </c>
      <c r="B35" s="48" t="s">
        <v>39</v>
      </c>
      <c r="C35" s="48"/>
      <c r="D35" s="56" t="s">
        <v>24</v>
      </c>
      <c r="E35" s="155">
        <v>161</v>
      </c>
      <c r="F35" s="155">
        <v>151</v>
      </c>
      <c r="G35" s="155">
        <v>111</v>
      </c>
      <c r="H35" s="155">
        <v>11</v>
      </c>
      <c r="I35" s="155">
        <v>62</v>
      </c>
      <c r="J35" s="155">
        <v>53</v>
      </c>
      <c r="K35" s="155">
        <v>30</v>
      </c>
      <c r="L35" s="59">
        <f t="shared" si="2"/>
        <v>-23</v>
      </c>
      <c r="M35" s="156">
        <f t="shared" si="3"/>
        <v>-43.39622641509434</v>
      </c>
    </row>
    <row r="36" spans="1:13" s="95" customFormat="1" ht="13.5" customHeight="1" x14ac:dyDescent="0.2">
      <c r="A36" s="56">
        <v>31</v>
      </c>
      <c r="B36" s="48" t="s">
        <v>40</v>
      </c>
      <c r="C36" s="48"/>
      <c r="D36" s="56" t="s">
        <v>41</v>
      </c>
      <c r="E36" s="87">
        <v>54.4</v>
      </c>
      <c r="F36" s="87">
        <v>163.1</v>
      </c>
      <c r="G36" s="87">
        <v>290.60000000000002</v>
      </c>
      <c r="H36" s="87">
        <v>456.9</v>
      </c>
      <c r="I36" s="87">
        <v>666.8</v>
      </c>
      <c r="J36" s="87">
        <v>690.1</v>
      </c>
      <c r="K36" s="87">
        <v>857.8</v>
      </c>
      <c r="L36" s="59">
        <f t="shared" si="2"/>
        <v>167.69999999999993</v>
      </c>
      <c r="M36" s="156">
        <f t="shared" si="3"/>
        <v>24.300825967251114</v>
      </c>
    </row>
    <row r="37" spans="1:13" s="95" customFormat="1" ht="13.5" customHeight="1" x14ac:dyDescent="0.2">
      <c r="A37" s="56">
        <v>32</v>
      </c>
      <c r="B37" s="75" t="s">
        <v>42</v>
      </c>
      <c r="C37" s="75"/>
      <c r="D37" s="56" t="s">
        <v>41</v>
      </c>
      <c r="E37" s="87">
        <v>178.8</v>
      </c>
      <c r="F37" s="87">
        <v>161.4</v>
      </c>
      <c r="G37" s="87">
        <v>576.29999999999995</v>
      </c>
      <c r="H37" s="87">
        <v>746.9</v>
      </c>
      <c r="I37" s="87">
        <v>973.6</v>
      </c>
      <c r="J37" s="87">
        <v>1314.9</v>
      </c>
      <c r="K37" s="87">
        <v>1518.2</v>
      </c>
      <c r="L37" s="59">
        <f t="shared" si="2"/>
        <v>203.29999999999995</v>
      </c>
      <c r="M37" s="156">
        <f t="shared" si="3"/>
        <v>15.461251806221</v>
      </c>
    </row>
    <row r="38" spans="1:13" s="95" customFormat="1" ht="13.5" customHeight="1" x14ac:dyDescent="0.2">
      <c r="A38" s="56">
        <v>33</v>
      </c>
      <c r="B38" s="48" t="s">
        <v>43</v>
      </c>
      <c r="C38" s="48"/>
      <c r="D38" s="56" t="s">
        <v>41</v>
      </c>
      <c r="E38" s="87">
        <v>17.100000000000001</v>
      </c>
      <c r="F38" s="87">
        <v>32.4</v>
      </c>
      <c r="G38" s="87">
        <v>42.6</v>
      </c>
      <c r="H38" s="87">
        <v>66.2</v>
      </c>
      <c r="I38" s="87">
        <v>75.7</v>
      </c>
      <c r="J38" s="87">
        <v>81.400000000000006</v>
      </c>
      <c r="K38" s="87">
        <v>107.3</v>
      </c>
      <c r="L38" s="59">
        <f t="shared" si="2"/>
        <v>25.899999999999991</v>
      </c>
      <c r="M38" s="156">
        <f t="shared" si="3"/>
        <v>31.818181818181813</v>
      </c>
    </row>
    <row r="39" spans="1:13" s="95" customFormat="1" ht="13.5" customHeight="1" x14ac:dyDescent="0.2">
      <c r="A39" s="56">
        <v>34</v>
      </c>
      <c r="B39" s="75" t="s">
        <v>44</v>
      </c>
      <c r="C39" s="75"/>
      <c r="D39" s="56" t="s">
        <v>41</v>
      </c>
      <c r="E39" s="87">
        <v>127.1</v>
      </c>
      <c r="F39" s="87">
        <v>123.2</v>
      </c>
      <c r="G39" s="87">
        <v>175.7</v>
      </c>
      <c r="H39" s="87">
        <v>217.1</v>
      </c>
      <c r="I39" s="87">
        <v>1180</v>
      </c>
      <c r="J39" s="87">
        <v>1431.7</v>
      </c>
      <c r="K39" s="87">
        <v>1393.2</v>
      </c>
      <c r="L39" s="59">
        <f t="shared" si="2"/>
        <v>-38.5</v>
      </c>
      <c r="M39" s="156">
        <f t="shared" si="3"/>
        <v>-2.6891108472445353</v>
      </c>
    </row>
    <row r="40" spans="1:13" s="95" customFormat="1" ht="18" customHeight="1" x14ac:dyDescent="0.2">
      <c r="A40" s="144">
        <v>35</v>
      </c>
      <c r="B40" s="61" t="s">
        <v>45</v>
      </c>
      <c r="C40" s="61"/>
      <c r="D40" s="62" t="s">
        <v>14</v>
      </c>
      <c r="E40" s="155">
        <v>349</v>
      </c>
      <c r="F40" s="155">
        <v>356</v>
      </c>
      <c r="G40" s="155">
        <v>361</v>
      </c>
      <c r="H40" s="155">
        <v>361</v>
      </c>
      <c r="I40" s="155">
        <v>356</v>
      </c>
      <c r="J40" s="155">
        <v>356</v>
      </c>
      <c r="K40" s="79">
        <f>K41+K43+K45+K47</f>
        <v>358</v>
      </c>
      <c r="L40" s="59">
        <f>K40-J40</f>
        <v>2</v>
      </c>
      <c r="M40" s="156">
        <f t="shared" si="3"/>
        <v>0.56179775280898525</v>
      </c>
    </row>
    <row r="41" spans="1:13" s="95" customFormat="1" ht="13.5" customHeight="1" x14ac:dyDescent="0.2">
      <c r="A41" s="56">
        <v>36</v>
      </c>
      <c r="B41" s="77" t="s">
        <v>46</v>
      </c>
      <c r="C41" s="78" t="s">
        <v>13</v>
      </c>
      <c r="D41" s="56" t="s">
        <v>14</v>
      </c>
      <c r="E41" s="155">
        <v>226</v>
      </c>
      <c r="F41" s="155">
        <v>201</v>
      </c>
      <c r="G41" s="155">
        <v>191</v>
      </c>
      <c r="H41" s="155">
        <v>179</v>
      </c>
      <c r="I41" s="155">
        <f>50+115</f>
        <v>165</v>
      </c>
      <c r="J41" s="155">
        <v>157</v>
      </c>
      <c r="K41" s="79">
        <v>154</v>
      </c>
      <c r="L41" s="59">
        <f t="shared" si="2"/>
        <v>-3</v>
      </c>
      <c r="M41" s="156">
        <f t="shared" si="3"/>
        <v>-1.9108280254777128</v>
      </c>
    </row>
    <row r="42" spans="1:13" s="95" customFormat="1" ht="13.5" customHeight="1" x14ac:dyDescent="0.2">
      <c r="A42" s="56">
        <v>37</v>
      </c>
      <c r="B42" s="77"/>
      <c r="C42" s="78" t="s">
        <v>47</v>
      </c>
      <c r="D42" s="56" t="s">
        <v>18</v>
      </c>
      <c r="E42" s="159">
        <v>65.042979942693407</v>
      </c>
      <c r="F42" s="159">
        <v>56.460674157303373</v>
      </c>
      <c r="G42" s="159">
        <v>52.908587257617732</v>
      </c>
      <c r="H42" s="159">
        <f>H41/H40*100</f>
        <v>49.584487534626035</v>
      </c>
      <c r="I42" s="159">
        <f>I41/I40*100</f>
        <v>46.348314606741575</v>
      </c>
      <c r="J42" s="159">
        <f>J41/J40*100</f>
        <v>44.101123595505619</v>
      </c>
      <c r="K42" s="81">
        <f>K41/K40*100</f>
        <v>43.016759776536311</v>
      </c>
      <c r="L42" s="59">
        <f t="shared" si="2"/>
        <v>-1.0843638189693081</v>
      </c>
      <c r="M42" s="156">
        <f t="shared" si="3"/>
        <v>-2.458812226452693</v>
      </c>
    </row>
    <row r="43" spans="1:13" s="95" customFormat="1" ht="13.5" customHeight="1" x14ac:dyDescent="0.2">
      <c r="A43" s="56">
        <v>38</v>
      </c>
      <c r="B43" s="77" t="s">
        <v>48</v>
      </c>
      <c r="C43" s="78" t="s">
        <v>13</v>
      </c>
      <c r="D43" s="56" t="s">
        <v>14</v>
      </c>
      <c r="E43" s="155">
        <v>94</v>
      </c>
      <c r="F43" s="155">
        <v>101</v>
      </c>
      <c r="G43" s="155">
        <v>110</v>
      </c>
      <c r="H43" s="155">
        <v>108</v>
      </c>
      <c r="I43" s="155">
        <v>113</v>
      </c>
      <c r="J43" s="155">
        <v>91</v>
      </c>
      <c r="K43" s="79">
        <v>90</v>
      </c>
      <c r="L43" s="59">
        <f t="shared" si="2"/>
        <v>-1</v>
      </c>
      <c r="M43" s="156">
        <f t="shared" si="3"/>
        <v>-1.098901098901095</v>
      </c>
    </row>
    <row r="44" spans="1:13" s="95" customFormat="1" ht="13.5" customHeight="1" x14ac:dyDescent="0.2">
      <c r="A44" s="56">
        <v>39</v>
      </c>
      <c r="B44" s="77"/>
      <c r="C44" s="78" t="s">
        <v>47</v>
      </c>
      <c r="D44" s="56" t="s">
        <v>18</v>
      </c>
      <c r="E44" s="159">
        <v>26.93409742120344</v>
      </c>
      <c r="F44" s="159">
        <v>28.370786516853936</v>
      </c>
      <c r="G44" s="159">
        <v>30.470914127423821</v>
      </c>
      <c r="H44" s="159">
        <f>H43/H40*100</f>
        <v>29.916897506925206</v>
      </c>
      <c r="I44" s="159">
        <f>I43/I40*100</f>
        <v>31.741573033707866</v>
      </c>
      <c r="J44" s="159">
        <f>J43/J40*100</f>
        <v>25.561797752808989</v>
      </c>
      <c r="K44" s="81">
        <f>K43/K40*100</f>
        <v>25.139664804469277</v>
      </c>
      <c r="L44" s="59">
        <f t="shared" si="2"/>
        <v>-0.42213294833971204</v>
      </c>
      <c r="M44" s="156">
        <f t="shared" si="3"/>
        <v>-1.6514212044938148</v>
      </c>
    </row>
    <row r="45" spans="1:13" s="95" customFormat="1" ht="13.5" customHeight="1" x14ac:dyDescent="0.2">
      <c r="A45" s="56">
        <v>40</v>
      </c>
      <c r="B45" s="77" t="s">
        <v>49</v>
      </c>
      <c r="C45" s="78" t="s">
        <v>13</v>
      </c>
      <c r="D45" s="56" t="s">
        <v>14</v>
      </c>
      <c r="E45" s="155">
        <v>25</v>
      </c>
      <c r="F45" s="155">
        <v>41</v>
      </c>
      <c r="G45" s="155">
        <v>46</v>
      </c>
      <c r="H45" s="155">
        <v>61</v>
      </c>
      <c r="I45" s="155">
        <v>56</v>
      </c>
      <c r="J45" s="155">
        <v>82</v>
      </c>
      <c r="K45" s="79">
        <v>77</v>
      </c>
      <c r="L45" s="59">
        <f t="shared" si="2"/>
        <v>-5</v>
      </c>
      <c r="M45" s="156">
        <f t="shared" si="3"/>
        <v>-6.0975609756097668</v>
      </c>
    </row>
    <row r="46" spans="1:13" s="95" customFormat="1" ht="13.5" customHeight="1" x14ac:dyDescent="0.2">
      <c r="A46" s="56">
        <v>41</v>
      </c>
      <c r="B46" s="77"/>
      <c r="C46" s="78" t="s">
        <v>47</v>
      </c>
      <c r="D46" s="56" t="s">
        <v>18</v>
      </c>
      <c r="E46" s="159">
        <v>6.8767908309455592</v>
      </c>
      <c r="F46" s="159">
        <v>11.51685393258427</v>
      </c>
      <c r="G46" s="159">
        <v>12.742382271468145</v>
      </c>
      <c r="H46" s="159">
        <f>H45/H40*100</f>
        <v>16.897506925207757</v>
      </c>
      <c r="I46" s="159">
        <f>I45/I40*100</f>
        <v>15.730337078651685</v>
      </c>
      <c r="J46" s="159">
        <f>J45/J40*100</f>
        <v>23.033707865168541</v>
      </c>
      <c r="K46" s="81">
        <f>K45/K40*100</f>
        <v>21.508379888268156</v>
      </c>
      <c r="L46" s="59">
        <f t="shared" si="2"/>
        <v>-1.5253279769003854</v>
      </c>
      <c r="M46" s="156">
        <f t="shared" si="3"/>
        <v>-6.6221556070309475</v>
      </c>
    </row>
    <row r="47" spans="1:13" s="95" customFormat="1" ht="13.5" customHeight="1" x14ac:dyDescent="0.2">
      <c r="A47" s="56">
        <v>42</v>
      </c>
      <c r="B47" s="77" t="s">
        <v>50</v>
      </c>
      <c r="C47" s="78" t="s">
        <v>13</v>
      </c>
      <c r="D47" s="56" t="s">
        <v>14</v>
      </c>
      <c r="E47" s="155">
        <v>4</v>
      </c>
      <c r="F47" s="155">
        <v>13</v>
      </c>
      <c r="G47" s="155">
        <v>14</v>
      </c>
      <c r="H47" s="155">
        <v>13</v>
      </c>
      <c r="I47" s="155">
        <v>22</v>
      </c>
      <c r="J47" s="155">
        <v>26</v>
      </c>
      <c r="K47" s="79">
        <v>37</v>
      </c>
      <c r="L47" s="59">
        <f t="shared" si="2"/>
        <v>11</v>
      </c>
      <c r="M47" s="156">
        <f t="shared" si="3"/>
        <v>42.307692307692321</v>
      </c>
    </row>
    <row r="48" spans="1:13" s="95" customFormat="1" ht="13.5" customHeight="1" x14ac:dyDescent="0.2">
      <c r="A48" s="56">
        <v>43</v>
      </c>
      <c r="B48" s="77"/>
      <c r="C48" s="78" t="s">
        <v>47</v>
      </c>
      <c r="D48" s="56" t="s">
        <v>18</v>
      </c>
      <c r="E48" s="159">
        <v>1.1461318051575931</v>
      </c>
      <c r="F48" s="159">
        <v>3.6516853932584268</v>
      </c>
      <c r="G48" s="159">
        <v>3.8781163434903045</v>
      </c>
      <c r="H48" s="159">
        <f>H47/H40*100</f>
        <v>3.6011080332409975</v>
      </c>
      <c r="I48" s="159">
        <f>I47/I40*100</f>
        <v>6.179775280898876</v>
      </c>
      <c r="J48" s="159">
        <f>J47/J40*100</f>
        <v>7.3033707865168536</v>
      </c>
      <c r="K48" s="81">
        <f>K47/K40*100</f>
        <v>10.335195530726256</v>
      </c>
      <c r="L48" s="59">
        <f t="shared" si="2"/>
        <v>3.0318247442094028</v>
      </c>
      <c r="M48" s="156">
        <f t="shared" si="3"/>
        <v>41.5126772668672</v>
      </c>
    </row>
    <row r="49" spans="1:14" s="95" customFormat="1" ht="15" customHeight="1" x14ac:dyDescent="0.2">
      <c r="A49" s="144">
        <v>44</v>
      </c>
      <c r="B49" s="82" t="s">
        <v>51</v>
      </c>
      <c r="C49" s="82"/>
      <c r="D49" s="62" t="s">
        <v>14</v>
      </c>
      <c r="E49" s="155">
        <v>298</v>
      </c>
      <c r="F49" s="155">
        <v>297</v>
      </c>
      <c r="G49" s="155">
        <v>293</v>
      </c>
      <c r="H49" s="155">
        <v>270</v>
      </c>
      <c r="I49" s="155">
        <v>286</v>
      </c>
      <c r="J49" s="155">
        <v>289</v>
      </c>
      <c r="K49" s="84">
        <v>295</v>
      </c>
      <c r="L49" s="59">
        <f t="shared" si="2"/>
        <v>6</v>
      </c>
      <c r="M49" s="156">
        <f t="shared" si="3"/>
        <v>2.0761245674740536</v>
      </c>
    </row>
    <row r="50" spans="1:14" s="95" customFormat="1" ht="13.5" customHeight="1" x14ac:dyDescent="0.2">
      <c r="A50" s="56">
        <v>45</v>
      </c>
      <c r="B50" s="48" t="s">
        <v>52</v>
      </c>
      <c r="C50" s="48"/>
      <c r="D50" s="56" t="s">
        <v>14</v>
      </c>
      <c r="E50" s="155">
        <v>232</v>
      </c>
      <c r="F50" s="155">
        <v>255</v>
      </c>
      <c r="G50" s="155">
        <v>302</v>
      </c>
      <c r="H50" s="155">
        <v>237</v>
      </c>
      <c r="I50" s="158">
        <v>270</v>
      </c>
      <c r="J50" s="158">
        <v>272</v>
      </c>
      <c r="K50" s="64">
        <v>287</v>
      </c>
      <c r="L50" s="59">
        <f t="shared" si="2"/>
        <v>15</v>
      </c>
      <c r="M50" s="156">
        <f t="shared" si="3"/>
        <v>5.514705882352942</v>
      </c>
    </row>
    <row r="51" spans="1:14" s="95" customFormat="1" ht="13.5" customHeight="1" x14ac:dyDescent="0.2">
      <c r="A51" s="56">
        <v>46</v>
      </c>
      <c r="B51" s="48" t="s">
        <v>53</v>
      </c>
      <c r="C51" s="48"/>
      <c r="D51" s="56" t="s">
        <v>18</v>
      </c>
      <c r="E51" s="159">
        <f t="shared" ref="E51:G51" si="8">E50/E49*100</f>
        <v>77.852348993288587</v>
      </c>
      <c r="F51" s="159">
        <f t="shared" si="8"/>
        <v>85.858585858585855</v>
      </c>
      <c r="G51" s="159">
        <f t="shared" si="8"/>
        <v>103.0716723549488</v>
      </c>
      <c r="H51" s="159">
        <f>H50/H49*100</f>
        <v>87.777777777777771</v>
      </c>
      <c r="I51" s="160">
        <f>I50/I49*100</f>
        <v>94.4055944055944</v>
      </c>
      <c r="J51" s="160">
        <f>J50/J49*100</f>
        <v>94.117647058823522</v>
      </c>
      <c r="K51" s="87">
        <f>K50/K49*100</f>
        <v>97.288135593220332</v>
      </c>
      <c r="L51" s="59">
        <f t="shared" si="2"/>
        <v>3.1704885343968101</v>
      </c>
      <c r="M51" s="156">
        <f t="shared" si="3"/>
        <v>3.3686440677965948</v>
      </c>
    </row>
    <row r="52" spans="1:14" s="95" customFormat="1" ht="13.5" customHeight="1" x14ac:dyDescent="0.2">
      <c r="A52" s="56">
        <v>47</v>
      </c>
      <c r="B52" s="48" t="s">
        <v>54</v>
      </c>
      <c r="C52" s="48"/>
      <c r="D52" s="56" t="s">
        <v>14</v>
      </c>
      <c r="E52" s="155">
        <v>215</v>
      </c>
      <c r="F52" s="155">
        <v>193</v>
      </c>
      <c r="G52" s="155">
        <v>211</v>
      </c>
      <c r="H52" s="155">
        <v>218</v>
      </c>
      <c r="I52" s="158">
        <v>201</v>
      </c>
      <c r="J52" s="158">
        <v>255</v>
      </c>
      <c r="K52" s="64">
        <v>254</v>
      </c>
      <c r="L52" s="59">
        <f t="shared" si="2"/>
        <v>-1</v>
      </c>
      <c r="M52" s="156">
        <f t="shared" si="3"/>
        <v>-0.39215686274509665</v>
      </c>
    </row>
    <row r="53" spans="1:14" s="95" customFormat="1" ht="13.5" customHeight="1" x14ac:dyDescent="0.2">
      <c r="A53" s="56">
        <v>48</v>
      </c>
      <c r="B53" s="48" t="s">
        <v>53</v>
      </c>
      <c r="C53" s="48"/>
      <c r="D53" s="56" t="s">
        <v>18</v>
      </c>
      <c r="E53" s="159">
        <f t="shared" ref="E53:G53" si="9">E52/E49*100</f>
        <v>72.147651006711413</v>
      </c>
      <c r="F53" s="159">
        <f t="shared" si="9"/>
        <v>64.983164983164983</v>
      </c>
      <c r="G53" s="159">
        <f t="shared" si="9"/>
        <v>72.013651877133114</v>
      </c>
      <c r="H53" s="159">
        <f>H52/H49*100</f>
        <v>80.740740740740748</v>
      </c>
      <c r="I53" s="160">
        <f>I52/I49*100</f>
        <v>70.27972027972028</v>
      </c>
      <c r="J53" s="160">
        <f>J52/J49*100</f>
        <v>88.235294117647058</v>
      </c>
      <c r="K53" s="87">
        <f>K52/K49*100</f>
        <v>86.101694915254228</v>
      </c>
      <c r="L53" s="59">
        <f t="shared" si="2"/>
        <v>-2.1335992023928299</v>
      </c>
      <c r="M53" s="156">
        <f t="shared" si="3"/>
        <v>-2.4180790960452043</v>
      </c>
    </row>
    <row r="54" spans="1:14" s="95" customFormat="1" ht="13.5" customHeight="1" x14ac:dyDescent="0.2">
      <c r="A54" s="56">
        <v>49</v>
      </c>
      <c r="B54" s="48" t="s">
        <v>55</v>
      </c>
      <c r="C54" s="48"/>
      <c r="D54" s="56" t="s">
        <v>14</v>
      </c>
      <c r="E54" s="155">
        <v>72</v>
      </c>
      <c r="F54" s="155">
        <v>92</v>
      </c>
      <c r="G54" s="155">
        <v>96</v>
      </c>
      <c r="H54" s="155">
        <v>130</v>
      </c>
      <c r="I54" s="158">
        <v>164</v>
      </c>
      <c r="J54" s="158">
        <v>179</v>
      </c>
      <c r="K54" s="64">
        <v>142</v>
      </c>
      <c r="L54" s="59">
        <f t="shared" si="2"/>
        <v>-37</v>
      </c>
      <c r="M54" s="156">
        <f t="shared" si="3"/>
        <v>-20.670391061452506</v>
      </c>
    </row>
    <row r="55" spans="1:14" s="95" customFormat="1" ht="13.5" customHeight="1" x14ac:dyDescent="0.2">
      <c r="A55" s="56">
        <v>50</v>
      </c>
      <c r="B55" s="48" t="s">
        <v>53</v>
      </c>
      <c r="C55" s="48"/>
      <c r="D55" s="56" t="s">
        <v>18</v>
      </c>
      <c r="E55" s="159">
        <f t="shared" ref="E55:G55" si="10">E54/E49*100</f>
        <v>24.161073825503358</v>
      </c>
      <c r="F55" s="159">
        <f t="shared" si="10"/>
        <v>30.976430976430976</v>
      </c>
      <c r="G55" s="159">
        <f t="shared" si="10"/>
        <v>32.764505119453922</v>
      </c>
      <c r="H55" s="159">
        <f>H54/H49*100</f>
        <v>48.148148148148145</v>
      </c>
      <c r="I55" s="160">
        <f>I54/I49*100</f>
        <v>57.342657342657347</v>
      </c>
      <c r="J55" s="160">
        <f>J54/J49*100</f>
        <v>61.937716262975783</v>
      </c>
      <c r="K55" s="87">
        <f>K54/K49*100</f>
        <v>48.135593220338983</v>
      </c>
      <c r="L55" s="59">
        <f t="shared" si="2"/>
        <v>-13.802123042636801</v>
      </c>
      <c r="M55" s="156">
        <f t="shared" si="3"/>
        <v>-22.283874633083997</v>
      </c>
      <c r="N55" s="146"/>
    </row>
    <row r="56" spans="1:14" s="95" customFormat="1" ht="13.5" customHeight="1" x14ac:dyDescent="0.2">
      <c r="A56" s="56">
        <v>51</v>
      </c>
      <c r="B56" s="48" t="s">
        <v>56</v>
      </c>
      <c r="C56" s="48"/>
      <c r="D56" s="56" t="s">
        <v>14</v>
      </c>
      <c r="E56" s="155">
        <v>128</v>
      </c>
      <c r="F56" s="155">
        <v>139</v>
      </c>
      <c r="G56" s="155">
        <v>149</v>
      </c>
      <c r="H56" s="155">
        <v>189</v>
      </c>
      <c r="I56" s="158">
        <v>184</v>
      </c>
      <c r="J56" s="158">
        <v>187</v>
      </c>
      <c r="K56" s="64">
        <v>152</v>
      </c>
      <c r="L56" s="59">
        <f t="shared" si="2"/>
        <v>-35</v>
      </c>
      <c r="M56" s="156">
        <f t="shared" si="3"/>
        <v>-18.716577540106954</v>
      </c>
    </row>
    <row r="57" spans="1:14" s="95" customFormat="1" ht="13.5" customHeight="1" x14ac:dyDescent="0.2">
      <c r="A57" s="56">
        <v>52</v>
      </c>
      <c r="B57" s="48" t="s">
        <v>53</v>
      </c>
      <c r="C57" s="48"/>
      <c r="D57" s="56" t="s">
        <v>18</v>
      </c>
      <c r="E57" s="159">
        <f t="shared" ref="E57:G57" si="11">E56/E49*100</f>
        <v>42.95302013422819</v>
      </c>
      <c r="F57" s="159">
        <f t="shared" si="11"/>
        <v>46.801346801346796</v>
      </c>
      <c r="G57" s="159">
        <f t="shared" si="11"/>
        <v>50.853242320819113</v>
      </c>
      <c r="H57" s="159">
        <f>H56/H49*100</f>
        <v>70</v>
      </c>
      <c r="I57" s="159">
        <f>I56/I49*100</f>
        <v>64.335664335664333</v>
      </c>
      <c r="J57" s="159">
        <f>J56/J49*100</f>
        <v>64.705882352941174</v>
      </c>
      <c r="K57" s="87">
        <f>K56/K49*100</f>
        <v>51.525423728813557</v>
      </c>
      <c r="L57" s="59">
        <f t="shared" si="2"/>
        <v>-13.180458624127617</v>
      </c>
      <c r="M57" s="156">
        <f t="shared" si="3"/>
        <v>-20.369799691833592</v>
      </c>
    </row>
    <row r="58" spans="1:14" s="95" customFormat="1" ht="18" customHeight="1" x14ac:dyDescent="0.2">
      <c r="A58" s="144">
        <v>53</v>
      </c>
      <c r="B58" s="61" t="s">
        <v>57</v>
      </c>
      <c r="C58" s="61"/>
      <c r="D58" s="62" t="s">
        <v>58</v>
      </c>
      <c r="E58" s="84">
        <v>68281</v>
      </c>
      <c r="F58" s="84">
        <v>88815</v>
      </c>
      <c r="G58" s="84">
        <v>96984</v>
      </c>
      <c r="H58" s="84">
        <v>109680</v>
      </c>
      <c r="I58" s="84">
        <f>I59+I60+I61+I62+I63</f>
        <v>118438</v>
      </c>
      <c r="J58" s="84">
        <v>131251</v>
      </c>
      <c r="K58" s="84">
        <f>SUM(K59:K63)</f>
        <v>141029</v>
      </c>
      <c r="L58" s="59">
        <f t="shared" si="2"/>
        <v>9778</v>
      </c>
      <c r="M58" s="156">
        <f t="shared" si="3"/>
        <v>7.4498480011580881</v>
      </c>
    </row>
    <row r="59" spans="1:14" s="95" customFormat="1" ht="13.5" customHeight="1" x14ac:dyDescent="0.2">
      <c r="A59" s="56">
        <v>54</v>
      </c>
      <c r="B59" s="89" t="s">
        <v>59</v>
      </c>
      <c r="C59" s="89"/>
      <c r="D59" s="56" t="s">
        <v>58</v>
      </c>
      <c r="E59" s="64">
        <v>487</v>
      </c>
      <c r="F59" s="64">
        <v>511</v>
      </c>
      <c r="G59" s="64">
        <v>484</v>
      </c>
      <c r="H59" s="64">
        <v>434</v>
      </c>
      <c r="I59" s="64">
        <v>366</v>
      </c>
      <c r="J59" s="64">
        <v>391</v>
      </c>
      <c r="K59" s="64">
        <v>325</v>
      </c>
      <c r="L59" s="59">
        <f t="shared" si="2"/>
        <v>-66</v>
      </c>
      <c r="M59" s="156">
        <f t="shared" si="3"/>
        <v>-16.879795396419439</v>
      </c>
    </row>
    <row r="60" spans="1:14" s="95" customFormat="1" ht="13.5" customHeight="1" x14ac:dyDescent="0.2">
      <c r="A60" s="56">
        <v>55</v>
      </c>
      <c r="B60" s="89" t="s">
        <v>60</v>
      </c>
      <c r="C60" s="89"/>
      <c r="D60" s="56" t="s">
        <v>58</v>
      </c>
      <c r="E60" s="64">
        <v>4322</v>
      </c>
      <c r="F60" s="64">
        <v>5830</v>
      </c>
      <c r="G60" s="64">
        <v>6828</v>
      </c>
      <c r="H60" s="64">
        <v>7603</v>
      </c>
      <c r="I60" s="64">
        <v>9145</v>
      </c>
      <c r="J60" s="64">
        <v>10425</v>
      </c>
      <c r="K60" s="64">
        <v>11890</v>
      </c>
      <c r="L60" s="59">
        <f t="shared" si="2"/>
        <v>1465</v>
      </c>
      <c r="M60" s="156">
        <f t="shared" si="3"/>
        <v>14.052757793764982</v>
      </c>
    </row>
    <row r="61" spans="1:14" s="95" customFormat="1" ht="13.5" customHeight="1" x14ac:dyDescent="0.2">
      <c r="A61" s="56">
        <v>56</v>
      </c>
      <c r="B61" s="89" t="s">
        <v>61</v>
      </c>
      <c r="C61" s="89"/>
      <c r="D61" s="56" t="s">
        <v>58</v>
      </c>
      <c r="E61" s="64">
        <v>3559</v>
      </c>
      <c r="F61" s="64">
        <v>4843</v>
      </c>
      <c r="G61" s="64">
        <v>5635</v>
      </c>
      <c r="H61" s="64">
        <v>6570</v>
      </c>
      <c r="I61" s="64">
        <v>7673</v>
      </c>
      <c r="J61" s="64">
        <v>8659</v>
      </c>
      <c r="K61" s="64">
        <v>9390</v>
      </c>
      <c r="L61" s="59">
        <f t="shared" si="2"/>
        <v>731</v>
      </c>
      <c r="M61" s="156">
        <f t="shared" si="3"/>
        <v>8.442083381452818</v>
      </c>
    </row>
    <row r="62" spans="1:14" s="95" customFormat="1" ht="13.5" customHeight="1" x14ac:dyDescent="0.2">
      <c r="A62" s="56">
        <v>57</v>
      </c>
      <c r="B62" s="89" t="s">
        <v>62</v>
      </c>
      <c r="C62" s="89"/>
      <c r="D62" s="56" t="s">
        <v>58</v>
      </c>
      <c r="E62" s="64">
        <v>34420</v>
      </c>
      <c r="F62" s="64">
        <v>45497</v>
      </c>
      <c r="G62" s="64">
        <v>49314</v>
      </c>
      <c r="H62" s="64">
        <v>57133</v>
      </c>
      <c r="I62" s="64">
        <v>62157</v>
      </c>
      <c r="J62" s="64">
        <v>69907</v>
      </c>
      <c r="K62" s="64">
        <v>75303</v>
      </c>
      <c r="L62" s="59">
        <f t="shared" si="2"/>
        <v>5396</v>
      </c>
      <c r="M62" s="156">
        <f t="shared" si="3"/>
        <v>7.7188264408428324</v>
      </c>
    </row>
    <row r="63" spans="1:14" s="95" customFormat="1" ht="13.5" customHeight="1" x14ac:dyDescent="0.2">
      <c r="A63" s="56">
        <v>58</v>
      </c>
      <c r="B63" s="89" t="s">
        <v>63</v>
      </c>
      <c r="C63" s="89"/>
      <c r="D63" s="56" t="s">
        <v>58</v>
      </c>
      <c r="E63" s="64">
        <v>25493</v>
      </c>
      <c r="F63" s="64">
        <v>32134</v>
      </c>
      <c r="G63" s="64">
        <v>34723</v>
      </c>
      <c r="H63" s="64">
        <v>37940</v>
      </c>
      <c r="I63" s="64">
        <v>39097</v>
      </c>
      <c r="J63" s="64">
        <v>41869</v>
      </c>
      <c r="K63" s="64">
        <v>44121</v>
      </c>
      <c r="L63" s="59">
        <f t="shared" si="2"/>
        <v>2252</v>
      </c>
      <c r="M63" s="156">
        <f t="shared" si="3"/>
        <v>5.3786811244596322</v>
      </c>
    </row>
    <row r="64" spans="1:14" s="95" customFormat="1" ht="13.5" customHeight="1" x14ac:dyDescent="0.2">
      <c r="A64" s="56">
        <v>59</v>
      </c>
      <c r="B64" s="48" t="s">
        <v>64</v>
      </c>
      <c r="C64" s="48"/>
      <c r="D64" s="56" t="s">
        <v>58</v>
      </c>
      <c r="E64" s="64">
        <v>31459</v>
      </c>
      <c r="F64" s="64">
        <v>38588</v>
      </c>
      <c r="G64" s="64">
        <v>41271</v>
      </c>
      <c r="H64" s="64">
        <v>48056</v>
      </c>
      <c r="I64" s="64">
        <f>I65+I66+I67+I68+I69</f>
        <v>50703</v>
      </c>
      <c r="J64" s="64">
        <v>55357</v>
      </c>
      <c r="K64" s="84">
        <f>SUM(K65:K69)</f>
        <v>59421</v>
      </c>
      <c r="L64" s="59">
        <f t="shared" si="2"/>
        <v>4064</v>
      </c>
      <c r="M64" s="156">
        <f t="shared" si="3"/>
        <v>7.3414383004859474</v>
      </c>
    </row>
    <row r="65" spans="1:13" s="95" customFormat="1" ht="13.5" customHeight="1" x14ac:dyDescent="0.2">
      <c r="A65" s="56">
        <v>60</v>
      </c>
      <c r="B65" s="89" t="s">
        <v>65</v>
      </c>
      <c r="C65" s="89"/>
      <c r="D65" s="56" t="s">
        <v>58</v>
      </c>
      <c r="E65" s="64">
        <v>165</v>
      </c>
      <c r="F65" s="64">
        <v>176</v>
      </c>
      <c r="G65" s="64">
        <v>184</v>
      </c>
      <c r="H65" s="64">
        <v>170</v>
      </c>
      <c r="I65" s="64">
        <v>142</v>
      </c>
      <c r="J65" s="64">
        <v>126</v>
      </c>
      <c r="K65" s="64">
        <v>122</v>
      </c>
      <c r="L65" s="59">
        <f t="shared" si="2"/>
        <v>-4</v>
      </c>
      <c r="M65" s="156">
        <f t="shared" si="3"/>
        <v>-3.1746031746031775</v>
      </c>
    </row>
    <row r="66" spans="1:13" s="95" customFormat="1" ht="13.5" customHeight="1" x14ac:dyDescent="0.2">
      <c r="A66" s="56">
        <v>61</v>
      </c>
      <c r="B66" s="89" t="s">
        <v>66</v>
      </c>
      <c r="C66" s="89"/>
      <c r="D66" s="56" t="s">
        <v>58</v>
      </c>
      <c r="E66" s="64">
        <v>1529</v>
      </c>
      <c r="F66" s="64">
        <v>1708</v>
      </c>
      <c r="G66" s="64">
        <v>1989</v>
      </c>
      <c r="H66" s="64">
        <v>2290</v>
      </c>
      <c r="I66" s="64">
        <v>2914</v>
      </c>
      <c r="J66" s="64">
        <v>3262</v>
      </c>
      <c r="K66" s="64">
        <v>3771</v>
      </c>
      <c r="L66" s="59">
        <f t="shared" si="2"/>
        <v>509</v>
      </c>
      <c r="M66" s="156">
        <f t="shared" si="3"/>
        <v>15.603923973022688</v>
      </c>
    </row>
    <row r="67" spans="1:13" s="95" customFormat="1" ht="13.5" customHeight="1" x14ac:dyDescent="0.2">
      <c r="A67" s="56">
        <v>62</v>
      </c>
      <c r="B67" s="89" t="s">
        <v>67</v>
      </c>
      <c r="C67" s="89"/>
      <c r="D67" s="56" t="s">
        <v>58</v>
      </c>
      <c r="E67" s="64">
        <v>1559</v>
      </c>
      <c r="F67" s="64">
        <v>1863</v>
      </c>
      <c r="G67" s="64">
        <v>2134</v>
      </c>
      <c r="H67" s="64">
        <v>2497</v>
      </c>
      <c r="I67" s="64">
        <v>2941</v>
      </c>
      <c r="J67" s="64">
        <v>3333</v>
      </c>
      <c r="K67" s="64">
        <v>3670</v>
      </c>
      <c r="L67" s="59">
        <f t="shared" si="2"/>
        <v>337</v>
      </c>
      <c r="M67" s="156">
        <f t="shared" si="3"/>
        <v>10.111011101110108</v>
      </c>
    </row>
    <row r="68" spans="1:13" s="95" customFormat="1" ht="13.5" customHeight="1" x14ac:dyDescent="0.2">
      <c r="A68" s="56">
        <v>63</v>
      </c>
      <c r="B68" s="89" t="s">
        <v>68</v>
      </c>
      <c r="C68" s="89"/>
      <c r="D68" s="56" t="s">
        <v>58</v>
      </c>
      <c r="E68" s="64">
        <v>16674</v>
      </c>
      <c r="F68" s="64">
        <v>20785</v>
      </c>
      <c r="G68" s="64">
        <v>22076</v>
      </c>
      <c r="H68" s="64">
        <v>25944</v>
      </c>
      <c r="I68" s="64">
        <v>28389</v>
      </c>
      <c r="J68" s="64">
        <v>30759</v>
      </c>
      <c r="K68" s="64">
        <v>33631</v>
      </c>
      <c r="L68" s="59">
        <f t="shared" si="2"/>
        <v>2872</v>
      </c>
      <c r="M68" s="156">
        <f t="shared" si="3"/>
        <v>9.3371045872752774</v>
      </c>
    </row>
    <row r="69" spans="1:13" s="95" customFormat="1" ht="13.5" customHeight="1" x14ac:dyDescent="0.2">
      <c r="A69" s="56">
        <v>64</v>
      </c>
      <c r="B69" s="89" t="s">
        <v>69</v>
      </c>
      <c r="C69" s="89"/>
      <c r="D69" s="56" t="s">
        <v>58</v>
      </c>
      <c r="E69" s="64">
        <v>11532</v>
      </c>
      <c r="F69" s="64">
        <v>14056</v>
      </c>
      <c r="G69" s="64">
        <v>14888</v>
      </c>
      <c r="H69" s="64">
        <v>17155</v>
      </c>
      <c r="I69" s="64">
        <v>16317</v>
      </c>
      <c r="J69" s="64">
        <v>17877</v>
      </c>
      <c r="K69" s="64">
        <v>18227</v>
      </c>
      <c r="L69" s="59">
        <f t="shared" si="2"/>
        <v>350</v>
      </c>
      <c r="M69" s="156">
        <f t="shared" si="3"/>
        <v>1.9578229009341612</v>
      </c>
    </row>
    <row r="70" spans="1:13" s="95" customFormat="1" ht="13.5" customHeight="1" x14ac:dyDescent="0.2">
      <c r="A70" s="56">
        <v>65</v>
      </c>
      <c r="B70" s="48" t="s">
        <v>70</v>
      </c>
      <c r="C70" s="48"/>
      <c r="D70" s="56" t="s">
        <v>58</v>
      </c>
      <c r="E70" s="64">
        <v>560</v>
      </c>
      <c r="F70" s="64">
        <v>808</v>
      </c>
      <c r="G70" s="64">
        <v>862</v>
      </c>
      <c r="H70" s="64">
        <v>1057</v>
      </c>
      <c r="I70" s="64">
        <v>1218</v>
      </c>
      <c r="J70" s="64">
        <v>1325</v>
      </c>
      <c r="K70" s="64">
        <v>1607</v>
      </c>
      <c r="L70" s="59">
        <f t="shared" si="2"/>
        <v>282</v>
      </c>
      <c r="M70" s="156">
        <f t="shared" si="3"/>
        <v>21.283018867924525</v>
      </c>
    </row>
    <row r="71" spans="1:13" s="95" customFormat="1" ht="13.5" customHeight="1" x14ac:dyDescent="0.2">
      <c r="A71" s="56">
        <v>66</v>
      </c>
      <c r="B71" s="48" t="s">
        <v>71</v>
      </c>
      <c r="C71" s="48"/>
      <c r="D71" s="56" t="s">
        <v>58</v>
      </c>
      <c r="E71" s="64">
        <v>17980</v>
      </c>
      <c r="F71" s="64">
        <v>31117</v>
      </c>
      <c r="G71" s="64">
        <v>35248</v>
      </c>
      <c r="H71" s="64">
        <v>40101</v>
      </c>
      <c r="I71" s="64">
        <v>44172</v>
      </c>
      <c r="J71" s="64">
        <v>47080</v>
      </c>
      <c r="K71" s="64">
        <v>49921</v>
      </c>
      <c r="L71" s="59">
        <f t="shared" si="2"/>
        <v>2841</v>
      </c>
      <c r="M71" s="156">
        <f t="shared" si="3"/>
        <v>6.0344095157179254</v>
      </c>
    </row>
    <row r="72" spans="1:13" s="95" customFormat="1" ht="13.5" customHeight="1" x14ac:dyDescent="0.2">
      <c r="A72" s="56">
        <v>67</v>
      </c>
      <c r="B72" s="48" t="s">
        <v>72</v>
      </c>
      <c r="C72" s="48"/>
      <c r="D72" s="56" t="s">
        <v>58</v>
      </c>
      <c r="E72" s="64">
        <v>7199</v>
      </c>
      <c r="F72" s="64">
        <v>596</v>
      </c>
      <c r="G72" s="64">
        <v>144</v>
      </c>
      <c r="H72" s="64"/>
      <c r="I72" s="64">
        <v>200</v>
      </c>
      <c r="J72" s="64">
        <v>110</v>
      </c>
      <c r="K72" s="64"/>
      <c r="L72" s="59">
        <f t="shared" si="2"/>
        <v>-110</v>
      </c>
      <c r="M72" s="156">
        <f t="shared" si="3"/>
        <v>-100</v>
      </c>
    </row>
    <row r="73" spans="1:13" s="95" customFormat="1" ht="13.5" customHeight="1" x14ac:dyDescent="0.2">
      <c r="A73" s="56">
        <v>68</v>
      </c>
      <c r="B73" s="48" t="s">
        <v>73</v>
      </c>
      <c r="C73" s="48"/>
      <c r="D73" s="56" t="s">
        <v>58</v>
      </c>
      <c r="E73" s="64">
        <v>22926</v>
      </c>
      <c r="F73" s="64">
        <v>3595</v>
      </c>
      <c r="G73" s="64">
        <v>1880</v>
      </c>
      <c r="H73" s="64">
        <v>539</v>
      </c>
      <c r="I73" s="64">
        <v>566</v>
      </c>
      <c r="J73" s="64">
        <v>235</v>
      </c>
      <c r="K73" s="64">
        <v>104</v>
      </c>
      <c r="L73" s="59">
        <f t="shared" si="2"/>
        <v>-131</v>
      </c>
      <c r="M73" s="156">
        <f t="shared" si="3"/>
        <v>-55.744680851063833</v>
      </c>
    </row>
    <row r="74" spans="1:13" s="95" customFormat="1" ht="13.5" customHeight="1" x14ac:dyDescent="0.2">
      <c r="A74" s="56">
        <v>69</v>
      </c>
      <c r="B74" s="48" t="s">
        <v>74</v>
      </c>
      <c r="C74" s="48"/>
      <c r="D74" s="56" t="s">
        <v>58</v>
      </c>
      <c r="E74" s="64">
        <v>5778</v>
      </c>
      <c r="F74" s="64">
        <v>2103</v>
      </c>
      <c r="G74" s="64">
        <v>1428</v>
      </c>
      <c r="H74" s="64">
        <v>1039</v>
      </c>
      <c r="I74" s="64">
        <v>3239</v>
      </c>
      <c r="J74" s="64">
        <v>1053</v>
      </c>
      <c r="K74" s="64">
        <v>1265</v>
      </c>
      <c r="L74" s="59">
        <f t="shared" ref="L74:L101" si="12">K74-J74</f>
        <v>212</v>
      </c>
      <c r="M74" s="156">
        <f t="shared" ref="M74:M101" si="13">K74/J74*100-100</f>
        <v>20.132953466286807</v>
      </c>
    </row>
    <row r="75" spans="1:13" s="95" customFormat="1" ht="13.5" customHeight="1" x14ac:dyDescent="0.2">
      <c r="A75" s="56">
        <v>70</v>
      </c>
      <c r="B75" s="48" t="s">
        <v>75</v>
      </c>
      <c r="C75" s="48"/>
      <c r="D75" s="56" t="s">
        <v>58</v>
      </c>
      <c r="E75" s="64">
        <v>2283</v>
      </c>
      <c r="F75" s="64">
        <v>404</v>
      </c>
      <c r="G75" s="64">
        <v>253</v>
      </c>
      <c r="H75" s="64">
        <v>265</v>
      </c>
      <c r="I75" s="64">
        <v>291</v>
      </c>
      <c r="J75" s="64">
        <v>546</v>
      </c>
      <c r="K75" s="64">
        <v>82</v>
      </c>
      <c r="L75" s="59">
        <f t="shared" si="12"/>
        <v>-464</v>
      </c>
      <c r="M75" s="156">
        <f t="shared" si="13"/>
        <v>-84.981684981684978</v>
      </c>
    </row>
    <row r="76" spans="1:13" s="95" customFormat="1" ht="18" customHeight="1" x14ac:dyDescent="0.2">
      <c r="A76" s="144">
        <v>71</v>
      </c>
      <c r="B76" s="61" t="s">
        <v>76</v>
      </c>
      <c r="C76" s="61"/>
      <c r="D76" s="62" t="s">
        <v>24</v>
      </c>
      <c r="E76" s="84">
        <v>632</v>
      </c>
      <c r="F76" s="84">
        <v>629</v>
      </c>
      <c r="G76" s="84">
        <v>607</v>
      </c>
      <c r="H76" s="84">
        <v>551</v>
      </c>
      <c r="I76" s="84">
        <v>586</v>
      </c>
      <c r="J76" s="84">
        <v>605</v>
      </c>
      <c r="K76" s="84">
        <f>SUM(K77:K79)</f>
        <v>609</v>
      </c>
      <c r="L76" s="59">
        <f t="shared" si="12"/>
        <v>4</v>
      </c>
      <c r="M76" s="156">
        <f>K76/J76*100-100</f>
        <v>0.66115702479339689</v>
      </c>
    </row>
    <row r="77" spans="1:13" s="95" customFormat="1" ht="13.5" customHeight="1" x14ac:dyDescent="0.2">
      <c r="A77" s="56">
        <v>72</v>
      </c>
      <c r="B77" s="49" t="s">
        <v>77</v>
      </c>
      <c r="C77" s="90" t="s">
        <v>78</v>
      </c>
      <c r="D77" s="56" t="s">
        <v>24</v>
      </c>
      <c r="E77" s="64">
        <v>294</v>
      </c>
      <c r="F77" s="64">
        <v>272</v>
      </c>
      <c r="G77" s="64">
        <v>250</v>
      </c>
      <c r="H77" s="64">
        <v>195</v>
      </c>
      <c r="I77" s="64">
        <v>188</v>
      </c>
      <c r="J77" s="64">
        <v>206</v>
      </c>
      <c r="K77" s="64">
        <v>212</v>
      </c>
      <c r="L77" s="59">
        <f t="shared" si="12"/>
        <v>6</v>
      </c>
      <c r="M77" s="156">
        <f t="shared" si="13"/>
        <v>2.9126213592232943</v>
      </c>
    </row>
    <row r="78" spans="1:13" s="95" customFormat="1" ht="13.5" customHeight="1" x14ac:dyDescent="0.2">
      <c r="A78" s="56">
        <v>73</v>
      </c>
      <c r="B78" s="49"/>
      <c r="C78" s="90" t="s">
        <v>79</v>
      </c>
      <c r="D78" s="56" t="s">
        <v>24</v>
      </c>
      <c r="E78" s="64">
        <v>274</v>
      </c>
      <c r="F78" s="64">
        <v>293</v>
      </c>
      <c r="G78" s="64">
        <v>297</v>
      </c>
      <c r="H78" s="64">
        <v>314</v>
      </c>
      <c r="I78" s="64">
        <v>360</v>
      </c>
      <c r="J78" s="64">
        <v>350</v>
      </c>
      <c r="K78" s="64">
        <v>351</v>
      </c>
      <c r="L78" s="59">
        <f t="shared" si="12"/>
        <v>1</v>
      </c>
      <c r="M78" s="156">
        <f t="shared" si="13"/>
        <v>0.2857142857142918</v>
      </c>
    </row>
    <row r="79" spans="1:13" s="95" customFormat="1" ht="13.5" customHeight="1" x14ac:dyDescent="0.2">
      <c r="A79" s="56">
        <v>74</v>
      </c>
      <c r="B79" s="49"/>
      <c r="C79" s="90" t="s">
        <v>80</v>
      </c>
      <c r="D79" s="56" t="s">
        <v>24</v>
      </c>
      <c r="E79" s="155">
        <v>64</v>
      </c>
      <c r="F79" s="155">
        <v>64</v>
      </c>
      <c r="G79" s="155">
        <v>60</v>
      </c>
      <c r="H79" s="155">
        <v>42</v>
      </c>
      <c r="I79" s="155">
        <v>38</v>
      </c>
      <c r="J79" s="155">
        <v>49</v>
      </c>
      <c r="K79" s="155">
        <v>46</v>
      </c>
      <c r="L79" s="59">
        <f t="shared" si="12"/>
        <v>-3</v>
      </c>
      <c r="M79" s="156">
        <f t="shared" si="13"/>
        <v>-6.1224489795918373</v>
      </c>
    </row>
    <row r="80" spans="1:13" s="95" customFormat="1" ht="13.5" customHeight="1" x14ac:dyDescent="0.2">
      <c r="A80" s="56">
        <v>75</v>
      </c>
      <c r="B80" s="77" t="s">
        <v>81</v>
      </c>
      <c r="C80" s="77"/>
      <c r="D80" s="56" t="s">
        <v>24</v>
      </c>
      <c r="E80" s="155">
        <v>294</v>
      </c>
      <c r="F80" s="155">
        <v>288</v>
      </c>
      <c r="G80" s="155">
        <v>282</v>
      </c>
      <c r="H80" s="155">
        <v>243</v>
      </c>
      <c r="I80" s="155">
        <v>263</v>
      </c>
      <c r="J80" s="155">
        <v>257</v>
      </c>
      <c r="K80" s="155">
        <v>256</v>
      </c>
      <c r="L80" s="59">
        <f t="shared" si="12"/>
        <v>-1</v>
      </c>
      <c r="M80" s="156">
        <f t="shared" si="13"/>
        <v>-0.38910505836575737</v>
      </c>
    </row>
    <row r="81" spans="1:13" s="95" customFormat="1" ht="13.5" customHeight="1" x14ac:dyDescent="0.2">
      <c r="A81" s="56">
        <v>76</v>
      </c>
      <c r="B81" s="48" t="s">
        <v>82</v>
      </c>
      <c r="C81" s="48"/>
      <c r="D81" s="56" t="s">
        <v>83</v>
      </c>
      <c r="E81" s="155">
        <v>5</v>
      </c>
      <c r="F81" s="155">
        <v>16</v>
      </c>
      <c r="G81" s="155">
        <v>4.3</v>
      </c>
      <c r="H81" s="155">
        <v>6.8</v>
      </c>
      <c r="I81" s="155">
        <v>8.1</v>
      </c>
      <c r="J81" s="155">
        <v>10.7</v>
      </c>
      <c r="K81" s="155">
        <v>0.7</v>
      </c>
      <c r="L81" s="59">
        <f>K81-J81</f>
        <v>-10</v>
      </c>
      <c r="M81" s="156">
        <f>K81/J81*100-100</f>
        <v>-93.45794392523365</v>
      </c>
    </row>
    <row r="82" spans="1:13" s="95" customFormat="1" ht="13.5" customHeight="1" x14ac:dyDescent="0.2">
      <c r="A82" s="56">
        <v>77</v>
      </c>
      <c r="B82" s="48" t="s">
        <v>84</v>
      </c>
      <c r="C82" s="48"/>
      <c r="D82" s="56" t="s">
        <v>83</v>
      </c>
      <c r="E82" s="155">
        <v>1.1000000000000001</v>
      </c>
      <c r="F82" s="155">
        <v>3</v>
      </c>
      <c r="G82" s="155">
        <v>1.5</v>
      </c>
      <c r="H82" s="155">
        <v>2.2000000000000002</v>
      </c>
      <c r="I82" s="155">
        <v>5.3</v>
      </c>
      <c r="J82" s="155">
        <v>2.7</v>
      </c>
      <c r="K82" s="155">
        <v>0.6</v>
      </c>
      <c r="L82" s="59">
        <f t="shared" si="12"/>
        <v>-2.1</v>
      </c>
      <c r="M82" s="156">
        <f t="shared" si="13"/>
        <v>-77.777777777777771</v>
      </c>
    </row>
    <row r="83" spans="1:13" s="95" customFormat="1" ht="13.5" customHeight="1" x14ac:dyDescent="0.2">
      <c r="A83" s="56">
        <v>78</v>
      </c>
      <c r="B83" s="48" t="s">
        <v>85</v>
      </c>
      <c r="C83" s="48"/>
      <c r="D83" s="56" t="s">
        <v>83</v>
      </c>
      <c r="E83" s="155"/>
      <c r="F83" s="155">
        <v>300</v>
      </c>
      <c r="G83" s="155">
        <v>160</v>
      </c>
      <c r="H83" s="155">
        <v>153</v>
      </c>
      <c r="I83" s="155">
        <v>19</v>
      </c>
      <c r="J83" s="155">
        <v>45</v>
      </c>
      <c r="K83" s="155">
        <v>45</v>
      </c>
      <c r="L83" s="59">
        <f t="shared" si="12"/>
        <v>0</v>
      </c>
      <c r="M83" s="156">
        <f t="shared" si="13"/>
        <v>0</v>
      </c>
    </row>
    <row r="84" spans="1:13" s="95" customFormat="1" ht="13.5" customHeight="1" x14ac:dyDescent="0.2">
      <c r="A84" s="56">
        <v>79</v>
      </c>
      <c r="B84" s="48" t="s">
        <v>86</v>
      </c>
      <c r="C84" s="48"/>
      <c r="D84" s="56" t="s">
        <v>83</v>
      </c>
      <c r="E84" s="155">
        <v>38</v>
      </c>
      <c r="F84" s="155">
        <v>70</v>
      </c>
      <c r="G84" s="155">
        <v>15</v>
      </c>
      <c r="H84" s="155">
        <v>23</v>
      </c>
      <c r="I84" s="155">
        <v>19</v>
      </c>
      <c r="J84" s="155">
        <v>19</v>
      </c>
      <c r="K84" s="155">
        <v>21</v>
      </c>
      <c r="L84" s="59">
        <f t="shared" si="12"/>
        <v>2</v>
      </c>
      <c r="M84" s="156">
        <f t="shared" si="13"/>
        <v>10.526315789473699</v>
      </c>
    </row>
    <row r="85" spans="1:13" s="95" customFormat="1" ht="13.5" customHeight="1" x14ac:dyDescent="0.2">
      <c r="A85" s="56">
        <v>80</v>
      </c>
      <c r="B85" s="48" t="s">
        <v>87</v>
      </c>
      <c r="C85" s="48"/>
      <c r="D85" s="56" t="s">
        <v>8</v>
      </c>
      <c r="E85" s="155">
        <v>1</v>
      </c>
      <c r="F85" s="155">
        <v>1</v>
      </c>
      <c r="G85" s="155">
        <v>1</v>
      </c>
      <c r="H85" s="155">
        <v>1</v>
      </c>
      <c r="I85" s="155">
        <v>1</v>
      </c>
      <c r="J85" s="155">
        <v>1</v>
      </c>
      <c r="K85" s="155">
        <v>1</v>
      </c>
      <c r="L85" s="59">
        <f t="shared" si="12"/>
        <v>0</v>
      </c>
      <c r="M85" s="156">
        <f t="shared" si="13"/>
        <v>0</v>
      </c>
    </row>
    <row r="86" spans="1:13" s="95" customFormat="1" ht="13.5" customHeight="1" x14ac:dyDescent="0.2">
      <c r="A86" s="56">
        <v>81</v>
      </c>
      <c r="B86" s="48" t="s">
        <v>88</v>
      </c>
      <c r="C86" s="48"/>
      <c r="D86" s="56" t="s">
        <v>8</v>
      </c>
      <c r="E86" s="155">
        <v>11</v>
      </c>
      <c r="F86" s="155">
        <v>10</v>
      </c>
      <c r="G86" s="155">
        <v>10</v>
      </c>
      <c r="H86" s="155">
        <v>9</v>
      </c>
      <c r="I86" s="155">
        <v>9</v>
      </c>
      <c r="J86" s="155">
        <v>9</v>
      </c>
      <c r="K86" s="155">
        <v>8</v>
      </c>
      <c r="L86" s="59">
        <f t="shared" si="12"/>
        <v>-1</v>
      </c>
      <c r="M86" s="156">
        <f t="shared" si="13"/>
        <v>-11.111111111111114</v>
      </c>
    </row>
    <row r="87" spans="1:13" s="95" customFormat="1" ht="13.5" customHeight="1" x14ac:dyDescent="0.2">
      <c r="A87" s="56">
        <v>82</v>
      </c>
      <c r="B87" s="48" t="s">
        <v>89</v>
      </c>
      <c r="C87" s="48"/>
      <c r="D87" s="56" t="s">
        <v>24</v>
      </c>
      <c r="E87" s="155">
        <v>246</v>
      </c>
      <c r="F87" s="155">
        <v>205</v>
      </c>
      <c r="G87" s="155">
        <v>188</v>
      </c>
      <c r="H87" s="155">
        <v>164</v>
      </c>
      <c r="I87" s="155">
        <v>152</v>
      </c>
      <c r="J87" s="155">
        <v>154</v>
      </c>
      <c r="K87" s="155">
        <v>139</v>
      </c>
      <c r="L87" s="59">
        <f t="shared" si="12"/>
        <v>-15</v>
      </c>
      <c r="M87" s="156">
        <f t="shared" si="13"/>
        <v>-9.7402597402597451</v>
      </c>
    </row>
    <row r="88" spans="1:13" s="95" customFormat="1" ht="13.5" customHeight="1" x14ac:dyDescent="0.2">
      <c r="A88" s="56">
        <v>83</v>
      </c>
      <c r="B88" s="48" t="s">
        <v>90</v>
      </c>
      <c r="C88" s="48"/>
      <c r="D88" s="56" t="s">
        <v>24</v>
      </c>
      <c r="E88" s="155">
        <v>120</v>
      </c>
      <c r="F88" s="155">
        <v>102</v>
      </c>
      <c r="G88" s="155">
        <v>94</v>
      </c>
      <c r="H88" s="155">
        <v>81</v>
      </c>
      <c r="I88" s="155">
        <v>77</v>
      </c>
      <c r="J88" s="155">
        <v>74</v>
      </c>
      <c r="K88" s="155">
        <v>65</v>
      </c>
      <c r="L88" s="59">
        <f t="shared" si="12"/>
        <v>-9</v>
      </c>
      <c r="M88" s="156">
        <f t="shared" si="13"/>
        <v>-12.162162162162161</v>
      </c>
    </row>
    <row r="89" spans="1:13" s="95" customFormat="1" ht="13.5" customHeight="1" x14ac:dyDescent="0.2">
      <c r="A89" s="56">
        <v>84</v>
      </c>
      <c r="B89" s="48" t="s">
        <v>91</v>
      </c>
      <c r="C89" s="48"/>
      <c r="D89" s="56" t="s">
        <v>24</v>
      </c>
      <c r="E89" s="155">
        <v>31</v>
      </c>
      <c r="F89" s="155">
        <v>38</v>
      </c>
      <c r="G89" s="155">
        <v>34</v>
      </c>
      <c r="H89" s="155">
        <v>43</v>
      </c>
      <c r="I89" s="155">
        <v>41</v>
      </c>
      <c r="J89" s="155">
        <v>42</v>
      </c>
      <c r="K89" s="155">
        <v>31</v>
      </c>
      <c r="L89" s="59">
        <f t="shared" si="12"/>
        <v>-11</v>
      </c>
      <c r="M89" s="156">
        <f t="shared" si="13"/>
        <v>-26.19047619047619</v>
      </c>
    </row>
    <row r="90" spans="1:13" s="95" customFormat="1" ht="13.5" customHeight="1" x14ac:dyDescent="0.2">
      <c r="A90" s="56">
        <v>85</v>
      </c>
      <c r="B90" s="48" t="s">
        <v>90</v>
      </c>
      <c r="C90" s="48"/>
      <c r="D90" s="56" t="s">
        <v>24</v>
      </c>
      <c r="E90" s="155">
        <v>22</v>
      </c>
      <c r="F90" s="155">
        <v>29</v>
      </c>
      <c r="G90" s="155">
        <v>29</v>
      </c>
      <c r="H90" s="155">
        <v>29</v>
      </c>
      <c r="I90" s="155">
        <v>28</v>
      </c>
      <c r="J90" s="155">
        <v>27</v>
      </c>
      <c r="K90" s="155">
        <v>24</v>
      </c>
      <c r="L90" s="59">
        <f t="shared" si="12"/>
        <v>-3</v>
      </c>
      <c r="M90" s="156">
        <f t="shared" si="13"/>
        <v>-11.111111111111114</v>
      </c>
    </row>
    <row r="91" spans="1:13" s="95" customFormat="1" ht="13.5" customHeight="1" x14ac:dyDescent="0.2">
      <c r="A91" s="56">
        <v>86</v>
      </c>
      <c r="B91" s="48" t="s">
        <v>92</v>
      </c>
      <c r="C91" s="48"/>
      <c r="D91" s="56" t="s">
        <v>24</v>
      </c>
      <c r="E91" s="155">
        <v>17</v>
      </c>
      <c r="F91" s="155">
        <v>16</v>
      </c>
      <c r="G91" s="155">
        <v>16</v>
      </c>
      <c r="H91" s="155">
        <v>15</v>
      </c>
      <c r="I91" s="155">
        <v>15</v>
      </c>
      <c r="J91" s="155">
        <v>14</v>
      </c>
      <c r="K91" s="155">
        <v>13</v>
      </c>
      <c r="L91" s="59">
        <f t="shared" si="12"/>
        <v>-1</v>
      </c>
      <c r="M91" s="156">
        <f t="shared" si="13"/>
        <v>-7.1428571428571388</v>
      </c>
    </row>
    <row r="92" spans="1:13" s="95" customFormat="1" ht="13.5" customHeight="1" x14ac:dyDescent="0.2">
      <c r="A92" s="56">
        <v>87</v>
      </c>
      <c r="B92" s="48" t="s">
        <v>90</v>
      </c>
      <c r="C92" s="48"/>
      <c r="D92" s="56" t="s">
        <v>24</v>
      </c>
      <c r="E92" s="155">
        <v>14</v>
      </c>
      <c r="F92" s="155">
        <v>13</v>
      </c>
      <c r="G92" s="155">
        <v>13</v>
      </c>
      <c r="H92" s="155">
        <v>12</v>
      </c>
      <c r="I92" s="155">
        <v>12</v>
      </c>
      <c r="J92" s="155">
        <v>10</v>
      </c>
      <c r="K92" s="155">
        <v>9</v>
      </c>
      <c r="L92" s="59">
        <f t="shared" si="12"/>
        <v>-1</v>
      </c>
      <c r="M92" s="156">
        <f t="shared" si="13"/>
        <v>-10</v>
      </c>
    </row>
    <row r="93" spans="1:13" s="95" customFormat="1" ht="13.5" customHeight="1" x14ac:dyDescent="0.2">
      <c r="A93" s="56">
        <v>88</v>
      </c>
      <c r="B93" s="48" t="s">
        <v>93</v>
      </c>
      <c r="C93" s="48"/>
      <c r="D93" s="56" t="s">
        <v>24</v>
      </c>
      <c r="E93" s="155">
        <v>16</v>
      </c>
      <c r="F93" s="155">
        <v>19</v>
      </c>
      <c r="G93" s="155">
        <v>13</v>
      </c>
      <c r="H93" s="155">
        <v>13</v>
      </c>
      <c r="I93" s="155">
        <v>10</v>
      </c>
      <c r="J93" s="155">
        <v>30</v>
      </c>
      <c r="K93" s="155">
        <v>29</v>
      </c>
      <c r="L93" s="59">
        <f t="shared" si="12"/>
        <v>-1</v>
      </c>
      <c r="M93" s="156">
        <f t="shared" si="13"/>
        <v>-3.3333333333333286</v>
      </c>
    </row>
    <row r="94" spans="1:13" s="95" customFormat="1" ht="13.5" customHeight="1" x14ac:dyDescent="0.2">
      <c r="A94" s="56">
        <v>89</v>
      </c>
      <c r="B94" s="48" t="s">
        <v>94</v>
      </c>
      <c r="C94" s="48"/>
      <c r="D94" s="56" t="s">
        <v>24</v>
      </c>
      <c r="E94" s="155">
        <v>85</v>
      </c>
      <c r="F94" s="155">
        <v>70</v>
      </c>
      <c r="G94" s="155">
        <v>57</v>
      </c>
      <c r="H94" s="155">
        <v>55</v>
      </c>
      <c r="I94" s="155">
        <v>50</v>
      </c>
      <c r="J94" s="155">
        <v>42</v>
      </c>
      <c r="K94" s="155">
        <v>29</v>
      </c>
      <c r="L94" s="59">
        <f t="shared" si="12"/>
        <v>-13</v>
      </c>
      <c r="M94" s="156">
        <f t="shared" si="13"/>
        <v>-30.952380952380949</v>
      </c>
    </row>
    <row r="95" spans="1:13" s="95" customFormat="1" ht="13.5" customHeight="1" x14ac:dyDescent="0.2">
      <c r="A95" s="56">
        <v>90</v>
      </c>
      <c r="B95" s="48" t="s">
        <v>95</v>
      </c>
      <c r="C95" s="48"/>
      <c r="D95" s="56" t="s">
        <v>24</v>
      </c>
      <c r="E95" s="155">
        <v>1</v>
      </c>
      <c r="F95" s="155">
        <v>2</v>
      </c>
      <c r="G95" s="155"/>
      <c r="H95" s="155">
        <v>2</v>
      </c>
      <c r="I95" s="155"/>
      <c r="J95" s="155">
        <v>1</v>
      </c>
      <c r="K95" s="155"/>
      <c r="L95" s="59">
        <f t="shared" si="12"/>
        <v>-1</v>
      </c>
      <c r="M95" s="156">
        <f t="shared" si="13"/>
        <v>-100</v>
      </c>
    </row>
    <row r="96" spans="1:13" s="95" customFormat="1" ht="13.5" customHeight="1" x14ac:dyDescent="0.2">
      <c r="A96" s="56">
        <v>91</v>
      </c>
      <c r="B96" s="48" t="s">
        <v>97</v>
      </c>
      <c r="C96" s="48"/>
      <c r="D96" s="56" t="s">
        <v>24</v>
      </c>
      <c r="E96" s="155">
        <v>1</v>
      </c>
      <c r="F96" s="155">
        <v>2</v>
      </c>
      <c r="G96" s="155"/>
      <c r="H96" s="155">
        <v>2</v>
      </c>
      <c r="I96" s="155"/>
      <c r="J96" s="155">
        <v>1</v>
      </c>
      <c r="K96" s="155"/>
      <c r="L96" s="59">
        <f t="shared" si="12"/>
        <v>-1</v>
      </c>
      <c r="M96" s="156">
        <f t="shared" si="13"/>
        <v>-100</v>
      </c>
    </row>
    <row r="97" spans="1:13" s="95" customFormat="1" ht="27" customHeight="1" x14ac:dyDescent="0.2">
      <c r="A97" s="56">
        <v>92</v>
      </c>
      <c r="B97" s="48" t="s">
        <v>98</v>
      </c>
      <c r="C97" s="48"/>
      <c r="D97" s="56" t="s">
        <v>24</v>
      </c>
      <c r="E97" s="155"/>
      <c r="F97" s="155">
        <v>2</v>
      </c>
      <c r="G97" s="155"/>
      <c r="H97" s="155">
        <v>1</v>
      </c>
      <c r="I97" s="155"/>
      <c r="J97" s="155">
        <v>1</v>
      </c>
      <c r="K97" s="155"/>
      <c r="L97" s="59">
        <f t="shared" si="12"/>
        <v>-1</v>
      </c>
      <c r="M97" s="156">
        <f t="shared" si="13"/>
        <v>-100</v>
      </c>
    </row>
    <row r="98" spans="1:13" s="95" customFormat="1" ht="13.5" customHeight="1" x14ac:dyDescent="0.2">
      <c r="A98" s="56">
        <v>93</v>
      </c>
      <c r="B98" s="48" t="s">
        <v>99</v>
      </c>
      <c r="C98" s="48"/>
      <c r="D98" s="56" t="s">
        <v>24</v>
      </c>
      <c r="E98" s="155"/>
      <c r="F98" s="155"/>
      <c r="G98" s="155"/>
      <c r="H98" s="155"/>
      <c r="I98" s="155"/>
      <c r="J98" s="155"/>
      <c r="K98" s="155">
        <v>0</v>
      </c>
      <c r="L98" s="155">
        <f t="shared" si="12"/>
        <v>0</v>
      </c>
      <c r="M98" s="155" t="e">
        <f t="shared" si="13"/>
        <v>#DIV/0!</v>
      </c>
    </row>
    <row r="99" spans="1:13" s="95" customFormat="1" ht="13.5" customHeight="1" x14ac:dyDescent="0.2">
      <c r="A99" s="56">
        <v>94</v>
      </c>
      <c r="B99" s="48" t="s">
        <v>100</v>
      </c>
      <c r="C99" s="48"/>
      <c r="D99" s="56" t="s">
        <v>24</v>
      </c>
      <c r="E99" s="155">
        <v>15</v>
      </c>
      <c r="F99" s="155">
        <v>16</v>
      </c>
      <c r="G99" s="155">
        <v>12</v>
      </c>
      <c r="H99" s="155">
        <v>12</v>
      </c>
      <c r="I99" s="155">
        <v>10</v>
      </c>
      <c r="J99" s="155">
        <v>43</v>
      </c>
      <c r="K99" s="155">
        <v>16</v>
      </c>
      <c r="L99" s="59">
        <f>K99-J99</f>
        <v>-27</v>
      </c>
      <c r="M99" s="156">
        <f t="shared" si="13"/>
        <v>-62.790697674418603</v>
      </c>
    </row>
    <row r="100" spans="1:13" s="95" customFormat="1" ht="13.5" customHeight="1" x14ac:dyDescent="0.2">
      <c r="A100" s="56">
        <v>95</v>
      </c>
      <c r="B100" s="48" t="s">
        <v>101</v>
      </c>
      <c r="C100" s="48"/>
      <c r="D100" s="56" t="s">
        <v>8</v>
      </c>
      <c r="E100" s="155">
        <v>2</v>
      </c>
      <c r="F100" s="155">
        <v>4</v>
      </c>
      <c r="G100" s="155">
        <v>2</v>
      </c>
      <c r="H100" s="155">
        <v>3</v>
      </c>
      <c r="I100" s="155">
        <v>5</v>
      </c>
      <c r="J100" s="155">
        <v>3</v>
      </c>
      <c r="K100" s="155">
        <v>10</v>
      </c>
      <c r="L100" s="59">
        <f>K100-J100</f>
        <v>7</v>
      </c>
      <c r="M100" s="156">
        <f t="shared" si="13"/>
        <v>233.33333333333337</v>
      </c>
    </row>
    <row r="101" spans="1:13" s="95" customFormat="1" ht="13.5" customHeight="1" x14ac:dyDescent="0.2">
      <c r="A101" s="56">
        <v>96</v>
      </c>
      <c r="B101" s="48" t="s">
        <v>102</v>
      </c>
      <c r="C101" s="48"/>
      <c r="D101" s="56" t="s">
        <v>24</v>
      </c>
      <c r="E101" s="155">
        <v>1</v>
      </c>
      <c r="F101" s="155">
        <v>2</v>
      </c>
      <c r="G101" s="155">
        <v>2</v>
      </c>
      <c r="H101" s="155">
        <v>1</v>
      </c>
      <c r="I101" s="155">
        <v>4</v>
      </c>
      <c r="J101" s="155">
        <v>1</v>
      </c>
      <c r="K101" s="155">
        <v>23</v>
      </c>
      <c r="L101" s="59">
        <f t="shared" si="12"/>
        <v>22</v>
      </c>
      <c r="M101" s="156">
        <f t="shared" si="13"/>
        <v>2200</v>
      </c>
    </row>
    <row r="102" spans="1:13" s="95" customFormat="1" ht="19.5" customHeight="1" x14ac:dyDescent="0.2">
      <c r="A102" s="161" t="s">
        <v>103</v>
      </c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</row>
    <row r="103" spans="1:13" s="95" customFormat="1" ht="18" customHeight="1" x14ac:dyDescent="0.2">
      <c r="E103" s="98"/>
      <c r="F103" s="98"/>
      <c r="G103" s="98"/>
      <c r="H103" s="98"/>
      <c r="I103" s="98"/>
      <c r="J103" s="98"/>
      <c r="K103" s="98"/>
      <c r="L103" s="98"/>
    </row>
    <row r="104" spans="1:13" s="95" customFormat="1" ht="18" customHeight="1" x14ac:dyDescent="0.2">
      <c r="E104" s="163"/>
      <c r="F104" s="163"/>
      <c r="G104" s="163"/>
      <c r="H104" s="163"/>
      <c r="I104" s="163"/>
      <c r="J104" s="163"/>
      <c r="K104" s="163"/>
      <c r="L104" s="163"/>
    </row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K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3" s="95" customFormat="1" x14ac:dyDescent="0.2"/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G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workbookViewId="0">
      <selection activeCell="M97" sqref="M97"/>
    </sheetView>
  </sheetViews>
  <sheetFormatPr defaultRowHeight="14.25" customHeight="1" x14ac:dyDescent="0.2"/>
  <cols>
    <col min="1" max="1" width="3.5703125" style="133" customWidth="1"/>
    <col min="2" max="2" width="15.85546875" style="133" customWidth="1"/>
    <col min="3" max="3" width="13" style="133" customWidth="1"/>
    <col min="4" max="4" width="6.5703125" style="133" customWidth="1"/>
    <col min="5" max="5" width="6.85546875" style="133" customWidth="1"/>
    <col min="6" max="6" width="6.85546875" style="165" customWidth="1"/>
    <col min="7" max="11" width="6.85546875" style="133" customWidth="1"/>
    <col min="12" max="12" width="7" style="133" customWidth="1"/>
    <col min="13" max="13" width="6.140625" style="133" customWidth="1"/>
    <col min="14" max="14" width="0.7109375" style="133" customWidth="1"/>
    <col min="15" max="16384" width="9.140625" style="133"/>
  </cols>
  <sheetData>
    <row r="1" spans="1:13" ht="15" customHeight="1" x14ac:dyDescent="0.2">
      <c r="B1" s="131" t="s">
        <v>118</v>
      </c>
      <c r="C1" s="131"/>
      <c r="D1" s="164"/>
      <c r="G1" s="43"/>
      <c r="H1" s="43"/>
      <c r="I1" s="43"/>
      <c r="J1" s="43"/>
      <c r="K1" s="134"/>
      <c r="L1" s="43"/>
      <c r="M1" s="43"/>
    </row>
    <row r="2" spans="1:13" ht="18.75" customHeight="1" x14ac:dyDescent="0.2">
      <c r="A2" s="135" t="s">
        <v>109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14.25" customHeight="1" x14ac:dyDescent="0.2">
      <c r="H3" s="136"/>
      <c r="I3" s="137" t="s">
        <v>110</v>
      </c>
      <c r="J3" s="137"/>
      <c r="K3" s="137"/>
      <c r="L3" s="137"/>
      <c r="M3" s="137"/>
    </row>
    <row r="4" spans="1:13" s="141" customFormat="1" ht="15" customHeight="1" x14ac:dyDescent="0.2">
      <c r="A4" s="49" t="s">
        <v>1</v>
      </c>
      <c r="B4" s="48" t="s">
        <v>2</v>
      </c>
      <c r="C4" s="48"/>
      <c r="D4" s="49" t="s">
        <v>3</v>
      </c>
      <c r="E4" s="138">
        <v>2008</v>
      </c>
      <c r="F4" s="138">
        <v>2010</v>
      </c>
      <c r="G4" s="138">
        <v>2011</v>
      </c>
      <c r="H4" s="138">
        <v>2012</v>
      </c>
      <c r="I4" s="138">
        <v>2013</v>
      </c>
      <c r="J4" s="138">
        <v>2014</v>
      </c>
      <c r="K4" s="138">
        <v>2015</v>
      </c>
      <c r="L4" s="139" t="s">
        <v>4</v>
      </c>
      <c r="M4" s="140"/>
    </row>
    <row r="5" spans="1:13" s="141" customFormat="1" ht="15" customHeight="1" x14ac:dyDescent="0.2">
      <c r="A5" s="49"/>
      <c r="B5" s="48"/>
      <c r="C5" s="48"/>
      <c r="D5" s="49"/>
      <c r="E5" s="138"/>
      <c r="F5" s="138"/>
      <c r="G5" s="138"/>
      <c r="H5" s="138"/>
      <c r="I5" s="138"/>
      <c r="J5" s="138"/>
      <c r="K5" s="138"/>
      <c r="L5" s="142" t="s">
        <v>5</v>
      </c>
      <c r="M5" s="142" t="s">
        <v>6</v>
      </c>
    </row>
    <row r="6" spans="1:13" s="141" customFormat="1" ht="13.5" customHeight="1" x14ac:dyDescent="0.2">
      <c r="A6" s="56">
        <v>1</v>
      </c>
      <c r="B6" s="48" t="s">
        <v>7</v>
      </c>
      <c r="C6" s="48"/>
      <c r="D6" s="56" t="s">
        <v>8</v>
      </c>
      <c r="E6" s="143">
        <v>8</v>
      </c>
      <c r="F6" s="143">
        <v>8</v>
      </c>
      <c r="G6" s="64">
        <v>8</v>
      </c>
      <c r="H6" s="64">
        <v>8</v>
      </c>
      <c r="I6" s="64">
        <v>8</v>
      </c>
      <c r="J6" s="64">
        <v>8</v>
      </c>
      <c r="K6" s="64">
        <v>8</v>
      </c>
      <c r="L6" s="64">
        <f t="shared" ref="L6:L8" si="0">I6-E6</f>
        <v>0</v>
      </c>
      <c r="M6" s="65">
        <f t="shared" ref="M6:M8" si="1">I6/E6*100-100</f>
        <v>0</v>
      </c>
    </row>
    <row r="7" spans="1:13" s="141" customFormat="1" ht="13.5" customHeight="1" x14ac:dyDescent="0.2">
      <c r="A7" s="56">
        <v>2</v>
      </c>
      <c r="B7" s="48" t="s">
        <v>9</v>
      </c>
      <c r="C7" s="48"/>
      <c r="D7" s="56" t="s">
        <v>10</v>
      </c>
      <c r="E7" s="143">
        <v>16948</v>
      </c>
      <c r="F7" s="143">
        <v>16948</v>
      </c>
      <c r="G7" s="143">
        <v>16948</v>
      </c>
      <c r="H7" s="143">
        <v>16948</v>
      </c>
      <c r="I7" s="143">
        <v>16948</v>
      </c>
      <c r="J7" s="143">
        <v>16948</v>
      </c>
      <c r="K7" s="143">
        <v>16948</v>
      </c>
      <c r="L7" s="64">
        <f t="shared" si="0"/>
        <v>0</v>
      </c>
      <c r="M7" s="65">
        <f t="shared" si="1"/>
        <v>0</v>
      </c>
    </row>
    <row r="8" spans="1:13" s="141" customFormat="1" ht="13.5" customHeight="1" x14ac:dyDescent="0.2">
      <c r="A8" s="56">
        <v>3</v>
      </c>
      <c r="B8" s="48" t="s">
        <v>11</v>
      </c>
      <c r="C8" s="48"/>
      <c r="D8" s="56" t="s">
        <v>12</v>
      </c>
      <c r="E8" s="166">
        <v>216</v>
      </c>
      <c r="F8" s="166">
        <v>216</v>
      </c>
      <c r="G8" s="166">
        <v>216</v>
      </c>
      <c r="H8" s="166">
        <v>216</v>
      </c>
      <c r="I8" s="166">
        <v>216</v>
      </c>
      <c r="J8" s="166">
        <v>216</v>
      </c>
      <c r="K8" s="166">
        <v>216</v>
      </c>
      <c r="L8" s="64">
        <f t="shared" si="0"/>
        <v>0</v>
      </c>
      <c r="M8" s="65">
        <f t="shared" si="1"/>
        <v>0</v>
      </c>
    </row>
    <row r="9" spans="1:13" s="141" customFormat="1" ht="18" customHeight="1" x14ac:dyDescent="0.2">
      <c r="A9" s="144">
        <v>4</v>
      </c>
      <c r="B9" s="61" t="s">
        <v>13</v>
      </c>
      <c r="C9" s="61"/>
      <c r="D9" s="62" t="s">
        <v>14</v>
      </c>
      <c r="E9" s="167">
        <v>1564</v>
      </c>
      <c r="F9" s="167">
        <v>1690</v>
      </c>
      <c r="G9" s="167">
        <v>1722</v>
      </c>
      <c r="H9" s="167">
        <v>1741</v>
      </c>
      <c r="I9" s="167">
        <f>I10+I11</f>
        <v>1760</v>
      </c>
      <c r="J9" s="167">
        <v>1777</v>
      </c>
      <c r="K9" s="167">
        <v>1821</v>
      </c>
      <c r="L9" s="64">
        <f>K9-J9</f>
        <v>44</v>
      </c>
      <c r="M9" s="65">
        <f>K9/J9*100-100</f>
        <v>2.4760832864378273</v>
      </c>
    </row>
    <row r="10" spans="1:13" s="141" customFormat="1" ht="13.5" customHeight="1" x14ac:dyDescent="0.2">
      <c r="A10" s="56">
        <v>5</v>
      </c>
      <c r="B10" s="48" t="s">
        <v>15</v>
      </c>
      <c r="C10" s="48"/>
      <c r="D10" s="56" t="s">
        <v>14</v>
      </c>
      <c r="E10" s="143">
        <v>683</v>
      </c>
      <c r="F10" s="143">
        <v>781</v>
      </c>
      <c r="G10" s="143">
        <v>798</v>
      </c>
      <c r="H10" s="143">
        <v>808</v>
      </c>
      <c r="I10" s="143">
        <v>813</v>
      </c>
      <c r="J10" s="143">
        <v>823</v>
      </c>
      <c r="K10" s="143">
        <v>838</v>
      </c>
      <c r="L10" s="64">
        <f t="shared" ref="L10:L73" si="2">K10-J10</f>
        <v>15</v>
      </c>
      <c r="M10" s="65">
        <f t="shared" ref="M10:M73" si="3">K10/J10*100-100</f>
        <v>1.822600243013369</v>
      </c>
    </row>
    <row r="11" spans="1:13" s="141" customFormat="1" ht="13.5" customHeight="1" x14ac:dyDescent="0.2">
      <c r="A11" s="56">
        <v>6</v>
      </c>
      <c r="B11" s="48" t="s">
        <v>16</v>
      </c>
      <c r="C11" s="48"/>
      <c r="D11" s="56" t="s">
        <v>14</v>
      </c>
      <c r="E11" s="166">
        <f>E9-E10</f>
        <v>881</v>
      </c>
      <c r="F11" s="166">
        <v>909</v>
      </c>
      <c r="G11" s="166">
        <v>924</v>
      </c>
      <c r="H11" s="166">
        <v>933</v>
      </c>
      <c r="I11" s="166">
        <v>947</v>
      </c>
      <c r="J11" s="166">
        <v>954</v>
      </c>
      <c r="K11" s="166">
        <v>983</v>
      </c>
      <c r="L11" s="64">
        <f t="shared" si="2"/>
        <v>29</v>
      </c>
      <c r="M11" s="65">
        <f t="shared" si="3"/>
        <v>3.0398322851153097</v>
      </c>
    </row>
    <row r="12" spans="1:13" s="141" customFormat="1" ht="13.5" customHeight="1" x14ac:dyDescent="0.2">
      <c r="A12" s="56">
        <v>7</v>
      </c>
      <c r="B12" s="48" t="s">
        <v>17</v>
      </c>
      <c r="C12" s="48"/>
      <c r="D12" s="56" t="s">
        <v>18</v>
      </c>
      <c r="E12" s="65">
        <f>E11/E9*100</f>
        <v>56.329923273657286</v>
      </c>
      <c r="F12" s="65">
        <v>53.786982248520708</v>
      </c>
      <c r="G12" s="65">
        <v>53.658536585365859</v>
      </c>
      <c r="H12" s="65">
        <v>53.589890867317635</v>
      </c>
      <c r="I12" s="65">
        <f>I11/I9*100</f>
        <v>53.806818181818187</v>
      </c>
      <c r="J12" s="65">
        <f>J11/J9*100</f>
        <v>53.685987619583564</v>
      </c>
      <c r="K12" s="65">
        <f>K11/K9*100</f>
        <v>53.981328940142781</v>
      </c>
      <c r="L12" s="64">
        <f t="shared" si="2"/>
        <v>0.29534132055921702</v>
      </c>
      <c r="M12" s="65">
        <f t="shared" si="3"/>
        <v>0.55012738640851921</v>
      </c>
    </row>
    <row r="13" spans="1:13" s="141" customFormat="1" ht="13.5" customHeight="1" x14ac:dyDescent="0.2">
      <c r="A13" s="56">
        <v>8</v>
      </c>
      <c r="B13" s="48" t="s">
        <v>19</v>
      </c>
      <c r="C13" s="48"/>
      <c r="D13" s="56" t="s">
        <v>14</v>
      </c>
      <c r="E13" s="143">
        <v>325</v>
      </c>
      <c r="F13" s="143">
        <v>417</v>
      </c>
      <c r="G13" s="64">
        <v>438</v>
      </c>
      <c r="H13" s="64">
        <v>439</v>
      </c>
      <c r="I13" s="64">
        <v>435</v>
      </c>
      <c r="J13" s="64">
        <v>434</v>
      </c>
      <c r="K13" s="64"/>
      <c r="L13" s="64">
        <f t="shared" si="2"/>
        <v>-434</v>
      </c>
      <c r="M13" s="65">
        <f t="shared" si="3"/>
        <v>-100</v>
      </c>
    </row>
    <row r="14" spans="1:13" s="141" customFormat="1" ht="13.5" customHeight="1" x14ac:dyDescent="0.2">
      <c r="A14" s="56">
        <v>9</v>
      </c>
      <c r="B14" s="68" t="s">
        <v>20</v>
      </c>
      <c r="C14" s="68"/>
      <c r="D14" s="56" t="s">
        <v>18</v>
      </c>
      <c r="E14" s="65">
        <f>E13/E9*100</f>
        <v>20.78005115089514</v>
      </c>
      <c r="F14" s="65">
        <v>24.674556213017752</v>
      </c>
      <c r="G14" s="65">
        <v>25.435540069686414</v>
      </c>
      <c r="H14" s="65">
        <v>25.215393452039059</v>
      </c>
      <c r="I14" s="65">
        <f>I13/I9*100</f>
        <v>24.71590909090909</v>
      </c>
      <c r="J14" s="65">
        <f>J13/J9*100</f>
        <v>24.42318514350028</v>
      </c>
      <c r="K14" s="65"/>
      <c r="L14" s="64">
        <f t="shared" si="2"/>
        <v>-24.42318514350028</v>
      </c>
      <c r="M14" s="65">
        <f t="shared" si="3"/>
        <v>-100</v>
      </c>
    </row>
    <row r="15" spans="1:13" s="141" customFormat="1" ht="13.5" customHeight="1" x14ac:dyDescent="0.2">
      <c r="A15" s="56">
        <v>10</v>
      </c>
      <c r="B15" s="48" t="s">
        <v>21</v>
      </c>
      <c r="C15" s="48"/>
      <c r="D15" s="56" t="s">
        <v>14</v>
      </c>
      <c r="E15" s="143">
        <v>522</v>
      </c>
      <c r="F15" s="143">
        <v>608</v>
      </c>
      <c r="G15" s="64">
        <v>680</v>
      </c>
      <c r="H15" s="64">
        <v>700</v>
      </c>
      <c r="I15" s="64">
        <v>708</v>
      </c>
      <c r="J15" s="64">
        <v>715</v>
      </c>
      <c r="K15" s="64"/>
      <c r="L15" s="64">
        <f t="shared" si="2"/>
        <v>-715</v>
      </c>
      <c r="M15" s="65">
        <f t="shared" si="3"/>
        <v>-100</v>
      </c>
    </row>
    <row r="16" spans="1:13" s="141" customFormat="1" ht="13.5" customHeight="1" x14ac:dyDescent="0.2">
      <c r="A16" s="56">
        <v>11</v>
      </c>
      <c r="B16" s="68" t="s">
        <v>20</v>
      </c>
      <c r="C16" s="68"/>
      <c r="D16" s="56" t="s">
        <v>18</v>
      </c>
      <c r="E16" s="65">
        <f>E15/E9*100</f>
        <v>33.375959079283888</v>
      </c>
      <c r="F16" s="65">
        <v>35.976331360946745</v>
      </c>
      <c r="G16" s="65">
        <v>39.48896631823461</v>
      </c>
      <c r="H16" s="65">
        <v>40.2067777139575</v>
      </c>
      <c r="I16" s="65">
        <f>I15/I9*100</f>
        <v>40.227272727272727</v>
      </c>
      <c r="J16" s="65">
        <f>J15/J9*100</f>
        <v>40.236353404614519</v>
      </c>
      <c r="K16" s="65"/>
      <c r="L16" s="64">
        <f t="shared" si="2"/>
        <v>-40.236353404614519</v>
      </c>
      <c r="M16" s="65">
        <f t="shared" si="3"/>
        <v>-100</v>
      </c>
    </row>
    <row r="17" spans="1:13" s="141" customFormat="1" ht="13.5" customHeight="1" x14ac:dyDescent="0.2">
      <c r="A17" s="56">
        <v>12</v>
      </c>
      <c r="B17" s="48" t="s">
        <v>22</v>
      </c>
      <c r="C17" s="48"/>
      <c r="D17" s="56" t="s">
        <v>14</v>
      </c>
      <c r="E17" s="143">
        <v>405</v>
      </c>
      <c r="F17" s="143">
        <v>574</v>
      </c>
      <c r="G17" s="64">
        <v>667</v>
      </c>
      <c r="H17" s="64">
        <v>697</v>
      </c>
      <c r="I17" s="64">
        <v>758</v>
      </c>
      <c r="J17" s="64">
        <v>782</v>
      </c>
      <c r="K17" s="64"/>
      <c r="L17" s="64">
        <f t="shared" si="2"/>
        <v>-782</v>
      </c>
      <c r="M17" s="65">
        <f t="shared" si="3"/>
        <v>-100</v>
      </c>
    </row>
    <row r="18" spans="1:13" s="141" customFormat="1" ht="13.5" customHeight="1" x14ac:dyDescent="0.2">
      <c r="A18" s="56">
        <v>13</v>
      </c>
      <c r="B18" s="68" t="s">
        <v>20</v>
      </c>
      <c r="C18" s="68"/>
      <c r="D18" s="56" t="s">
        <v>18</v>
      </c>
      <c r="E18" s="65">
        <f>E17/E9*100</f>
        <v>25.895140664961637</v>
      </c>
      <c r="F18" s="65">
        <v>33.964497041420117</v>
      </c>
      <c r="G18" s="65">
        <v>38.734030197444831</v>
      </c>
      <c r="H18" s="65">
        <v>40.034462952326251</v>
      </c>
      <c r="I18" s="65">
        <f>I17/I9*100</f>
        <v>43.068181818181813</v>
      </c>
      <c r="J18" s="65">
        <f>J17/J9*100</f>
        <v>44.006752954417557</v>
      </c>
      <c r="K18" s="65"/>
      <c r="L18" s="64">
        <f t="shared" si="2"/>
        <v>-44.006752954417557</v>
      </c>
      <c r="M18" s="65">
        <f t="shared" si="3"/>
        <v>-100</v>
      </c>
    </row>
    <row r="19" spans="1:13" s="141" customFormat="1" ht="18" customHeight="1" x14ac:dyDescent="0.2">
      <c r="A19" s="144">
        <v>14</v>
      </c>
      <c r="B19" s="61" t="s">
        <v>23</v>
      </c>
      <c r="C19" s="61"/>
      <c r="D19" s="62" t="s">
        <v>24</v>
      </c>
      <c r="E19" s="167">
        <v>6309</v>
      </c>
      <c r="F19" s="167">
        <v>6483</v>
      </c>
      <c r="G19" s="167">
        <v>6474</v>
      </c>
      <c r="H19" s="167">
        <v>6527</v>
      </c>
      <c r="I19" s="167">
        <f>I20+I21</f>
        <v>6526</v>
      </c>
      <c r="J19" s="167">
        <v>6549</v>
      </c>
      <c r="K19" s="167">
        <v>6476</v>
      </c>
      <c r="L19" s="64">
        <f t="shared" si="2"/>
        <v>-73</v>
      </c>
      <c r="M19" s="65">
        <f t="shared" si="3"/>
        <v>-1.1146739960299215</v>
      </c>
    </row>
    <row r="20" spans="1:13" s="141" customFormat="1" ht="13.5" customHeight="1" x14ac:dyDescent="0.2">
      <c r="A20" s="56">
        <v>15</v>
      </c>
      <c r="B20" s="48" t="s">
        <v>25</v>
      </c>
      <c r="C20" s="48"/>
      <c r="D20" s="56" t="s">
        <v>24</v>
      </c>
      <c r="E20" s="143">
        <v>3223</v>
      </c>
      <c r="F20" s="143">
        <v>3324</v>
      </c>
      <c r="G20" s="143">
        <v>3316</v>
      </c>
      <c r="H20" s="143">
        <v>3337</v>
      </c>
      <c r="I20" s="143">
        <v>3336</v>
      </c>
      <c r="J20" s="143">
        <v>3362</v>
      </c>
      <c r="K20" s="143">
        <v>3327</v>
      </c>
      <c r="L20" s="64">
        <f t="shared" si="2"/>
        <v>-35</v>
      </c>
      <c r="M20" s="65">
        <f t="shared" si="3"/>
        <v>-1.0410469958358135</v>
      </c>
    </row>
    <row r="21" spans="1:13" s="141" customFormat="1" ht="13.5" customHeight="1" x14ac:dyDescent="0.2">
      <c r="A21" s="56">
        <v>16</v>
      </c>
      <c r="B21" s="48" t="s">
        <v>26</v>
      </c>
      <c r="C21" s="48"/>
      <c r="D21" s="56" t="s">
        <v>24</v>
      </c>
      <c r="E21" s="143">
        <f>E19-E20</f>
        <v>3086</v>
      </c>
      <c r="F21" s="143">
        <v>3159</v>
      </c>
      <c r="G21" s="143">
        <v>3158</v>
      </c>
      <c r="H21" s="143">
        <v>3190</v>
      </c>
      <c r="I21" s="143">
        <v>3190</v>
      </c>
      <c r="J21" s="143">
        <v>3187</v>
      </c>
      <c r="K21" s="143">
        <v>3149</v>
      </c>
      <c r="L21" s="64">
        <f t="shared" si="2"/>
        <v>-38</v>
      </c>
      <c r="M21" s="65">
        <f t="shared" si="3"/>
        <v>-1.1923438970818978</v>
      </c>
    </row>
    <row r="22" spans="1:13" s="141" customFormat="1" ht="13.5" customHeight="1" x14ac:dyDescent="0.2">
      <c r="A22" s="56">
        <v>17</v>
      </c>
      <c r="B22" s="48" t="s">
        <v>27</v>
      </c>
      <c r="C22" s="48"/>
      <c r="D22" s="56" t="s">
        <v>24</v>
      </c>
      <c r="E22" s="143">
        <v>2691</v>
      </c>
      <c r="F22" s="143">
        <v>2889</v>
      </c>
      <c r="G22" s="143">
        <v>2916</v>
      </c>
      <c r="H22" s="143">
        <v>2943</v>
      </c>
      <c r="I22" s="143">
        <v>2938</v>
      </c>
      <c r="J22" s="143">
        <v>2957</v>
      </c>
      <c r="K22" s="143">
        <v>2874</v>
      </c>
      <c r="L22" s="64">
        <f t="shared" si="2"/>
        <v>-83</v>
      </c>
      <c r="M22" s="65">
        <f t="shared" si="3"/>
        <v>-2.8068988840040561</v>
      </c>
    </row>
    <row r="23" spans="1:13" s="141" customFormat="1" ht="13.5" customHeight="1" x14ac:dyDescent="0.2">
      <c r="A23" s="56">
        <v>18</v>
      </c>
      <c r="B23" s="70" t="s">
        <v>16</v>
      </c>
      <c r="C23" s="70"/>
      <c r="D23" s="56" t="s">
        <v>24</v>
      </c>
      <c r="E23" s="143">
        <f>E19-E22</f>
        <v>3618</v>
      </c>
      <c r="F23" s="143">
        <v>3594</v>
      </c>
      <c r="G23" s="143">
        <v>3558</v>
      </c>
      <c r="H23" s="143">
        <v>3584</v>
      </c>
      <c r="I23" s="143">
        <v>3588</v>
      </c>
      <c r="J23" s="143">
        <v>3592</v>
      </c>
      <c r="K23" s="143">
        <v>3602</v>
      </c>
      <c r="L23" s="64">
        <f t="shared" si="2"/>
        <v>10</v>
      </c>
      <c r="M23" s="65">
        <f t="shared" si="3"/>
        <v>0.27839643652561108</v>
      </c>
    </row>
    <row r="24" spans="1:13" s="141" customFormat="1" ht="13.5" customHeight="1" x14ac:dyDescent="0.2">
      <c r="A24" s="56">
        <v>19</v>
      </c>
      <c r="B24" s="48" t="s">
        <v>28</v>
      </c>
      <c r="C24" s="48"/>
      <c r="D24" s="56" t="s">
        <v>24</v>
      </c>
      <c r="E24" s="143">
        <f>E19-E25-E26</f>
        <v>2003</v>
      </c>
      <c r="F24" s="143">
        <v>2026</v>
      </c>
      <c r="G24" s="143">
        <v>2040</v>
      </c>
      <c r="H24" s="143">
        <v>2058</v>
      </c>
      <c r="I24" s="143">
        <v>2040</v>
      </c>
      <c r="J24" s="143">
        <v>2030</v>
      </c>
      <c r="K24" s="143">
        <v>2064</v>
      </c>
      <c r="L24" s="64">
        <f t="shared" si="2"/>
        <v>34</v>
      </c>
      <c r="M24" s="65">
        <f t="shared" si="3"/>
        <v>1.6748768472906477</v>
      </c>
    </row>
    <row r="25" spans="1:13" s="141" customFormat="1" ht="13.5" customHeight="1" x14ac:dyDescent="0.2">
      <c r="A25" s="56">
        <v>20</v>
      </c>
      <c r="B25" s="71" t="s">
        <v>29</v>
      </c>
      <c r="C25" s="71"/>
      <c r="D25" s="56" t="s">
        <v>24</v>
      </c>
      <c r="E25" s="143">
        <v>4062</v>
      </c>
      <c r="F25" s="143">
        <v>4224</v>
      </c>
      <c r="G25" s="143">
        <v>4207</v>
      </c>
      <c r="H25" s="143">
        <v>4225</v>
      </c>
      <c r="I25" s="143">
        <v>4236</v>
      </c>
      <c r="J25" s="143">
        <v>4255</v>
      </c>
      <c r="K25" s="143">
        <v>4136</v>
      </c>
      <c r="L25" s="64">
        <f t="shared" si="2"/>
        <v>-119</v>
      </c>
      <c r="M25" s="65">
        <f t="shared" si="3"/>
        <v>-2.7967097532314966</v>
      </c>
    </row>
    <row r="26" spans="1:13" s="141" customFormat="1" ht="13.5" customHeight="1" x14ac:dyDescent="0.2">
      <c r="A26" s="56">
        <v>21</v>
      </c>
      <c r="B26" s="71" t="s">
        <v>30</v>
      </c>
      <c r="C26" s="71"/>
      <c r="D26" s="56" t="s">
        <v>24</v>
      </c>
      <c r="E26" s="166">
        <v>244</v>
      </c>
      <c r="F26" s="166">
        <v>233</v>
      </c>
      <c r="G26" s="166">
        <v>227</v>
      </c>
      <c r="H26" s="166">
        <v>244</v>
      </c>
      <c r="I26" s="166">
        <v>250</v>
      </c>
      <c r="J26" s="166">
        <v>264</v>
      </c>
      <c r="K26" s="166">
        <v>276</v>
      </c>
      <c r="L26" s="64">
        <f t="shared" si="2"/>
        <v>12</v>
      </c>
      <c r="M26" s="65">
        <f t="shared" si="3"/>
        <v>4.5454545454545467</v>
      </c>
    </row>
    <row r="27" spans="1:13" s="141" customFormat="1" ht="13.5" customHeight="1" x14ac:dyDescent="0.2">
      <c r="A27" s="56">
        <v>22</v>
      </c>
      <c r="B27" s="48" t="s">
        <v>31</v>
      </c>
      <c r="C27" s="48"/>
      <c r="D27" s="56" t="s">
        <v>24</v>
      </c>
      <c r="E27" s="64">
        <v>13</v>
      </c>
      <c r="F27" s="64">
        <v>13</v>
      </c>
      <c r="G27" s="64">
        <v>13</v>
      </c>
      <c r="H27" s="64">
        <v>7</v>
      </c>
      <c r="I27" s="64">
        <v>2</v>
      </c>
      <c r="J27" s="64">
        <v>3</v>
      </c>
      <c r="K27" s="64">
        <v>8</v>
      </c>
      <c r="L27" s="64">
        <f t="shared" si="2"/>
        <v>5</v>
      </c>
      <c r="M27" s="65">
        <f t="shared" si="3"/>
        <v>166.66666666666663</v>
      </c>
    </row>
    <row r="28" spans="1:13" s="141" customFormat="1" ht="13.5" customHeight="1" x14ac:dyDescent="0.2">
      <c r="A28" s="56">
        <v>23</v>
      </c>
      <c r="B28" s="48" t="s">
        <v>32</v>
      </c>
      <c r="C28" s="48"/>
      <c r="D28" s="56" t="s">
        <v>24</v>
      </c>
      <c r="E28" s="64">
        <v>179</v>
      </c>
      <c r="F28" s="64">
        <v>126</v>
      </c>
      <c r="G28" s="64">
        <v>116</v>
      </c>
      <c r="H28" s="64">
        <v>112</v>
      </c>
      <c r="I28" s="64">
        <v>109</v>
      </c>
      <c r="J28" s="64">
        <v>119</v>
      </c>
      <c r="K28" s="64">
        <v>108</v>
      </c>
      <c r="L28" s="64">
        <f t="shared" si="2"/>
        <v>-11</v>
      </c>
      <c r="M28" s="65">
        <f t="shared" si="3"/>
        <v>-9.2436974789915922</v>
      </c>
    </row>
    <row r="29" spans="1:13" s="141" customFormat="1" ht="13.5" customHeight="1" x14ac:dyDescent="0.2">
      <c r="A29" s="56">
        <v>24</v>
      </c>
      <c r="B29" s="48" t="s">
        <v>33</v>
      </c>
      <c r="C29" s="48"/>
      <c r="D29" s="56" t="s">
        <v>24</v>
      </c>
      <c r="E29" s="64">
        <v>159</v>
      </c>
      <c r="F29" s="64">
        <v>182</v>
      </c>
      <c r="G29" s="64">
        <v>221</v>
      </c>
      <c r="H29" s="64">
        <v>271</v>
      </c>
      <c r="I29" s="64">
        <v>208</v>
      </c>
      <c r="J29" s="64">
        <v>207</v>
      </c>
      <c r="K29" s="64">
        <v>206</v>
      </c>
      <c r="L29" s="64">
        <f t="shared" si="2"/>
        <v>-1</v>
      </c>
      <c r="M29" s="65">
        <f t="shared" si="3"/>
        <v>-0.48309178743961922</v>
      </c>
    </row>
    <row r="30" spans="1:13" s="141" customFormat="1" ht="13.5" customHeight="1" x14ac:dyDescent="0.2">
      <c r="A30" s="56">
        <v>25</v>
      </c>
      <c r="B30" s="48" t="s">
        <v>34</v>
      </c>
      <c r="C30" s="48"/>
      <c r="D30" s="56" t="s">
        <v>24</v>
      </c>
      <c r="E30" s="64">
        <v>50</v>
      </c>
      <c r="F30" s="64">
        <v>24</v>
      </c>
      <c r="G30" s="64">
        <v>37</v>
      </c>
      <c r="H30" s="64">
        <v>29</v>
      </c>
      <c r="I30" s="64">
        <v>47</v>
      </c>
      <c r="J30" s="64">
        <v>22</v>
      </c>
      <c r="K30" s="64">
        <v>75</v>
      </c>
      <c r="L30" s="64">
        <f t="shared" si="2"/>
        <v>53</v>
      </c>
      <c r="M30" s="65">
        <f t="shared" si="3"/>
        <v>240.90909090909093</v>
      </c>
    </row>
    <row r="31" spans="1:13" s="141" customFormat="1" ht="13.5" customHeight="1" x14ac:dyDescent="0.2">
      <c r="A31" s="56">
        <v>26</v>
      </c>
      <c r="B31" s="48" t="s">
        <v>35</v>
      </c>
      <c r="C31" s="48"/>
      <c r="D31" s="56" t="s">
        <v>24</v>
      </c>
      <c r="E31" s="64">
        <v>42</v>
      </c>
      <c r="F31" s="64">
        <v>47</v>
      </c>
      <c r="G31" s="64">
        <v>79</v>
      </c>
      <c r="H31" s="64">
        <v>50</v>
      </c>
      <c r="I31" s="64">
        <v>132</v>
      </c>
      <c r="J31" s="64">
        <v>115</v>
      </c>
      <c r="K31" s="64">
        <v>98</v>
      </c>
      <c r="L31" s="64">
        <f t="shared" si="2"/>
        <v>-17</v>
      </c>
      <c r="M31" s="65">
        <f t="shared" si="3"/>
        <v>-14.782608695652172</v>
      </c>
    </row>
    <row r="32" spans="1:13" s="141" customFormat="1" ht="13.5" customHeight="1" x14ac:dyDescent="0.2">
      <c r="A32" s="56">
        <v>27</v>
      </c>
      <c r="B32" s="48" t="s">
        <v>36</v>
      </c>
      <c r="C32" s="48"/>
      <c r="D32" s="56" t="s">
        <v>24</v>
      </c>
      <c r="E32" s="143">
        <v>2674</v>
      </c>
      <c r="F32" s="143">
        <v>2603</v>
      </c>
      <c r="G32" s="143">
        <v>2809</v>
      </c>
      <c r="H32" s="143">
        <v>2795</v>
      </c>
      <c r="I32" s="168">
        <v>2578</v>
      </c>
      <c r="J32" s="168">
        <v>2582</v>
      </c>
      <c r="K32" s="168"/>
      <c r="L32" s="64">
        <f t="shared" si="2"/>
        <v>-2582</v>
      </c>
      <c r="M32" s="65">
        <f t="shared" si="3"/>
        <v>-100</v>
      </c>
    </row>
    <row r="33" spans="1:13" s="141" customFormat="1" ht="13.5" customHeight="1" x14ac:dyDescent="0.2">
      <c r="A33" s="56">
        <v>28</v>
      </c>
      <c r="B33" s="48" t="s">
        <v>37</v>
      </c>
      <c r="C33" s="48"/>
      <c r="D33" s="56" t="s">
        <v>24</v>
      </c>
      <c r="E33" s="64">
        <v>48</v>
      </c>
      <c r="F33" s="64">
        <v>71</v>
      </c>
      <c r="G33" s="64">
        <v>48</v>
      </c>
      <c r="H33" s="64">
        <v>30</v>
      </c>
      <c r="I33" s="64">
        <v>31</v>
      </c>
      <c r="J33" s="64">
        <v>66</v>
      </c>
      <c r="K33" s="64">
        <v>14</v>
      </c>
      <c r="L33" s="64">
        <f t="shared" si="2"/>
        <v>-52</v>
      </c>
      <c r="M33" s="65">
        <f t="shared" si="3"/>
        <v>-78.787878787878782</v>
      </c>
    </row>
    <row r="34" spans="1:13" s="141" customFormat="1" ht="13.5" customHeight="1" x14ac:dyDescent="0.2">
      <c r="A34" s="56">
        <v>29</v>
      </c>
      <c r="B34" s="48" t="s">
        <v>38</v>
      </c>
      <c r="C34" s="48"/>
      <c r="D34" s="56" t="s">
        <v>24</v>
      </c>
      <c r="E34" s="64">
        <v>306</v>
      </c>
      <c r="F34" s="64">
        <v>172</v>
      </c>
      <c r="G34" s="64">
        <v>245</v>
      </c>
      <c r="H34" s="64">
        <v>99</v>
      </c>
      <c r="I34" s="64">
        <v>74</v>
      </c>
      <c r="J34" s="64">
        <v>233</v>
      </c>
      <c r="K34" s="64">
        <v>212</v>
      </c>
      <c r="L34" s="64">
        <f t="shared" si="2"/>
        <v>-21</v>
      </c>
      <c r="M34" s="65">
        <f t="shared" si="3"/>
        <v>-9.0128755364806921</v>
      </c>
    </row>
    <row r="35" spans="1:13" s="141" customFormat="1" ht="13.5" customHeight="1" x14ac:dyDescent="0.2">
      <c r="A35" s="56">
        <v>30</v>
      </c>
      <c r="B35" s="48" t="s">
        <v>39</v>
      </c>
      <c r="C35" s="48"/>
      <c r="D35" s="56" t="s">
        <v>24</v>
      </c>
      <c r="E35" s="64">
        <v>216</v>
      </c>
      <c r="F35" s="64">
        <v>168</v>
      </c>
      <c r="G35" s="64">
        <v>263</v>
      </c>
      <c r="H35" s="64">
        <v>74</v>
      </c>
      <c r="I35" s="64">
        <v>18</v>
      </c>
      <c r="J35" s="64">
        <v>95</v>
      </c>
      <c r="K35" s="64">
        <v>126</v>
      </c>
      <c r="L35" s="64">
        <f t="shared" si="2"/>
        <v>31</v>
      </c>
      <c r="M35" s="65">
        <f t="shared" si="3"/>
        <v>32.631578947368411</v>
      </c>
    </row>
    <row r="36" spans="1:13" s="141" customFormat="1" ht="13.5" customHeight="1" x14ac:dyDescent="0.2">
      <c r="A36" s="56">
        <v>31</v>
      </c>
      <c r="B36" s="48" t="s">
        <v>40</v>
      </c>
      <c r="C36" s="48"/>
      <c r="D36" s="56" t="s">
        <v>41</v>
      </c>
      <c r="E36" s="169">
        <f>562.7+14.6</f>
        <v>577.30000000000007</v>
      </c>
      <c r="F36" s="169">
        <v>753.6</v>
      </c>
      <c r="G36" s="169">
        <v>1206.0999999999999</v>
      </c>
      <c r="H36" s="169">
        <v>1781.9</v>
      </c>
      <c r="I36" s="169">
        <v>1879.7</v>
      </c>
      <c r="J36" s="169">
        <v>1631.3</v>
      </c>
      <c r="K36" s="169">
        <f>1755+179.1</f>
        <v>1934.1</v>
      </c>
      <c r="L36" s="64">
        <f t="shared" si="2"/>
        <v>302.79999999999995</v>
      </c>
      <c r="M36" s="65">
        <f t="shared" si="3"/>
        <v>18.561883160669396</v>
      </c>
    </row>
    <row r="37" spans="1:13" s="141" customFormat="1" ht="13.5" customHeight="1" x14ac:dyDescent="0.2">
      <c r="A37" s="56">
        <v>32</v>
      </c>
      <c r="B37" s="75" t="s">
        <v>42</v>
      </c>
      <c r="C37" s="75"/>
      <c r="D37" s="56" t="s">
        <v>41</v>
      </c>
      <c r="E37" s="169">
        <f>1140.1+17.9</f>
        <v>1158</v>
      </c>
      <c r="F37" s="169">
        <v>1273.9000000000001</v>
      </c>
      <c r="G37" s="169">
        <v>2597.1</v>
      </c>
      <c r="H37" s="169">
        <v>3457.7</v>
      </c>
      <c r="I37" s="169">
        <v>6157.3</v>
      </c>
      <c r="J37" s="169">
        <v>7765.2999999999993</v>
      </c>
      <c r="K37" s="169">
        <f>8139.2+257.2</f>
        <v>8396.4</v>
      </c>
      <c r="L37" s="64">
        <f t="shared" si="2"/>
        <v>631.10000000000036</v>
      </c>
      <c r="M37" s="65">
        <f t="shared" si="3"/>
        <v>8.1271811778038199</v>
      </c>
    </row>
    <row r="38" spans="1:13" s="141" customFormat="1" ht="13.5" customHeight="1" x14ac:dyDescent="0.2">
      <c r="A38" s="56">
        <v>33</v>
      </c>
      <c r="B38" s="48" t="s">
        <v>43</v>
      </c>
      <c r="C38" s="48"/>
      <c r="D38" s="56" t="s">
        <v>41</v>
      </c>
      <c r="E38" s="169">
        <v>235.8</v>
      </c>
      <c r="F38" s="169">
        <v>368</v>
      </c>
      <c r="G38" s="169">
        <v>280.3</v>
      </c>
      <c r="H38" s="87">
        <v>431</v>
      </c>
      <c r="I38" s="170">
        <v>475.5</v>
      </c>
      <c r="J38" s="170">
        <v>479.3</v>
      </c>
      <c r="K38" s="170">
        <v>556.6</v>
      </c>
      <c r="L38" s="64">
        <f t="shared" si="2"/>
        <v>77.300000000000011</v>
      </c>
      <c r="M38" s="65">
        <f t="shared" si="3"/>
        <v>16.127686209054872</v>
      </c>
    </row>
    <row r="39" spans="1:13" s="141" customFormat="1" ht="13.5" customHeight="1" x14ac:dyDescent="0.2">
      <c r="A39" s="56">
        <v>34</v>
      </c>
      <c r="B39" s="75" t="s">
        <v>44</v>
      </c>
      <c r="C39" s="75"/>
      <c r="D39" s="56" t="s">
        <v>41</v>
      </c>
      <c r="E39" s="169">
        <v>156.4</v>
      </c>
      <c r="F39" s="169">
        <v>174.2</v>
      </c>
      <c r="G39" s="169">
        <v>199.4</v>
      </c>
      <c r="H39" s="87">
        <v>413.2</v>
      </c>
      <c r="I39" s="170">
        <v>2892</v>
      </c>
      <c r="J39" s="170">
        <v>2801.5</v>
      </c>
      <c r="K39" s="170">
        <v>2440</v>
      </c>
      <c r="L39" s="64">
        <f t="shared" si="2"/>
        <v>-361.5</v>
      </c>
      <c r="M39" s="65">
        <f t="shared" si="3"/>
        <v>-12.903801534892025</v>
      </c>
    </row>
    <row r="40" spans="1:13" s="172" customFormat="1" ht="18" customHeight="1" x14ac:dyDescent="0.2">
      <c r="A40" s="144">
        <v>35</v>
      </c>
      <c r="B40" s="61" t="s">
        <v>45</v>
      </c>
      <c r="C40" s="61"/>
      <c r="D40" s="62" t="s">
        <v>14</v>
      </c>
      <c r="E40" s="171">
        <v>1186</v>
      </c>
      <c r="F40" s="171">
        <v>1180</v>
      </c>
      <c r="G40" s="171">
        <v>1166</v>
      </c>
      <c r="H40" s="171">
        <v>1140</v>
      </c>
      <c r="I40" s="171">
        <f>I41+I43+I45+I47</f>
        <v>1026</v>
      </c>
      <c r="J40" s="171">
        <v>991</v>
      </c>
      <c r="K40" s="63">
        <f>K41+K43+K45+K47</f>
        <v>1004</v>
      </c>
      <c r="L40" s="64">
        <f>K40-J40</f>
        <v>13</v>
      </c>
      <c r="M40" s="65">
        <f t="shared" si="3"/>
        <v>1.3118062563067525</v>
      </c>
    </row>
    <row r="41" spans="1:13" s="141" customFormat="1" ht="13.5" customHeight="1" x14ac:dyDescent="0.2">
      <c r="A41" s="56">
        <v>36</v>
      </c>
      <c r="B41" s="77" t="s">
        <v>46</v>
      </c>
      <c r="C41" s="78" t="s">
        <v>13</v>
      </c>
      <c r="D41" s="56" t="s">
        <v>14</v>
      </c>
      <c r="E41" s="143">
        <f>458+466</f>
        <v>924</v>
      </c>
      <c r="F41" s="143">
        <v>908</v>
      </c>
      <c r="G41" s="143">
        <v>888</v>
      </c>
      <c r="H41" s="143">
        <v>848</v>
      </c>
      <c r="I41" s="143">
        <v>737</v>
      </c>
      <c r="J41" s="143">
        <v>679</v>
      </c>
      <c r="K41" s="58">
        <v>655</v>
      </c>
      <c r="L41" s="64">
        <f t="shared" si="2"/>
        <v>-24</v>
      </c>
      <c r="M41" s="65">
        <f t="shared" si="3"/>
        <v>-3.5346097201767321</v>
      </c>
    </row>
    <row r="42" spans="1:13" s="141" customFormat="1" ht="13.5" customHeight="1" x14ac:dyDescent="0.2">
      <c r="A42" s="56">
        <v>37</v>
      </c>
      <c r="B42" s="77"/>
      <c r="C42" s="78" t="s">
        <v>47</v>
      </c>
      <c r="D42" s="56" t="s">
        <v>18</v>
      </c>
      <c r="E42" s="169">
        <f>E41/E40*100</f>
        <v>77.908937605396289</v>
      </c>
      <c r="F42" s="169">
        <v>76.949152542372872</v>
      </c>
      <c r="G42" s="169">
        <v>76.157804459691249</v>
      </c>
      <c r="H42" s="169">
        <v>74.385964912280699</v>
      </c>
      <c r="I42" s="169">
        <f>I41/I40*100</f>
        <v>71.832358674463933</v>
      </c>
      <c r="J42" s="169">
        <f>J41/J40*100</f>
        <v>68.516649848637741</v>
      </c>
      <c r="K42" s="74">
        <f>K41/K40*100</f>
        <v>65.239043824701199</v>
      </c>
      <c r="L42" s="64">
        <f t="shared" si="2"/>
        <v>-3.2776060239365421</v>
      </c>
      <c r="M42" s="65">
        <f t="shared" si="3"/>
        <v>-4.7836635783816206</v>
      </c>
    </row>
    <row r="43" spans="1:13" s="141" customFormat="1" ht="13.5" customHeight="1" x14ac:dyDescent="0.2">
      <c r="A43" s="56">
        <v>38</v>
      </c>
      <c r="B43" s="77" t="s">
        <v>48</v>
      </c>
      <c r="C43" s="78" t="s">
        <v>13</v>
      </c>
      <c r="D43" s="56" t="s">
        <v>14</v>
      </c>
      <c r="E43" s="143">
        <v>190</v>
      </c>
      <c r="F43" s="143">
        <v>188</v>
      </c>
      <c r="G43" s="143">
        <v>196</v>
      </c>
      <c r="H43" s="143">
        <v>204</v>
      </c>
      <c r="I43" s="143">
        <v>190</v>
      </c>
      <c r="J43" s="143">
        <v>215</v>
      </c>
      <c r="K43" s="58">
        <v>222</v>
      </c>
      <c r="L43" s="64">
        <f t="shared" si="2"/>
        <v>7</v>
      </c>
      <c r="M43" s="65">
        <f t="shared" si="3"/>
        <v>3.2558139534883708</v>
      </c>
    </row>
    <row r="44" spans="1:13" s="141" customFormat="1" ht="13.5" customHeight="1" x14ac:dyDescent="0.2">
      <c r="A44" s="56">
        <v>39</v>
      </c>
      <c r="B44" s="77"/>
      <c r="C44" s="78" t="s">
        <v>47</v>
      </c>
      <c r="D44" s="56" t="s">
        <v>18</v>
      </c>
      <c r="E44" s="169">
        <f>E43/E40*100</f>
        <v>16.020236087689714</v>
      </c>
      <c r="F44" s="169">
        <v>15.932203389830507</v>
      </c>
      <c r="G44" s="169">
        <v>16.809605488850771</v>
      </c>
      <c r="H44" s="169">
        <v>17.894736842105264</v>
      </c>
      <c r="I44" s="169">
        <f>I43/I40*100</f>
        <v>18.518518518518519</v>
      </c>
      <c r="J44" s="169">
        <f>J43/J40*100</f>
        <v>21.695257315842582</v>
      </c>
      <c r="K44" s="74">
        <f>K43/K40*100</f>
        <v>22.111553784860558</v>
      </c>
      <c r="L44" s="64">
        <f t="shared" si="2"/>
        <v>0.41629646901797557</v>
      </c>
      <c r="M44" s="65">
        <f t="shared" si="3"/>
        <v>1.9188362827758709</v>
      </c>
    </row>
    <row r="45" spans="1:13" s="141" customFormat="1" ht="13.5" customHeight="1" x14ac:dyDescent="0.2">
      <c r="A45" s="56">
        <v>40</v>
      </c>
      <c r="B45" s="77" t="s">
        <v>49</v>
      </c>
      <c r="C45" s="78" t="s">
        <v>13</v>
      </c>
      <c r="D45" s="56" t="s">
        <v>14</v>
      </c>
      <c r="E45" s="143">
        <v>54</v>
      </c>
      <c r="F45" s="143">
        <v>61</v>
      </c>
      <c r="G45" s="143">
        <v>60</v>
      </c>
      <c r="H45" s="143">
        <v>59</v>
      </c>
      <c r="I45" s="143">
        <v>67</v>
      </c>
      <c r="J45" s="143">
        <v>63</v>
      </c>
      <c r="K45" s="58">
        <v>90</v>
      </c>
      <c r="L45" s="64">
        <f t="shared" si="2"/>
        <v>27</v>
      </c>
      <c r="M45" s="65">
        <f t="shared" si="3"/>
        <v>42.857142857142861</v>
      </c>
    </row>
    <row r="46" spans="1:13" s="141" customFormat="1" ht="13.5" customHeight="1" x14ac:dyDescent="0.2">
      <c r="A46" s="56">
        <v>41</v>
      </c>
      <c r="B46" s="77"/>
      <c r="C46" s="78" t="s">
        <v>47</v>
      </c>
      <c r="D46" s="56" t="s">
        <v>18</v>
      </c>
      <c r="E46" s="169">
        <f>E45/E40*100</f>
        <v>4.5531197301854975</v>
      </c>
      <c r="F46" s="169">
        <v>5.1694915254237284</v>
      </c>
      <c r="G46" s="169">
        <v>5.1457975986277873</v>
      </c>
      <c r="H46" s="169">
        <v>5.1754385964912286</v>
      </c>
      <c r="I46" s="169">
        <f>I45/I40*100</f>
        <v>6.530214424951267</v>
      </c>
      <c r="J46" s="169">
        <f>J45/J40*100</f>
        <v>6.3572149344096873</v>
      </c>
      <c r="K46" s="74">
        <f>K45/K40*100</f>
        <v>8.9641434262948216</v>
      </c>
      <c r="L46" s="64">
        <f t="shared" si="2"/>
        <v>2.6069284918851343</v>
      </c>
      <c r="M46" s="65">
        <f t="shared" si="3"/>
        <v>41.007398975526485</v>
      </c>
    </row>
    <row r="47" spans="1:13" s="141" customFormat="1" ht="13.5" customHeight="1" x14ac:dyDescent="0.2">
      <c r="A47" s="56">
        <v>42</v>
      </c>
      <c r="B47" s="77" t="s">
        <v>50</v>
      </c>
      <c r="C47" s="78" t="s">
        <v>13</v>
      </c>
      <c r="D47" s="56" t="s">
        <v>14</v>
      </c>
      <c r="E47" s="143">
        <v>18</v>
      </c>
      <c r="F47" s="143">
        <v>23</v>
      </c>
      <c r="G47" s="143">
        <v>22</v>
      </c>
      <c r="H47" s="143">
        <v>29</v>
      </c>
      <c r="I47" s="143">
        <v>32</v>
      </c>
      <c r="J47" s="143">
        <v>34</v>
      </c>
      <c r="K47" s="58">
        <v>37</v>
      </c>
      <c r="L47" s="64">
        <f t="shared" si="2"/>
        <v>3</v>
      </c>
      <c r="M47" s="65">
        <f t="shared" si="3"/>
        <v>8.8235294117646959</v>
      </c>
    </row>
    <row r="48" spans="1:13" s="141" customFormat="1" ht="13.5" customHeight="1" x14ac:dyDescent="0.2">
      <c r="A48" s="56">
        <v>43</v>
      </c>
      <c r="B48" s="77"/>
      <c r="C48" s="78" t="s">
        <v>47</v>
      </c>
      <c r="D48" s="56" t="s">
        <v>18</v>
      </c>
      <c r="E48" s="169">
        <f>E47/E40*100</f>
        <v>1.5177065767284992</v>
      </c>
      <c r="F48" s="169">
        <v>1.9491525423728815</v>
      </c>
      <c r="G48" s="169">
        <v>1.8867924528301887</v>
      </c>
      <c r="H48" s="169">
        <v>2.5438596491228069</v>
      </c>
      <c r="I48" s="169">
        <f>I47/I40*100</f>
        <v>3.1189083820662766</v>
      </c>
      <c r="J48" s="169">
        <f>J47/J40*100</f>
        <v>3.4308779011099895</v>
      </c>
      <c r="K48" s="74">
        <f>K47/K40*100</f>
        <v>3.6852589641434266</v>
      </c>
      <c r="L48" s="64">
        <f t="shared" si="2"/>
        <v>0.2543810630334371</v>
      </c>
      <c r="M48" s="65">
        <f t="shared" si="3"/>
        <v>7.4144598078275408</v>
      </c>
    </row>
    <row r="49" spans="1:13" s="172" customFormat="1" ht="15" customHeight="1" x14ac:dyDescent="0.2">
      <c r="A49" s="144">
        <v>44</v>
      </c>
      <c r="B49" s="82" t="s">
        <v>51</v>
      </c>
      <c r="C49" s="82"/>
      <c r="D49" s="62" t="s">
        <v>14</v>
      </c>
      <c r="E49" s="171">
        <v>925</v>
      </c>
      <c r="F49" s="171">
        <v>884</v>
      </c>
      <c r="G49" s="171">
        <v>870</v>
      </c>
      <c r="H49" s="171">
        <v>843</v>
      </c>
      <c r="I49" s="171">
        <v>773</v>
      </c>
      <c r="J49" s="171">
        <v>765</v>
      </c>
      <c r="K49" s="84">
        <v>776</v>
      </c>
      <c r="L49" s="64">
        <f t="shared" si="2"/>
        <v>11</v>
      </c>
      <c r="M49" s="65">
        <f t="shared" si="3"/>
        <v>1.437908496732021</v>
      </c>
    </row>
    <row r="50" spans="1:13" s="141" customFormat="1" ht="13.5" customHeight="1" x14ac:dyDescent="0.2">
      <c r="A50" s="56">
        <v>45</v>
      </c>
      <c r="B50" s="48" t="s">
        <v>52</v>
      </c>
      <c r="C50" s="48"/>
      <c r="D50" s="56" t="s">
        <v>14</v>
      </c>
      <c r="E50" s="143">
        <v>661</v>
      </c>
      <c r="F50" s="143">
        <v>598</v>
      </c>
      <c r="G50" s="64">
        <v>730</v>
      </c>
      <c r="H50" s="64">
        <v>726</v>
      </c>
      <c r="I50" s="64">
        <v>764</v>
      </c>
      <c r="J50" s="64">
        <v>645</v>
      </c>
      <c r="K50" s="64">
        <v>642</v>
      </c>
      <c r="L50" s="64">
        <f t="shared" si="2"/>
        <v>-3</v>
      </c>
      <c r="M50" s="65">
        <f t="shared" si="3"/>
        <v>-0.46511627906976116</v>
      </c>
    </row>
    <row r="51" spans="1:13" s="141" customFormat="1" ht="13.5" customHeight="1" x14ac:dyDescent="0.2">
      <c r="A51" s="56">
        <v>46</v>
      </c>
      <c r="B51" s="48" t="s">
        <v>53</v>
      </c>
      <c r="C51" s="48"/>
      <c r="D51" s="56" t="s">
        <v>18</v>
      </c>
      <c r="E51" s="169">
        <f>E50/E49*100</f>
        <v>71.459459459459467</v>
      </c>
      <c r="F51" s="169">
        <v>67.64705882352942</v>
      </c>
      <c r="G51" s="169">
        <v>83.908045977011497</v>
      </c>
      <c r="H51" s="169">
        <v>77.698695136417555</v>
      </c>
      <c r="I51" s="169">
        <v>77.698695136417555</v>
      </c>
      <c r="J51" s="169">
        <v>77.698695136417555</v>
      </c>
      <c r="K51" s="87">
        <f>K50/K49*100</f>
        <v>82.731958762886592</v>
      </c>
      <c r="L51" s="64">
        <f t="shared" si="2"/>
        <v>5.0332636264690365</v>
      </c>
      <c r="M51" s="65">
        <f t="shared" si="3"/>
        <v>6.47792555284488</v>
      </c>
    </row>
    <row r="52" spans="1:13" s="141" customFormat="1" ht="13.5" customHeight="1" x14ac:dyDescent="0.2">
      <c r="A52" s="56">
        <v>47</v>
      </c>
      <c r="B52" s="48" t="s">
        <v>54</v>
      </c>
      <c r="C52" s="48"/>
      <c r="D52" s="56" t="s">
        <v>14</v>
      </c>
      <c r="E52" s="143">
        <v>470</v>
      </c>
      <c r="F52" s="143">
        <v>441</v>
      </c>
      <c r="G52" s="64">
        <v>581</v>
      </c>
      <c r="H52" s="64">
        <v>460</v>
      </c>
      <c r="I52" s="64">
        <v>524</v>
      </c>
      <c r="J52" s="64">
        <v>617</v>
      </c>
      <c r="K52" s="64">
        <v>603</v>
      </c>
      <c r="L52" s="64">
        <f t="shared" si="2"/>
        <v>-14</v>
      </c>
      <c r="M52" s="65">
        <f t="shared" si="3"/>
        <v>-2.2690437601296622</v>
      </c>
    </row>
    <row r="53" spans="1:13" s="141" customFormat="1" ht="13.5" customHeight="1" x14ac:dyDescent="0.2">
      <c r="A53" s="56">
        <v>48</v>
      </c>
      <c r="B53" s="48" t="s">
        <v>53</v>
      </c>
      <c r="C53" s="48"/>
      <c r="D53" s="56" t="s">
        <v>18</v>
      </c>
      <c r="E53" s="169">
        <f>E52/E49*100</f>
        <v>50.810810810810814</v>
      </c>
      <c r="F53" s="169">
        <v>49.886877828054295</v>
      </c>
      <c r="G53" s="169">
        <v>66.781609195402297</v>
      </c>
      <c r="H53" s="169">
        <v>54.804270462633454</v>
      </c>
      <c r="I53" s="169">
        <v>54.804270462633454</v>
      </c>
      <c r="J53" s="169">
        <v>54.804270462633454</v>
      </c>
      <c r="K53" s="87">
        <f>K52/K49*100</f>
        <v>77.706185567010309</v>
      </c>
      <c r="L53" s="64">
        <f t="shared" si="2"/>
        <v>22.901915104376855</v>
      </c>
      <c r="M53" s="65">
        <f t="shared" si="3"/>
        <v>41.788559378765569</v>
      </c>
    </row>
    <row r="54" spans="1:13" s="141" customFormat="1" ht="13.5" customHeight="1" x14ac:dyDescent="0.2">
      <c r="A54" s="56">
        <v>49</v>
      </c>
      <c r="B54" s="48" t="s">
        <v>55</v>
      </c>
      <c r="C54" s="48"/>
      <c r="D54" s="56" t="s">
        <v>14</v>
      </c>
      <c r="E54" s="143">
        <v>142</v>
      </c>
      <c r="F54" s="143">
        <v>125</v>
      </c>
      <c r="G54" s="64">
        <v>143</v>
      </c>
      <c r="H54" s="64">
        <v>190</v>
      </c>
      <c r="I54" s="64">
        <v>119</v>
      </c>
      <c r="J54" s="64">
        <v>221</v>
      </c>
      <c r="K54" s="64">
        <v>235</v>
      </c>
      <c r="L54" s="64">
        <f t="shared" si="2"/>
        <v>14</v>
      </c>
      <c r="M54" s="65">
        <f t="shared" si="3"/>
        <v>6.3348416289592819</v>
      </c>
    </row>
    <row r="55" spans="1:13" s="141" customFormat="1" ht="13.5" customHeight="1" x14ac:dyDescent="0.2">
      <c r="A55" s="56">
        <v>50</v>
      </c>
      <c r="B55" s="48" t="s">
        <v>53</v>
      </c>
      <c r="C55" s="48"/>
      <c r="D55" s="56" t="s">
        <v>18</v>
      </c>
      <c r="E55" s="169">
        <f>E54/E49*100</f>
        <v>15.351351351351351</v>
      </c>
      <c r="F55" s="169">
        <v>14.140271493212669</v>
      </c>
      <c r="G55" s="169">
        <v>16.436781609195403</v>
      </c>
      <c r="H55" s="169">
        <v>22.301304863582445</v>
      </c>
      <c r="I55" s="169">
        <v>22.301304863582445</v>
      </c>
      <c r="J55" s="169">
        <v>22.301304863582445</v>
      </c>
      <c r="K55" s="87">
        <f>K54/K49*100</f>
        <v>30.283505154639172</v>
      </c>
      <c r="L55" s="64">
        <f t="shared" si="2"/>
        <v>7.9822002910567278</v>
      </c>
      <c r="M55" s="65">
        <f t="shared" si="3"/>
        <v>35.792525773195848</v>
      </c>
    </row>
    <row r="56" spans="1:13" s="141" customFormat="1" ht="13.5" customHeight="1" x14ac:dyDescent="0.2">
      <c r="A56" s="56">
        <v>51</v>
      </c>
      <c r="B56" s="48" t="s">
        <v>56</v>
      </c>
      <c r="C56" s="48"/>
      <c r="D56" s="56" t="s">
        <v>14</v>
      </c>
      <c r="E56" s="143">
        <v>324</v>
      </c>
      <c r="F56" s="143">
        <v>318</v>
      </c>
      <c r="G56" s="64">
        <v>382</v>
      </c>
      <c r="H56" s="64">
        <v>257</v>
      </c>
      <c r="I56" s="64">
        <v>180</v>
      </c>
      <c r="J56" s="64">
        <v>315</v>
      </c>
      <c r="K56" s="64">
        <v>366</v>
      </c>
      <c r="L56" s="64">
        <f t="shared" si="2"/>
        <v>51</v>
      </c>
      <c r="M56" s="65">
        <f t="shared" si="3"/>
        <v>16.190476190476204</v>
      </c>
    </row>
    <row r="57" spans="1:13" s="141" customFormat="1" ht="13.5" customHeight="1" x14ac:dyDescent="0.2">
      <c r="A57" s="56">
        <v>52</v>
      </c>
      <c r="B57" s="48" t="s">
        <v>53</v>
      </c>
      <c r="C57" s="48"/>
      <c r="D57" s="56" t="s">
        <v>18</v>
      </c>
      <c r="E57" s="169">
        <f>E56/E49*100</f>
        <v>35.027027027027025</v>
      </c>
      <c r="F57" s="169">
        <v>35.972850678733032</v>
      </c>
      <c r="G57" s="169">
        <v>43.908045977011497</v>
      </c>
      <c r="H57" s="169">
        <v>30.367734282325031</v>
      </c>
      <c r="I57" s="169">
        <v>30.367734282325031</v>
      </c>
      <c r="J57" s="169">
        <v>30.367734282325031</v>
      </c>
      <c r="K57" s="87">
        <f>K56/K49*100</f>
        <v>47.164948453608247</v>
      </c>
      <c r="L57" s="64">
        <f t="shared" si="2"/>
        <v>16.797214171283215</v>
      </c>
      <c r="M57" s="65">
        <f t="shared" si="3"/>
        <v>55.312701353092763</v>
      </c>
    </row>
    <row r="58" spans="1:13" s="172" customFormat="1" ht="18" customHeight="1" x14ac:dyDescent="0.2">
      <c r="A58" s="144">
        <v>53</v>
      </c>
      <c r="B58" s="61" t="s">
        <v>57</v>
      </c>
      <c r="C58" s="61"/>
      <c r="D58" s="62" t="s">
        <v>58</v>
      </c>
      <c r="E58" s="171">
        <f>SUM(E59:E63)</f>
        <v>180535</v>
      </c>
      <c r="F58" s="171">
        <v>197991</v>
      </c>
      <c r="G58" s="171">
        <v>193113</v>
      </c>
      <c r="H58" s="171">
        <v>198929</v>
      </c>
      <c r="I58" s="171">
        <f>SUM(I59:I63)</f>
        <v>197201</v>
      </c>
      <c r="J58" s="171">
        <v>208838</v>
      </c>
      <c r="K58" s="84">
        <f>SUM(K59:K63)</f>
        <v>235109</v>
      </c>
      <c r="L58" s="64">
        <f t="shared" si="2"/>
        <v>26271</v>
      </c>
      <c r="M58" s="65">
        <f t="shared" si="3"/>
        <v>12.579607159616543</v>
      </c>
    </row>
    <row r="59" spans="1:13" s="141" customFormat="1" ht="13.5" customHeight="1" x14ac:dyDescent="0.2">
      <c r="A59" s="56">
        <v>54</v>
      </c>
      <c r="B59" s="89" t="s">
        <v>59</v>
      </c>
      <c r="C59" s="89"/>
      <c r="D59" s="56" t="s">
        <v>58</v>
      </c>
      <c r="E59" s="143">
        <v>983</v>
      </c>
      <c r="F59" s="143">
        <v>943</v>
      </c>
      <c r="G59" s="143">
        <v>883</v>
      </c>
      <c r="H59" s="143">
        <v>788</v>
      </c>
      <c r="I59" s="143">
        <v>685</v>
      </c>
      <c r="J59" s="143">
        <v>639</v>
      </c>
      <c r="K59" s="64">
        <v>672</v>
      </c>
      <c r="L59" s="64">
        <f t="shared" si="2"/>
        <v>33</v>
      </c>
      <c r="M59" s="65">
        <f t="shared" si="3"/>
        <v>5.1643192488263026</v>
      </c>
    </row>
    <row r="60" spans="1:13" s="141" customFormat="1" ht="13.5" customHeight="1" x14ac:dyDescent="0.2">
      <c r="A60" s="56">
        <v>55</v>
      </c>
      <c r="B60" s="89" t="s">
        <v>60</v>
      </c>
      <c r="C60" s="89"/>
      <c r="D60" s="56" t="s">
        <v>58</v>
      </c>
      <c r="E60" s="143">
        <v>21582</v>
      </c>
      <c r="F60" s="143">
        <v>23269</v>
      </c>
      <c r="G60" s="143">
        <v>25420</v>
      </c>
      <c r="H60" s="143">
        <v>26923</v>
      </c>
      <c r="I60" s="143">
        <v>27318</v>
      </c>
      <c r="J60" s="143">
        <v>29600</v>
      </c>
      <c r="K60" s="64">
        <v>33783</v>
      </c>
      <c r="L60" s="64">
        <f t="shared" si="2"/>
        <v>4183</v>
      </c>
      <c r="M60" s="65">
        <f t="shared" si="3"/>
        <v>14.131756756756758</v>
      </c>
    </row>
    <row r="61" spans="1:13" s="95" customFormat="1" ht="13.5" customHeight="1" x14ac:dyDescent="0.2">
      <c r="A61" s="56">
        <v>56</v>
      </c>
      <c r="B61" s="89" t="s">
        <v>61</v>
      </c>
      <c r="C61" s="89"/>
      <c r="D61" s="56" t="s">
        <v>58</v>
      </c>
      <c r="E61" s="143">
        <v>19112</v>
      </c>
      <c r="F61" s="143">
        <v>19310</v>
      </c>
      <c r="G61" s="143">
        <v>17924</v>
      </c>
      <c r="H61" s="143">
        <v>17925</v>
      </c>
      <c r="I61" s="143">
        <v>18364</v>
      </c>
      <c r="J61" s="143">
        <v>19061</v>
      </c>
      <c r="K61" s="64">
        <v>20974</v>
      </c>
      <c r="L61" s="64">
        <f t="shared" si="2"/>
        <v>1913</v>
      </c>
      <c r="M61" s="65">
        <f t="shared" si="3"/>
        <v>10.036199569802221</v>
      </c>
    </row>
    <row r="62" spans="1:13" s="95" customFormat="1" ht="13.5" customHeight="1" x14ac:dyDescent="0.2">
      <c r="A62" s="56">
        <v>57</v>
      </c>
      <c r="B62" s="89" t="s">
        <v>62</v>
      </c>
      <c r="C62" s="89"/>
      <c r="D62" s="56" t="s">
        <v>58</v>
      </c>
      <c r="E62" s="143">
        <v>65104</v>
      </c>
      <c r="F62" s="143">
        <v>73959</v>
      </c>
      <c r="G62" s="143">
        <v>69999</v>
      </c>
      <c r="H62" s="143">
        <v>72119</v>
      </c>
      <c r="I62" s="143">
        <v>73805</v>
      </c>
      <c r="J62" s="143">
        <v>77873</v>
      </c>
      <c r="K62" s="64">
        <v>87088</v>
      </c>
      <c r="L62" s="64">
        <f t="shared" si="2"/>
        <v>9215</v>
      </c>
      <c r="M62" s="65">
        <f t="shared" si="3"/>
        <v>11.833369717360313</v>
      </c>
    </row>
    <row r="63" spans="1:13" s="95" customFormat="1" ht="13.5" customHeight="1" x14ac:dyDescent="0.2">
      <c r="A63" s="56">
        <v>58</v>
      </c>
      <c r="B63" s="89" t="s">
        <v>63</v>
      </c>
      <c r="C63" s="89"/>
      <c r="D63" s="56" t="s">
        <v>58</v>
      </c>
      <c r="E63" s="143">
        <v>73754</v>
      </c>
      <c r="F63" s="143">
        <v>80510</v>
      </c>
      <c r="G63" s="143">
        <v>78887</v>
      </c>
      <c r="H63" s="143">
        <v>81174</v>
      </c>
      <c r="I63" s="143">
        <v>77029</v>
      </c>
      <c r="J63" s="143">
        <v>81665</v>
      </c>
      <c r="K63" s="64">
        <v>92592</v>
      </c>
      <c r="L63" s="64">
        <f t="shared" si="2"/>
        <v>10927</v>
      </c>
      <c r="M63" s="65">
        <f t="shared" si="3"/>
        <v>13.380273066797272</v>
      </c>
    </row>
    <row r="64" spans="1:13" s="95" customFormat="1" ht="13.5" customHeight="1" x14ac:dyDescent="0.2">
      <c r="A64" s="56">
        <v>59</v>
      </c>
      <c r="B64" s="48" t="s">
        <v>64</v>
      </c>
      <c r="C64" s="48"/>
      <c r="D64" s="56" t="s">
        <v>58</v>
      </c>
      <c r="E64" s="143">
        <f>SUM(E65:E69)</f>
        <v>78830</v>
      </c>
      <c r="F64" s="143">
        <v>86069</v>
      </c>
      <c r="G64" s="143">
        <v>85453</v>
      </c>
      <c r="H64" s="143">
        <v>87483</v>
      </c>
      <c r="I64" s="143">
        <f>SUM(I65:I69)</f>
        <v>85893</v>
      </c>
      <c r="J64" s="143">
        <v>91385</v>
      </c>
      <c r="K64" s="84">
        <f>SUM(K65:K69)</f>
        <v>99012</v>
      </c>
      <c r="L64" s="64">
        <f t="shared" si="2"/>
        <v>7627</v>
      </c>
      <c r="M64" s="65">
        <f t="shared" si="3"/>
        <v>8.3460086447447566</v>
      </c>
    </row>
    <row r="65" spans="1:13" s="95" customFormat="1" ht="13.5" customHeight="1" x14ac:dyDescent="0.2">
      <c r="A65" s="56">
        <v>60</v>
      </c>
      <c r="B65" s="89" t="s">
        <v>65</v>
      </c>
      <c r="C65" s="89"/>
      <c r="D65" s="56" t="s">
        <v>58</v>
      </c>
      <c r="E65" s="143">
        <v>334</v>
      </c>
      <c r="F65" s="143">
        <v>331</v>
      </c>
      <c r="G65" s="143">
        <v>326</v>
      </c>
      <c r="H65" s="143">
        <v>289</v>
      </c>
      <c r="I65" s="143">
        <v>255</v>
      </c>
      <c r="J65" s="143">
        <v>255</v>
      </c>
      <c r="K65" s="143">
        <v>260</v>
      </c>
      <c r="L65" s="64">
        <f t="shared" si="2"/>
        <v>5</v>
      </c>
      <c r="M65" s="65">
        <f t="shared" si="3"/>
        <v>1.9607843137254832</v>
      </c>
    </row>
    <row r="66" spans="1:13" s="95" customFormat="1" ht="13.5" customHeight="1" x14ac:dyDescent="0.2">
      <c r="A66" s="56">
        <v>61</v>
      </c>
      <c r="B66" s="89" t="s">
        <v>66</v>
      </c>
      <c r="C66" s="89"/>
      <c r="D66" s="56" t="s">
        <v>58</v>
      </c>
      <c r="E66" s="143">
        <v>6449</v>
      </c>
      <c r="F66" s="143">
        <v>7012</v>
      </c>
      <c r="G66" s="143">
        <v>7750</v>
      </c>
      <c r="H66" s="143">
        <v>7938</v>
      </c>
      <c r="I66" s="143">
        <v>8349</v>
      </c>
      <c r="J66" s="143">
        <v>9164</v>
      </c>
      <c r="K66" s="143">
        <v>9889</v>
      </c>
      <c r="L66" s="64">
        <f t="shared" si="2"/>
        <v>725</v>
      </c>
      <c r="M66" s="65">
        <f t="shared" si="3"/>
        <v>7.9113924050632818</v>
      </c>
    </row>
    <row r="67" spans="1:13" s="95" customFormat="1" ht="13.5" customHeight="1" x14ac:dyDescent="0.2">
      <c r="A67" s="56">
        <v>62</v>
      </c>
      <c r="B67" s="89" t="s">
        <v>67</v>
      </c>
      <c r="C67" s="89"/>
      <c r="D67" s="56" t="s">
        <v>58</v>
      </c>
      <c r="E67" s="143">
        <v>7567</v>
      </c>
      <c r="F67" s="143">
        <v>7265</v>
      </c>
      <c r="G67" s="143">
        <v>7188</v>
      </c>
      <c r="H67" s="143">
        <v>7082</v>
      </c>
      <c r="I67" s="143">
        <v>7121</v>
      </c>
      <c r="J67" s="143">
        <v>7381</v>
      </c>
      <c r="K67" s="143">
        <v>7875</v>
      </c>
      <c r="L67" s="64">
        <f t="shared" si="2"/>
        <v>494</v>
      </c>
      <c r="M67" s="65">
        <f t="shared" si="3"/>
        <v>6.6928600460642258</v>
      </c>
    </row>
    <row r="68" spans="1:13" s="95" customFormat="1" ht="13.5" customHeight="1" x14ac:dyDescent="0.2">
      <c r="A68" s="56">
        <v>63</v>
      </c>
      <c r="B68" s="89" t="s">
        <v>68</v>
      </c>
      <c r="C68" s="89"/>
      <c r="D68" s="56" t="s">
        <v>58</v>
      </c>
      <c r="E68" s="143">
        <v>30912</v>
      </c>
      <c r="F68" s="143">
        <v>34938</v>
      </c>
      <c r="G68" s="143">
        <v>34078</v>
      </c>
      <c r="H68" s="143">
        <v>34645</v>
      </c>
      <c r="I68" s="143">
        <v>34949</v>
      </c>
      <c r="J68" s="143">
        <v>37176</v>
      </c>
      <c r="K68" s="143">
        <v>39913</v>
      </c>
      <c r="L68" s="64">
        <f t="shared" si="2"/>
        <v>2737</v>
      </c>
      <c r="M68" s="65">
        <f t="shared" si="3"/>
        <v>7.3622767376802187</v>
      </c>
    </row>
    <row r="69" spans="1:13" s="95" customFormat="1" ht="13.5" customHeight="1" x14ac:dyDescent="0.2">
      <c r="A69" s="56">
        <v>64</v>
      </c>
      <c r="B69" s="89" t="s">
        <v>69</v>
      </c>
      <c r="C69" s="89"/>
      <c r="D69" s="56" t="s">
        <v>58</v>
      </c>
      <c r="E69" s="143">
        <v>33568</v>
      </c>
      <c r="F69" s="143">
        <v>36523</v>
      </c>
      <c r="G69" s="143">
        <v>36111</v>
      </c>
      <c r="H69" s="143">
        <v>37529</v>
      </c>
      <c r="I69" s="143">
        <v>35219</v>
      </c>
      <c r="J69" s="143">
        <v>37409</v>
      </c>
      <c r="K69" s="143">
        <v>41075</v>
      </c>
      <c r="L69" s="64">
        <f t="shared" si="2"/>
        <v>3666</v>
      </c>
      <c r="M69" s="65">
        <f t="shared" si="3"/>
        <v>9.7997808014114156</v>
      </c>
    </row>
    <row r="70" spans="1:13" s="95" customFormat="1" ht="13.5" customHeight="1" x14ac:dyDescent="0.2">
      <c r="A70" s="56">
        <v>65</v>
      </c>
      <c r="B70" s="48" t="s">
        <v>70</v>
      </c>
      <c r="C70" s="48"/>
      <c r="D70" s="56" t="s">
        <v>58</v>
      </c>
      <c r="E70" s="143">
        <v>2481</v>
      </c>
      <c r="F70" s="143">
        <v>2978</v>
      </c>
      <c r="G70" s="143">
        <v>3159</v>
      </c>
      <c r="H70" s="143">
        <v>2647</v>
      </c>
      <c r="I70" s="143">
        <v>2795</v>
      </c>
      <c r="J70" s="143">
        <v>3164</v>
      </c>
      <c r="K70" s="143">
        <v>3410</v>
      </c>
      <c r="L70" s="64">
        <f t="shared" si="2"/>
        <v>246</v>
      </c>
      <c r="M70" s="65">
        <f t="shared" si="3"/>
        <v>7.7749683944374368</v>
      </c>
    </row>
    <row r="71" spans="1:13" s="95" customFormat="1" ht="13.5" customHeight="1" x14ac:dyDescent="0.2">
      <c r="A71" s="56">
        <v>66</v>
      </c>
      <c r="B71" s="48" t="s">
        <v>71</v>
      </c>
      <c r="C71" s="48"/>
      <c r="D71" s="56" t="s">
        <v>58</v>
      </c>
      <c r="E71" s="143">
        <v>52262</v>
      </c>
      <c r="F71" s="143">
        <v>59758</v>
      </c>
      <c r="G71" s="143">
        <v>66759</v>
      </c>
      <c r="H71" s="143">
        <v>70538</v>
      </c>
      <c r="I71" s="143">
        <v>70699</v>
      </c>
      <c r="J71" s="143">
        <v>76626</v>
      </c>
      <c r="K71" s="143">
        <v>83644</v>
      </c>
      <c r="L71" s="64">
        <f t="shared" si="2"/>
        <v>7018</v>
      </c>
      <c r="M71" s="65">
        <f t="shared" si="3"/>
        <v>9.1587711742750599</v>
      </c>
    </row>
    <row r="72" spans="1:13" s="95" customFormat="1" ht="13.5" customHeight="1" x14ac:dyDescent="0.2">
      <c r="A72" s="56">
        <v>67</v>
      </c>
      <c r="B72" s="48" t="s">
        <v>72</v>
      </c>
      <c r="C72" s="48"/>
      <c r="D72" s="56" t="s">
        <v>58</v>
      </c>
      <c r="E72" s="143">
        <v>17199</v>
      </c>
      <c r="F72" s="143">
        <v>5474</v>
      </c>
      <c r="G72" s="143">
        <v>1971</v>
      </c>
      <c r="H72" s="143">
        <v>1147</v>
      </c>
      <c r="I72" s="143">
        <v>1614</v>
      </c>
      <c r="J72" s="143">
        <v>363</v>
      </c>
      <c r="K72" s="143">
        <v>596</v>
      </c>
      <c r="L72" s="64">
        <f t="shared" si="2"/>
        <v>233</v>
      </c>
      <c r="M72" s="65">
        <f t="shared" si="3"/>
        <v>64.187327823691447</v>
      </c>
    </row>
    <row r="73" spans="1:13" s="95" customFormat="1" ht="13.5" customHeight="1" x14ac:dyDescent="0.2">
      <c r="A73" s="56">
        <v>68</v>
      </c>
      <c r="B73" s="48" t="s">
        <v>73</v>
      </c>
      <c r="C73" s="48"/>
      <c r="D73" s="56" t="s">
        <v>58</v>
      </c>
      <c r="E73" s="143">
        <v>30529</v>
      </c>
      <c r="F73" s="143">
        <v>10549</v>
      </c>
      <c r="G73" s="143">
        <v>12967</v>
      </c>
      <c r="H73" s="143">
        <v>3828</v>
      </c>
      <c r="I73" s="143">
        <v>8826</v>
      </c>
      <c r="J73" s="143">
        <v>804</v>
      </c>
      <c r="K73" s="143">
        <v>848</v>
      </c>
      <c r="L73" s="64">
        <f t="shared" si="2"/>
        <v>44</v>
      </c>
      <c r="M73" s="65">
        <f t="shared" si="3"/>
        <v>5.47263681592041</v>
      </c>
    </row>
    <row r="74" spans="1:13" s="95" customFormat="1" ht="13.5" customHeight="1" x14ac:dyDescent="0.2">
      <c r="A74" s="56">
        <v>69</v>
      </c>
      <c r="B74" s="48" t="s">
        <v>74</v>
      </c>
      <c r="C74" s="48"/>
      <c r="D74" s="56" t="s">
        <v>58</v>
      </c>
      <c r="E74" s="143">
        <v>4828</v>
      </c>
      <c r="F74" s="143">
        <v>5403</v>
      </c>
      <c r="G74" s="143">
        <v>7837</v>
      </c>
      <c r="H74" s="143">
        <v>6950</v>
      </c>
      <c r="I74" s="143">
        <v>6917</v>
      </c>
      <c r="J74" s="143">
        <v>4945</v>
      </c>
      <c r="K74" s="143">
        <v>4903</v>
      </c>
      <c r="L74" s="64">
        <f t="shared" ref="L74:L101" si="4">K74-J74</f>
        <v>-42</v>
      </c>
      <c r="M74" s="65">
        <f t="shared" ref="M74:M101" si="5">K74/J74*100-100</f>
        <v>-0.8493427704752321</v>
      </c>
    </row>
    <row r="75" spans="1:13" s="95" customFormat="1" ht="13.5" customHeight="1" x14ac:dyDescent="0.2">
      <c r="A75" s="56">
        <v>70</v>
      </c>
      <c r="B75" s="48" t="s">
        <v>75</v>
      </c>
      <c r="C75" s="48"/>
      <c r="D75" s="56" t="s">
        <v>58</v>
      </c>
      <c r="E75" s="143">
        <v>3000</v>
      </c>
      <c r="F75" s="143">
        <v>2858</v>
      </c>
      <c r="G75" s="143">
        <v>1449</v>
      </c>
      <c r="H75" s="143">
        <v>1336</v>
      </c>
      <c r="I75" s="143">
        <v>2626</v>
      </c>
      <c r="J75" s="143">
        <v>1090</v>
      </c>
      <c r="K75" s="143">
        <v>857</v>
      </c>
      <c r="L75" s="64">
        <f t="shared" si="4"/>
        <v>-233</v>
      </c>
      <c r="M75" s="65">
        <f t="shared" si="5"/>
        <v>-21.376146788990823</v>
      </c>
    </row>
    <row r="76" spans="1:13" s="95" customFormat="1" ht="18" customHeight="1" x14ac:dyDescent="0.2">
      <c r="A76" s="144">
        <v>71</v>
      </c>
      <c r="B76" s="61" t="s">
        <v>76</v>
      </c>
      <c r="C76" s="61"/>
      <c r="D76" s="62" t="s">
        <v>24</v>
      </c>
      <c r="E76" s="171">
        <v>2342</v>
      </c>
      <c r="F76" s="171">
        <v>2053</v>
      </c>
      <c r="G76" s="171">
        <v>2016</v>
      </c>
      <c r="H76" s="171">
        <v>1905</v>
      </c>
      <c r="I76" s="171">
        <f>I77+I78+I79</f>
        <v>1712</v>
      </c>
      <c r="J76" s="171">
        <v>1615</v>
      </c>
      <c r="K76" s="84">
        <f>SUM(K77:K79)</f>
        <v>1629</v>
      </c>
      <c r="L76" s="64">
        <f t="shared" si="4"/>
        <v>14</v>
      </c>
      <c r="M76" s="65">
        <f>K76/J76*100-100</f>
        <v>0.86687306501546857</v>
      </c>
    </row>
    <row r="77" spans="1:13" s="95" customFormat="1" ht="13.5" customHeight="1" x14ac:dyDescent="0.2">
      <c r="A77" s="56">
        <v>72</v>
      </c>
      <c r="B77" s="49" t="s">
        <v>77</v>
      </c>
      <c r="C77" s="90" t="s">
        <v>78</v>
      </c>
      <c r="D77" s="56" t="s">
        <v>24</v>
      </c>
      <c r="E77" s="143">
        <v>1318</v>
      </c>
      <c r="F77" s="143">
        <v>1099</v>
      </c>
      <c r="G77" s="143">
        <v>1065</v>
      </c>
      <c r="H77" s="143">
        <v>964</v>
      </c>
      <c r="I77" s="143">
        <v>841</v>
      </c>
      <c r="J77" s="143">
        <v>819</v>
      </c>
      <c r="K77" s="143">
        <v>805</v>
      </c>
      <c r="L77" s="64">
        <f t="shared" si="4"/>
        <v>-14</v>
      </c>
      <c r="M77" s="65">
        <f t="shared" si="5"/>
        <v>-1.7094017094017175</v>
      </c>
    </row>
    <row r="78" spans="1:13" s="95" customFormat="1" ht="13.5" customHeight="1" x14ac:dyDescent="0.2">
      <c r="A78" s="56">
        <v>73</v>
      </c>
      <c r="B78" s="49"/>
      <c r="C78" s="90" t="s">
        <v>79</v>
      </c>
      <c r="D78" s="56" t="s">
        <v>24</v>
      </c>
      <c r="E78" s="143">
        <v>867</v>
      </c>
      <c r="F78" s="143">
        <v>845</v>
      </c>
      <c r="G78" s="143">
        <v>814</v>
      </c>
      <c r="H78" s="143">
        <v>851</v>
      </c>
      <c r="I78" s="143">
        <v>784</v>
      </c>
      <c r="J78" s="143">
        <v>720</v>
      </c>
      <c r="K78" s="143">
        <v>739</v>
      </c>
      <c r="L78" s="64">
        <f t="shared" si="4"/>
        <v>19</v>
      </c>
      <c r="M78" s="65">
        <f t="shared" si="5"/>
        <v>2.6388888888888857</v>
      </c>
    </row>
    <row r="79" spans="1:13" s="95" customFormat="1" ht="13.5" customHeight="1" x14ac:dyDescent="0.2">
      <c r="A79" s="56">
        <v>74</v>
      </c>
      <c r="B79" s="49"/>
      <c r="C79" s="90" t="s">
        <v>80</v>
      </c>
      <c r="D79" s="56" t="s">
        <v>24</v>
      </c>
      <c r="E79" s="143">
        <v>157</v>
      </c>
      <c r="F79" s="143">
        <v>109</v>
      </c>
      <c r="G79" s="143">
        <v>137</v>
      </c>
      <c r="H79" s="143">
        <v>90</v>
      </c>
      <c r="I79" s="143">
        <v>87</v>
      </c>
      <c r="J79" s="143">
        <v>76</v>
      </c>
      <c r="K79" s="143">
        <v>85</v>
      </c>
      <c r="L79" s="64">
        <f t="shared" si="4"/>
        <v>9</v>
      </c>
      <c r="M79" s="65">
        <f t="shared" si="5"/>
        <v>11.842105263157904</v>
      </c>
    </row>
    <row r="80" spans="1:13" s="95" customFormat="1" ht="13.5" customHeight="1" x14ac:dyDescent="0.2">
      <c r="A80" s="56">
        <v>75</v>
      </c>
      <c r="B80" s="77" t="s">
        <v>81</v>
      </c>
      <c r="C80" s="77"/>
      <c r="D80" s="56" t="s">
        <v>24</v>
      </c>
      <c r="E80" s="143">
        <v>1028</v>
      </c>
      <c r="F80" s="143">
        <v>905</v>
      </c>
      <c r="G80" s="143">
        <v>892</v>
      </c>
      <c r="H80" s="143">
        <v>867</v>
      </c>
      <c r="I80" s="143">
        <v>766</v>
      </c>
      <c r="J80" s="143">
        <v>729</v>
      </c>
      <c r="K80" s="143">
        <v>720</v>
      </c>
      <c r="L80" s="64">
        <f t="shared" si="4"/>
        <v>-9</v>
      </c>
      <c r="M80" s="65">
        <f t="shared" si="5"/>
        <v>-1.2345679012345698</v>
      </c>
    </row>
    <row r="81" spans="1:13" s="95" customFormat="1" ht="13.5" customHeight="1" x14ac:dyDescent="0.2">
      <c r="A81" s="56">
        <v>76</v>
      </c>
      <c r="B81" s="48" t="s">
        <v>82</v>
      </c>
      <c r="C81" s="48"/>
      <c r="D81" s="56" t="s">
        <v>83</v>
      </c>
      <c r="E81" s="169">
        <v>40</v>
      </c>
      <c r="F81" s="169">
        <v>49</v>
      </c>
      <c r="G81" s="169">
        <v>53.6</v>
      </c>
      <c r="H81" s="169">
        <v>48</v>
      </c>
      <c r="I81" s="169">
        <v>65</v>
      </c>
      <c r="J81" s="169">
        <v>45.5</v>
      </c>
      <c r="K81" s="169">
        <v>46</v>
      </c>
      <c r="L81" s="64">
        <f>K81-J81</f>
        <v>0.5</v>
      </c>
      <c r="M81" s="65">
        <f>K81/J81*100-100</f>
        <v>1.098901098901095</v>
      </c>
    </row>
    <row r="82" spans="1:13" s="95" customFormat="1" ht="13.5" customHeight="1" x14ac:dyDescent="0.2">
      <c r="A82" s="56">
        <v>77</v>
      </c>
      <c r="B82" s="48" t="s">
        <v>84</v>
      </c>
      <c r="C82" s="48"/>
      <c r="D82" s="56" t="s">
        <v>83</v>
      </c>
      <c r="E82" s="87">
        <v>21</v>
      </c>
      <c r="F82" s="87">
        <v>21.4</v>
      </c>
      <c r="G82" s="87">
        <v>9.5</v>
      </c>
      <c r="H82" s="87">
        <v>24.5</v>
      </c>
      <c r="I82" s="87">
        <v>25.6</v>
      </c>
      <c r="J82" s="87">
        <v>18.52</v>
      </c>
      <c r="K82" s="87">
        <v>17.7</v>
      </c>
      <c r="L82" s="64">
        <f t="shared" si="4"/>
        <v>-0.82000000000000028</v>
      </c>
      <c r="M82" s="65">
        <f t="shared" si="5"/>
        <v>-4.4276457883369318</v>
      </c>
    </row>
    <row r="83" spans="1:13" s="95" customFormat="1" ht="13.5" customHeight="1" x14ac:dyDescent="0.2">
      <c r="A83" s="56">
        <v>78</v>
      </c>
      <c r="B83" s="48" t="s">
        <v>85</v>
      </c>
      <c r="C83" s="48"/>
      <c r="D83" s="56" t="s">
        <v>83</v>
      </c>
      <c r="E83" s="87">
        <v>500</v>
      </c>
      <c r="F83" s="87">
        <v>1080</v>
      </c>
      <c r="G83" s="169">
        <v>815</v>
      </c>
      <c r="H83" s="87">
        <v>850</v>
      </c>
      <c r="I83" s="87">
        <v>510.5</v>
      </c>
      <c r="J83" s="87">
        <v>865</v>
      </c>
      <c r="K83" s="87">
        <v>1214</v>
      </c>
      <c r="L83" s="64">
        <f t="shared" si="4"/>
        <v>349</v>
      </c>
      <c r="M83" s="65">
        <f t="shared" si="5"/>
        <v>40.346820809248555</v>
      </c>
    </row>
    <row r="84" spans="1:13" s="95" customFormat="1" ht="13.5" customHeight="1" x14ac:dyDescent="0.2">
      <c r="A84" s="56">
        <v>79</v>
      </c>
      <c r="B84" s="48" t="s">
        <v>86</v>
      </c>
      <c r="C84" s="48"/>
      <c r="D84" s="56" t="s">
        <v>83</v>
      </c>
      <c r="E84" s="87">
        <v>300</v>
      </c>
      <c r="F84" s="87">
        <v>105</v>
      </c>
      <c r="G84" s="87">
        <v>32.1</v>
      </c>
      <c r="H84" s="87">
        <v>10</v>
      </c>
      <c r="I84" s="87">
        <v>35</v>
      </c>
      <c r="J84" s="87">
        <v>2</v>
      </c>
      <c r="K84" s="87">
        <v>18</v>
      </c>
      <c r="L84" s="64">
        <f t="shared" si="4"/>
        <v>16</v>
      </c>
      <c r="M84" s="65">
        <f t="shared" si="5"/>
        <v>800</v>
      </c>
    </row>
    <row r="85" spans="1:13" s="95" customFormat="1" ht="13.5" customHeight="1" x14ac:dyDescent="0.2">
      <c r="A85" s="56">
        <v>80</v>
      </c>
      <c r="B85" s="48" t="s">
        <v>87</v>
      </c>
      <c r="C85" s="48"/>
      <c r="D85" s="56" t="s">
        <v>8</v>
      </c>
      <c r="E85" s="64">
        <v>1</v>
      </c>
      <c r="F85" s="64">
        <v>1</v>
      </c>
      <c r="G85" s="64">
        <v>1</v>
      </c>
      <c r="H85" s="64">
        <v>1</v>
      </c>
      <c r="I85" s="64">
        <v>1</v>
      </c>
      <c r="J85" s="64">
        <v>1</v>
      </c>
      <c r="K85" s="64">
        <v>1</v>
      </c>
      <c r="L85" s="64">
        <f t="shared" si="4"/>
        <v>0</v>
      </c>
      <c r="M85" s="65">
        <f t="shared" si="5"/>
        <v>0</v>
      </c>
    </row>
    <row r="86" spans="1:13" s="95" customFormat="1" ht="13.5" customHeight="1" x14ac:dyDescent="0.2">
      <c r="A86" s="56">
        <v>81</v>
      </c>
      <c r="B86" s="48" t="s">
        <v>88</v>
      </c>
      <c r="C86" s="48"/>
      <c r="D86" s="56" t="s">
        <v>8</v>
      </c>
      <c r="E86" s="64">
        <v>39</v>
      </c>
      <c r="F86" s="64">
        <v>40</v>
      </c>
      <c r="G86" s="64">
        <v>41</v>
      </c>
      <c r="H86" s="64">
        <v>37</v>
      </c>
      <c r="I86" s="64">
        <v>39</v>
      </c>
      <c r="J86" s="64">
        <v>46</v>
      </c>
      <c r="K86" s="64">
        <v>38</v>
      </c>
      <c r="L86" s="64">
        <f t="shared" si="4"/>
        <v>-8</v>
      </c>
      <c r="M86" s="65">
        <f t="shared" si="5"/>
        <v>-17.391304347826093</v>
      </c>
    </row>
    <row r="87" spans="1:13" s="95" customFormat="1" ht="13.5" customHeight="1" x14ac:dyDescent="0.2">
      <c r="A87" s="56">
        <v>82</v>
      </c>
      <c r="B87" s="48" t="s">
        <v>89</v>
      </c>
      <c r="C87" s="48"/>
      <c r="D87" s="56" t="s">
        <v>24</v>
      </c>
      <c r="E87" s="64">
        <v>1191</v>
      </c>
      <c r="F87" s="64">
        <v>1212</v>
      </c>
      <c r="G87" s="64">
        <v>1221</v>
      </c>
      <c r="H87" s="64">
        <v>1225</v>
      </c>
      <c r="I87" s="64">
        <v>1228</v>
      </c>
      <c r="J87" s="64">
        <v>1245</v>
      </c>
      <c r="K87" s="64">
        <v>1240</v>
      </c>
      <c r="L87" s="64">
        <f t="shared" si="4"/>
        <v>-5</v>
      </c>
      <c r="M87" s="65">
        <f t="shared" si="5"/>
        <v>-0.40160642570282334</v>
      </c>
    </row>
    <row r="88" spans="1:13" s="95" customFormat="1" ht="13.5" customHeight="1" x14ac:dyDescent="0.2">
      <c r="A88" s="56">
        <v>83</v>
      </c>
      <c r="B88" s="48" t="s">
        <v>90</v>
      </c>
      <c r="C88" s="48"/>
      <c r="D88" s="56" t="s">
        <v>24</v>
      </c>
      <c r="E88" s="64">
        <v>607</v>
      </c>
      <c r="F88" s="64">
        <v>602</v>
      </c>
      <c r="G88" s="64">
        <v>594</v>
      </c>
      <c r="H88" s="64">
        <v>596</v>
      </c>
      <c r="I88" s="64">
        <v>606</v>
      </c>
      <c r="J88" s="64">
        <v>622</v>
      </c>
      <c r="K88" s="64">
        <v>615</v>
      </c>
      <c r="L88" s="64">
        <f t="shared" si="4"/>
        <v>-7</v>
      </c>
      <c r="M88" s="65">
        <f t="shared" si="5"/>
        <v>-1.1254019292604482</v>
      </c>
    </row>
    <row r="89" spans="1:13" s="95" customFormat="1" ht="13.5" customHeight="1" x14ac:dyDescent="0.2">
      <c r="A89" s="56">
        <v>84</v>
      </c>
      <c r="B89" s="48" t="s">
        <v>91</v>
      </c>
      <c r="C89" s="48"/>
      <c r="D89" s="56" t="s">
        <v>24</v>
      </c>
      <c r="E89" s="64">
        <v>80</v>
      </c>
      <c r="F89" s="64">
        <v>91</v>
      </c>
      <c r="G89" s="64">
        <v>91</v>
      </c>
      <c r="H89" s="64">
        <v>90</v>
      </c>
      <c r="I89" s="64">
        <v>90</v>
      </c>
      <c r="J89" s="64">
        <v>91</v>
      </c>
      <c r="K89" s="64">
        <v>89</v>
      </c>
      <c r="L89" s="64">
        <f t="shared" si="4"/>
        <v>-2</v>
      </c>
      <c r="M89" s="65">
        <f t="shared" si="5"/>
        <v>-2.1978021978022042</v>
      </c>
    </row>
    <row r="90" spans="1:13" s="95" customFormat="1" ht="13.5" customHeight="1" x14ac:dyDescent="0.2">
      <c r="A90" s="56">
        <v>85</v>
      </c>
      <c r="B90" s="48" t="s">
        <v>90</v>
      </c>
      <c r="C90" s="48"/>
      <c r="D90" s="56" t="s">
        <v>24</v>
      </c>
      <c r="E90" s="64">
        <v>63</v>
      </c>
      <c r="F90" s="64">
        <v>73</v>
      </c>
      <c r="G90" s="64">
        <v>74</v>
      </c>
      <c r="H90" s="64">
        <v>70</v>
      </c>
      <c r="I90" s="64">
        <v>70</v>
      </c>
      <c r="J90" s="64">
        <v>72</v>
      </c>
      <c r="K90" s="64">
        <v>71</v>
      </c>
      <c r="L90" s="64">
        <f t="shared" si="4"/>
        <v>-1</v>
      </c>
      <c r="M90" s="65">
        <f t="shared" si="5"/>
        <v>-1.3888888888888857</v>
      </c>
    </row>
    <row r="91" spans="1:13" s="95" customFormat="1" ht="13.5" customHeight="1" x14ac:dyDescent="0.2">
      <c r="A91" s="56">
        <v>86</v>
      </c>
      <c r="B91" s="48" t="s">
        <v>92</v>
      </c>
      <c r="C91" s="48"/>
      <c r="D91" s="56" t="s">
        <v>24</v>
      </c>
      <c r="E91" s="64">
        <v>51</v>
      </c>
      <c r="F91" s="64">
        <v>54</v>
      </c>
      <c r="G91" s="64">
        <v>56</v>
      </c>
      <c r="H91" s="64">
        <v>51</v>
      </c>
      <c r="I91" s="64">
        <v>53</v>
      </c>
      <c r="J91" s="64">
        <v>52</v>
      </c>
      <c r="K91" s="64">
        <v>52</v>
      </c>
      <c r="L91" s="64">
        <f t="shared" si="4"/>
        <v>0</v>
      </c>
      <c r="M91" s="65">
        <f t="shared" si="5"/>
        <v>0</v>
      </c>
    </row>
    <row r="92" spans="1:13" s="95" customFormat="1" ht="13.5" customHeight="1" x14ac:dyDescent="0.2">
      <c r="A92" s="56">
        <v>87</v>
      </c>
      <c r="B92" s="48" t="s">
        <v>90</v>
      </c>
      <c r="C92" s="48"/>
      <c r="D92" s="56" t="s">
        <v>24</v>
      </c>
      <c r="E92" s="64">
        <v>42</v>
      </c>
      <c r="F92" s="64">
        <v>46</v>
      </c>
      <c r="G92" s="64">
        <v>47</v>
      </c>
      <c r="H92" s="64">
        <v>44</v>
      </c>
      <c r="I92" s="64">
        <v>46</v>
      </c>
      <c r="J92" s="64">
        <v>45</v>
      </c>
      <c r="K92" s="64">
        <v>43</v>
      </c>
      <c r="L92" s="64">
        <f t="shared" si="4"/>
        <v>-2</v>
      </c>
      <c r="M92" s="65">
        <f t="shared" si="5"/>
        <v>-4.4444444444444429</v>
      </c>
    </row>
    <row r="93" spans="1:13" s="95" customFormat="1" ht="13.5" customHeight="1" x14ac:dyDescent="0.2">
      <c r="A93" s="56">
        <v>88</v>
      </c>
      <c r="B93" s="48" t="s">
        <v>93</v>
      </c>
      <c r="C93" s="48"/>
      <c r="D93" s="56" t="s">
        <v>24</v>
      </c>
      <c r="E93" s="64">
        <v>160</v>
      </c>
      <c r="F93" s="64">
        <v>138</v>
      </c>
      <c r="G93" s="64">
        <v>128</v>
      </c>
      <c r="H93" s="64">
        <v>132</v>
      </c>
      <c r="I93" s="145">
        <v>155</v>
      </c>
      <c r="J93" s="145">
        <v>111</v>
      </c>
      <c r="K93" s="145">
        <v>128</v>
      </c>
      <c r="L93" s="64">
        <f t="shared" si="4"/>
        <v>17</v>
      </c>
      <c r="M93" s="65">
        <f t="shared" si="5"/>
        <v>15.315315315315317</v>
      </c>
    </row>
    <row r="94" spans="1:13" s="95" customFormat="1" ht="13.5" customHeight="1" x14ac:dyDescent="0.2">
      <c r="A94" s="56">
        <v>89</v>
      </c>
      <c r="B94" s="48" t="s">
        <v>94</v>
      </c>
      <c r="C94" s="48"/>
      <c r="D94" s="56" t="s">
        <v>24</v>
      </c>
      <c r="E94" s="64">
        <v>180</v>
      </c>
      <c r="F94" s="64">
        <v>125</v>
      </c>
      <c r="G94" s="64">
        <v>125</v>
      </c>
      <c r="H94" s="64">
        <v>120</v>
      </c>
      <c r="I94" s="64">
        <v>110</v>
      </c>
      <c r="J94" s="64">
        <v>95</v>
      </c>
      <c r="K94" s="64">
        <v>96</v>
      </c>
      <c r="L94" s="64">
        <f t="shared" si="4"/>
        <v>1</v>
      </c>
      <c r="M94" s="65">
        <f t="shared" si="5"/>
        <v>1.0526315789473699</v>
      </c>
    </row>
    <row r="95" spans="1:13" s="95" customFormat="1" ht="13.5" customHeight="1" x14ac:dyDescent="0.2">
      <c r="A95" s="56">
        <v>90</v>
      </c>
      <c r="B95" s="48" t="s">
        <v>95</v>
      </c>
      <c r="C95" s="48"/>
      <c r="D95" s="56" t="s">
        <v>24</v>
      </c>
      <c r="E95" s="64">
        <v>52</v>
      </c>
      <c r="F95" s="64">
        <v>75</v>
      </c>
      <c r="G95" s="64">
        <v>64</v>
      </c>
      <c r="H95" s="64">
        <v>49</v>
      </c>
      <c r="I95" s="64">
        <v>47</v>
      </c>
      <c r="J95" s="64">
        <v>50</v>
      </c>
      <c r="K95" s="64">
        <v>38</v>
      </c>
      <c r="L95" s="64">
        <f t="shared" si="4"/>
        <v>-12</v>
      </c>
      <c r="M95" s="65">
        <f t="shared" si="5"/>
        <v>-24</v>
      </c>
    </row>
    <row r="96" spans="1:13" s="95" customFormat="1" ht="13.5" customHeight="1" x14ac:dyDescent="0.2">
      <c r="A96" s="56">
        <v>91</v>
      </c>
      <c r="B96" s="48" t="s">
        <v>97</v>
      </c>
      <c r="C96" s="48"/>
      <c r="D96" s="56" t="s">
        <v>24</v>
      </c>
      <c r="E96" s="64">
        <v>53</v>
      </c>
      <c r="F96" s="64">
        <v>76</v>
      </c>
      <c r="G96" s="64">
        <v>65</v>
      </c>
      <c r="H96" s="64">
        <v>49</v>
      </c>
      <c r="I96" s="64">
        <v>47</v>
      </c>
      <c r="J96" s="64">
        <v>49</v>
      </c>
      <c r="K96" s="64">
        <v>37</v>
      </c>
      <c r="L96" s="64">
        <f t="shared" si="4"/>
        <v>-12</v>
      </c>
      <c r="M96" s="65">
        <f t="shared" si="5"/>
        <v>-24.489795918367349</v>
      </c>
    </row>
    <row r="97" spans="1:13" s="95" customFormat="1" ht="27" customHeight="1" x14ac:dyDescent="0.2">
      <c r="A97" s="56">
        <v>92</v>
      </c>
      <c r="B97" s="48" t="s">
        <v>98</v>
      </c>
      <c r="C97" s="48"/>
      <c r="D97" s="56" t="s">
        <v>24</v>
      </c>
      <c r="E97" s="64">
        <v>1</v>
      </c>
      <c r="F97" s="64">
        <v>4</v>
      </c>
      <c r="G97" s="64">
        <v>2</v>
      </c>
      <c r="H97" s="64">
        <v>2</v>
      </c>
      <c r="I97" s="64"/>
      <c r="J97" s="64"/>
      <c r="K97" s="64"/>
      <c r="L97" s="64">
        <f t="shared" si="4"/>
        <v>0</v>
      </c>
      <c r="M97" s="64" t="e">
        <f t="shared" si="5"/>
        <v>#DIV/0!</v>
      </c>
    </row>
    <row r="98" spans="1:13" s="95" customFormat="1" ht="13.5" customHeight="1" x14ac:dyDescent="0.2">
      <c r="A98" s="56">
        <v>93</v>
      </c>
      <c r="B98" s="48" t="s">
        <v>99</v>
      </c>
      <c r="C98" s="48"/>
      <c r="D98" s="56" t="s">
        <v>24</v>
      </c>
      <c r="E98" s="64">
        <v>2</v>
      </c>
      <c r="F98" s="64">
        <v>1</v>
      </c>
      <c r="G98" s="64">
        <v>4</v>
      </c>
      <c r="H98" s="64">
        <v>1</v>
      </c>
      <c r="I98" s="64">
        <v>2</v>
      </c>
      <c r="J98" s="64">
        <v>2</v>
      </c>
      <c r="K98" s="64">
        <v>0</v>
      </c>
      <c r="L98" s="64">
        <f t="shared" si="4"/>
        <v>-2</v>
      </c>
      <c r="M98" s="65">
        <f t="shared" si="5"/>
        <v>-100</v>
      </c>
    </row>
    <row r="99" spans="1:13" s="95" customFormat="1" ht="13.5" customHeight="1" x14ac:dyDescent="0.2">
      <c r="A99" s="56">
        <v>94</v>
      </c>
      <c r="B99" s="48" t="s">
        <v>100</v>
      </c>
      <c r="C99" s="48"/>
      <c r="D99" s="56" t="s">
        <v>24</v>
      </c>
      <c r="E99" s="64">
        <v>119</v>
      </c>
      <c r="F99" s="64">
        <v>39</v>
      </c>
      <c r="G99" s="64">
        <v>63</v>
      </c>
      <c r="H99" s="64">
        <v>86</v>
      </c>
      <c r="I99" s="64">
        <v>69</v>
      </c>
      <c r="J99" s="64">
        <v>47</v>
      </c>
      <c r="K99" s="64">
        <v>62</v>
      </c>
      <c r="L99" s="64">
        <f>K99-J99</f>
        <v>15</v>
      </c>
      <c r="M99" s="65">
        <f t="shared" si="5"/>
        <v>31.914893617021278</v>
      </c>
    </row>
    <row r="100" spans="1:13" s="95" customFormat="1" ht="13.5" customHeight="1" x14ac:dyDescent="0.2">
      <c r="A100" s="56">
        <v>95</v>
      </c>
      <c r="B100" s="48" t="s">
        <v>101</v>
      </c>
      <c r="C100" s="48"/>
      <c r="D100" s="56" t="s">
        <v>8</v>
      </c>
      <c r="E100" s="64">
        <v>41</v>
      </c>
      <c r="F100" s="64">
        <v>46</v>
      </c>
      <c r="G100" s="64">
        <v>41</v>
      </c>
      <c r="H100" s="64">
        <v>30</v>
      </c>
      <c r="I100" s="64">
        <v>38</v>
      </c>
      <c r="J100" s="64">
        <v>40</v>
      </c>
      <c r="K100" s="64">
        <v>30</v>
      </c>
      <c r="L100" s="64">
        <f>K100-J100</f>
        <v>-10</v>
      </c>
      <c r="M100" s="65">
        <f t="shared" si="5"/>
        <v>-25</v>
      </c>
    </row>
    <row r="101" spans="1:13" s="95" customFormat="1" ht="13.5" customHeight="1" x14ac:dyDescent="0.2">
      <c r="A101" s="56">
        <v>96</v>
      </c>
      <c r="B101" s="48" t="s">
        <v>102</v>
      </c>
      <c r="C101" s="48"/>
      <c r="D101" s="56" t="s">
        <v>24</v>
      </c>
      <c r="E101" s="64">
        <v>25</v>
      </c>
      <c r="F101" s="64">
        <v>65</v>
      </c>
      <c r="G101" s="64">
        <v>37</v>
      </c>
      <c r="H101" s="64">
        <v>23</v>
      </c>
      <c r="I101" s="64">
        <v>43</v>
      </c>
      <c r="J101" s="64">
        <v>49</v>
      </c>
      <c r="K101" s="64">
        <v>7</v>
      </c>
      <c r="L101" s="64">
        <f t="shared" si="4"/>
        <v>-42</v>
      </c>
      <c r="M101" s="65">
        <f t="shared" si="5"/>
        <v>-85.714285714285722</v>
      </c>
    </row>
    <row r="102" spans="1:13" s="95" customFormat="1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s="95" customFormat="1" ht="18" customHeight="1" x14ac:dyDescent="0.2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</row>
    <row r="104" spans="1:13" s="95" customFormat="1" ht="18" customHeight="1" x14ac:dyDescent="0.2"/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3" s="95" customFormat="1" ht="14.25" customHeight="1" x14ac:dyDescent="0.2"/>
  </sheetData>
  <mergeCells count="107">
    <mergeCell ref="B106:L106"/>
    <mergeCell ref="B99:C99"/>
    <mergeCell ref="B100:C100"/>
    <mergeCell ref="B101:C101"/>
    <mergeCell ref="A102:M102"/>
    <mergeCell ref="A103:M103"/>
    <mergeCell ref="B105:C105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I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4" bottom="0.27559055118110237" header="0.15748031496062992" footer="0.1574803149606299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workbookViewId="0">
      <pane xSplit="4" ySplit="5" topLeftCell="E6" activePane="bottomRight" state="frozen"/>
      <selection activeCell="I83" sqref="I83"/>
      <selection pane="topRight" activeCell="I83" sqref="I83"/>
      <selection pane="bottomLeft" activeCell="I83" sqref="I83"/>
      <selection pane="bottomRight" activeCell="P16" sqref="P16"/>
    </sheetView>
  </sheetViews>
  <sheetFormatPr defaultRowHeight="11.25" x14ac:dyDescent="0.2"/>
  <cols>
    <col min="1" max="1" width="3.5703125" style="40" customWidth="1"/>
    <col min="2" max="2" width="15.85546875" style="40" customWidth="1"/>
    <col min="3" max="3" width="13" style="40" customWidth="1"/>
    <col min="4" max="4" width="6.5703125" style="40" customWidth="1"/>
    <col min="5" max="11" width="6.85546875" style="40" customWidth="1"/>
    <col min="12" max="12" width="7" style="40" customWidth="1"/>
    <col min="13" max="13" width="6.140625" style="40" customWidth="1"/>
    <col min="14" max="14" width="0.7109375" style="40" customWidth="1"/>
    <col min="15" max="245" width="9.140625" style="40"/>
    <col min="246" max="246" width="3.7109375" style="40" customWidth="1"/>
    <col min="247" max="247" width="16.7109375" style="40" customWidth="1"/>
    <col min="248" max="248" width="15.7109375" style="40" customWidth="1"/>
    <col min="249" max="249" width="8.5703125" style="40" customWidth="1"/>
    <col min="250" max="253" width="7" style="40" customWidth="1"/>
    <col min="254" max="255" width="6.7109375" style="40" customWidth="1"/>
    <col min="256" max="256" width="0.5703125" style="40" customWidth="1"/>
    <col min="257" max="257" width="1.85546875" style="40" customWidth="1"/>
    <col min="258" max="501" width="9.140625" style="40"/>
    <col min="502" max="502" width="3.7109375" style="40" customWidth="1"/>
    <col min="503" max="503" width="16.7109375" style="40" customWidth="1"/>
    <col min="504" max="504" width="15.7109375" style="40" customWidth="1"/>
    <col min="505" max="505" width="8.5703125" style="40" customWidth="1"/>
    <col min="506" max="509" width="7" style="40" customWidth="1"/>
    <col min="510" max="511" width="6.7109375" style="40" customWidth="1"/>
    <col min="512" max="512" width="0.5703125" style="40" customWidth="1"/>
    <col min="513" max="513" width="1.85546875" style="40" customWidth="1"/>
    <col min="514" max="757" width="9.140625" style="40"/>
    <col min="758" max="758" width="3.7109375" style="40" customWidth="1"/>
    <col min="759" max="759" width="16.7109375" style="40" customWidth="1"/>
    <col min="760" max="760" width="15.7109375" style="40" customWidth="1"/>
    <col min="761" max="761" width="8.5703125" style="40" customWidth="1"/>
    <col min="762" max="765" width="7" style="40" customWidth="1"/>
    <col min="766" max="767" width="6.7109375" style="40" customWidth="1"/>
    <col min="768" max="768" width="0.5703125" style="40" customWidth="1"/>
    <col min="769" max="769" width="1.85546875" style="40" customWidth="1"/>
    <col min="770" max="1013" width="9.140625" style="40"/>
    <col min="1014" max="1014" width="3.7109375" style="40" customWidth="1"/>
    <col min="1015" max="1015" width="16.7109375" style="40" customWidth="1"/>
    <col min="1016" max="1016" width="15.7109375" style="40" customWidth="1"/>
    <col min="1017" max="1017" width="8.5703125" style="40" customWidth="1"/>
    <col min="1018" max="1021" width="7" style="40" customWidth="1"/>
    <col min="1022" max="1023" width="6.7109375" style="40" customWidth="1"/>
    <col min="1024" max="1024" width="0.5703125" style="40" customWidth="1"/>
    <col min="1025" max="1025" width="1.85546875" style="40" customWidth="1"/>
    <col min="1026" max="1269" width="9.140625" style="40"/>
    <col min="1270" max="1270" width="3.7109375" style="40" customWidth="1"/>
    <col min="1271" max="1271" width="16.7109375" style="40" customWidth="1"/>
    <col min="1272" max="1272" width="15.7109375" style="40" customWidth="1"/>
    <col min="1273" max="1273" width="8.5703125" style="40" customWidth="1"/>
    <col min="1274" max="1277" width="7" style="40" customWidth="1"/>
    <col min="1278" max="1279" width="6.7109375" style="40" customWidth="1"/>
    <col min="1280" max="1280" width="0.5703125" style="40" customWidth="1"/>
    <col min="1281" max="1281" width="1.85546875" style="40" customWidth="1"/>
    <col min="1282" max="1525" width="9.140625" style="40"/>
    <col min="1526" max="1526" width="3.7109375" style="40" customWidth="1"/>
    <col min="1527" max="1527" width="16.7109375" style="40" customWidth="1"/>
    <col min="1528" max="1528" width="15.7109375" style="40" customWidth="1"/>
    <col min="1529" max="1529" width="8.5703125" style="40" customWidth="1"/>
    <col min="1530" max="1533" width="7" style="40" customWidth="1"/>
    <col min="1534" max="1535" width="6.7109375" style="40" customWidth="1"/>
    <col min="1536" max="1536" width="0.5703125" style="40" customWidth="1"/>
    <col min="1537" max="1537" width="1.85546875" style="40" customWidth="1"/>
    <col min="1538" max="1781" width="9.140625" style="40"/>
    <col min="1782" max="1782" width="3.7109375" style="40" customWidth="1"/>
    <col min="1783" max="1783" width="16.7109375" style="40" customWidth="1"/>
    <col min="1784" max="1784" width="15.7109375" style="40" customWidth="1"/>
    <col min="1785" max="1785" width="8.5703125" style="40" customWidth="1"/>
    <col min="1786" max="1789" width="7" style="40" customWidth="1"/>
    <col min="1790" max="1791" width="6.7109375" style="40" customWidth="1"/>
    <col min="1792" max="1792" width="0.5703125" style="40" customWidth="1"/>
    <col min="1793" max="1793" width="1.85546875" style="40" customWidth="1"/>
    <col min="1794" max="2037" width="9.140625" style="40"/>
    <col min="2038" max="2038" width="3.7109375" style="40" customWidth="1"/>
    <col min="2039" max="2039" width="16.7109375" style="40" customWidth="1"/>
    <col min="2040" max="2040" width="15.7109375" style="40" customWidth="1"/>
    <col min="2041" max="2041" width="8.5703125" style="40" customWidth="1"/>
    <col min="2042" max="2045" width="7" style="40" customWidth="1"/>
    <col min="2046" max="2047" width="6.7109375" style="40" customWidth="1"/>
    <col min="2048" max="2048" width="0.5703125" style="40" customWidth="1"/>
    <col min="2049" max="2049" width="1.85546875" style="40" customWidth="1"/>
    <col min="2050" max="2293" width="9.140625" style="40"/>
    <col min="2294" max="2294" width="3.7109375" style="40" customWidth="1"/>
    <col min="2295" max="2295" width="16.7109375" style="40" customWidth="1"/>
    <col min="2296" max="2296" width="15.7109375" style="40" customWidth="1"/>
    <col min="2297" max="2297" width="8.5703125" style="40" customWidth="1"/>
    <col min="2298" max="2301" width="7" style="40" customWidth="1"/>
    <col min="2302" max="2303" width="6.7109375" style="40" customWidth="1"/>
    <col min="2304" max="2304" width="0.5703125" style="40" customWidth="1"/>
    <col min="2305" max="2305" width="1.85546875" style="40" customWidth="1"/>
    <col min="2306" max="2549" width="9.140625" style="40"/>
    <col min="2550" max="2550" width="3.7109375" style="40" customWidth="1"/>
    <col min="2551" max="2551" width="16.7109375" style="40" customWidth="1"/>
    <col min="2552" max="2552" width="15.7109375" style="40" customWidth="1"/>
    <col min="2553" max="2553" width="8.5703125" style="40" customWidth="1"/>
    <col min="2554" max="2557" width="7" style="40" customWidth="1"/>
    <col min="2558" max="2559" width="6.7109375" style="40" customWidth="1"/>
    <col min="2560" max="2560" width="0.5703125" style="40" customWidth="1"/>
    <col min="2561" max="2561" width="1.85546875" style="40" customWidth="1"/>
    <col min="2562" max="2805" width="9.140625" style="40"/>
    <col min="2806" max="2806" width="3.7109375" style="40" customWidth="1"/>
    <col min="2807" max="2807" width="16.7109375" style="40" customWidth="1"/>
    <col min="2808" max="2808" width="15.7109375" style="40" customWidth="1"/>
    <col min="2809" max="2809" width="8.5703125" style="40" customWidth="1"/>
    <col min="2810" max="2813" width="7" style="40" customWidth="1"/>
    <col min="2814" max="2815" width="6.7109375" style="40" customWidth="1"/>
    <col min="2816" max="2816" width="0.5703125" style="40" customWidth="1"/>
    <col min="2817" max="2817" width="1.85546875" style="40" customWidth="1"/>
    <col min="2818" max="3061" width="9.140625" style="40"/>
    <col min="3062" max="3062" width="3.7109375" style="40" customWidth="1"/>
    <col min="3063" max="3063" width="16.7109375" style="40" customWidth="1"/>
    <col min="3064" max="3064" width="15.7109375" style="40" customWidth="1"/>
    <col min="3065" max="3065" width="8.5703125" style="40" customWidth="1"/>
    <col min="3066" max="3069" width="7" style="40" customWidth="1"/>
    <col min="3070" max="3071" width="6.7109375" style="40" customWidth="1"/>
    <col min="3072" max="3072" width="0.5703125" style="40" customWidth="1"/>
    <col min="3073" max="3073" width="1.85546875" style="40" customWidth="1"/>
    <col min="3074" max="3317" width="9.140625" style="40"/>
    <col min="3318" max="3318" width="3.7109375" style="40" customWidth="1"/>
    <col min="3319" max="3319" width="16.7109375" style="40" customWidth="1"/>
    <col min="3320" max="3320" width="15.7109375" style="40" customWidth="1"/>
    <col min="3321" max="3321" width="8.5703125" style="40" customWidth="1"/>
    <col min="3322" max="3325" width="7" style="40" customWidth="1"/>
    <col min="3326" max="3327" width="6.7109375" style="40" customWidth="1"/>
    <col min="3328" max="3328" width="0.5703125" style="40" customWidth="1"/>
    <col min="3329" max="3329" width="1.85546875" style="40" customWidth="1"/>
    <col min="3330" max="3573" width="9.140625" style="40"/>
    <col min="3574" max="3574" width="3.7109375" style="40" customWidth="1"/>
    <col min="3575" max="3575" width="16.7109375" style="40" customWidth="1"/>
    <col min="3576" max="3576" width="15.7109375" style="40" customWidth="1"/>
    <col min="3577" max="3577" width="8.5703125" style="40" customWidth="1"/>
    <col min="3578" max="3581" width="7" style="40" customWidth="1"/>
    <col min="3582" max="3583" width="6.7109375" style="40" customWidth="1"/>
    <col min="3584" max="3584" width="0.5703125" style="40" customWidth="1"/>
    <col min="3585" max="3585" width="1.85546875" style="40" customWidth="1"/>
    <col min="3586" max="3829" width="9.140625" style="40"/>
    <col min="3830" max="3830" width="3.7109375" style="40" customWidth="1"/>
    <col min="3831" max="3831" width="16.7109375" style="40" customWidth="1"/>
    <col min="3832" max="3832" width="15.7109375" style="40" customWidth="1"/>
    <col min="3833" max="3833" width="8.5703125" style="40" customWidth="1"/>
    <col min="3834" max="3837" width="7" style="40" customWidth="1"/>
    <col min="3838" max="3839" width="6.7109375" style="40" customWidth="1"/>
    <col min="3840" max="3840" width="0.5703125" style="40" customWidth="1"/>
    <col min="3841" max="3841" width="1.85546875" style="40" customWidth="1"/>
    <col min="3842" max="4085" width="9.140625" style="40"/>
    <col min="4086" max="4086" width="3.7109375" style="40" customWidth="1"/>
    <col min="4087" max="4087" width="16.7109375" style="40" customWidth="1"/>
    <col min="4088" max="4088" width="15.7109375" style="40" customWidth="1"/>
    <col min="4089" max="4089" width="8.5703125" style="40" customWidth="1"/>
    <col min="4090" max="4093" width="7" style="40" customWidth="1"/>
    <col min="4094" max="4095" width="6.7109375" style="40" customWidth="1"/>
    <col min="4096" max="4096" width="0.5703125" style="40" customWidth="1"/>
    <col min="4097" max="4097" width="1.85546875" style="40" customWidth="1"/>
    <col min="4098" max="4341" width="9.140625" style="40"/>
    <col min="4342" max="4342" width="3.7109375" style="40" customWidth="1"/>
    <col min="4343" max="4343" width="16.7109375" style="40" customWidth="1"/>
    <col min="4344" max="4344" width="15.7109375" style="40" customWidth="1"/>
    <col min="4345" max="4345" width="8.5703125" style="40" customWidth="1"/>
    <col min="4346" max="4349" width="7" style="40" customWidth="1"/>
    <col min="4350" max="4351" width="6.7109375" style="40" customWidth="1"/>
    <col min="4352" max="4352" width="0.5703125" style="40" customWidth="1"/>
    <col min="4353" max="4353" width="1.85546875" style="40" customWidth="1"/>
    <col min="4354" max="4597" width="9.140625" style="40"/>
    <col min="4598" max="4598" width="3.7109375" style="40" customWidth="1"/>
    <col min="4599" max="4599" width="16.7109375" style="40" customWidth="1"/>
    <col min="4600" max="4600" width="15.7109375" style="40" customWidth="1"/>
    <col min="4601" max="4601" width="8.5703125" style="40" customWidth="1"/>
    <col min="4602" max="4605" width="7" style="40" customWidth="1"/>
    <col min="4606" max="4607" width="6.7109375" style="40" customWidth="1"/>
    <col min="4608" max="4608" width="0.5703125" style="40" customWidth="1"/>
    <col min="4609" max="4609" width="1.85546875" style="40" customWidth="1"/>
    <col min="4610" max="4853" width="9.140625" style="40"/>
    <col min="4854" max="4854" width="3.7109375" style="40" customWidth="1"/>
    <col min="4855" max="4855" width="16.7109375" style="40" customWidth="1"/>
    <col min="4856" max="4856" width="15.7109375" style="40" customWidth="1"/>
    <col min="4857" max="4857" width="8.5703125" style="40" customWidth="1"/>
    <col min="4858" max="4861" width="7" style="40" customWidth="1"/>
    <col min="4862" max="4863" width="6.7109375" style="40" customWidth="1"/>
    <col min="4864" max="4864" width="0.5703125" style="40" customWidth="1"/>
    <col min="4865" max="4865" width="1.85546875" style="40" customWidth="1"/>
    <col min="4866" max="5109" width="9.140625" style="40"/>
    <col min="5110" max="5110" width="3.7109375" style="40" customWidth="1"/>
    <col min="5111" max="5111" width="16.7109375" style="40" customWidth="1"/>
    <col min="5112" max="5112" width="15.7109375" style="40" customWidth="1"/>
    <col min="5113" max="5113" width="8.5703125" style="40" customWidth="1"/>
    <col min="5114" max="5117" width="7" style="40" customWidth="1"/>
    <col min="5118" max="5119" width="6.7109375" style="40" customWidth="1"/>
    <col min="5120" max="5120" width="0.5703125" style="40" customWidth="1"/>
    <col min="5121" max="5121" width="1.85546875" style="40" customWidth="1"/>
    <col min="5122" max="5365" width="9.140625" style="40"/>
    <col min="5366" max="5366" width="3.7109375" style="40" customWidth="1"/>
    <col min="5367" max="5367" width="16.7109375" style="40" customWidth="1"/>
    <col min="5368" max="5368" width="15.7109375" style="40" customWidth="1"/>
    <col min="5369" max="5369" width="8.5703125" style="40" customWidth="1"/>
    <col min="5370" max="5373" width="7" style="40" customWidth="1"/>
    <col min="5374" max="5375" width="6.7109375" style="40" customWidth="1"/>
    <col min="5376" max="5376" width="0.5703125" style="40" customWidth="1"/>
    <col min="5377" max="5377" width="1.85546875" style="40" customWidth="1"/>
    <col min="5378" max="5621" width="9.140625" style="40"/>
    <col min="5622" max="5622" width="3.7109375" style="40" customWidth="1"/>
    <col min="5623" max="5623" width="16.7109375" style="40" customWidth="1"/>
    <col min="5624" max="5624" width="15.7109375" style="40" customWidth="1"/>
    <col min="5625" max="5625" width="8.5703125" style="40" customWidth="1"/>
    <col min="5626" max="5629" width="7" style="40" customWidth="1"/>
    <col min="5630" max="5631" width="6.7109375" style="40" customWidth="1"/>
    <col min="5632" max="5632" width="0.5703125" style="40" customWidth="1"/>
    <col min="5633" max="5633" width="1.85546875" style="40" customWidth="1"/>
    <col min="5634" max="5877" width="9.140625" style="40"/>
    <col min="5878" max="5878" width="3.7109375" style="40" customWidth="1"/>
    <col min="5879" max="5879" width="16.7109375" style="40" customWidth="1"/>
    <col min="5880" max="5880" width="15.7109375" style="40" customWidth="1"/>
    <col min="5881" max="5881" width="8.5703125" style="40" customWidth="1"/>
    <col min="5882" max="5885" width="7" style="40" customWidth="1"/>
    <col min="5886" max="5887" width="6.7109375" style="40" customWidth="1"/>
    <col min="5888" max="5888" width="0.5703125" style="40" customWidth="1"/>
    <col min="5889" max="5889" width="1.85546875" style="40" customWidth="1"/>
    <col min="5890" max="6133" width="9.140625" style="40"/>
    <col min="6134" max="6134" width="3.7109375" style="40" customWidth="1"/>
    <col min="6135" max="6135" width="16.7109375" style="40" customWidth="1"/>
    <col min="6136" max="6136" width="15.7109375" style="40" customWidth="1"/>
    <col min="6137" max="6137" width="8.5703125" style="40" customWidth="1"/>
    <col min="6138" max="6141" width="7" style="40" customWidth="1"/>
    <col min="6142" max="6143" width="6.7109375" style="40" customWidth="1"/>
    <col min="6144" max="6144" width="0.5703125" style="40" customWidth="1"/>
    <col min="6145" max="6145" width="1.85546875" style="40" customWidth="1"/>
    <col min="6146" max="6389" width="9.140625" style="40"/>
    <col min="6390" max="6390" width="3.7109375" style="40" customWidth="1"/>
    <col min="6391" max="6391" width="16.7109375" style="40" customWidth="1"/>
    <col min="6392" max="6392" width="15.7109375" style="40" customWidth="1"/>
    <col min="6393" max="6393" width="8.5703125" style="40" customWidth="1"/>
    <col min="6394" max="6397" width="7" style="40" customWidth="1"/>
    <col min="6398" max="6399" width="6.7109375" style="40" customWidth="1"/>
    <col min="6400" max="6400" width="0.5703125" style="40" customWidth="1"/>
    <col min="6401" max="6401" width="1.85546875" style="40" customWidth="1"/>
    <col min="6402" max="6645" width="9.140625" style="40"/>
    <col min="6646" max="6646" width="3.7109375" style="40" customWidth="1"/>
    <col min="6647" max="6647" width="16.7109375" style="40" customWidth="1"/>
    <col min="6648" max="6648" width="15.7109375" style="40" customWidth="1"/>
    <col min="6649" max="6649" width="8.5703125" style="40" customWidth="1"/>
    <col min="6650" max="6653" width="7" style="40" customWidth="1"/>
    <col min="6654" max="6655" width="6.7109375" style="40" customWidth="1"/>
    <col min="6656" max="6656" width="0.5703125" style="40" customWidth="1"/>
    <col min="6657" max="6657" width="1.85546875" style="40" customWidth="1"/>
    <col min="6658" max="6901" width="9.140625" style="40"/>
    <col min="6902" max="6902" width="3.7109375" style="40" customWidth="1"/>
    <col min="6903" max="6903" width="16.7109375" style="40" customWidth="1"/>
    <col min="6904" max="6904" width="15.7109375" style="40" customWidth="1"/>
    <col min="6905" max="6905" width="8.5703125" style="40" customWidth="1"/>
    <col min="6906" max="6909" width="7" style="40" customWidth="1"/>
    <col min="6910" max="6911" width="6.7109375" style="40" customWidth="1"/>
    <col min="6912" max="6912" width="0.5703125" style="40" customWidth="1"/>
    <col min="6913" max="6913" width="1.85546875" style="40" customWidth="1"/>
    <col min="6914" max="7157" width="9.140625" style="40"/>
    <col min="7158" max="7158" width="3.7109375" style="40" customWidth="1"/>
    <col min="7159" max="7159" width="16.7109375" style="40" customWidth="1"/>
    <col min="7160" max="7160" width="15.7109375" style="40" customWidth="1"/>
    <col min="7161" max="7161" width="8.5703125" style="40" customWidth="1"/>
    <col min="7162" max="7165" width="7" style="40" customWidth="1"/>
    <col min="7166" max="7167" width="6.7109375" style="40" customWidth="1"/>
    <col min="7168" max="7168" width="0.5703125" style="40" customWidth="1"/>
    <col min="7169" max="7169" width="1.85546875" style="40" customWidth="1"/>
    <col min="7170" max="7413" width="9.140625" style="40"/>
    <col min="7414" max="7414" width="3.7109375" style="40" customWidth="1"/>
    <col min="7415" max="7415" width="16.7109375" style="40" customWidth="1"/>
    <col min="7416" max="7416" width="15.7109375" style="40" customWidth="1"/>
    <col min="7417" max="7417" width="8.5703125" style="40" customWidth="1"/>
    <col min="7418" max="7421" width="7" style="40" customWidth="1"/>
    <col min="7422" max="7423" width="6.7109375" style="40" customWidth="1"/>
    <col min="7424" max="7424" width="0.5703125" style="40" customWidth="1"/>
    <col min="7425" max="7425" width="1.85546875" style="40" customWidth="1"/>
    <col min="7426" max="7669" width="9.140625" style="40"/>
    <col min="7670" max="7670" width="3.7109375" style="40" customWidth="1"/>
    <col min="7671" max="7671" width="16.7109375" style="40" customWidth="1"/>
    <col min="7672" max="7672" width="15.7109375" style="40" customWidth="1"/>
    <col min="7673" max="7673" width="8.5703125" style="40" customWidth="1"/>
    <col min="7674" max="7677" width="7" style="40" customWidth="1"/>
    <col min="7678" max="7679" width="6.7109375" style="40" customWidth="1"/>
    <col min="7680" max="7680" width="0.5703125" style="40" customWidth="1"/>
    <col min="7681" max="7681" width="1.85546875" style="40" customWidth="1"/>
    <col min="7682" max="7925" width="9.140625" style="40"/>
    <col min="7926" max="7926" width="3.7109375" style="40" customWidth="1"/>
    <col min="7927" max="7927" width="16.7109375" style="40" customWidth="1"/>
    <col min="7928" max="7928" width="15.7109375" style="40" customWidth="1"/>
    <col min="7929" max="7929" width="8.5703125" style="40" customWidth="1"/>
    <col min="7930" max="7933" width="7" style="40" customWidth="1"/>
    <col min="7934" max="7935" width="6.7109375" style="40" customWidth="1"/>
    <col min="7936" max="7936" width="0.5703125" style="40" customWidth="1"/>
    <col min="7937" max="7937" width="1.85546875" style="40" customWidth="1"/>
    <col min="7938" max="8181" width="9.140625" style="40"/>
    <col min="8182" max="8182" width="3.7109375" style="40" customWidth="1"/>
    <col min="8183" max="8183" width="16.7109375" style="40" customWidth="1"/>
    <col min="8184" max="8184" width="15.7109375" style="40" customWidth="1"/>
    <col min="8185" max="8185" width="8.5703125" style="40" customWidth="1"/>
    <col min="8186" max="8189" width="7" style="40" customWidth="1"/>
    <col min="8190" max="8191" width="6.7109375" style="40" customWidth="1"/>
    <col min="8192" max="8192" width="0.5703125" style="40" customWidth="1"/>
    <col min="8193" max="8193" width="1.85546875" style="40" customWidth="1"/>
    <col min="8194" max="8437" width="9.140625" style="40"/>
    <col min="8438" max="8438" width="3.7109375" style="40" customWidth="1"/>
    <col min="8439" max="8439" width="16.7109375" style="40" customWidth="1"/>
    <col min="8440" max="8440" width="15.7109375" style="40" customWidth="1"/>
    <col min="8441" max="8441" width="8.5703125" style="40" customWidth="1"/>
    <col min="8442" max="8445" width="7" style="40" customWidth="1"/>
    <col min="8446" max="8447" width="6.7109375" style="40" customWidth="1"/>
    <col min="8448" max="8448" width="0.5703125" style="40" customWidth="1"/>
    <col min="8449" max="8449" width="1.85546875" style="40" customWidth="1"/>
    <col min="8450" max="8693" width="9.140625" style="40"/>
    <col min="8694" max="8694" width="3.7109375" style="40" customWidth="1"/>
    <col min="8695" max="8695" width="16.7109375" style="40" customWidth="1"/>
    <col min="8696" max="8696" width="15.7109375" style="40" customWidth="1"/>
    <col min="8697" max="8697" width="8.5703125" style="40" customWidth="1"/>
    <col min="8698" max="8701" width="7" style="40" customWidth="1"/>
    <col min="8702" max="8703" width="6.7109375" style="40" customWidth="1"/>
    <col min="8704" max="8704" width="0.5703125" style="40" customWidth="1"/>
    <col min="8705" max="8705" width="1.85546875" style="40" customWidth="1"/>
    <col min="8706" max="8949" width="9.140625" style="40"/>
    <col min="8950" max="8950" width="3.7109375" style="40" customWidth="1"/>
    <col min="8951" max="8951" width="16.7109375" style="40" customWidth="1"/>
    <col min="8952" max="8952" width="15.7109375" style="40" customWidth="1"/>
    <col min="8953" max="8953" width="8.5703125" style="40" customWidth="1"/>
    <col min="8954" max="8957" width="7" style="40" customWidth="1"/>
    <col min="8958" max="8959" width="6.7109375" style="40" customWidth="1"/>
    <col min="8960" max="8960" width="0.5703125" style="40" customWidth="1"/>
    <col min="8961" max="8961" width="1.85546875" style="40" customWidth="1"/>
    <col min="8962" max="9205" width="9.140625" style="40"/>
    <col min="9206" max="9206" width="3.7109375" style="40" customWidth="1"/>
    <col min="9207" max="9207" width="16.7109375" style="40" customWidth="1"/>
    <col min="9208" max="9208" width="15.7109375" style="40" customWidth="1"/>
    <col min="9209" max="9209" width="8.5703125" style="40" customWidth="1"/>
    <col min="9210" max="9213" width="7" style="40" customWidth="1"/>
    <col min="9214" max="9215" width="6.7109375" style="40" customWidth="1"/>
    <col min="9216" max="9216" width="0.5703125" style="40" customWidth="1"/>
    <col min="9217" max="9217" width="1.85546875" style="40" customWidth="1"/>
    <col min="9218" max="9461" width="9.140625" style="40"/>
    <col min="9462" max="9462" width="3.7109375" style="40" customWidth="1"/>
    <col min="9463" max="9463" width="16.7109375" style="40" customWidth="1"/>
    <col min="9464" max="9464" width="15.7109375" style="40" customWidth="1"/>
    <col min="9465" max="9465" width="8.5703125" style="40" customWidth="1"/>
    <col min="9466" max="9469" width="7" style="40" customWidth="1"/>
    <col min="9470" max="9471" width="6.7109375" style="40" customWidth="1"/>
    <col min="9472" max="9472" width="0.5703125" style="40" customWidth="1"/>
    <col min="9473" max="9473" width="1.85546875" style="40" customWidth="1"/>
    <col min="9474" max="9717" width="9.140625" style="40"/>
    <col min="9718" max="9718" width="3.7109375" style="40" customWidth="1"/>
    <col min="9719" max="9719" width="16.7109375" style="40" customWidth="1"/>
    <col min="9720" max="9720" width="15.7109375" style="40" customWidth="1"/>
    <col min="9721" max="9721" width="8.5703125" style="40" customWidth="1"/>
    <col min="9722" max="9725" width="7" style="40" customWidth="1"/>
    <col min="9726" max="9727" width="6.7109375" style="40" customWidth="1"/>
    <col min="9728" max="9728" width="0.5703125" style="40" customWidth="1"/>
    <col min="9729" max="9729" width="1.85546875" style="40" customWidth="1"/>
    <col min="9730" max="9973" width="9.140625" style="40"/>
    <col min="9974" max="9974" width="3.7109375" style="40" customWidth="1"/>
    <col min="9975" max="9975" width="16.7109375" style="40" customWidth="1"/>
    <col min="9976" max="9976" width="15.7109375" style="40" customWidth="1"/>
    <col min="9977" max="9977" width="8.5703125" style="40" customWidth="1"/>
    <col min="9978" max="9981" width="7" style="40" customWidth="1"/>
    <col min="9982" max="9983" width="6.7109375" style="40" customWidth="1"/>
    <col min="9984" max="9984" width="0.5703125" style="40" customWidth="1"/>
    <col min="9985" max="9985" width="1.85546875" style="40" customWidth="1"/>
    <col min="9986" max="10229" width="9.140625" style="40"/>
    <col min="10230" max="10230" width="3.7109375" style="40" customWidth="1"/>
    <col min="10231" max="10231" width="16.7109375" style="40" customWidth="1"/>
    <col min="10232" max="10232" width="15.7109375" style="40" customWidth="1"/>
    <col min="10233" max="10233" width="8.5703125" style="40" customWidth="1"/>
    <col min="10234" max="10237" width="7" style="40" customWidth="1"/>
    <col min="10238" max="10239" width="6.7109375" style="40" customWidth="1"/>
    <col min="10240" max="10240" width="0.5703125" style="40" customWidth="1"/>
    <col min="10241" max="10241" width="1.85546875" style="40" customWidth="1"/>
    <col min="10242" max="10485" width="9.140625" style="40"/>
    <col min="10486" max="10486" width="3.7109375" style="40" customWidth="1"/>
    <col min="10487" max="10487" width="16.7109375" style="40" customWidth="1"/>
    <col min="10488" max="10488" width="15.7109375" style="40" customWidth="1"/>
    <col min="10489" max="10489" width="8.5703125" style="40" customWidth="1"/>
    <col min="10490" max="10493" width="7" style="40" customWidth="1"/>
    <col min="10494" max="10495" width="6.7109375" style="40" customWidth="1"/>
    <col min="10496" max="10496" width="0.5703125" style="40" customWidth="1"/>
    <col min="10497" max="10497" width="1.85546875" style="40" customWidth="1"/>
    <col min="10498" max="10741" width="9.140625" style="40"/>
    <col min="10742" max="10742" width="3.7109375" style="40" customWidth="1"/>
    <col min="10743" max="10743" width="16.7109375" style="40" customWidth="1"/>
    <col min="10744" max="10744" width="15.7109375" style="40" customWidth="1"/>
    <col min="10745" max="10745" width="8.5703125" style="40" customWidth="1"/>
    <col min="10746" max="10749" width="7" style="40" customWidth="1"/>
    <col min="10750" max="10751" width="6.7109375" style="40" customWidth="1"/>
    <col min="10752" max="10752" width="0.5703125" style="40" customWidth="1"/>
    <col min="10753" max="10753" width="1.85546875" style="40" customWidth="1"/>
    <col min="10754" max="10997" width="9.140625" style="40"/>
    <col min="10998" max="10998" width="3.7109375" style="40" customWidth="1"/>
    <col min="10999" max="10999" width="16.7109375" style="40" customWidth="1"/>
    <col min="11000" max="11000" width="15.7109375" style="40" customWidth="1"/>
    <col min="11001" max="11001" width="8.5703125" style="40" customWidth="1"/>
    <col min="11002" max="11005" width="7" style="40" customWidth="1"/>
    <col min="11006" max="11007" width="6.7109375" style="40" customWidth="1"/>
    <col min="11008" max="11008" width="0.5703125" style="40" customWidth="1"/>
    <col min="11009" max="11009" width="1.85546875" style="40" customWidth="1"/>
    <col min="11010" max="11253" width="9.140625" style="40"/>
    <col min="11254" max="11254" width="3.7109375" style="40" customWidth="1"/>
    <col min="11255" max="11255" width="16.7109375" style="40" customWidth="1"/>
    <col min="11256" max="11256" width="15.7109375" style="40" customWidth="1"/>
    <col min="11257" max="11257" width="8.5703125" style="40" customWidth="1"/>
    <col min="11258" max="11261" width="7" style="40" customWidth="1"/>
    <col min="11262" max="11263" width="6.7109375" style="40" customWidth="1"/>
    <col min="11264" max="11264" width="0.5703125" style="40" customWidth="1"/>
    <col min="11265" max="11265" width="1.85546875" style="40" customWidth="1"/>
    <col min="11266" max="11509" width="9.140625" style="40"/>
    <col min="11510" max="11510" width="3.7109375" style="40" customWidth="1"/>
    <col min="11511" max="11511" width="16.7109375" style="40" customWidth="1"/>
    <col min="11512" max="11512" width="15.7109375" style="40" customWidth="1"/>
    <col min="11513" max="11513" width="8.5703125" style="40" customWidth="1"/>
    <col min="11514" max="11517" width="7" style="40" customWidth="1"/>
    <col min="11518" max="11519" width="6.7109375" style="40" customWidth="1"/>
    <col min="11520" max="11520" width="0.5703125" style="40" customWidth="1"/>
    <col min="11521" max="11521" width="1.85546875" style="40" customWidth="1"/>
    <col min="11522" max="11765" width="9.140625" style="40"/>
    <col min="11766" max="11766" width="3.7109375" style="40" customWidth="1"/>
    <col min="11767" max="11767" width="16.7109375" style="40" customWidth="1"/>
    <col min="11768" max="11768" width="15.7109375" style="40" customWidth="1"/>
    <col min="11769" max="11769" width="8.5703125" style="40" customWidth="1"/>
    <col min="11770" max="11773" width="7" style="40" customWidth="1"/>
    <col min="11774" max="11775" width="6.7109375" style="40" customWidth="1"/>
    <col min="11776" max="11776" width="0.5703125" style="40" customWidth="1"/>
    <col min="11777" max="11777" width="1.85546875" style="40" customWidth="1"/>
    <col min="11778" max="12021" width="9.140625" style="40"/>
    <col min="12022" max="12022" width="3.7109375" style="40" customWidth="1"/>
    <col min="12023" max="12023" width="16.7109375" style="40" customWidth="1"/>
    <col min="12024" max="12024" width="15.7109375" style="40" customWidth="1"/>
    <col min="12025" max="12025" width="8.5703125" style="40" customWidth="1"/>
    <col min="12026" max="12029" width="7" style="40" customWidth="1"/>
    <col min="12030" max="12031" width="6.7109375" style="40" customWidth="1"/>
    <col min="12032" max="12032" width="0.5703125" style="40" customWidth="1"/>
    <col min="12033" max="12033" width="1.85546875" style="40" customWidth="1"/>
    <col min="12034" max="12277" width="9.140625" style="40"/>
    <col min="12278" max="12278" width="3.7109375" style="40" customWidth="1"/>
    <col min="12279" max="12279" width="16.7109375" style="40" customWidth="1"/>
    <col min="12280" max="12280" width="15.7109375" style="40" customWidth="1"/>
    <col min="12281" max="12281" width="8.5703125" style="40" customWidth="1"/>
    <col min="12282" max="12285" width="7" style="40" customWidth="1"/>
    <col min="12286" max="12287" width="6.7109375" style="40" customWidth="1"/>
    <col min="12288" max="12288" width="0.5703125" style="40" customWidth="1"/>
    <col min="12289" max="12289" width="1.85546875" style="40" customWidth="1"/>
    <col min="12290" max="12533" width="9.140625" style="40"/>
    <col min="12534" max="12534" width="3.7109375" style="40" customWidth="1"/>
    <col min="12535" max="12535" width="16.7109375" style="40" customWidth="1"/>
    <col min="12536" max="12536" width="15.7109375" style="40" customWidth="1"/>
    <col min="12537" max="12537" width="8.5703125" style="40" customWidth="1"/>
    <col min="12538" max="12541" width="7" style="40" customWidth="1"/>
    <col min="12542" max="12543" width="6.7109375" style="40" customWidth="1"/>
    <col min="12544" max="12544" width="0.5703125" style="40" customWidth="1"/>
    <col min="12545" max="12545" width="1.85546875" style="40" customWidth="1"/>
    <col min="12546" max="12789" width="9.140625" style="40"/>
    <col min="12790" max="12790" width="3.7109375" style="40" customWidth="1"/>
    <col min="12791" max="12791" width="16.7109375" style="40" customWidth="1"/>
    <col min="12792" max="12792" width="15.7109375" style="40" customWidth="1"/>
    <col min="12793" max="12793" width="8.5703125" style="40" customWidth="1"/>
    <col min="12794" max="12797" width="7" style="40" customWidth="1"/>
    <col min="12798" max="12799" width="6.7109375" style="40" customWidth="1"/>
    <col min="12800" max="12800" width="0.5703125" style="40" customWidth="1"/>
    <col min="12801" max="12801" width="1.85546875" style="40" customWidth="1"/>
    <col min="12802" max="13045" width="9.140625" style="40"/>
    <col min="13046" max="13046" width="3.7109375" style="40" customWidth="1"/>
    <col min="13047" max="13047" width="16.7109375" style="40" customWidth="1"/>
    <col min="13048" max="13048" width="15.7109375" style="40" customWidth="1"/>
    <col min="13049" max="13049" width="8.5703125" style="40" customWidth="1"/>
    <col min="13050" max="13053" width="7" style="40" customWidth="1"/>
    <col min="13054" max="13055" width="6.7109375" style="40" customWidth="1"/>
    <col min="13056" max="13056" width="0.5703125" style="40" customWidth="1"/>
    <col min="13057" max="13057" width="1.85546875" style="40" customWidth="1"/>
    <col min="13058" max="13301" width="9.140625" style="40"/>
    <col min="13302" max="13302" width="3.7109375" style="40" customWidth="1"/>
    <col min="13303" max="13303" width="16.7109375" style="40" customWidth="1"/>
    <col min="13304" max="13304" width="15.7109375" style="40" customWidth="1"/>
    <col min="13305" max="13305" width="8.5703125" style="40" customWidth="1"/>
    <col min="13306" max="13309" width="7" style="40" customWidth="1"/>
    <col min="13310" max="13311" width="6.7109375" style="40" customWidth="1"/>
    <col min="13312" max="13312" width="0.5703125" style="40" customWidth="1"/>
    <col min="13313" max="13313" width="1.85546875" style="40" customWidth="1"/>
    <col min="13314" max="13557" width="9.140625" style="40"/>
    <col min="13558" max="13558" width="3.7109375" style="40" customWidth="1"/>
    <col min="13559" max="13559" width="16.7109375" style="40" customWidth="1"/>
    <col min="13560" max="13560" width="15.7109375" style="40" customWidth="1"/>
    <col min="13561" max="13561" width="8.5703125" style="40" customWidth="1"/>
    <col min="13562" max="13565" width="7" style="40" customWidth="1"/>
    <col min="13566" max="13567" width="6.7109375" style="40" customWidth="1"/>
    <col min="13568" max="13568" width="0.5703125" style="40" customWidth="1"/>
    <col min="13569" max="13569" width="1.85546875" style="40" customWidth="1"/>
    <col min="13570" max="13813" width="9.140625" style="40"/>
    <col min="13814" max="13814" width="3.7109375" style="40" customWidth="1"/>
    <col min="13815" max="13815" width="16.7109375" style="40" customWidth="1"/>
    <col min="13816" max="13816" width="15.7109375" style="40" customWidth="1"/>
    <col min="13817" max="13817" width="8.5703125" style="40" customWidth="1"/>
    <col min="13818" max="13821" width="7" style="40" customWidth="1"/>
    <col min="13822" max="13823" width="6.7109375" style="40" customWidth="1"/>
    <col min="13824" max="13824" width="0.5703125" style="40" customWidth="1"/>
    <col min="13825" max="13825" width="1.85546875" style="40" customWidth="1"/>
    <col min="13826" max="14069" width="9.140625" style="40"/>
    <col min="14070" max="14070" width="3.7109375" style="40" customWidth="1"/>
    <col min="14071" max="14071" width="16.7109375" style="40" customWidth="1"/>
    <col min="14072" max="14072" width="15.7109375" style="40" customWidth="1"/>
    <col min="14073" max="14073" width="8.5703125" style="40" customWidth="1"/>
    <col min="14074" max="14077" width="7" style="40" customWidth="1"/>
    <col min="14078" max="14079" width="6.7109375" style="40" customWidth="1"/>
    <col min="14080" max="14080" width="0.5703125" style="40" customWidth="1"/>
    <col min="14081" max="14081" width="1.85546875" style="40" customWidth="1"/>
    <col min="14082" max="14325" width="9.140625" style="40"/>
    <col min="14326" max="14326" width="3.7109375" style="40" customWidth="1"/>
    <col min="14327" max="14327" width="16.7109375" style="40" customWidth="1"/>
    <col min="14328" max="14328" width="15.7109375" style="40" customWidth="1"/>
    <col min="14329" max="14329" width="8.5703125" style="40" customWidth="1"/>
    <col min="14330" max="14333" width="7" style="40" customWidth="1"/>
    <col min="14334" max="14335" width="6.7109375" style="40" customWidth="1"/>
    <col min="14336" max="14336" width="0.5703125" style="40" customWidth="1"/>
    <col min="14337" max="14337" width="1.85546875" style="40" customWidth="1"/>
    <col min="14338" max="14581" width="9.140625" style="40"/>
    <col min="14582" max="14582" width="3.7109375" style="40" customWidth="1"/>
    <col min="14583" max="14583" width="16.7109375" style="40" customWidth="1"/>
    <col min="14584" max="14584" width="15.7109375" style="40" customWidth="1"/>
    <col min="14585" max="14585" width="8.5703125" style="40" customWidth="1"/>
    <col min="14586" max="14589" width="7" style="40" customWidth="1"/>
    <col min="14590" max="14591" width="6.7109375" style="40" customWidth="1"/>
    <col min="14592" max="14592" width="0.5703125" style="40" customWidth="1"/>
    <col min="14593" max="14593" width="1.85546875" style="40" customWidth="1"/>
    <col min="14594" max="14837" width="9.140625" style="40"/>
    <col min="14838" max="14838" width="3.7109375" style="40" customWidth="1"/>
    <col min="14839" max="14839" width="16.7109375" style="40" customWidth="1"/>
    <col min="14840" max="14840" width="15.7109375" style="40" customWidth="1"/>
    <col min="14841" max="14841" width="8.5703125" style="40" customWidth="1"/>
    <col min="14842" max="14845" width="7" style="40" customWidth="1"/>
    <col min="14846" max="14847" width="6.7109375" style="40" customWidth="1"/>
    <col min="14848" max="14848" width="0.5703125" style="40" customWidth="1"/>
    <col min="14849" max="14849" width="1.85546875" style="40" customWidth="1"/>
    <col min="14850" max="15093" width="9.140625" style="40"/>
    <col min="15094" max="15094" width="3.7109375" style="40" customWidth="1"/>
    <col min="15095" max="15095" width="16.7109375" style="40" customWidth="1"/>
    <col min="15096" max="15096" width="15.7109375" style="40" customWidth="1"/>
    <col min="15097" max="15097" width="8.5703125" style="40" customWidth="1"/>
    <col min="15098" max="15101" width="7" style="40" customWidth="1"/>
    <col min="15102" max="15103" width="6.7109375" style="40" customWidth="1"/>
    <col min="15104" max="15104" width="0.5703125" style="40" customWidth="1"/>
    <col min="15105" max="15105" width="1.85546875" style="40" customWidth="1"/>
    <col min="15106" max="15349" width="9.140625" style="40"/>
    <col min="15350" max="15350" width="3.7109375" style="40" customWidth="1"/>
    <col min="15351" max="15351" width="16.7109375" style="40" customWidth="1"/>
    <col min="15352" max="15352" width="15.7109375" style="40" customWidth="1"/>
    <col min="15353" max="15353" width="8.5703125" style="40" customWidth="1"/>
    <col min="15354" max="15357" width="7" style="40" customWidth="1"/>
    <col min="15358" max="15359" width="6.7109375" style="40" customWidth="1"/>
    <col min="15360" max="15360" width="0.5703125" style="40" customWidth="1"/>
    <col min="15361" max="15361" width="1.85546875" style="40" customWidth="1"/>
    <col min="15362" max="15605" width="9.140625" style="40"/>
    <col min="15606" max="15606" width="3.7109375" style="40" customWidth="1"/>
    <col min="15607" max="15607" width="16.7109375" style="40" customWidth="1"/>
    <col min="15608" max="15608" width="15.7109375" style="40" customWidth="1"/>
    <col min="15609" max="15609" width="8.5703125" style="40" customWidth="1"/>
    <col min="15610" max="15613" width="7" style="40" customWidth="1"/>
    <col min="15614" max="15615" width="6.7109375" style="40" customWidth="1"/>
    <col min="15616" max="15616" width="0.5703125" style="40" customWidth="1"/>
    <col min="15617" max="15617" width="1.85546875" style="40" customWidth="1"/>
    <col min="15618" max="15861" width="9.140625" style="40"/>
    <col min="15862" max="15862" width="3.7109375" style="40" customWidth="1"/>
    <col min="15863" max="15863" width="16.7109375" style="40" customWidth="1"/>
    <col min="15864" max="15864" width="15.7109375" style="40" customWidth="1"/>
    <col min="15865" max="15865" width="8.5703125" style="40" customWidth="1"/>
    <col min="15866" max="15869" width="7" style="40" customWidth="1"/>
    <col min="15870" max="15871" width="6.7109375" style="40" customWidth="1"/>
    <col min="15872" max="15872" width="0.5703125" style="40" customWidth="1"/>
    <col min="15873" max="15873" width="1.85546875" style="40" customWidth="1"/>
    <col min="15874" max="16117" width="9.140625" style="40"/>
    <col min="16118" max="16118" width="3.7109375" style="40" customWidth="1"/>
    <col min="16119" max="16119" width="16.7109375" style="40" customWidth="1"/>
    <col min="16120" max="16120" width="15.7109375" style="40" customWidth="1"/>
    <col min="16121" max="16121" width="8.5703125" style="40" customWidth="1"/>
    <col min="16122" max="16125" width="7" style="40" customWidth="1"/>
    <col min="16126" max="16127" width="6.7109375" style="40" customWidth="1"/>
    <col min="16128" max="16128" width="0.5703125" style="40" customWidth="1"/>
    <col min="16129" max="16129" width="1.85546875" style="40" customWidth="1"/>
    <col min="16130" max="16384" width="9.140625" style="40"/>
  </cols>
  <sheetData>
    <row r="1" spans="1:13" ht="15" customHeight="1" x14ac:dyDescent="0.2">
      <c r="B1" s="41" t="s">
        <v>119</v>
      </c>
      <c r="C1" s="41"/>
      <c r="D1" s="100"/>
      <c r="F1" s="102"/>
      <c r="G1" s="43"/>
      <c r="H1" s="43"/>
      <c r="I1" s="43"/>
      <c r="J1" s="43"/>
      <c r="K1" s="43"/>
      <c r="L1" s="43"/>
      <c r="M1" s="43"/>
    </row>
    <row r="2" spans="1:13" ht="18.75" customHeight="1" x14ac:dyDescent="0.2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25" customHeight="1" x14ac:dyDescent="0.2">
      <c r="G3" s="104" t="s">
        <v>120</v>
      </c>
      <c r="H3" s="104"/>
      <c r="I3" s="104"/>
      <c r="J3" s="104"/>
      <c r="K3" s="104"/>
      <c r="L3" s="104"/>
      <c r="M3" s="104"/>
    </row>
    <row r="4" spans="1:13" s="54" customFormat="1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105" t="s">
        <v>4</v>
      </c>
      <c r="M4" s="106"/>
    </row>
    <row r="5" spans="1:13" s="54" customFormat="1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3" s="54" customFormat="1" ht="13.5" customHeight="1" x14ac:dyDescent="0.2">
      <c r="A6" s="55">
        <v>1</v>
      </c>
      <c r="B6" s="48" t="s">
        <v>7</v>
      </c>
      <c r="C6" s="48"/>
      <c r="D6" s="56" t="s">
        <v>8</v>
      </c>
      <c r="E6" s="173">
        <v>9</v>
      </c>
      <c r="F6" s="85">
        <v>9</v>
      </c>
      <c r="G6" s="85">
        <v>9</v>
      </c>
      <c r="H6" s="85">
        <v>9</v>
      </c>
      <c r="I6" s="85">
        <v>9</v>
      </c>
      <c r="J6" s="85">
        <v>9</v>
      </c>
      <c r="K6" s="85">
        <v>9</v>
      </c>
      <c r="L6" s="57">
        <f t="shared" ref="L6:L8" si="0">I6-E6</f>
        <v>0</v>
      </c>
      <c r="M6" s="115">
        <f t="shared" ref="M6:M8" si="1">I6/E6*100-100</f>
        <v>0</v>
      </c>
    </row>
    <row r="7" spans="1:13" s="54" customFormat="1" ht="13.5" customHeight="1" x14ac:dyDescent="0.2">
      <c r="A7" s="55">
        <v>2</v>
      </c>
      <c r="B7" s="48" t="s">
        <v>9</v>
      </c>
      <c r="C7" s="48"/>
      <c r="D7" s="56" t="s">
        <v>10</v>
      </c>
      <c r="E7" s="122">
        <v>54</v>
      </c>
      <c r="F7" s="122">
        <v>54</v>
      </c>
      <c r="G7" s="122">
        <v>54</v>
      </c>
      <c r="H7" s="122">
        <v>54</v>
      </c>
      <c r="I7" s="122">
        <v>54</v>
      </c>
      <c r="J7" s="122">
        <v>54</v>
      </c>
      <c r="K7" s="122">
        <v>54</v>
      </c>
      <c r="L7" s="57">
        <f t="shared" si="0"/>
        <v>0</v>
      </c>
      <c r="M7" s="115">
        <f t="shared" si="1"/>
        <v>0</v>
      </c>
    </row>
    <row r="8" spans="1:13" s="54" customFormat="1" ht="13.5" customHeight="1" x14ac:dyDescent="0.2">
      <c r="A8" s="55">
        <v>3</v>
      </c>
      <c r="B8" s="48" t="s">
        <v>11</v>
      </c>
      <c r="C8" s="48"/>
      <c r="D8" s="56" t="s">
        <v>12</v>
      </c>
      <c r="E8" s="122"/>
      <c r="F8" s="122"/>
      <c r="G8" s="122"/>
      <c r="H8" s="122"/>
      <c r="I8" s="122"/>
      <c r="J8" s="122"/>
      <c r="K8" s="122"/>
      <c r="L8" s="122">
        <f t="shared" si="0"/>
        <v>0</v>
      </c>
      <c r="M8" s="122" t="e">
        <f t="shared" si="1"/>
        <v>#DIV/0!</v>
      </c>
    </row>
    <row r="9" spans="1:13" s="54" customFormat="1" ht="18" customHeight="1" x14ac:dyDescent="0.2">
      <c r="A9" s="60">
        <v>4</v>
      </c>
      <c r="B9" s="61" t="s">
        <v>13</v>
      </c>
      <c r="C9" s="61"/>
      <c r="D9" s="62" t="s">
        <v>14</v>
      </c>
      <c r="E9" s="123">
        <v>4482</v>
      </c>
      <c r="F9" s="123">
        <v>5032</v>
      </c>
      <c r="G9" s="123">
        <v>5190</v>
      </c>
      <c r="H9" s="123">
        <v>5283</v>
      </c>
      <c r="I9" s="123">
        <v>5562</v>
      </c>
      <c r="J9" s="123">
        <v>5727</v>
      </c>
      <c r="K9" s="123">
        <v>6030</v>
      </c>
      <c r="L9" s="109">
        <f>K9-J9</f>
        <v>303</v>
      </c>
      <c r="M9" s="115">
        <f>K9/J9*100-100</f>
        <v>5.2907281299109314</v>
      </c>
    </row>
    <row r="10" spans="1:13" s="54" customFormat="1" ht="13.5" customHeight="1" x14ac:dyDescent="0.2">
      <c r="A10" s="55">
        <v>5</v>
      </c>
      <c r="B10" s="48" t="s">
        <v>15</v>
      </c>
      <c r="C10" s="48"/>
      <c r="D10" s="56" t="s">
        <v>14</v>
      </c>
      <c r="E10" s="122">
        <v>3735</v>
      </c>
      <c r="F10" s="122">
        <v>4317</v>
      </c>
      <c r="G10" s="122">
        <v>4520</v>
      </c>
      <c r="H10" s="122">
        <v>4542</v>
      </c>
      <c r="I10" s="122">
        <v>4745</v>
      </c>
      <c r="J10" s="122">
        <v>4883</v>
      </c>
      <c r="K10" s="122">
        <v>5130</v>
      </c>
      <c r="L10" s="109">
        <f t="shared" ref="L10:L73" si="2">K10-J10</f>
        <v>247</v>
      </c>
      <c r="M10" s="115">
        <f t="shared" ref="M10:M73" si="3">K10/J10*100-100</f>
        <v>5.0583657587548743</v>
      </c>
    </row>
    <row r="11" spans="1:13" s="54" customFormat="1" ht="13.5" customHeight="1" x14ac:dyDescent="0.2">
      <c r="A11" s="55">
        <v>6</v>
      </c>
      <c r="B11" s="48" t="s">
        <v>16</v>
      </c>
      <c r="C11" s="48"/>
      <c r="D11" s="56" t="s">
        <v>14</v>
      </c>
      <c r="E11" s="122">
        <v>747</v>
      </c>
      <c r="F11" s="122">
        <v>715</v>
      </c>
      <c r="G11" s="122">
        <v>670</v>
      </c>
      <c r="H11" s="122">
        <v>741</v>
      </c>
      <c r="I11" s="122">
        <v>817</v>
      </c>
      <c r="J11" s="122">
        <v>844</v>
      </c>
      <c r="K11" s="122">
        <v>900</v>
      </c>
      <c r="L11" s="109">
        <f t="shared" si="2"/>
        <v>56</v>
      </c>
      <c r="M11" s="115">
        <f t="shared" si="3"/>
        <v>6.6350710900473899</v>
      </c>
    </row>
    <row r="12" spans="1:13" s="54" customFormat="1" ht="13.5" customHeight="1" x14ac:dyDescent="0.2">
      <c r="A12" s="55">
        <v>7</v>
      </c>
      <c r="B12" s="48" t="s">
        <v>17</v>
      </c>
      <c r="C12" s="48"/>
      <c r="D12" s="56" t="s">
        <v>18</v>
      </c>
      <c r="E12" s="124">
        <f t="shared" ref="E12:K12" si="4">E11/E9*100</f>
        <v>16.666666666666664</v>
      </c>
      <c r="F12" s="124">
        <f t="shared" si="4"/>
        <v>14.209062003179652</v>
      </c>
      <c r="G12" s="124">
        <f t="shared" si="4"/>
        <v>12.909441233140656</v>
      </c>
      <c r="H12" s="124">
        <f t="shared" si="4"/>
        <v>14.026121521862578</v>
      </c>
      <c r="I12" s="124">
        <f t="shared" si="4"/>
        <v>14.688960805465658</v>
      </c>
      <c r="J12" s="124">
        <f t="shared" si="4"/>
        <v>14.737209708398813</v>
      </c>
      <c r="K12" s="124">
        <f t="shared" si="4"/>
        <v>14.925373134328357</v>
      </c>
      <c r="L12" s="109">
        <f t="shared" si="2"/>
        <v>0.18816342592954349</v>
      </c>
      <c r="M12" s="115">
        <f t="shared" si="3"/>
        <v>1.2767913984579309</v>
      </c>
    </row>
    <row r="13" spans="1:13" s="54" customFormat="1" ht="13.5" customHeight="1" x14ac:dyDescent="0.2">
      <c r="A13" s="55">
        <v>8</v>
      </c>
      <c r="B13" s="48" t="s">
        <v>19</v>
      </c>
      <c r="C13" s="48"/>
      <c r="D13" s="56" t="s">
        <v>14</v>
      </c>
      <c r="E13" s="122">
        <v>2019</v>
      </c>
      <c r="F13" s="122">
        <v>2232</v>
      </c>
      <c r="G13" s="122">
        <v>2427</v>
      </c>
      <c r="H13" s="122">
        <v>2546</v>
      </c>
      <c r="I13" s="122">
        <v>2658</v>
      </c>
      <c r="J13" s="122">
        <v>2797</v>
      </c>
      <c r="K13" s="122"/>
      <c r="L13" s="109">
        <f t="shared" si="2"/>
        <v>-2797</v>
      </c>
      <c r="M13" s="115">
        <f t="shared" si="3"/>
        <v>-100</v>
      </c>
    </row>
    <row r="14" spans="1:13" s="54" customFormat="1" ht="13.5" customHeight="1" x14ac:dyDescent="0.2">
      <c r="A14" s="55">
        <v>9</v>
      </c>
      <c r="B14" s="68" t="s">
        <v>20</v>
      </c>
      <c r="C14" s="68"/>
      <c r="D14" s="56" t="s">
        <v>18</v>
      </c>
      <c r="E14" s="124">
        <f t="shared" ref="E14:J14" si="5">E13/E9*100</f>
        <v>45.046854082998664</v>
      </c>
      <c r="F14" s="124">
        <f t="shared" si="5"/>
        <v>44.356120826709059</v>
      </c>
      <c r="G14" s="124">
        <f t="shared" si="5"/>
        <v>46.763005780346823</v>
      </c>
      <c r="H14" s="124">
        <f t="shared" si="5"/>
        <v>48.192314972553476</v>
      </c>
      <c r="I14" s="124">
        <f t="shared" si="5"/>
        <v>47.788565264293418</v>
      </c>
      <c r="J14" s="124">
        <f t="shared" si="5"/>
        <v>48.83883359525057</v>
      </c>
      <c r="K14" s="124"/>
      <c r="L14" s="109">
        <f t="shared" si="2"/>
        <v>-48.83883359525057</v>
      </c>
      <c r="M14" s="115">
        <f t="shared" si="3"/>
        <v>-100</v>
      </c>
    </row>
    <row r="15" spans="1:13" s="54" customFormat="1" ht="13.5" customHeight="1" x14ac:dyDescent="0.2">
      <c r="A15" s="55">
        <v>10</v>
      </c>
      <c r="B15" s="48" t="s">
        <v>21</v>
      </c>
      <c r="C15" s="48"/>
      <c r="D15" s="56" t="s">
        <v>14</v>
      </c>
      <c r="E15" s="122">
        <v>3759</v>
      </c>
      <c r="F15" s="122">
        <v>4274</v>
      </c>
      <c r="G15" s="122">
        <v>4448</v>
      </c>
      <c r="H15" s="122">
        <v>4507</v>
      </c>
      <c r="I15" s="122">
        <v>4732</v>
      </c>
      <c r="J15" s="122">
        <v>4899</v>
      </c>
      <c r="K15" s="122"/>
      <c r="L15" s="109">
        <f t="shared" si="2"/>
        <v>-4899</v>
      </c>
      <c r="M15" s="115">
        <f t="shared" si="3"/>
        <v>-100</v>
      </c>
    </row>
    <row r="16" spans="1:13" s="54" customFormat="1" ht="13.5" customHeight="1" x14ac:dyDescent="0.2">
      <c r="A16" s="55">
        <v>11</v>
      </c>
      <c r="B16" s="68" t="s">
        <v>20</v>
      </c>
      <c r="C16" s="68"/>
      <c r="D16" s="56" t="s">
        <v>18</v>
      </c>
      <c r="E16" s="124">
        <f t="shared" ref="E16:J16" si="6">E15/E9*100</f>
        <v>83.86880856760375</v>
      </c>
      <c r="F16" s="124">
        <f t="shared" si="6"/>
        <v>84.936406995230527</v>
      </c>
      <c r="G16" s="124">
        <f t="shared" si="6"/>
        <v>85.703275529865124</v>
      </c>
      <c r="H16" s="124">
        <f t="shared" si="6"/>
        <v>85.311376112057545</v>
      </c>
      <c r="I16" s="124">
        <f t="shared" si="6"/>
        <v>85.077310320028772</v>
      </c>
      <c r="J16" s="124">
        <f t="shared" si="6"/>
        <v>85.542168674698786</v>
      </c>
      <c r="K16" s="124"/>
      <c r="L16" s="109">
        <f t="shared" si="2"/>
        <v>-85.542168674698786</v>
      </c>
      <c r="M16" s="115">
        <f t="shared" si="3"/>
        <v>-100</v>
      </c>
    </row>
    <row r="17" spans="1:13" s="54" customFormat="1" ht="13.5" customHeight="1" x14ac:dyDescent="0.2">
      <c r="A17" s="55">
        <v>12</v>
      </c>
      <c r="B17" s="48" t="s">
        <v>22</v>
      </c>
      <c r="C17" s="48"/>
      <c r="D17" s="56" t="s">
        <v>14</v>
      </c>
      <c r="E17" s="122">
        <v>849</v>
      </c>
      <c r="F17" s="85">
        <v>927</v>
      </c>
      <c r="G17" s="122">
        <v>1241</v>
      </c>
      <c r="H17" s="122">
        <v>1542</v>
      </c>
      <c r="I17" s="122">
        <v>1737</v>
      </c>
      <c r="J17" s="122">
        <v>1854</v>
      </c>
      <c r="K17" s="122"/>
      <c r="L17" s="109">
        <f t="shared" si="2"/>
        <v>-1854</v>
      </c>
      <c r="M17" s="115">
        <f t="shared" si="3"/>
        <v>-100</v>
      </c>
    </row>
    <row r="18" spans="1:13" s="54" customFormat="1" ht="13.5" customHeight="1" x14ac:dyDescent="0.2">
      <c r="A18" s="55">
        <v>13</v>
      </c>
      <c r="B18" s="68" t="s">
        <v>20</v>
      </c>
      <c r="C18" s="68"/>
      <c r="D18" s="56" t="s">
        <v>18</v>
      </c>
      <c r="E18" s="124">
        <f t="shared" ref="E18:J18" si="7">E17/E9*100</f>
        <v>18.942436412315931</v>
      </c>
      <c r="F18" s="124">
        <f t="shared" si="7"/>
        <v>18.422098569157392</v>
      </c>
      <c r="G18" s="124">
        <f t="shared" si="7"/>
        <v>23.911368015414258</v>
      </c>
      <c r="H18" s="124">
        <f t="shared" si="7"/>
        <v>29.187961385576379</v>
      </c>
      <c r="I18" s="124">
        <f t="shared" si="7"/>
        <v>31.229773462783172</v>
      </c>
      <c r="J18" s="124">
        <f t="shared" si="7"/>
        <v>32.37297014143531</v>
      </c>
      <c r="K18" s="124"/>
      <c r="L18" s="109">
        <f t="shared" si="2"/>
        <v>-32.37297014143531</v>
      </c>
      <c r="M18" s="115">
        <f t="shared" si="3"/>
        <v>-100</v>
      </c>
    </row>
    <row r="19" spans="1:13" s="54" customFormat="1" ht="18" customHeight="1" x14ac:dyDescent="0.2">
      <c r="A19" s="60">
        <v>14</v>
      </c>
      <c r="B19" s="61" t="s">
        <v>23</v>
      </c>
      <c r="C19" s="61"/>
      <c r="D19" s="62" t="s">
        <v>24</v>
      </c>
      <c r="E19" s="123">
        <v>15549</v>
      </c>
      <c r="F19" s="123">
        <v>16734</v>
      </c>
      <c r="G19" s="123">
        <v>17037</v>
      </c>
      <c r="H19" s="123">
        <v>17463</v>
      </c>
      <c r="I19" s="123">
        <v>18228</v>
      </c>
      <c r="J19" s="123">
        <v>18887</v>
      </c>
      <c r="K19" s="123">
        <v>19665</v>
      </c>
      <c r="L19" s="109">
        <f t="shared" si="2"/>
        <v>778</v>
      </c>
      <c r="M19" s="115">
        <f t="shared" si="3"/>
        <v>4.1192354529570707</v>
      </c>
    </row>
    <row r="20" spans="1:13" s="54" customFormat="1" ht="13.5" customHeight="1" x14ac:dyDescent="0.2">
      <c r="A20" s="55">
        <v>15</v>
      </c>
      <c r="B20" s="48" t="s">
        <v>25</v>
      </c>
      <c r="C20" s="48"/>
      <c r="D20" s="56" t="s">
        <v>24</v>
      </c>
      <c r="E20" s="122">
        <v>7622</v>
      </c>
      <c r="F20" s="122">
        <v>8239</v>
      </c>
      <c r="G20" s="122">
        <v>8400</v>
      </c>
      <c r="H20" s="122">
        <v>8582</v>
      </c>
      <c r="I20" s="122">
        <v>8954</v>
      </c>
      <c r="J20" s="122">
        <v>9305</v>
      </c>
      <c r="K20" s="122">
        <v>9706</v>
      </c>
      <c r="L20" s="109">
        <f t="shared" si="2"/>
        <v>401</v>
      </c>
      <c r="M20" s="115">
        <f t="shared" si="3"/>
        <v>4.3095110155830127</v>
      </c>
    </row>
    <row r="21" spans="1:13" s="54" customFormat="1" ht="13.5" customHeight="1" x14ac:dyDescent="0.2">
      <c r="A21" s="55">
        <v>16</v>
      </c>
      <c r="B21" s="48" t="s">
        <v>26</v>
      </c>
      <c r="C21" s="48"/>
      <c r="D21" s="56" t="s">
        <v>24</v>
      </c>
      <c r="E21" s="122">
        <v>7927</v>
      </c>
      <c r="F21" s="122">
        <v>8495</v>
      </c>
      <c r="G21" s="122">
        <v>8637</v>
      </c>
      <c r="H21" s="122">
        <v>8881</v>
      </c>
      <c r="I21" s="122">
        <v>9274</v>
      </c>
      <c r="J21" s="122">
        <v>9582</v>
      </c>
      <c r="K21" s="122">
        <v>9959</v>
      </c>
      <c r="L21" s="109">
        <f t="shared" si="2"/>
        <v>377</v>
      </c>
      <c r="M21" s="115">
        <f t="shared" si="3"/>
        <v>3.9344604466708546</v>
      </c>
    </row>
    <row r="22" spans="1:13" s="54" customFormat="1" ht="13.5" customHeight="1" x14ac:dyDescent="0.2">
      <c r="A22" s="55">
        <v>17</v>
      </c>
      <c r="B22" s="48" t="s">
        <v>27</v>
      </c>
      <c r="C22" s="48"/>
      <c r="D22" s="56" t="s">
        <v>24</v>
      </c>
      <c r="E22" s="122">
        <v>12944</v>
      </c>
      <c r="F22" s="122">
        <v>14297</v>
      </c>
      <c r="G22" s="122">
        <v>14755</v>
      </c>
      <c r="H22" s="122">
        <v>14917</v>
      </c>
      <c r="I22" s="122">
        <v>15466</v>
      </c>
      <c r="J22" s="122">
        <v>16064</v>
      </c>
      <c r="K22" s="122">
        <v>16668</v>
      </c>
      <c r="L22" s="109">
        <f t="shared" si="2"/>
        <v>604</v>
      </c>
      <c r="M22" s="115">
        <f t="shared" si="3"/>
        <v>3.7599601593625493</v>
      </c>
    </row>
    <row r="23" spans="1:13" s="54" customFormat="1" ht="13.5" customHeight="1" x14ac:dyDescent="0.2">
      <c r="A23" s="55">
        <v>18</v>
      </c>
      <c r="B23" s="70" t="s">
        <v>16</v>
      </c>
      <c r="C23" s="70"/>
      <c r="D23" s="56" t="s">
        <v>24</v>
      </c>
      <c r="E23" s="122">
        <f>E19-E22</f>
        <v>2605</v>
      </c>
      <c r="F23" s="122">
        <f>F19-F22</f>
        <v>2437</v>
      </c>
      <c r="G23" s="122">
        <v>2282</v>
      </c>
      <c r="H23" s="122">
        <v>2546</v>
      </c>
      <c r="I23" s="122">
        <v>2762</v>
      </c>
      <c r="J23" s="122">
        <v>2823</v>
      </c>
      <c r="K23" s="122">
        <v>2997</v>
      </c>
      <c r="L23" s="109">
        <f t="shared" si="2"/>
        <v>174</v>
      </c>
      <c r="M23" s="115">
        <f t="shared" si="3"/>
        <v>6.1636556854410145</v>
      </c>
    </row>
    <row r="24" spans="1:13" s="54" customFormat="1" ht="13.5" customHeight="1" x14ac:dyDescent="0.2">
      <c r="A24" s="55">
        <v>19</v>
      </c>
      <c r="B24" s="48" t="s">
        <v>28</v>
      </c>
      <c r="C24" s="48"/>
      <c r="D24" s="56" t="s">
        <v>24</v>
      </c>
      <c r="E24" s="122">
        <f>E19-E25-E26</f>
        <v>3855</v>
      </c>
      <c r="F24" s="122">
        <f>F19-F25-F26</f>
        <v>4203</v>
      </c>
      <c r="G24" s="122">
        <f>G19-G25-G26</f>
        <v>4368</v>
      </c>
      <c r="H24" s="122">
        <v>4597</v>
      </c>
      <c r="I24" s="122">
        <v>4970</v>
      </c>
      <c r="J24" s="122">
        <v>5296</v>
      </c>
      <c r="K24" s="122">
        <v>5939</v>
      </c>
      <c r="L24" s="109">
        <f t="shared" si="2"/>
        <v>643</v>
      </c>
      <c r="M24" s="115">
        <f t="shared" si="3"/>
        <v>12.141238670694861</v>
      </c>
    </row>
    <row r="25" spans="1:13" s="54" customFormat="1" ht="13.5" customHeight="1" x14ac:dyDescent="0.2">
      <c r="A25" s="55">
        <v>20</v>
      </c>
      <c r="B25" s="71" t="s">
        <v>29</v>
      </c>
      <c r="C25" s="71"/>
      <c r="D25" s="56" t="s">
        <v>24</v>
      </c>
      <c r="E25" s="122">
        <v>10765</v>
      </c>
      <c r="F25" s="122">
        <v>11514</v>
      </c>
      <c r="G25" s="122">
        <v>11638</v>
      </c>
      <c r="H25" s="122">
        <v>11770</v>
      </c>
      <c r="I25" s="122">
        <v>12107</v>
      </c>
      <c r="J25" s="122">
        <v>12349</v>
      </c>
      <c r="K25" s="122">
        <v>12422</v>
      </c>
      <c r="L25" s="109">
        <f t="shared" si="2"/>
        <v>73</v>
      </c>
      <c r="M25" s="115">
        <f t="shared" si="3"/>
        <v>0.59114098307556162</v>
      </c>
    </row>
    <row r="26" spans="1:13" s="54" customFormat="1" ht="13.5" customHeight="1" x14ac:dyDescent="0.2">
      <c r="A26" s="55">
        <v>21</v>
      </c>
      <c r="B26" s="71" t="s">
        <v>30</v>
      </c>
      <c r="C26" s="71"/>
      <c r="D26" s="56" t="s">
        <v>24</v>
      </c>
      <c r="E26" s="122">
        <v>929</v>
      </c>
      <c r="F26" s="122">
        <v>1017</v>
      </c>
      <c r="G26" s="122">
        <v>1031</v>
      </c>
      <c r="H26" s="122">
        <v>1096</v>
      </c>
      <c r="I26" s="122">
        <v>1151</v>
      </c>
      <c r="J26" s="122">
        <v>1242</v>
      </c>
      <c r="K26" s="122">
        <v>1304</v>
      </c>
      <c r="L26" s="109">
        <f t="shared" si="2"/>
        <v>62</v>
      </c>
      <c r="M26" s="115">
        <f t="shared" si="3"/>
        <v>4.9919484702093371</v>
      </c>
    </row>
    <row r="27" spans="1:13" s="54" customFormat="1" ht="13.5" customHeight="1" x14ac:dyDescent="0.2">
      <c r="A27" s="55">
        <v>22</v>
      </c>
      <c r="B27" s="48" t="s">
        <v>31</v>
      </c>
      <c r="C27" s="48"/>
      <c r="D27" s="56" t="s">
        <v>24</v>
      </c>
      <c r="E27" s="69">
        <v>11</v>
      </c>
      <c r="F27" s="69">
        <v>8</v>
      </c>
      <c r="G27" s="69">
        <v>11</v>
      </c>
      <c r="H27" s="69">
        <v>8</v>
      </c>
      <c r="I27" s="69">
        <v>8</v>
      </c>
      <c r="J27" s="69">
        <v>9</v>
      </c>
      <c r="K27" s="69">
        <v>8</v>
      </c>
      <c r="L27" s="109">
        <f>K27-J27</f>
        <v>-1</v>
      </c>
      <c r="M27" s="115">
        <f>K27/J27*100-100</f>
        <v>-11.111111111111114</v>
      </c>
    </row>
    <row r="28" spans="1:13" s="54" customFormat="1" ht="13.5" customHeight="1" x14ac:dyDescent="0.2">
      <c r="A28" s="55">
        <v>23</v>
      </c>
      <c r="B28" s="48" t="s">
        <v>32</v>
      </c>
      <c r="C28" s="48"/>
      <c r="D28" s="56" t="s">
        <v>24</v>
      </c>
      <c r="E28" s="69">
        <v>305</v>
      </c>
      <c r="F28" s="69">
        <v>187</v>
      </c>
      <c r="G28" s="69">
        <v>186</v>
      </c>
      <c r="H28" s="69">
        <v>191</v>
      </c>
      <c r="I28" s="69">
        <v>150</v>
      </c>
      <c r="J28" s="69">
        <v>172</v>
      </c>
      <c r="K28" s="69">
        <v>161</v>
      </c>
      <c r="L28" s="109">
        <f t="shared" si="2"/>
        <v>-11</v>
      </c>
      <c r="M28" s="115">
        <f t="shared" si="3"/>
        <v>-6.3953488372092977</v>
      </c>
    </row>
    <row r="29" spans="1:13" s="54" customFormat="1" ht="13.5" customHeight="1" x14ac:dyDescent="0.2">
      <c r="A29" s="55">
        <v>24</v>
      </c>
      <c r="B29" s="48" t="s">
        <v>33</v>
      </c>
      <c r="C29" s="48"/>
      <c r="D29" s="56" t="s">
        <v>24</v>
      </c>
      <c r="E29" s="69">
        <v>595</v>
      </c>
      <c r="F29" s="69">
        <v>643</v>
      </c>
      <c r="G29" s="69">
        <v>792</v>
      </c>
      <c r="H29" s="69">
        <v>805</v>
      </c>
      <c r="I29" s="69">
        <v>813</v>
      </c>
      <c r="J29" s="69">
        <v>751</v>
      </c>
      <c r="K29" s="69">
        <v>898</v>
      </c>
      <c r="L29" s="109">
        <f t="shared" si="2"/>
        <v>147</v>
      </c>
      <c r="M29" s="115">
        <f t="shared" si="3"/>
        <v>19.573901464713714</v>
      </c>
    </row>
    <row r="30" spans="1:13" s="54" customFormat="1" ht="13.5" customHeight="1" x14ac:dyDescent="0.2">
      <c r="A30" s="55">
        <v>25</v>
      </c>
      <c r="B30" s="48" t="s">
        <v>34</v>
      </c>
      <c r="C30" s="48"/>
      <c r="D30" s="56" t="s">
        <v>24</v>
      </c>
      <c r="E30" s="69">
        <v>191</v>
      </c>
      <c r="F30" s="69">
        <v>285</v>
      </c>
      <c r="G30" s="69">
        <v>220</v>
      </c>
      <c r="H30" s="69">
        <v>183</v>
      </c>
      <c r="I30" s="69">
        <v>403</v>
      </c>
      <c r="J30" s="69">
        <v>340</v>
      </c>
      <c r="K30" s="69">
        <v>409</v>
      </c>
      <c r="L30" s="109">
        <f t="shared" si="2"/>
        <v>69</v>
      </c>
      <c r="M30" s="115">
        <f t="shared" si="3"/>
        <v>20.294117647058812</v>
      </c>
    </row>
    <row r="31" spans="1:13" s="54" customFormat="1" ht="13.5" customHeight="1" x14ac:dyDescent="0.2">
      <c r="A31" s="55">
        <v>26</v>
      </c>
      <c r="B31" s="48" t="s">
        <v>35</v>
      </c>
      <c r="C31" s="48"/>
      <c r="D31" s="56" t="s">
        <v>24</v>
      </c>
      <c r="E31" s="69">
        <v>537</v>
      </c>
      <c r="F31" s="69">
        <v>647</v>
      </c>
      <c r="G31" s="69">
        <v>397</v>
      </c>
      <c r="H31" s="69">
        <v>243</v>
      </c>
      <c r="I31" s="69">
        <v>386</v>
      </c>
      <c r="J31" s="69">
        <v>385</v>
      </c>
      <c r="K31" s="69">
        <v>308</v>
      </c>
      <c r="L31" s="109">
        <f t="shared" si="2"/>
        <v>-77</v>
      </c>
      <c r="M31" s="115">
        <f t="shared" si="3"/>
        <v>-20</v>
      </c>
    </row>
    <row r="32" spans="1:13" s="54" customFormat="1" ht="13.5" customHeight="1" x14ac:dyDescent="0.2">
      <c r="A32" s="55">
        <v>27</v>
      </c>
      <c r="B32" s="48" t="s">
        <v>36</v>
      </c>
      <c r="C32" s="48"/>
      <c r="D32" s="56" t="s">
        <v>24</v>
      </c>
      <c r="E32" s="122">
        <v>5094</v>
      </c>
      <c r="F32" s="122">
        <v>5198</v>
      </c>
      <c r="G32" s="122">
        <v>6116</v>
      </c>
      <c r="H32" s="122">
        <v>6498</v>
      </c>
      <c r="I32" s="122">
        <v>6607</v>
      </c>
      <c r="J32" s="122">
        <v>6779</v>
      </c>
      <c r="K32" s="122"/>
      <c r="L32" s="109">
        <f t="shared" si="2"/>
        <v>-6779</v>
      </c>
      <c r="M32" s="115">
        <f t="shared" si="3"/>
        <v>-100</v>
      </c>
    </row>
    <row r="33" spans="1:13" s="54" customFormat="1" ht="13.5" customHeight="1" x14ac:dyDescent="0.2">
      <c r="A33" s="55">
        <v>28</v>
      </c>
      <c r="B33" s="48" t="s">
        <v>37</v>
      </c>
      <c r="C33" s="48"/>
      <c r="D33" s="56" t="s">
        <v>24</v>
      </c>
      <c r="E33" s="69">
        <v>481</v>
      </c>
      <c r="F33" s="69">
        <v>593</v>
      </c>
      <c r="G33" s="69">
        <v>500</v>
      </c>
      <c r="H33" s="69">
        <v>542</v>
      </c>
      <c r="I33" s="69">
        <v>434</v>
      </c>
      <c r="J33" s="69">
        <v>410</v>
      </c>
      <c r="K33" s="69">
        <v>323</v>
      </c>
      <c r="L33" s="109">
        <f t="shared" si="2"/>
        <v>-87</v>
      </c>
      <c r="M33" s="115">
        <f t="shared" si="3"/>
        <v>-21.219512195121951</v>
      </c>
    </row>
    <row r="34" spans="1:13" s="54" customFormat="1" ht="13.5" customHeight="1" x14ac:dyDescent="0.2">
      <c r="A34" s="55">
        <v>29</v>
      </c>
      <c r="B34" s="48" t="s">
        <v>38</v>
      </c>
      <c r="C34" s="48"/>
      <c r="D34" s="56" t="s">
        <v>24</v>
      </c>
      <c r="E34" s="69">
        <v>1209</v>
      </c>
      <c r="F34" s="69">
        <v>1038</v>
      </c>
      <c r="G34" s="69">
        <v>1128</v>
      </c>
      <c r="H34" s="69">
        <v>404</v>
      </c>
      <c r="I34" s="69">
        <v>1848</v>
      </c>
      <c r="J34" s="69">
        <v>1218</v>
      </c>
      <c r="K34" s="69">
        <v>1759</v>
      </c>
      <c r="L34" s="109">
        <f t="shared" si="2"/>
        <v>541</v>
      </c>
      <c r="M34" s="115">
        <f t="shared" si="3"/>
        <v>44.41707717569787</v>
      </c>
    </row>
    <row r="35" spans="1:13" s="54" customFormat="1" ht="13.5" customHeight="1" x14ac:dyDescent="0.2">
      <c r="A35" s="55">
        <v>30</v>
      </c>
      <c r="B35" s="48" t="s">
        <v>39</v>
      </c>
      <c r="C35" s="48"/>
      <c r="D35" s="56" t="s">
        <v>24</v>
      </c>
      <c r="E35" s="69">
        <v>960</v>
      </c>
      <c r="F35" s="69">
        <v>856</v>
      </c>
      <c r="G35" s="69">
        <v>939</v>
      </c>
      <c r="H35" s="69">
        <v>289</v>
      </c>
      <c r="I35" s="69">
        <v>977</v>
      </c>
      <c r="J35" s="69">
        <v>478</v>
      </c>
      <c r="K35" s="69">
        <v>436</v>
      </c>
      <c r="L35" s="109">
        <f t="shared" si="2"/>
        <v>-42</v>
      </c>
      <c r="M35" s="115">
        <f t="shared" si="3"/>
        <v>-8.7866108786610795</v>
      </c>
    </row>
    <row r="36" spans="1:13" s="54" customFormat="1" ht="13.5" customHeight="1" x14ac:dyDescent="0.2">
      <c r="A36" s="55">
        <v>31</v>
      </c>
      <c r="B36" s="48" t="s">
        <v>40</v>
      </c>
      <c r="C36" s="48"/>
      <c r="D36" s="56" t="s">
        <v>41</v>
      </c>
      <c r="E36" s="127">
        <v>3219.6</v>
      </c>
      <c r="F36" s="127">
        <v>6024.8</v>
      </c>
      <c r="G36" s="127">
        <v>1309.2</v>
      </c>
      <c r="H36" s="127">
        <v>2191.1999999999998</v>
      </c>
      <c r="I36" s="127">
        <v>7935.1</v>
      </c>
      <c r="J36" s="127">
        <v>2929.2</v>
      </c>
      <c r="K36" s="127">
        <f>3022.6+216.8+11499.1</f>
        <v>14738.5</v>
      </c>
      <c r="L36" s="109">
        <f t="shared" si="2"/>
        <v>11809.3</v>
      </c>
      <c r="M36" s="115">
        <f t="shared" si="3"/>
        <v>403.15785880103789</v>
      </c>
    </row>
    <row r="37" spans="1:13" s="54" customFormat="1" ht="13.5" customHeight="1" x14ac:dyDescent="0.2">
      <c r="A37" s="55">
        <v>32</v>
      </c>
      <c r="B37" s="75" t="s">
        <v>42</v>
      </c>
      <c r="C37" s="75"/>
      <c r="D37" s="56" t="s">
        <v>41</v>
      </c>
      <c r="E37" s="127">
        <v>8126.2</v>
      </c>
      <c r="F37" s="127">
        <v>13377.7</v>
      </c>
      <c r="G37" s="127">
        <v>4372.8</v>
      </c>
      <c r="H37" s="127">
        <v>5066.8</v>
      </c>
      <c r="I37" s="127">
        <v>15132.4</v>
      </c>
      <c r="J37" s="127">
        <v>8675.2000000000007</v>
      </c>
      <c r="K37" s="127">
        <f>7868.5+1701.8+41840.1</f>
        <v>51410.399999999994</v>
      </c>
      <c r="L37" s="109">
        <f t="shared" si="2"/>
        <v>42735.199999999997</v>
      </c>
      <c r="M37" s="115">
        <f t="shared" si="3"/>
        <v>492.61342677978598</v>
      </c>
    </row>
    <row r="38" spans="1:13" s="54" customFormat="1" ht="13.5" customHeight="1" x14ac:dyDescent="0.2">
      <c r="A38" s="55">
        <v>33</v>
      </c>
      <c r="B38" s="48" t="s">
        <v>43</v>
      </c>
      <c r="C38" s="48"/>
      <c r="D38" s="56" t="s">
        <v>41</v>
      </c>
      <c r="E38" s="127">
        <v>106.2</v>
      </c>
      <c r="F38" s="127">
        <v>942.30899999999997</v>
      </c>
      <c r="G38" s="128">
        <v>1467.6</v>
      </c>
      <c r="H38" s="128">
        <v>2140.4</v>
      </c>
      <c r="I38" s="128">
        <v>2439.4</v>
      </c>
      <c r="J38" s="128">
        <v>3668.1</v>
      </c>
      <c r="K38" s="128">
        <v>3997.9</v>
      </c>
      <c r="L38" s="109">
        <f t="shared" si="2"/>
        <v>329.80000000000018</v>
      </c>
      <c r="M38" s="115">
        <f t="shared" si="3"/>
        <v>8.9910307788773451</v>
      </c>
    </row>
    <row r="39" spans="1:13" s="54" customFormat="1" ht="13.5" customHeight="1" x14ac:dyDescent="0.2">
      <c r="A39" s="55">
        <v>34</v>
      </c>
      <c r="B39" s="75" t="s">
        <v>44</v>
      </c>
      <c r="C39" s="75"/>
      <c r="D39" s="56" t="s">
        <v>41</v>
      </c>
      <c r="E39" s="127">
        <v>260.7</v>
      </c>
      <c r="F39" s="127">
        <v>240.02099999999999</v>
      </c>
      <c r="G39" s="128">
        <v>361</v>
      </c>
      <c r="H39" s="128">
        <v>455.2</v>
      </c>
      <c r="I39" s="128">
        <v>7642.7</v>
      </c>
      <c r="J39" s="128">
        <v>9125</v>
      </c>
      <c r="K39" s="128">
        <v>9139.5</v>
      </c>
      <c r="L39" s="109">
        <f t="shared" si="2"/>
        <v>14.5</v>
      </c>
      <c r="M39" s="115">
        <f t="shared" si="3"/>
        <v>0.1589041095890309</v>
      </c>
    </row>
    <row r="40" spans="1:13" s="129" customFormat="1" ht="18" customHeight="1" x14ac:dyDescent="0.2">
      <c r="A40" s="60">
        <v>35</v>
      </c>
      <c r="B40" s="61" t="s">
        <v>45</v>
      </c>
      <c r="C40" s="61"/>
      <c r="D40" s="62" t="s">
        <v>14</v>
      </c>
      <c r="E40" s="174">
        <f>E41+E43+E45+E47</f>
        <v>1070</v>
      </c>
      <c r="F40" s="174">
        <f>F41+F43+F45+F47</f>
        <v>1116</v>
      </c>
      <c r="G40" s="174">
        <f>G41+G43+G45+G47</f>
        <v>1099</v>
      </c>
      <c r="H40" s="174">
        <v>1156</v>
      </c>
      <c r="I40" s="174">
        <v>1190</v>
      </c>
      <c r="J40" s="174">
        <v>1217</v>
      </c>
      <c r="K40" s="76">
        <f>K41+K43+K45+K47</f>
        <v>1242</v>
      </c>
      <c r="L40" s="109">
        <f>K40-J40</f>
        <v>25</v>
      </c>
      <c r="M40" s="115">
        <f t="shared" si="3"/>
        <v>2.0542317173377143</v>
      </c>
    </row>
    <row r="41" spans="1:13" s="54" customFormat="1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175">
        <v>877</v>
      </c>
      <c r="F41" s="175">
        <v>834</v>
      </c>
      <c r="G41" s="175">
        <v>764</v>
      </c>
      <c r="H41" s="175">
        <f>289+451</f>
        <v>740</v>
      </c>
      <c r="I41" s="175">
        <v>731</v>
      </c>
      <c r="J41" s="175">
        <v>683</v>
      </c>
      <c r="K41" s="79">
        <v>643</v>
      </c>
      <c r="L41" s="109">
        <f t="shared" si="2"/>
        <v>-40</v>
      </c>
      <c r="M41" s="115">
        <f t="shared" si="3"/>
        <v>-5.856515373352849</v>
      </c>
    </row>
    <row r="42" spans="1:13" s="54" customFormat="1" ht="13.5" customHeight="1" x14ac:dyDescent="0.2">
      <c r="A42" s="55">
        <v>37</v>
      </c>
      <c r="B42" s="77"/>
      <c r="C42" s="78" t="s">
        <v>47</v>
      </c>
      <c r="D42" s="56" t="s">
        <v>18</v>
      </c>
      <c r="E42" s="176">
        <f t="shared" ref="E42:J42" si="8">E41/E40*100</f>
        <v>81.962616822429908</v>
      </c>
      <c r="F42" s="176">
        <f t="shared" si="8"/>
        <v>74.731182795698928</v>
      </c>
      <c r="G42" s="176">
        <f t="shared" si="8"/>
        <v>69.517743403093718</v>
      </c>
      <c r="H42" s="176">
        <f t="shared" si="8"/>
        <v>64.013840830449837</v>
      </c>
      <c r="I42" s="176">
        <f t="shared" si="8"/>
        <v>61.428571428571431</v>
      </c>
      <c r="J42" s="176">
        <f t="shared" si="8"/>
        <v>56.121610517666397</v>
      </c>
      <c r="K42" s="81">
        <f>K41/K40*100</f>
        <v>51.771336553945247</v>
      </c>
      <c r="L42" s="109">
        <f t="shared" si="2"/>
        <v>-4.3502739637211505</v>
      </c>
      <c r="M42" s="115">
        <f t="shared" si="3"/>
        <v>-7.7515130510228971</v>
      </c>
    </row>
    <row r="43" spans="1:13" s="54" customFormat="1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175">
        <v>163</v>
      </c>
      <c r="F43" s="175">
        <v>219</v>
      </c>
      <c r="G43" s="175">
        <v>262</v>
      </c>
      <c r="H43" s="175">
        <v>314</v>
      </c>
      <c r="I43" s="175">
        <v>321</v>
      </c>
      <c r="J43" s="175">
        <v>352</v>
      </c>
      <c r="K43" s="79">
        <v>389</v>
      </c>
      <c r="L43" s="109">
        <f t="shared" si="2"/>
        <v>37</v>
      </c>
      <c r="M43" s="115">
        <f t="shared" si="3"/>
        <v>10.51136363636364</v>
      </c>
    </row>
    <row r="44" spans="1:13" s="54" customFormat="1" ht="13.5" customHeight="1" x14ac:dyDescent="0.2">
      <c r="A44" s="55">
        <v>39</v>
      </c>
      <c r="B44" s="77"/>
      <c r="C44" s="78" t="s">
        <v>47</v>
      </c>
      <c r="D44" s="56" t="s">
        <v>18</v>
      </c>
      <c r="E44" s="176">
        <f t="shared" ref="E44:J44" si="9">E43/E40*100</f>
        <v>15.233644859813083</v>
      </c>
      <c r="F44" s="176">
        <f t="shared" si="9"/>
        <v>19.623655913978492</v>
      </c>
      <c r="G44" s="176">
        <f t="shared" si="9"/>
        <v>23.83985441310282</v>
      </c>
      <c r="H44" s="176">
        <f t="shared" si="9"/>
        <v>27.162629757785467</v>
      </c>
      <c r="I44" s="176">
        <f t="shared" si="9"/>
        <v>26.974789915966387</v>
      </c>
      <c r="J44" s="176">
        <f t="shared" si="9"/>
        <v>28.923582580115038</v>
      </c>
      <c r="K44" s="81">
        <f>K43/K40*100</f>
        <v>31.320450885668276</v>
      </c>
      <c r="L44" s="109">
        <f t="shared" si="2"/>
        <v>2.3968683055532374</v>
      </c>
      <c r="M44" s="115">
        <f t="shared" si="3"/>
        <v>8.2868997950519514</v>
      </c>
    </row>
    <row r="45" spans="1:13" s="54" customFormat="1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175">
        <v>23</v>
      </c>
      <c r="F45" s="175">
        <v>53</v>
      </c>
      <c r="G45" s="175">
        <v>55</v>
      </c>
      <c r="H45" s="175">
        <v>77</v>
      </c>
      <c r="I45" s="175">
        <v>108</v>
      </c>
      <c r="J45" s="175">
        <v>138</v>
      </c>
      <c r="K45" s="79">
        <v>156</v>
      </c>
      <c r="L45" s="109">
        <f t="shared" si="2"/>
        <v>18</v>
      </c>
      <c r="M45" s="115">
        <f t="shared" si="3"/>
        <v>13.043478260869563</v>
      </c>
    </row>
    <row r="46" spans="1:13" s="54" customFormat="1" ht="13.5" customHeight="1" x14ac:dyDescent="0.2">
      <c r="A46" s="55">
        <v>41</v>
      </c>
      <c r="B46" s="77"/>
      <c r="C46" s="78" t="s">
        <v>47</v>
      </c>
      <c r="D46" s="56" t="s">
        <v>18</v>
      </c>
      <c r="E46" s="176">
        <f t="shared" ref="E46:J46" si="10">E45/E40*100</f>
        <v>2.1495327102803738</v>
      </c>
      <c r="F46" s="176">
        <f t="shared" si="10"/>
        <v>4.7491039426523294</v>
      </c>
      <c r="G46" s="176">
        <f t="shared" si="10"/>
        <v>5.0045495905368522</v>
      </c>
      <c r="H46" s="176">
        <f t="shared" si="10"/>
        <v>6.6608996539792384</v>
      </c>
      <c r="I46" s="176">
        <f t="shared" si="10"/>
        <v>9.0756302521008401</v>
      </c>
      <c r="J46" s="176">
        <f t="shared" si="10"/>
        <v>11.33935907970419</v>
      </c>
      <c r="K46" s="81">
        <f>K45/K40*100</f>
        <v>12.560386473429952</v>
      </c>
      <c r="L46" s="109">
        <f t="shared" si="2"/>
        <v>1.2210273937257625</v>
      </c>
      <c r="M46" s="115">
        <f t="shared" si="3"/>
        <v>10.768045928726465</v>
      </c>
    </row>
    <row r="47" spans="1:13" s="54" customFormat="1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175">
        <v>7</v>
      </c>
      <c r="F47" s="175">
        <v>10</v>
      </c>
      <c r="G47" s="175">
        <v>18</v>
      </c>
      <c r="H47" s="175">
        <v>25</v>
      </c>
      <c r="I47" s="175">
        <v>30</v>
      </c>
      <c r="J47" s="175">
        <v>44</v>
      </c>
      <c r="K47" s="79">
        <v>54</v>
      </c>
      <c r="L47" s="109">
        <f t="shared" si="2"/>
        <v>10</v>
      </c>
      <c r="M47" s="115">
        <f t="shared" si="3"/>
        <v>22.727272727272734</v>
      </c>
    </row>
    <row r="48" spans="1:13" s="54" customFormat="1" ht="13.5" customHeight="1" x14ac:dyDescent="0.2">
      <c r="A48" s="55">
        <v>43</v>
      </c>
      <c r="B48" s="77"/>
      <c r="C48" s="78" t="s">
        <v>47</v>
      </c>
      <c r="D48" s="56" t="s">
        <v>18</v>
      </c>
      <c r="E48" s="176">
        <f t="shared" ref="E48:J48" si="11">E47/E40*100</f>
        <v>0.65420560747663559</v>
      </c>
      <c r="F48" s="176">
        <f t="shared" si="11"/>
        <v>0.8960573476702508</v>
      </c>
      <c r="G48" s="176">
        <f t="shared" si="11"/>
        <v>1.6378525932666061</v>
      </c>
      <c r="H48" s="176">
        <f t="shared" si="11"/>
        <v>2.1626297577854672</v>
      </c>
      <c r="I48" s="176">
        <f t="shared" si="11"/>
        <v>2.5210084033613445</v>
      </c>
      <c r="J48" s="176">
        <f t="shared" si="11"/>
        <v>3.6154478225143798</v>
      </c>
      <c r="K48" s="81">
        <f>K47/K40*100</f>
        <v>4.3478260869565215</v>
      </c>
      <c r="L48" s="109">
        <f t="shared" si="2"/>
        <v>0.73237826444214171</v>
      </c>
      <c r="M48" s="115">
        <f t="shared" si="3"/>
        <v>20.256916996047408</v>
      </c>
    </row>
    <row r="49" spans="1:13" s="129" customFormat="1" ht="15" customHeight="1" x14ac:dyDescent="0.2">
      <c r="A49" s="60">
        <v>44</v>
      </c>
      <c r="B49" s="82" t="s">
        <v>51</v>
      </c>
      <c r="C49" s="82"/>
      <c r="D49" s="62" t="s">
        <v>14</v>
      </c>
      <c r="E49" s="175">
        <v>589</v>
      </c>
      <c r="F49" s="175">
        <v>581</v>
      </c>
      <c r="G49" s="175">
        <v>604</v>
      </c>
      <c r="H49" s="175">
        <v>599</v>
      </c>
      <c r="I49" s="175">
        <v>631</v>
      </c>
      <c r="J49" s="175">
        <v>683</v>
      </c>
      <c r="K49" s="84">
        <v>754</v>
      </c>
      <c r="L49" s="109">
        <f t="shared" si="2"/>
        <v>71</v>
      </c>
      <c r="M49" s="115">
        <f t="shared" si="3"/>
        <v>10.395314787701324</v>
      </c>
    </row>
    <row r="50" spans="1:13" s="54" customFormat="1" ht="13.5" customHeight="1" x14ac:dyDescent="0.2">
      <c r="A50" s="55">
        <v>45</v>
      </c>
      <c r="B50" s="48" t="s">
        <v>52</v>
      </c>
      <c r="C50" s="48"/>
      <c r="D50" s="56" t="s">
        <v>14</v>
      </c>
      <c r="E50" s="122">
        <v>659</v>
      </c>
      <c r="F50" s="85">
        <v>439</v>
      </c>
      <c r="G50" s="85">
        <v>472</v>
      </c>
      <c r="H50" s="85">
        <v>438</v>
      </c>
      <c r="I50" s="85">
        <v>451</v>
      </c>
      <c r="J50" s="85">
        <v>547</v>
      </c>
      <c r="K50" s="64">
        <v>609</v>
      </c>
      <c r="L50" s="109">
        <f t="shared" si="2"/>
        <v>62</v>
      </c>
      <c r="M50" s="115">
        <f t="shared" si="3"/>
        <v>11.334552102376591</v>
      </c>
    </row>
    <row r="51" spans="1:13" s="54" customFormat="1" ht="13.5" customHeight="1" x14ac:dyDescent="0.2">
      <c r="A51" s="55">
        <v>46</v>
      </c>
      <c r="B51" s="48" t="s">
        <v>53</v>
      </c>
      <c r="C51" s="48"/>
      <c r="D51" s="56" t="s">
        <v>18</v>
      </c>
      <c r="E51" s="176">
        <f t="shared" ref="E51:J51" si="12">E50/E49*100</f>
        <v>111.88455008488964</v>
      </c>
      <c r="F51" s="176">
        <f t="shared" si="12"/>
        <v>75.559380378657494</v>
      </c>
      <c r="G51" s="176">
        <f t="shared" si="12"/>
        <v>78.145695364238406</v>
      </c>
      <c r="H51" s="176">
        <f t="shared" si="12"/>
        <v>73.121869782971615</v>
      </c>
      <c r="I51" s="176">
        <f t="shared" si="12"/>
        <v>71.473851030110936</v>
      </c>
      <c r="J51" s="176">
        <f t="shared" si="12"/>
        <v>80.087847730600288</v>
      </c>
      <c r="K51" s="87">
        <f>K50/K49*100</f>
        <v>80.769230769230774</v>
      </c>
      <c r="L51" s="109">
        <f t="shared" si="2"/>
        <v>0.68138303863048577</v>
      </c>
      <c r="M51" s="115">
        <f t="shared" si="3"/>
        <v>0.85079454366474749</v>
      </c>
    </row>
    <row r="52" spans="1:13" s="54" customFormat="1" ht="13.5" customHeight="1" x14ac:dyDescent="0.2">
      <c r="A52" s="55">
        <v>47</v>
      </c>
      <c r="B52" s="48" t="s">
        <v>54</v>
      </c>
      <c r="C52" s="48"/>
      <c r="D52" s="56" t="s">
        <v>14</v>
      </c>
      <c r="E52" s="122">
        <v>608</v>
      </c>
      <c r="F52" s="85">
        <v>371</v>
      </c>
      <c r="G52" s="85">
        <v>384</v>
      </c>
      <c r="H52" s="85">
        <v>382</v>
      </c>
      <c r="I52" s="85">
        <v>403</v>
      </c>
      <c r="J52" s="85">
        <v>485</v>
      </c>
      <c r="K52" s="64">
        <v>575</v>
      </c>
      <c r="L52" s="109">
        <f t="shared" si="2"/>
        <v>90</v>
      </c>
      <c r="M52" s="115">
        <f t="shared" si="3"/>
        <v>18.55670103092784</v>
      </c>
    </row>
    <row r="53" spans="1:13" s="54" customFormat="1" ht="13.5" customHeight="1" x14ac:dyDescent="0.2">
      <c r="A53" s="55">
        <v>48</v>
      </c>
      <c r="B53" s="48" t="s">
        <v>53</v>
      </c>
      <c r="C53" s="48"/>
      <c r="D53" s="56" t="s">
        <v>18</v>
      </c>
      <c r="E53" s="176">
        <f t="shared" ref="E53:J53" si="13">E52/E49*100</f>
        <v>103.2258064516129</v>
      </c>
      <c r="F53" s="176">
        <f t="shared" si="13"/>
        <v>63.855421686746979</v>
      </c>
      <c r="G53" s="176">
        <f t="shared" si="13"/>
        <v>63.576158940397356</v>
      </c>
      <c r="H53" s="176">
        <f t="shared" si="13"/>
        <v>63.772954924874789</v>
      </c>
      <c r="I53" s="176">
        <f t="shared" si="13"/>
        <v>63.866877971473848</v>
      </c>
      <c r="J53" s="176">
        <f t="shared" si="13"/>
        <v>71.010248901903367</v>
      </c>
      <c r="K53" s="87">
        <f>K52/K49*100</f>
        <v>76.259946949602124</v>
      </c>
      <c r="L53" s="109">
        <f t="shared" si="2"/>
        <v>5.2496980476987574</v>
      </c>
      <c r="M53" s="115">
        <f t="shared" si="3"/>
        <v>7.3928737455221807</v>
      </c>
    </row>
    <row r="54" spans="1:13" s="54" customFormat="1" ht="13.5" customHeight="1" x14ac:dyDescent="0.2">
      <c r="A54" s="55">
        <v>49</v>
      </c>
      <c r="B54" s="48" t="s">
        <v>55</v>
      </c>
      <c r="C54" s="48"/>
      <c r="D54" s="56" t="s">
        <v>14</v>
      </c>
      <c r="E54" s="122">
        <v>117</v>
      </c>
      <c r="F54" s="85">
        <v>176</v>
      </c>
      <c r="G54" s="85">
        <v>157</v>
      </c>
      <c r="H54" s="85">
        <v>190</v>
      </c>
      <c r="I54" s="85">
        <v>195</v>
      </c>
      <c r="J54" s="85">
        <v>222</v>
      </c>
      <c r="K54" s="64">
        <v>191</v>
      </c>
      <c r="L54" s="109">
        <f t="shared" si="2"/>
        <v>-31</v>
      </c>
      <c r="M54" s="115">
        <f t="shared" si="3"/>
        <v>-13.963963963963963</v>
      </c>
    </row>
    <row r="55" spans="1:13" s="54" customFormat="1" ht="13.5" customHeight="1" x14ac:dyDescent="0.2">
      <c r="A55" s="55">
        <v>50</v>
      </c>
      <c r="B55" s="48" t="s">
        <v>53</v>
      </c>
      <c r="C55" s="48"/>
      <c r="D55" s="56" t="s">
        <v>18</v>
      </c>
      <c r="E55" s="176">
        <f t="shared" ref="E55:J55" si="14">E54/E49*100</f>
        <v>19.864176570458405</v>
      </c>
      <c r="F55" s="176">
        <f t="shared" si="14"/>
        <v>30.292598967297764</v>
      </c>
      <c r="G55" s="176">
        <f t="shared" si="14"/>
        <v>25.993377483443709</v>
      </c>
      <c r="H55" s="176">
        <f t="shared" si="14"/>
        <v>31.719532554257096</v>
      </c>
      <c r="I55" s="176">
        <f t="shared" si="14"/>
        <v>30.903328050713153</v>
      </c>
      <c r="J55" s="176">
        <f t="shared" si="14"/>
        <v>32.503660322108345</v>
      </c>
      <c r="K55" s="87">
        <f>K54/K49*100</f>
        <v>25.331564986737398</v>
      </c>
      <c r="L55" s="109">
        <f t="shared" si="2"/>
        <v>-7.1720953353709476</v>
      </c>
      <c r="M55" s="115">
        <f t="shared" si="3"/>
        <v>-22.065500513776385</v>
      </c>
    </row>
    <row r="56" spans="1:13" s="54" customFormat="1" ht="13.5" customHeight="1" x14ac:dyDescent="0.2">
      <c r="A56" s="55">
        <v>51</v>
      </c>
      <c r="B56" s="48" t="s">
        <v>56</v>
      </c>
      <c r="C56" s="48"/>
      <c r="D56" s="56" t="s">
        <v>14</v>
      </c>
      <c r="E56" s="122">
        <v>358</v>
      </c>
      <c r="F56" s="85">
        <v>148</v>
      </c>
      <c r="G56" s="85">
        <v>257</v>
      </c>
      <c r="H56" s="85">
        <v>278</v>
      </c>
      <c r="I56" s="85">
        <v>286</v>
      </c>
      <c r="J56" s="85">
        <v>298</v>
      </c>
      <c r="K56" s="64">
        <v>256</v>
      </c>
      <c r="L56" s="109">
        <f t="shared" si="2"/>
        <v>-42</v>
      </c>
      <c r="M56" s="115">
        <f t="shared" si="3"/>
        <v>-14.09395973154362</v>
      </c>
    </row>
    <row r="57" spans="1:13" s="54" customFormat="1" ht="13.5" customHeight="1" x14ac:dyDescent="0.2">
      <c r="A57" s="55">
        <v>52</v>
      </c>
      <c r="B57" s="48" t="s">
        <v>53</v>
      </c>
      <c r="C57" s="48"/>
      <c r="D57" s="56" t="s">
        <v>18</v>
      </c>
      <c r="E57" s="176">
        <f t="shared" ref="E57:J57" si="15">E56/E49*100</f>
        <v>60.780984719864172</v>
      </c>
      <c r="F57" s="176">
        <f t="shared" si="15"/>
        <v>25.473321858864029</v>
      </c>
      <c r="G57" s="176">
        <f t="shared" si="15"/>
        <v>42.549668874172184</v>
      </c>
      <c r="H57" s="176">
        <f t="shared" si="15"/>
        <v>46.410684474123535</v>
      </c>
      <c r="I57" s="176">
        <f t="shared" si="15"/>
        <v>45.324881141045957</v>
      </c>
      <c r="J57" s="176">
        <f t="shared" si="15"/>
        <v>43.63103953147877</v>
      </c>
      <c r="K57" s="87">
        <f>K56/K49*100</f>
        <v>33.952254641909811</v>
      </c>
      <c r="L57" s="109">
        <f t="shared" si="2"/>
        <v>-9.6787848895689592</v>
      </c>
      <c r="M57" s="115">
        <f t="shared" si="3"/>
        <v>-22.183255300589252</v>
      </c>
    </row>
    <row r="58" spans="1:13" s="54" customFormat="1" ht="18" customHeight="1" x14ac:dyDescent="0.2">
      <c r="A58" s="60">
        <v>53</v>
      </c>
      <c r="B58" s="61" t="s">
        <v>57</v>
      </c>
      <c r="C58" s="61"/>
      <c r="D58" s="62" t="s">
        <v>58</v>
      </c>
      <c r="E58" s="123">
        <f>SUM(E59:E63)</f>
        <v>134512</v>
      </c>
      <c r="F58" s="123">
        <f>SUM(F59:F63)</f>
        <v>181351</v>
      </c>
      <c r="G58" s="123">
        <f>SUM(G59:G63)</f>
        <v>202958</v>
      </c>
      <c r="H58" s="123">
        <v>239957</v>
      </c>
      <c r="I58" s="123">
        <f>I59+I60+I61+I62+I63</f>
        <v>271035</v>
      </c>
      <c r="J58" s="123">
        <v>321821</v>
      </c>
      <c r="K58" s="84">
        <f>SUM(K59:K63)</f>
        <v>357740</v>
      </c>
      <c r="L58" s="109">
        <f t="shared" si="2"/>
        <v>35919</v>
      </c>
      <c r="M58" s="115">
        <f t="shared" si="3"/>
        <v>11.161173447351175</v>
      </c>
    </row>
    <row r="59" spans="1:13" s="54" customFormat="1" ht="13.5" customHeight="1" x14ac:dyDescent="0.2">
      <c r="A59" s="55">
        <v>54</v>
      </c>
      <c r="B59" s="89" t="s">
        <v>59</v>
      </c>
      <c r="C59" s="89"/>
      <c r="D59" s="56" t="s">
        <v>58</v>
      </c>
      <c r="E59" s="122">
        <v>465</v>
      </c>
      <c r="F59" s="122">
        <v>615</v>
      </c>
      <c r="G59" s="122">
        <v>638</v>
      </c>
      <c r="H59" s="122">
        <v>586</v>
      </c>
      <c r="I59" s="122">
        <v>458</v>
      </c>
      <c r="J59" s="122">
        <v>508</v>
      </c>
      <c r="K59" s="64">
        <v>471</v>
      </c>
      <c r="L59" s="109">
        <f t="shared" si="2"/>
        <v>-37</v>
      </c>
      <c r="M59" s="115">
        <f t="shared" si="3"/>
        <v>-7.2834645669291262</v>
      </c>
    </row>
    <row r="60" spans="1:13" s="129" customFormat="1" ht="13.5" customHeight="1" x14ac:dyDescent="0.2">
      <c r="A60" s="55">
        <v>55</v>
      </c>
      <c r="B60" s="89" t="s">
        <v>60</v>
      </c>
      <c r="C60" s="89"/>
      <c r="D60" s="56" t="s">
        <v>58</v>
      </c>
      <c r="E60" s="122">
        <v>10261</v>
      </c>
      <c r="F60" s="122">
        <v>15041</v>
      </c>
      <c r="G60" s="122">
        <v>17773</v>
      </c>
      <c r="H60" s="122">
        <v>21730</v>
      </c>
      <c r="I60" s="122">
        <v>24786</v>
      </c>
      <c r="J60" s="122">
        <v>28797</v>
      </c>
      <c r="K60" s="64">
        <v>33053</v>
      </c>
      <c r="L60" s="109">
        <f t="shared" si="2"/>
        <v>4256</v>
      </c>
      <c r="M60" s="115">
        <f t="shared" si="3"/>
        <v>14.77931728999549</v>
      </c>
    </row>
    <row r="61" spans="1:13" s="54" customFormat="1" ht="13.5" customHeight="1" x14ac:dyDescent="0.2">
      <c r="A61" s="55">
        <v>56</v>
      </c>
      <c r="B61" s="89" t="s">
        <v>61</v>
      </c>
      <c r="C61" s="89"/>
      <c r="D61" s="56" t="s">
        <v>58</v>
      </c>
      <c r="E61" s="122">
        <v>7199</v>
      </c>
      <c r="F61" s="122">
        <v>10768</v>
      </c>
      <c r="G61" s="122">
        <v>12397</v>
      </c>
      <c r="H61" s="122">
        <v>15338</v>
      </c>
      <c r="I61" s="122">
        <v>18866</v>
      </c>
      <c r="J61" s="122">
        <v>23248</v>
      </c>
      <c r="K61" s="64">
        <v>26737</v>
      </c>
      <c r="L61" s="109">
        <f t="shared" si="2"/>
        <v>3489</v>
      </c>
      <c r="M61" s="115">
        <f t="shared" si="3"/>
        <v>15.007742601514124</v>
      </c>
    </row>
    <row r="62" spans="1:13" s="54" customFormat="1" ht="13.5" customHeight="1" x14ac:dyDescent="0.2">
      <c r="A62" s="55">
        <v>57</v>
      </c>
      <c r="B62" s="89" t="s">
        <v>62</v>
      </c>
      <c r="C62" s="89"/>
      <c r="D62" s="56" t="s">
        <v>58</v>
      </c>
      <c r="E62" s="122">
        <v>63549</v>
      </c>
      <c r="F62" s="122">
        <v>85401</v>
      </c>
      <c r="G62" s="122">
        <v>93815</v>
      </c>
      <c r="H62" s="122">
        <v>108545</v>
      </c>
      <c r="I62" s="122">
        <v>127599</v>
      </c>
      <c r="J62" s="122">
        <v>153437</v>
      </c>
      <c r="K62" s="64">
        <v>173176</v>
      </c>
      <c r="L62" s="109">
        <f t="shared" si="2"/>
        <v>19739</v>
      </c>
      <c r="M62" s="115">
        <f t="shared" si="3"/>
        <v>12.864563306112615</v>
      </c>
    </row>
    <row r="63" spans="1:13" s="72" customFormat="1" ht="13.5" customHeight="1" x14ac:dyDescent="0.2">
      <c r="A63" s="55">
        <v>58</v>
      </c>
      <c r="B63" s="89" t="s">
        <v>63</v>
      </c>
      <c r="C63" s="89"/>
      <c r="D63" s="56" t="s">
        <v>58</v>
      </c>
      <c r="E63" s="122">
        <v>53038</v>
      </c>
      <c r="F63" s="122">
        <v>69526</v>
      </c>
      <c r="G63" s="122">
        <v>78335</v>
      </c>
      <c r="H63" s="122">
        <v>93758</v>
      </c>
      <c r="I63" s="122">
        <v>99326</v>
      </c>
      <c r="J63" s="122">
        <v>115831</v>
      </c>
      <c r="K63" s="64">
        <v>124303</v>
      </c>
      <c r="L63" s="109">
        <f>K63-J63</f>
        <v>8472</v>
      </c>
      <c r="M63" s="115">
        <f>K63/J63*100-100</f>
        <v>7.3141041690048496</v>
      </c>
    </row>
    <row r="64" spans="1:13" s="72" customFormat="1" ht="13.5" customHeight="1" x14ac:dyDescent="0.2">
      <c r="A64" s="55">
        <v>59</v>
      </c>
      <c r="B64" s="48" t="s">
        <v>64</v>
      </c>
      <c r="C64" s="48"/>
      <c r="D64" s="56" t="s">
        <v>58</v>
      </c>
      <c r="E64" s="122">
        <f>SUM(E65:E69)</f>
        <v>62091</v>
      </c>
      <c r="F64" s="122">
        <f>SUM(F65:F69)</f>
        <v>83138</v>
      </c>
      <c r="G64" s="122">
        <f>SUM(G65:G69)</f>
        <v>88695</v>
      </c>
      <c r="H64" s="122">
        <f>SUM(H65:H69)</f>
        <v>108441</v>
      </c>
      <c r="I64" s="122">
        <f>SUM(I65:I69)</f>
        <v>122367</v>
      </c>
      <c r="J64" s="122">
        <v>143753</v>
      </c>
      <c r="K64" s="84">
        <f>SUM(K65:K69)</f>
        <v>162531</v>
      </c>
      <c r="L64" s="109">
        <f t="shared" si="2"/>
        <v>18778</v>
      </c>
      <c r="M64" s="115">
        <f t="shared" si="3"/>
        <v>13.062683909205376</v>
      </c>
    </row>
    <row r="65" spans="1:13" s="72" customFormat="1" ht="13.5" customHeight="1" x14ac:dyDescent="0.2">
      <c r="A65" s="55">
        <v>60</v>
      </c>
      <c r="B65" s="89" t="s">
        <v>65</v>
      </c>
      <c r="C65" s="89"/>
      <c r="D65" s="56" t="s">
        <v>58</v>
      </c>
      <c r="E65" s="122">
        <v>171</v>
      </c>
      <c r="F65" s="122">
        <v>237</v>
      </c>
      <c r="G65" s="122">
        <v>231</v>
      </c>
      <c r="H65" s="122">
        <v>219</v>
      </c>
      <c r="I65" s="122">
        <v>193</v>
      </c>
      <c r="J65" s="122">
        <v>219</v>
      </c>
      <c r="K65" s="122">
        <v>212</v>
      </c>
      <c r="L65" s="109">
        <f>K65-J65</f>
        <v>-7</v>
      </c>
      <c r="M65" s="115">
        <f t="shared" si="3"/>
        <v>-3.1963470319634695</v>
      </c>
    </row>
    <row r="66" spans="1:13" s="72" customFormat="1" ht="13.5" customHeight="1" x14ac:dyDescent="0.2">
      <c r="A66" s="55">
        <v>61</v>
      </c>
      <c r="B66" s="89" t="s">
        <v>66</v>
      </c>
      <c r="C66" s="89"/>
      <c r="D66" s="56" t="s">
        <v>58</v>
      </c>
      <c r="E66" s="122">
        <v>3247</v>
      </c>
      <c r="F66" s="122">
        <v>4448</v>
      </c>
      <c r="G66" s="122">
        <v>5163</v>
      </c>
      <c r="H66" s="122">
        <v>6634</v>
      </c>
      <c r="I66" s="122">
        <v>7585</v>
      </c>
      <c r="J66" s="122">
        <v>8721</v>
      </c>
      <c r="K66" s="122">
        <v>10834</v>
      </c>
      <c r="L66" s="109">
        <f t="shared" si="2"/>
        <v>2113</v>
      </c>
      <c r="M66" s="115">
        <f t="shared" si="3"/>
        <v>24.228872835683973</v>
      </c>
    </row>
    <row r="67" spans="1:13" s="72" customFormat="1" ht="13.5" customHeight="1" x14ac:dyDescent="0.2">
      <c r="A67" s="55">
        <v>62</v>
      </c>
      <c r="B67" s="89" t="s">
        <v>67</v>
      </c>
      <c r="C67" s="89"/>
      <c r="D67" s="56" t="s">
        <v>58</v>
      </c>
      <c r="E67" s="122">
        <v>3036</v>
      </c>
      <c r="F67" s="122">
        <v>4299</v>
      </c>
      <c r="G67" s="122">
        <v>4997</v>
      </c>
      <c r="H67" s="122">
        <v>6042</v>
      </c>
      <c r="I67" s="122">
        <v>7391</v>
      </c>
      <c r="J67" s="122">
        <v>9062</v>
      </c>
      <c r="K67" s="122">
        <v>10454</v>
      </c>
      <c r="L67" s="109">
        <f t="shared" si="2"/>
        <v>1392</v>
      </c>
      <c r="M67" s="115">
        <f t="shared" si="3"/>
        <v>15.360847495034207</v>
      </c>
    </row>
    <row r="68" spans="1:13" s="72" customFormat="1" ht="13.5" customHeight="1" x14ac:dyDescent="0.2">
      <c r="A68" s="55">
        <v>63</v>
      </c>
      <c r="B68" s="89" t="s">
        <v>68</v>
      </c>
      <c r="C68" s="89"/>
      <c r="D68" s="56" t="s">
        <v>58</v>
      </c>
      <c r="E68" s="122">
        <v>30224</v>
      </c>
      <c r="F68" s="122">
        <v>41118</v>
      </c>
      <c r="G68" s="122">
        <v>43059</v>
      </c>
      <c r="H68" s="122">
        <v>51814</v>
      </c>
      <c r="I68" s="122">
        <v>60551</v>
      </c>
      <c r="J68" s="122">
        <v>72651</v>
      </c>
      <c r="K68" s="122">
        <v>82278</v>
      </c>
      <c r="L68" s="109">
        <f t="shared" si="2"/>
        <v>9627</v>
      </c>
      <c r="M68" s="115">
        <f t="shared" si="3"/>
        <v>13.251022009332274</v>
      </c>
    </row>
    <row r="69" spans="1:13" s="72" customFormat="1" ht="13.5" customHeight="1" x14ac:dyDescent="0.2">
      <c r="A69" s="55">
        <v>64</v>
      </c>
      <c r="B69" s="89" t="s">
        <v>69</v>
      </c>
      <c r="C69" s="89"/>
      <c r="D69" s="56" t="s">
        <v>58</v>
      </c>
      <c r="E69" s="122">
        <v>25413</v>
      </c>
      <c r="F69" s="122">
        <v>33036</v>
      </c>
      <c r="G69" s="122">
        <v>35245</v>
      </c>
      <c r="H69" s="122">
        <v>43732</v>
      </c>
      <c r="I69" s="122">
        <v>46647</v>
      </c>
      <c r="J69" s="122">
        <v>53100</v>
      </c>
      <c r="K69" s="122">
        <v>58753</v>
      </c>
      <c r="L69" s="109">
        <f t="shared" si="2"/>
        <v>5653</v>
      </c>
      <c r="M69" s="115">
        <f t="shared" si="3"/>
        <v>10.645951035781536</v>
      </c>
    </row>
    <row r="70" spans="1:13" s="72" customFormat="1" ht="13.5" customHeight="1" x14ac:dyDescent="0.2">
      <c r="A70" s="55">
        <v>65</v>
      </c>
      <c r="B70" s="48" t="s">
        <v>70</v>
      </c>
      <c r="C70" s="48"/>
      <c r="D70" s="56" t="s">
        <v>58</v>
      </c>
      <c r="E70" s="122">
        <v>1226</v>
      </c>
      <c r="F70" s="122">
        <v>1729</v>
      </c>
      <c r="G70" s="122">
        <v>2108</v>
      </c>
      <c r="H70" s="122">
        <v>2221</v>
      </c>
      <c r="I70" s="122">
        <v>2560</v>
      </c>
      <c r="J70" s="122">
        <v>2456</v>
      </c>
      <c r="K70" s="122">
        <v>2866</v>
      </c>
      <c r="L70" s="109">
        <f t="shared" si="2"/>
        <v>410</v>
      </c>
      <c r="M70" s="115">
        <f t="shared" si="3"/>
        <v>16.693811074918557</v>
      </c>
    </row>
    <row r="71" spans="1:13" s="72" customFormat="1" ht="13.5" customHeight="1" x14ac:dyDescent="0.2">
      <c r="A71" s="55">
        <v>66</v>
      </c>
      <c r="B71" s="48" t="s">
        <v>71</v>
      </c>
      <c r="C71" s="48"/>
      <c r="D71" s="56" t="s">
        <v>58</v>
      </c>
      <c r="E71" s="122">
        <v>41460</v>
      </c>
      <c r="F71" s="122">
        <v>58415</v>
      </c>
      <c r="G71" s="122">
        <v>75660</v>
      </c>
      <c r="H71" s="122">
        <v>77082</v>
      </c>
      <c r="I71" s="122">
        <v>97082</v>
      </c>
      <c r="J71" s="122">
        <v>108645</v>
      </c>
      <c r="K71" s="122">
        <v>135361</v>
      </c>
      <c r="L71" s="109">
        <f t="shared" si="2"/>
        <v>26716</v>
      </c>
      <c r="M71" s="115">
        <f t="shared" si="3"/>
        <v>24.590179023424909</v>
      </c>
    </row>
    <row r="72" spans="1:13" s="72" customFormat="1" ht="13.5" customHeight="1" x14ac:dyDescent="0.2">
      <c r="A72" s="55">
        <v>67</v>
      </c>
      <c r="B72" s="48" t="s">
        <v>72</v>
      </c>
      <c r="C72" s="48"/>
      <c r="D72" s="56" t="s">
        <v>58</v>
      </c>
      <c r="E72" s="122">
        <v>9677</v>
      </c>
      <c r="F72" s="122">
        <v>5362</v>
      </c>
      <c r="G72" s="122">
        <v>1814</v>
      </c>
      <c r="H72" s="122">
        <v>357</v>
      </c>
      <c r="I72" s="122">
        <v>3895</v>
      </c>
      <c r="J72" s="122">
        <v>375</v>
      </c>
      <c r="K72" s="122">
        <v>457</v>
      </c>
      <c r="L72" s="109">
        <f t="shared" si="2"/>
        <v>82</v>
      </c>
      <c r="M72" s="115">
        <f t="shared" si="3"/>
        <v>21.86666666666666</v>
      </c>
    </row>
    <row r="73" spans="1:13" s="72" customFormat="1" ht="13.5" customHeight="1" x14ac:dyDescent="0.2">
      <c r="A73" s="55">
        <v>68</v>
      </c>
      <c r="B73" s="48" t="s">
        <v>73</v>
      </c>
      <c r="C73" s="48"/>
      <c r="D73" s="56" t="s">
        <v>58</v>
      </c>
      <c r="E73" s="122">
        <v>51983</v>
      </c>
      <c r="F73" s="122">
        <v>8039</v>
      </c>
      <c r="G73" s="122">
        <v>3044</v>
      </c>
      <c r="H73" s="122">
        <v>1062</v>
      </c>
      <c r="I73" s="122">
        <v>2521</v>
      </c>
      <c r="J73" s="122">
        <v>286</v>
      </c>
      <c r="K73" s="122">
        <v>801</v>
      </c>
      <c r="L73" s="109">
        <f t="shared" si="2"/>
        <v>515</v>
      </c>
      <c r="M73" s="115">
        <f t="shared" si="3"/>
        <v>180.06993006993008</v>
      </c>
    </row>
    <row r="74" spans="1:13" s="72" customFormat="1" ht="13.5" customHeight="1" x14ac:dyDescent="0.2">
      <c r="A74" s="55">
        <v>69</v>
      </c>
      <c r="B74" s="48" t="s">
        <v>74</v>
      </c>
      <c r="C74" s="48"/>
      <c r="D74" s="56" t="s">
        <v>58</v>
      </c>
      <c r="E74" s="122">
        <v>1764</v>
      </c>
      <c r="F74" s="122">
        <v>4768</v>
      </c>
      <c r="G74" s="122">
        <v>4776</v>
      </c>
      <c r="H74" s="122">
        <v>6217</v>
      </c>
      <c r="I74" s="122">
        <v>6812</v>
      </c>
      <c r="J74" s="122">
        <v>10934</v>
      </c>
      <c r="K74" s="122">
        <v>7685</v>
      </c>
      <c r="L74" s="109">
        <f t="shared" ref="L74:L101" si="16">K74-J74</f>
        <v>-3249</v>
      </c>
      <c r="M74" s="115">
        <f t="shared" ref="M74:M101" si="17">K74/J74*100-100</f>
        <v>-29.714651545637466</v>
      </c>
    </row>
    <row r="75" spans="1:13" s="72" customFormat="1" ht="13.5" customHeight="1" x14ac:dyDescent="0.2">
      <c r="A75" s="55">
        <v>70</v>
      </c>
      <c r="B75" s="48" t="s">
        <v>75</v>
      </c>
      <c r="C75" s="48"/>
      <c r="D75" s="56" t="s">
        <v>58</v>
      </c>
      <c r="E75" s="122">
        <v>1861</v>
      </c>
      <c r="F75" s="122">
        <v>2323</v>
      </c>
      <c r="G75" s="122">
        <v>935</v>
      </c>
      <c r="H75" s="122">
        <v>1676</v>
      </c>
      <c r="I75" s="122">
        <v>2534</v>
      </c>
      <c r="J75" s="122">
        <v>1740</v>
      </c>
      <c r="K75" s="122">
        <v>1046</v>
      </c>
      <c r="L75" s="109">
        <f t="shared" si="16"/>
        <v>-694</v>
      </c>
      <c r="M75" s="115">
        <f t="shared" si="17"/>
        <v>-39.885057471264361</v>
      </c>
    </row>
    <row r="76" spans="1:13" s="72" customFormat="1" ht="18" customHeight="1" x14ac:dyDescent="0.2">
      <c r="A76" s="60">
        <v>71</v>
      </c>
      <c r="B76" s="61" t="s">
        <v>76</v>
      </c>
      <c r="C76" s="61"/>
      <c r="D76" s="62" t="s">
        <v>24</v>
      </c>
      <c r="E76" s="123">
        <f>SUM(E77:E79)</f>
        <v>1197</v>
      </c>
      <c r="F76" s="123">
        <f>SUM(F77:F79)</f>
        <v>1196</v>
      </c>
      <c r="G76" s="123">
        <f>SUM(G77:G79)</f>
        <v>1231</v>
      </c>
      <c r="H76" s="123">
        <f>SUM(H77:H79)</f>
        <v>1226</v>
      </c>
      <c r="I76" s="123">
        <v>1284</v>
      </c>
      <c r="J76" s="123">
        <v>1514</v>
      </c>
      <c r="K76" s="84">
        <f>SUM(K77:K79)</f>
        <v>1873</v>
      </c>
      <c r="L76" s="109">
        <f t="shared" si="16"/>
        <v>359</v>
      </c>
      <c r="M76" s="115">
        <f>K76/J76*100-100</f>
        <v>23.712021136063413</v>
      </c>
    </row>
    <row r="77" spans="1:13" s="72" customFormat="1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122">
        <v>548</v>
      </c>
      <c r="F77" s="122">
        <v>429</v>
      </c>
      <c r="G77" s="122">
        <v>487</v>
      </c>
      <c r="H77" s="122">
        <v>477</v>
      </c>
      <c r="I77" s="122">
        <v>404</v>
      </c>
      <c r="J77" s="122">
        <v>529</v>
      </c>
      <c r="K77" s="122">
        <v>501</v>
      </c>
      <c r="L77" s="109">
        <f t="shared" si="16"/>
        <v>-28</v>
      </c>
      <c r="M77" s="115">
        <f t="shared" si="17"/>
        <v>-5.2930056710774949</v>
      </c>
    </row>
    <row r="78" spans="1:13" s="72" customFormat="1" ht="13.5" customHeight="1" x14ac:dyDescent="0.2">
      <c r="A78" s="55">
        <v>73</v>
      </c>
      <c r="B78" s="49"/>
      <c r="C78" s="90" t="s">
        <v>79</v>
      </c>
      <c r="D78" s="56" t="s">
        <v>24</v>
      </c>
      <c r="E78" s="122">
        <v>550</v>
      </c>
      <c r="F78" s="122">
        <v>597</v>
      </c>
      <c r="G78" s="122">
        <v>574</v>
      </c>
      <c r="H78" s="122">
        <v>657</v>
      </c>
      <c r="I78" s="122">
        <v>773</v>
      </c>
      <c r="J78" s="122">
        <v>887</v>
      </c>
      <c r="K78" s="122">
        <v>851</v>
      </c>
      <c r="L78" s="109">
        <f t="shared" si="16"/>
        <v>-36</v>
      </c>
      <c r="M78" s="115">
        <f t="shared" si="17"/>
        <v>-4.0586245772266096</v>
      </c>
    </row>
    <row r="79" spans="1:13" s="72" customFormat="1" ht="13.5" customHeight="1" x14ac:dyDescent="0.2">
      <c r="A79" s="55">
        <v>74</v>
      </c>
      <c r="B79" s="49"/>
      <c r="C79" s="90" t="s">
        <v>80</v>
      </c>
      <c r="D79" s="56" t="s">
        <v>24</v>
      </c>
      <c r="E79" s="175">
        <v>99</v>
      </c>
      <c r="F79" s="175">
        <v>170</v>
      </c>
      <c r="G79" s="175">
        <v>170</v>
      </c>
      <c r="H79" s="175">
        <v>92</v>
      </c>
      <c r="I79" s="175">
        <v>107</v>
      </c>
      <c r="J79" s="175">
        <v>98</v>
      </c>
      <c r="K79" s="175">
        <v>521</v>
      </c>
      <c r="L79" s="109">
        <f t="shared" si="16"/>
        <v>423</v>
      </c>
      <c r="M79" s="115">
        <f t="shared" si="17"/>
        <v>431.63265306122446</v>
      </c>
    </row>
    <row r="80" spans="1:13" s="72" customFormat="1" ht="13.5" customHeight="1" x14ac:dyDescent="0.2">
      <c r="A80" s="55">
        <v>75</v>
      </c>
      <c r="B80" s="77" t="s">
        <v>81</v>
      </c>
      <c r="C80" s="77"/>
      <c r="D80" s="56" t="s">
        <v>24</v>
      </c>
      <c r="E80" s="175">
        <v>519</v>
      </c>
      <c r="F80" s="175">
        <v>336</v>
      </c>
      <c r="G80" s="175">
        <v>553</v>
      </c>
      <c r="H80" s="175">
        <v>554</v>
      </c>
      <c r="I80" s="175">
        <v>574</v>
      </c>
      <c r="J80" s="175">
        <v>650</v>
      </c>
      <c r="K80" s="175">
        <v>657</v>
      </c>
      <c r="L80" s="109">
        <f t="shared" si="16"/>
        <v>7</v>
      </c>
      <c r="M80" s="115">
        <f t="shared" si="17"/>
        <v>1.0769230769230802</v>
      </c>
    </row>
    <row r="81" spans="1:13" s="72" customFormat="1" ht="13.5" customHeight="1" x14ac:dyDescent="0.2">
      <c r="A81" s="55">
        <v>76</v>
      </c>
      <c r="B81" s="48" t="s">
        <v>82</v>
      </c>
      <c r="C81" s="48"/>
      <c r="D81" s="56" t="s">
        <v>83</v>
      </c>
      <c r="E81" s="86">
        <v>135</v>
      </c>
      <c r="F81" s="86">
        <v>107</v>
      </c>
      <c r="G81" s="86">
        <v>325.2</v>
      </c>
      <c r="H81" s="86">
        <v>330.8</v>
      </c>
      <c r="I81" s="86">
        <v>330</v>
      </c>
      <c r="J81" s="86">
        <v>345.5</v>
      </c>
      <c r="K81" s="86">
        <v>298.89999999999998</v>
      </c>
      <c r="L81" s="109">
        <f>K81-J81</f>
        <v>-46.600000000000023</v>
      </c>
      <c r="M81" s="115">
        <f>K81/J81*100-100</f>
        <v>-13.487698986975403</v>
      </c>
    </row>
    <row r="82" spans="1:13" s="72" customFormat="1" ht="13.5" customHeight="1" x14ac:dyDescent="0.2">
      <c r="A82" s="55">
        <v>77</v>
      </c>
      <c r="B82" s="48" t="s">
        <v>84</v>
      </c>
      <c r="C82" s="48"/>
      <c r="D82" s="56" t="s">
        <v>83</v>
      </c>
      <c r="E82" s="86">
        <v>68</v>
      </c>
      <c r="F82" s="85">
        <v>68.900000000000006</v>
      </c>
      <c r="G82" s="85">
        <v>84.07</v>
      </c>
      <c r="H82" s="85">
        <v>78.5</v>
      </c>
      <c r="I82" s="85">
        <v>110</v>
      </c>
      <c r="J82" s="85">
        <v>200</v>
      </c>
      <c r="K82" s="85">
        <v>123.9</v>
      </c>
      <c r="L82" s="109">
        <f t="shared" si="16"/>
        <v>-76.099999999999994</v>
      </c>
      <c r="M82" s="115">
        <f t="shared" si="17"/>
        <v>-38.049999999999997</v>
      </c>
    </row>
    <row r="83" spans="1:13" s="72" customFormat="1" ht="13.5" customHeight="1" x14ac:dyDescent="0.2">
      <c r="A83" s="55">
        <v>78</v>
      </c>
      <c r="B83" s="48" t="s">
        <v>85</v>
      </c>
      <c r="C83" s="48"/>
      <c r="D83" s="56" t="s">
        <v>83</v>
      </c>
      <c r="E83" s="128">
        <v>2500</v>
      </c>
      <c r="F83" s="128">
        <v>3240</v>
      </c>
      <c r="G83" s="128">
        <v>3500</v>
      </c>
      <c r="H83" s="128">
        <v>3500</v>
      </c>
      <c r="I83" s="128">
        <v>3000</v>
      </c>
      <c r="J83" s="128">
        <v>4160</v>
      </c>
      <c r="K83" s="128">
        <v>5910</v>
      </c>
      <c r="L83" s="109">
        <f>K83-J83</f>
        <v>1750</v>
      </c>
      <c r="M83" s="115">
        <f>K83/J83*100-100</f>
        <v>42.067307692307679</v>
      </c>
    </row>
    <row r="84" spans="1:13" s="72" customFormat="1" ht="13.5" customHeight="1" x14ac:dyDescent="0.2">
      <c r="A84" s="55">
        <v>79</v>
      </c>
      <c r="B84" s="48" t="s">
        <v>86</v>
      </c>
      <c r="C84" s="48"/>
      <c r="D84" s="56" t="s">
        <v>83</v>
      </c>
      <c r="E84" s="128">
        <v>300</v>
      </c>
      <c r="F84" s="128">
        <v>70</v>
      </c>
      <c r="G84" s="128">
        <v>75</v>
      </c>
      <c r="H84" s="128">
        <v>100</v>
      </c>
      <c r="I84" s="128">
        <v>20</v>
      </c>
      <c r="J84" s="128">
        <v>20</v>
      </c>
      <c r="K84" s="128">
        <v>35</v>
      </c>
      <c r="L84" s="109">
        <f t="shared" si="16"/>
        <v>15</v>
      </c>
      <c r="M84" s="115">
        <f t="shared" si="17"/>
        <v>75</v>
      </c>
    </row>
    <row r="85" spans="1:13" s="72" customFormat="1" ht="13.5" customHeight="1" x14ac:dyDescent="0.2">
      <c r="A85" s="55">
        <v>80</v>
      </c>
      <c r="B85" s="48" t="s">
        <v>87</v>
      </c>
      <c r="C85" s="48"/>
      <c r="D85" s="56" t="s">
        <v>8</v>
      </c>
      <c r="E85" s="85">
        <v>2</v>
      </c>
      <c r="F85" s="85">
        <v>2</v>
      </c>
      <c r="G85" s="85">
        <v>2</v>
      </c>
      <c r="H85" s="85">
        <v>2</v>
      </c>
      <c r="I85" s="85">
        <v>4</v>
      </c>
      <c r="J85" s="85">
        <v>4</v>
      </c>
      <c r="K85" s="85">
        <v>4</v>
      </c>
      <c r="L85" s="109">
        <f t="shared" si="16"/>
        <v>0</v>
      </c>
      <c r="M85" s="115">
        <f t="shared" si="17"/>
        <v>0</v>
      </c>
    </row>
    <row r="86" spans="1:13" s="72" customFormat="1" ht="13.5" customHeight="1" x14ac:dyDescent="0.2">
      <c r="A86" s="55">
        <v>81</v>
      </c>
      <c r="B86" s="48" t="s">
        <v>88</v>
      </c>
      <c r="C86" s="48"/>
      <c r="D86" s="56" t="s">
        <v>8</v>
      </c>
      <c r="E86" s="85">
        <v>118</v>
      </c>
      <c r="F86" s="85">
        <v>118</v>
      </c>
      <c r="G86" s="85">
        <v>120</v>
      </c>
      <c r="H86" s="85">
        <v>119</v>
      </c>
      <c r="I86" s="85">
        <v>121</v>
      </c>
      <c r="J86" s="85">
        <v>130</v>
      </c>
      <c r="K86" s="85">
        <v>136</v>
      </c>
      <c r="L86" s="109">
        <f t="shared" si="16"/>
        <v>6</v>
      </c>
      <c r="M86" s="115">
        <f t="shared" si="17"/>
        <v>4.6153846153846274</v>
      </c>
    </row>
    <row r="87" spans="1:13" s="72" customFormat="1" ht="13.5" customHeight="1" x14ac:dyDescent="0.2">
      <c r="A87" s="55">
        <v>82</v>
      </c>
      <c r="B87" s="48" t="s">
        <v>89</v>
      </c>
      <c r="C87" s="48"/>
      <c r="D87" s="56" t="s">
        <v>24</v>
      </c>
      <c r="E87" s="85">
        <v>3996</v>
      </c>
      <c r="F87" s="85">
        <v>3767</v>
      </c>
      <c r="G87" s="85">
        <v>3834</v>
      </c>
      <c r="H87" s="85">
        <f>2108+1742</f>
        <v>3850</v>
      </c>
      <c r="I87" s="85">
        <v>3899</v>
      </c>
      <c r="J87" s="85">
        <v>4060</v>
      </c>
      <c r="K87" s="85">
        <v>4365</v>
      </c>
      <c r="L87" s="109">
        <f t="shared" si="16"/>
        <v>305</v>
      </c>
      <c r="M87" s="115">
        <f t="shared" si="17"/>
        <v>7.5123152709359715</v>
      </c>
    </row>
    <row r="88" spans="1:13" s="72" customFormat="1" ht="13.5" customHeight="1" x14ac:dyDescent="0.2">
      <c r="A88" s="55">
        <v>83</v>
      </c>
      <c r="B88" s="48" t="s">
        <v>90</v>
      </c>
      <c r="C88" s="48"/>
      <c r="D88" s="56" t="s">
        <v>24</v>
      </c>
      <c r="E88" s="85">
        <v>2050</v>
      </c>
      <c r="F88" s="85">
        <v>1922</v>
      </c>
      <c r="G88" s="85">
        <v>1985</v>
      </c>
      <c r="H88" s="85">
        <f>1085+868</f>
        <v>1953</v>
      </c>
      <c r="I88" s="85">
        <v>1983</v>
      </c>
      <c r="J88" s="85">
        <v>2067</v>
      </c>
      <c r="K88" s="85">
        <v>2256</v>
      </c>
      <c r="L88" s="109">
        <f t="shared" si="16"/>
        <v>189</v>
      </c>
      <c r="M88" s="115">
        <f t="shared" si="17"/>
        <v>9.1436865021770757</v>
      </c>
    </row>
    <row r="89" spans="1:13" s="72" customFormat="1" ht="13.5" customHeight="1" x14ac:dyDescent="0.2">
      <c r="A89" s="55">
        <v>84</v>
      </c>
      <c r="B89" s="48" t="s">
        <v>91</v>
      </c>
      <c r="C89" s="48"/>
      <c r="D89" s="56" t="s">
        <v>24</v>
      </c>
      <c r="E89" s="85">
        <v>266</v>
      </c>
      <c r="F89" s="85">
        <v>258</v>
      </c>
      <c r="G89" s="85">
        <v>256</v>
      </c>
      <c r="H89" s="85">
        <v>254</v>
      </c>
      <c r="I89" s="85">
        <v>284</v>
      </c>
      <c r="J89" s="85">
        <v>333</v>
      </c>
      <c r="K89" s="85">
        <v>314</v>
      </c>
      <c r="L89" s="109">
        <f t="shared" si="16"/>
        <v>-19</v>
      </c>
      <c r="M89" s="115">
        <f t="shared" si="17"/>
        <v>-5.7057057057057108</v>
      </c>
    </row>
    <row r="90" spans="1:13" s="72" customFormat="1" ht="13.5" customHeight="1" x14ac:dyDescent="0.2">
      <c r="A90" s="55">
        <v>85</v>
      </c>
      <c r="B90" s="48" t="s">
        <v>90</v>
      </c>
      <c r="C90" s="48"/>
      <c r="D90" s="56" t="s">
        <v>24</v>
      </c>
      <c r="E90" s="85">
        <v>204</v>
      </c>
      <c r="F90" s="85">
        <v>190</v>
      </c>
      <c r="G90" s="85">
        <v>189</v>
      </c>
      <c r="H90" s="85">
        <v>187</v>
      </c>
      <c r="I90" s="85">
        <v>205</v>
      </c>
      <c r="J90" s="85">
        <v>237</v>
      </c>
      <c r="K90" s="85">
        <v>231</v>
      </c>
      <c r="L90" s="109">
        <f t="shared" si="16"/>
        <v>-6</v>
      </c>
      <c r="M90" s="115">
        <f t="shared" si="17"/>
        <v>-2.5316455696202524</v>
      </c>
    </row>
    <row r="91" spans="1:13" s="72" customFormat="1" ht="13.5" customHeight="1" x14ac:dyDescent="0.2">
      <c r="A91" s="55">
        <v>86</v>
      </c>
      <c r="B91" s="48" t="s">
        <v>92</v>
      </c>
      <c r="C91" s="48"/>
      <c r="D91" s="56" t="s">
        <v>24</v>
      </c>
      <c r="E91" s="85">
        <v>176</v>
      </c>
      <c r="F91" s="85">
        <v>174</v>
      </c>
      <c r="G91" s="85">
        <v>175</v>
      </c>
      <c r="H91" s="85">
        <v>175</v>
      </c>
      <c r="I91" s="85">
        <v>183</v>
      </c>
      <c r="J91" s="85">
        <v>192</v>
      </c>
      <c r="K91" s="85">
        <v>200</v>
      </c>
      <c r="L91" s="109">
        <f t="shared" si="16"/>
        <v>8</v>
      </c>
      <c r="M91" s="115">
        <f t="shared" si="17"/>
        <v>4.1666666666666714</v>
      </c>
    </row>
    <row r="92" spans="1:13" s="72" customFormat="1" ht="13.5" customHeight="1" x14ac:dyDescent="0.2">
      <c r="A92" s="55">
        <v>87</v>
      </c>
      <c r="B92" s="48" t="s">
        <v>90</v>
      </c>
      <c r="C92" s="48"/>
      <c r="D92" s="56" t="s">
        <v>24</v>
      </c>
      <c r="E92" s="85">
        <v>138</v>
      </c>
      <c r="F92" s="85">
        <v>141</v>
      </c>
      <c r="G92" s="85">
        <v>142</v>
      </c>
      <c r="H92" s="85">
        <v>141</v>
      </c>
      <c r="I92" s="85">
        <v>143</v>
      </c>
      <c r="J92" s="85">
        <v>147</v>
      </c>
      <c r="K92" s="85">
        <v>155</v>
      </c>
      <c r="L92" s="109">
        <f t="shared" si="16"/>
        <v>8</v>
      </c>
      <c r="M92" s="115">
        <f t="shared" si="17"/>
        <v>5.4421768707483125</v>
      </c>
    </row>
    <row r="93" spans="1:13" s="72" customFormat="1" ht="13.5" customHeight="1" x14ac:dyDescent="0.2">
      <c r="A93" s="55">
        <v>88</v>
      </c>
      <c r="B93" s="48" t="s">
        <v>93</v>
      </c>
      <c r="C93" s="48"/>
      <c r="D93" s="56" t="s">
        <v>24</v>
      </c>
      <c r="E93" s="85">
        <v>437</v>
      </c>
      <c r="F93" s="85">
        <v>313</v>
      </c>
      <c r="G93" s="85">
        <v>300</v>
      </c>
      <c r="H93" s="85">
        <v>338</v>
      </c>
      <c r="I93" s="85">
        <v>367</v>
      </c>
      <c r="J93" s="85">
        <v>409</v>
      </c>
      <c r="K93" s="85">
        <v>501</v>
      </c>
      <c r="L93" s="109">
        <f t="shared" si="16"/>
        <v>92</v>
      </c>
      <c r="M93" s="115">
        <f t="shared" si="17"/>
        <v>22.493887530562347</v>
      </c>
    </row>
    <row r="94" spans="1:13" s="72" customFormat="1" ht="13.5" customHeight="1" x14ac:dyDescent="0.2">
      <c r="A94" s="55">
        <v>89</v>
      </c>
      <c r="B94" s="48" t="s">
        <v>94</v>
      </c>
      <c r="C94" s="48"/>
      <c r="D94" s="56" t="s">
        <v>24</v>
      </c>
      <c r="E94" s="85">
        <v>180</v>
      </c>
      <c r="F94" s="85">
        <v>160</v>
      </c>
      <c r="G94" s="85">
        <v>180</v>
      </c>
      <c r="H94" s="85">
        <v>180</v>
      </c>
      <c r="I94" s="85">
        <v>178</v>
      </c>
      <c r="J94" s="85">
        <v>260</v>
      </c>
      <c r="K94" s="85">
        <v>309</v>
      </c>
      <c r="L94" s="109">
        <f t="shared" si="16"/>
        <v>49</v>
      </c>
      <c r="M94" s="115">
        <f t="shared" si="17"/>
        <v>18.84615384615384</v>
      </c>
    </row>
    <row r="95" spans="1:13" s="72" customFormat="1" ht="13.5" customHeight="1" x14ac:dyDescent="0.2">
      <c r="A95" s="55">
        <v>90</v>
      </c>
      <c r="B95" s="48" t="s">
        <v>95</v>
      </c>
      <c r="C95" s="48"/>
      <c r="D95" s="56" t="s">
        <v>24</v>
      </c>
      <c r="E95" s="85">
        <v>911</v>
      </c>
      <c r="F95" s="85">
        <v>1005</v>
      </c>
      <c r="G95" s="85">
        <v>1150</v>
      </c>
      <c r="H95" s="85">
        <v>1145</v>
      </c>
      <c r="I95" s="85">
        <v>1123</v>
      </c>
      <c r="J95" s="85">
        <v>1229</v>
      </c>
      <c r="K95" s="85">
        <v>1313</v>
      </c>
      <c r="L95" s="109">
        <f t="shared" si="16"/>
        <v>84</v>
      </c>
      <c r="M95" s="115">
        <f t="shared" si="17"/>
        <v>6.8348250610252137</v>
      </c>
    </row>
    <row r="96" spans="1:13" s="72" customFormat="1" ht="13.5" customHeight="1" x14ac:dyDescent="0.2">
      <c r="A96" s="55">
        <v>91</v>
      </c>
      <c r="B96" s="48" t="s">
        <v>97</v>
      </c>
      <c r="C96" s="48"/>
      <c r="D96" s="56" t="s">
        <v>24</v>
      </c>
      <c r="E96" s="85">
        <v>914</v>
      </c>
      <c r="F96" s="85">
        <v>1016</v>
      </c>
      <c r="G96" s="85">
        <v>1160</v>
      </c>
      <c r="H96" s="85">
        <v>1157</v>
      </c>
      <c r="I96" s="85">
        <v>1130</v>
      </c>
      <c r="J96" s="85">
        <v>1233</v>
      </c>
      <c r="K96" s="85">
        <v>1313</v>
      </c>
      <c r="L96" s="109">
        <f t="shared" si="16"/>
        <v>80</v>
      </c>
      <c r="M96" s="115">
        <f t="shared" si="17"/>
        <v>6.4882400648824046</v>
      </c>
    </row>
    <row r="97" spans="1:13" s="72" customFormat="1" ht="27" customHeight="1" x14ac:dyDescent="0.2">
      <c r="A97" s="55">
        <v>92</v>
      </c>
      <c r="B97" s="48" t="s">
        <v>98</v>
      </c>
      <c r="C97" s="48"/>
      <c r="D97" s="56" t="s">
        <v>24</v>
      </c>
      <c r="E97" s="85">
        <v>16</v>
      </c>
      <c r="F97" s="85">
        <v>8</v>
      </c>
      <c r="G97" s="85">
        <v>15</v>
      </c>
      <c r="H97" s="85">
        <v>20</v>
      </c>
      <c r="I97" s="85">
        <v>13</v>
      </c>
      <c r="J97" s="85">
        <v>18</v>
      </c>
      <c r="K97" s="85">
        <v>19</v>
      </c>
      <c r="L97" s="109">
        <f t="shared" si="16"/>
        <v>1</v>
      </c>
      <c r="M97" s="115">
        <f t="shared" si="17"/>
        <v>5.5555555555555571</v>
      </c>
    </row>
    <row r="98" spans="1:13" s="72" customFormat="1" ht="13.5" customHeight="1" x14ac:dyDescent="0.2">
      <c r="A98" s="55">
        <v>93</v>
      </c>
      <c r="B98" s="48" t="s">
        <v>99</v>
      </c>
      <c r="C98" s="48"/>
      <c r="D98" s="56" t="s">
        <v>24</v>
      </c>
      <c r="E98" s="85">
        <v>1</v>
      </c>
      <c r="F98" s="85">
        <v>4</v>
      </c>
      <c r="G98" s="85">
        <v>1</v>
      </c>
      <c r="H98" s="85">
        <v>1</v>
      </c>
      <c r="I98" s="85">
        <v>2</v>
      </c>
      <c r="J98" s="85">
        <v>1</v>
      </c>
      <c r="K98" s="85">
        <v>1</v>
      </c>
      <c r="L98" s="109">
        <f t="shared" si="16"/>
        <v>0</v>
      </c>
      <c r="M98" s="115">
        <f t="shared" si="17"/>
        <v>0</v>
      </c>
    </row>
    <row r="99" spans="1:13" s="72" customFormat="1" ht="13.5" customHeight="1" x14ac:dyDescent="0.2">
      <c r="A99" s="55">
        <v>94</v>
      </c>
      <c r="B99" s="48" t="s">
        <v>100</v>
      </c>
      <c r="C99" s="48"/>
      <c r="D99" s="56" t="s">
        <v>24</v>
      </c>
      <c r="E99" s="85">
        <v>600</v>
      </c>
      <c r="F99" s="85">
        <v>333</v>
      </c>
      <c r="G99" s="85">
        <v>377</v>
      </c>
      <c r="H99" s="85">
        <v>402</v>
      </c>
      <c r="I99" s="85">
        <v>618</v>
      </c>
      <c r="J99" s="85">
        <v>262</v>
      </c>
      <c r="K99" s="85">
        <v>452</v>
      </c>
      <c r="L99" s="109">
        <f>K99-J99</f>
        <v>190</v>
      </c>
      <c r="M99" s="115">
        <f t="shared" si="17"/>
        <v>72.51908396946564</v>
      </c>
    </row>
    <row r="100" spans="1:13" s="72" customFormat="1" ht="13.5" customHeight="1" x14ac:dyDescent="0.2">
      <c r="A100" s="55">
        <v>95</v>
      </c>
      <c r="B100" s="48" t="s">
        <v>101</v>
      </c>
      <c r="C100" s="48"/>
      <c r="D100" s="56" t="s">
        <v>8</v>
      </c>
      <c r="E100" s="85">
        <v>67</v>
      </c>
      <c r="F100" s="85">
        <v>70</v>
      </c>
      <c r="G100" s="85">
        <v>101</v>
      </c>
      <c r="H100" s="85">
        <v>131</v>
      </c>
      <c r="I100" s="85">
        <v>145</v>
      </c>
      <c r="J100" s="85">
        <v>179</v>
      </c>
      <c r="K100" s="85">
        <v>157</v>
      </c>
      <c r="L100" s="109">
        <f>K100-J100</f>
        <v>-22</v>
      </c>
      <c r="M100" s="115">
        <f t="shared" si="17"/>
        <v>-12.290502793296085</v>
      </c>
    </row>
    <row r="101" spans="1:13" s="72" customFormat="1" ht="13.5" customHeight="1" x14ac:dyDescent="0.2">
      <c r="A101" s="55">
        <v>96</v>
      </c>
      <c r="B101" s="48" t="s">
        <v>102</v>
      </c>
      <c r="C101" s="48"/>
      <c r="D101" s="56" t="s">
        <v>24</v>
      </c>
      <c r="E101" s="85">
        <v>70</v>
      </c>
      <c r="F101" s="85">
        <v>56</v>
      </c>
      <c r="G101" s="85">
        <v>107</v>
      </c>
      <c r="H101" s="85">
        <v>113</v>
      </c>
      <c r="I101" s="85">
        <v>147</v>
      </c>
      <c r="J101" s="85">
        <v>206</v>
      </c>
      <c r="K101" s="85">
        <v>212</v>
      </c>
      <c r="L101" s="109">
        <f t="shared" si="16"/>
        <v>6</v>
      </c>
      <c r="M101" s="115">
        <f t="shared" si="17"/>
        <v>2.9126213592232943</v>
      </c>
    </row>
    <row r="102" spans="1:13" s="72" customFormat="1" ht="19.5" customHeight="1" x14ac:dyDescent="0.2">
      <c r="A102" s="177" t="s">
        <v>103</v>
      </c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</row>
    <row r="103" spans="1:13" s="72" customFormat="1" ht="18" customHeight="1" x14ac:dyDescent="0.2">
      <c r="A103" s="93"/>
      <c r="E103" s="179"/>
      <c r="F103" s="179"/>
      <c r="G103" s="179"/>
      <c r="H103" s="179"/>
      <c r="I103" s="179"/>
      <c r="J103" s="179"/>
      <c r="K103" s="179"/>
      <c r="L103" s="179"/>
      <c r="M103" s="179"/>
    </row>
    <row r="104" spans="1:13" s="93" customFormat="1" ht="18" customHeight="1" x14ac:dyDescent="0.2">
      <c r="A104" s="72"/>
      <c r="B104" s="180"/>
      <c r="C104" s="180"/>
      <c r="D104" s="180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K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3" s="114" customFormat="1" ht="16.5" customHeight="1" x14ac:dyDescent="0.2">
      <c r="A107" s="113"/>
      <c r="B107" s="181"/>
      <c r="C107" s="181"/>
    </row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G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workbookViewId="0">
      <selection activeCell="L4" sqref="L4:M4"/>
    </sheetView>
  </sheetViews>
  <sheetFormatPr defaultRowHeight="11.25" x14ac:dyDescent="0.2"/>
  <cols>
    <col min="1" max="1" width="3.5703125" style="40" customWidth="1"/>
    <col min="2" max="2" width="15.85546875" style="40" customWidth="1"/>
    <col min="3" max="3" width="13" style="40" customWidth="1"/>
    <col min="4" max="10" width="7.28515625" style="40" customWidth="1"/>
    <col min="11" max="11" width="6.85546875" style="40" customWidth="1"/>
    <col min="12" max="12" width="7" style="40" customWidth="1"/>
    <col min="13" max="13" width="6.140625" style="40" customWidth="1"/>
    <col min="14" max="14" width="0.7109375" style="40" customWidth="1"/>
    <col min="15" max="247" width="9.140625" style="40"/>
    <col min="248" max="248" width="3.7109375" style="40" customWidth="1"/>
    <col min="249" max="249" width="16.7109375" style="40" customWidth="1"/>
    <col min="250" max="250" width="15.140625" style="40" customWidth="1"/>
    <col min="251" max="251" width="7.85546875" style="40" customWidth="1"/>
    <col min="252" max="257" width="6.85546875" style="40" customWidth="1"/>
    <col min="258" max="503" width="9.140625" style="40"/>
    <col min="504" max="504" width="3.7109375" style="40" customWidth="1"/>
    <col min="505" max="505" width="16.7109375" style="40" customWidth="1"/>
    <col min="506" max="506" width="15.140625" style="40" customWidth="1"/>
    <col min="507" max="507" width="7.85546875" style="40" customWidth="1"/>
    <col min="508" max="513" width="6.85546875" style="40" customWidth="1"/>
    <col min="514" max="759" width="9.140625" style="40"/>
    <col min="760" max="760" width="3.7109375" style="40" customWidth="1"/>
    <col min="761" max="761" width="16.7109375" style="40" customWidth="1"/>
    <col min="762" max="762" width="15.140625" style="40" customWidth="1"/>
    <col min="763" max="763" width="7.85546875" style="40" customWidth="1"/>
    <col min="764" max="769" width="6.85546875" style="40" customWidth="1"/>
    <col min="770" max="1015" width="9.140625" style="40"/>
    <col min="1016" max="1016" width="3.7109375" style="40" customWidth="1"/>
    <col min="1017" max="1017" width="16.7109375" style="40" customWidth="1"/>
    <col min="1018" max="1018" width="15.140625" style="40" customWidth="1"/>
    <col min="1019" max="1019" width="7.85546875" style="40" customWidth="1"/>
    <col min="1020" max="1025" width="6.85546875" style="40" customWidth="1"/>
    <col min="1026" max="1271" width="9.140625" style="40"/>
    <col min="1272" max="1272" width="3.7109375" style="40" customWidth="1"/>
    <col min="1273" max="1273" width="16.7109375" style="40" customWidth="1"/>
    <col min="1274" max="1274" width="15.140625" style="40" customWidth="1"/>
    <col min="1275" max="1275" width="7.85546875" style="40" customWidth="1"/>
    <col min="1276" max="1281" width="6.85546875" style="40" customWidth="1"/>
    <col min="1282" max="1527" width="9.140625" style="40"/>
    <col min="1528" max="1528" width="3.7109375" style="40" customWidth="1"/>
    <col min="1529" max="1529" width="16.7109375" style="40" customWidth="1"/>
    <col min="1530" max="1530" width="15.140625" style="40" customWidth="1"/>
    <col min="1531" max="1531" width="7.85546875" style="40" customWidth="1"/>
    <col min="1532" max="1537" width="6.85546875" style="40" customWidth="1"/>
    <col min="1538" max="1783" width="9.140625" style="40"/>
    <col min="1784" max="1784" width="3.7109375" style="40" customWidth="1"/>
    <col min="1785" max="1785" width="16.7109375" style="40" customWidth="1"/>
    <col min="1786" max="1786" width="15.140625" style="40" customWidth="1"/>
    <col min="1787" max="1787" width="7.85546875" style="40" customWidth="1"/>
    <col min="1788" max="1793" width="6.85546875" style="40" customWidth="1"/>
    <col min="1794" max="2039" width="9.140625" style="40"/>
    <col min="2040" max="2040" width="3.7109375" style="40" customWidth="1"/>
    <col min="2041" max="2041" width="16.7109375" style="40" customWidth="1"/>
    <col min="2042" max="2042" width="15.140625" style="40" customWidth="1"/>
    <col min="2043" max="2043" width="7.85546875" style="40" customWidth="1"/>
    <col min="2044" max="2049" width="6.85546875" style="40" customWidth="1"/>
    <col min="2050" max="2295" width="9.140625" style="40"/>
    <col min="2296" max="2296" width="3.7109375" style="40" customWidth="1"/>
    <col min="2297" max="2297" width="16.7109375" style="40" customWidth="1"/>
    <col min="2298" max="2298" width="15.140625" style="40" customWidth="1"/>
    <col min="2299" max="2299" width="7.85546875" style="40" customWidth="1"/>
    <col min="2300" max="2305" width="6.85546875" style="40" customWidth="1"/>
    <col min="2306" max="2551" width="9.140625" style="40"/>
    <col min="2552" max="2552" width="3.7109375" style="40" customWidth="1"/>
    <col min="2553" max="2553" width="16.7109375" style="40" customWidth="1"/>
    <col min="2554" max="2554" width="15.140625" style="40" customWidth="1"/>
    <col min="2555" max="2555" width="7.85546875" style="40" customWidth="1"/>
    <col min="2556" max="2561" width="6.85546875" style="40" customWidth="1"/>
    <col min="2562" max="2807" width="9.140625" style="40"/>
    <col min="2808" max="2808" width="3.7109375" style="40" customWidth="1"/>
    <col min="2809" max="2809" width="16.7109375" style="40" customWidth="1"/>
    <col min="2810" max="2810" width="15.140625" style="40" customWidth="1"/>
    <col min="2811" max="2811" width="7.85546875" style="40" customWidth="1"/>
    <col min="2812" max="2817" width="6.85546875" style="40" customWidth="1"/>
    <col min="2818" max="3063" width="9.140625" style="40"/>
    <col min="3064" max="3064" width="3.7109375" style="40" customWidth="1"/>
    <col min="3065" max="3065" width="16.7109375" style="40" customWidth="1"/>
    <col min="3066" max="3066" width="15.140625" style="40" customWidth="1"/>
    <col min="3067" max="3067" width="7.85546875" style="40" customWidth="1"/>
    <col min="3068" max="3073" width="6.85546875" style="40" customWidth="1"/>
    <col min="3074" max="3319" width="9.140625" style="40"/>
    <col min="3320" max="3320" width="3.7109375" style="40" customWidth="1"/>
    <col min="3321" max="3321" width="16.7109375" style="40" customWidth="1"/>
    <col min="3322" max="3322" width="15.140625" style="40" customWidth="1"/>
    <col min="3323" max="3323" width="7.85546875" style="40" customWidth="1"/>
    <col min="3324" max="3329" width="6.85546875" style="40" customWidth="1"/>
    <col min="3330" max="3575" width="9.140625" style="40"/>
    <col min="3576" max="3576" width="3.7109375" style="40" customWidth="1"/>
    <col min="3577" max="3577" width="16.7109375" style="40" customWidth="1"/>
    <col min="3578" max="3578" width="15.140625" style="40" customWidth="1"/>
    <col min="3579" max="3579" width="7.85546875" style="40" customWidth="1"/>
    <col min="3580" max="3585" width="6.85546875" style="40" customWidth="1"/>
    <col min="3586" max="3831" width="9.140625" style="40"/>
    <col min="3832" max="3832" width="3.7109375" style="40" customWidth="1"/>
    <col min="3833" max="3833" width="16.7109375" style="40" customWidth="1"/>
    <col min="3834" max="3834" width="15.140625" style="40" customWidth="1"/>
    <col min="3835" max="3835" width="7.85546875" style="40" customWidth="1"/>
    <col min="3836" max="3841" width="6.85546875" style="40" customWidth="1"/>
    <col min="3842" max="4087" width="9.140625" style="40"/>
    <col min="4088" max="4088" width="3.7109375" style="40" customWidth="1"/>
    <col min="4089" max="4089" width="16.7109375" style="40" customWidth="1"/>
    <col min="4090" max="4090" width="15.140625" style="40" customWidth="1"/>
    <col min="4091" max="4091" width="7.85546875" style="40" customWidth="1"/>
    <col min="4092" max="4097" width="6.85546875" style="40" customWidth="1"/>
    <col min="4098" max="4343" width="9.140625" style="40"/>
    <col min="4344" max="4344" width="3.7109375" style="40" customWidth="1"/>
    <col min="4345" max="4345" width="16.7109375" style="40" customWidth="1"/>
    <col min="4346" max="4346" width="15.140625" style="40" customWidth="1"/>
    <col min="4347" max="4347" width="7.85546875" style="40" customWidth="1"/>
    <col min="4348" max="4353" width="6.85546875" style="40" customWidth="1"/>
    <col min="4354" max="4599" width="9.140625" style="40"/>
    <col min="4600" max="4600" width="3.7109375" style="40" customWidth="1"/>
    <col min="4601" max="4601" width="16.7109375" style="40" customWidth="1"/>
    <col min="4602" max="4602" width="15.140625" style="40" customWidth="1"/>
    <col min="4603" max="4603" width="7.85546875" style="40" customWidth="1"/>
    <col min="4604" max="4609" width="6.85546875" style="40" customWidth="1"/>
    <col min="4610" max="4855" width="9.140625" style="40"/>
    <col min="4856" max="4856" width="3.7109375" style="40" customWidth="1"/>
    <col min="4857" max="4857" width="16.7109375" style="40" customWidth="1"/>
    <col min="4858" max="4858" width="15.140625" style="40" customWidth="1"/>
    <col min="4859" max="4859" width="7.85546875" style="40" customWidth="1"/>
    <col min="4860" max="4865" width="6.85546875" style="40" customWidth="1"/>
    <col min="4866" max="5111" width="9.140625" style="40"/>
    <col min="5112" max="5112" width="3.7109375" style="40" customWidth="1"/>
    <col min="5113" max="5113" width="16.7109375" style="40" customWidth="1"/>
    <col min="5114" max="5114" width="15.140625" style="40" customWidth="1"/>
    <col min="5115" max="5115" width="7.85546875" style="40" customWidth="1"/>
    <col min="5116" max="5121" width="6.85546875" style="40" customWidth="1"/>
    <col min="5122" max="5367" width="9.140625" style="40"/>
    <col min="5368" max="5368" width="3.7109375" style="40" customWidth="1"/>
    <col min="5369" max="5369" width="16.7109375" style="40" customWidth="1"/>
    <col min="5370" max="5370" width="15.140625" style="40" customWidth="1"/>
    <col min="5371" max="5371" width="7.85546875" style="40" customWidth="1"/>
    <col min="5372" max="5377" width="6.85546875" style="40" customWidth="1"/>
    <col min="5378" max="5623" width="9.140625" style="40"/>
    <col min="5624" max="5624" width="3.7109375" style="40" customWidth="1"/>
    <col min="5625" max="5625" width="16.7109375" style="40" customWidth="1"/>
    <col min="5626" max="5626" width="15.140625" style="40" customWidth="1"/>
    <col min="5627" max="5627" width="7.85546875" style="40" customWidth="1"/>
    <col min="5628" max="5633" width="6.85546875" style="40" customWidth="1"/>
    <col min="5634" max="5879" width="9.140625" style="40"/>
    <col min="5880" max="5880" width="3.7109375" style="40" customWidth="1"/>
    <col min="5881" max="5881" width="16.7109375" style="40" customWidth="1"/>
    <col min="5882" max="5882" width="15.140625" style="40" customWidth="1"/>
    <col min="5883" max="5883" width="7.85546875" style="40" customWidth="1"/>
    <col min="5884" max="5889" width="6.85546875" style="40" customWidth="1"/>
    <col min="5890" max="6135" width="9.140625" style="40"/>
    <col min="6136" max="6136" width="3.7109375" style="40" customWidth="1"/>
    <col min="6137" max="6137" width="16.7109375" style="40" customWidth="1"/>
    <col min="6138" max="6138" width="15.140625" style="40" customWidth="1"/>
    <col min="6139" max="6139" width="7.85546875" style="40" customWidth="1"/>
    <col min="6140" max="6145" width="6.85546875" style="40" customWidth="1"/>
    <col min="6146" max="6391" width="9.140625" style="40"/>
    <col min="6392" max="6392" width="3.7109375" style="40" customWidth="1"/>
    <col min="6393" max="6393" width="16.7109375" style="40" customWidth="1"/>
    <col min="6394" max="6394" width="15.140625" style="40" customWidth="1"/>
    <col min="6395" max="6395" width="7.85546875" style="40" customWidth="1"/>
    <col min="6396" max="6401" width="6.85546875" style="40" customWidth="1"/>
    <col min="6402" max="6647" width="9.140625" style="40"/>
    <col min="6648" max="6648" width="3.7109375" style="40" customWidth="1"/>
    <col min="6649" max="6649" width="16.7109375" style="40" customWidth="1"/>
    <col min="6650" max="6650" width="15.140625" style="40" customWidth="1"/>
    <col min="6651" max="6651" width="7.85546875" style="40" customWidth="1"/>
    <col min="6652" max="6657" width="6.85546875" style="40" customWidth="1"/>
    <col min="6658" max="6903" width="9.140625" style="40"/>
    <col min="6904" max="6904" width="3.7109375" style="40" customWidth="1"/>
    <col min="6905" max="6905" width="16.7109375" style="40" customWidth="1"/>
    <col min="6906" max="6906" width="15.140625" style="40" customWidth="1"/>
    <col min="6907" max="6907" width="7.85546875" style="40" customWidth="1"/>
    <col min="6908" max="6913" width="6.85546875" style="40" customWidth="1"/>
    <col min="6914" max="7159" width="9.140625" style="40"/>
    <col min="7160" max="7160" width="3.7109375" style="40" customWidth="1"/>
    <col min="7161" max="7161" width="16.7109375" style="40" customWidth="1"/>
    <col min="7162" max="7162" width="15.140625" style="40" customWidth="1"/>
    <col min="7163" max="7163" width="7.85546875" style="40" customWidth="1"/>
    <col min="7164" max="7169" width="6.85546875" style="40" customWidth="1"/>
    <col min="7170" max="7415" width="9.140625" style="40"/>
    <col min="7416" max="7416" width="3.7109375" style="40" customWidth="1"/>
    <col min="7417" max="7417" width="16.7109375" style="40" customWidth="1"/>
    <col min="7418" max="7418" width="15.140625" style="40" customWidth="1"/>
    <col min="7419" max="7419" width="7.85546875" style="40" customWidth="1"/>
    <col min="7420" max="7425" width="6.85546875" style="40" customWidth="1"/>
    <col min="7426" max="7671" width="9.140625" style="40"/>
    <col min="7672" max="7672" width="3.7109375" style="40" customWidth="1"/>
    <col min="7673" max="7673" width="16.7109375" style="40" customWidth="1"/>
    <col min="7674" max="7674" width="15.140625" style="40" customWidth="1"/>
    <col min="7675" max="7675" width="7.85546875" style="40" customWidth="1"/>
    <col min="7676" max="7681" width="6.85546875" style="40" customWidth="1"/>
    <col min="7682" max="7927" width="9.140625" style="40"/>
    <col min="7928" max="7928" width="3.7109375" style="40" customWidth="1"/>
    <col min="7929" max="7929" width="16.7109375" style="40" customWidth="1"/>
    <col min="7930" max="7930" width="15.140625" style="40" customWidth="1"/>
    <col min="7931" max="7931" width="7.85546875" style="40" customWidth="1"/>
    <col min="7932" max="7937" width="6.85546875" style="40" customWidth="1"/>
    <col min="7938" max="8183" width="9.140625" style="40"/>
    <col min="8184" max="8184" width="3.7109375" style="40" customWidth="1"/>
    <col min="8185" max="8185" width="16.7109375" style="40" customWidth="1"/>
    <col min="8186" max="8186" width="15.140625" style="40" customWidth="1"/>
    <col min="8187" max="8187" width="7.85546875" style="40" customWidth="1"/>
    <col min="8188" max="8193" width="6.85546875" style="40" customWidth="1"/>
    <col min="8194" max="8439" width="9.140625" style="40"/>
    <col min="8440" max="8440" width="3.7109375" style="40" customWidth="1"/>
    <col min="8441" max="8441" width="16.7109375" style="40" customWidth="1"/>
    <col min="8442" max="8442" width="15.140625" style="40" customWidth="1"/>
    <col min="8443" max="8443" width="7.85546875" style="40" customWidth="1"/>
    <col min="8444" max="8449" width="6.85546875" style="40" customWidth="1"/>
    <col min="8450" max="8695" width="9.140625" style="40"/>
    <col min="8696" max="8696" width="3.7109375" style="40" customWidth="1"/>
    <col min="8697" max="8697" width="16.7109375" style="40" customWidth="1"/>
    <col min="8698" max="8698" width="15.140625" style="40" customWidth="1"/>
    <col min="8699" max="8699" width="7.85546875" style="40" customWidth="1"/>
    <col min="8700" max="8705" width="6.85546875" style="40" customWidth="1"/>
    <col min="8706" max="8951" width="9.140625" style="40"/>
    <col min="8952" max="8952" width="3.7109375" style="40" customWidth="1"/>
    <col min="8953" max="8953" width="16.7109375" style="40" customWidth="1"/>
    <col min="8954" max="8954" width="15.140625" style="40" customWidth="1"/>
    <col min="8955" max="8955" width="7.85546875" style="40" customWidth="1"/>
    <col min="8956" max="8961" width="6.85546875" style="40" customWidth="1"/>
    <col min="8962" max="9207" width="9.140625" style="40"/>
    <col min="9208" max="9208" width="3.7109375" style="40" customWidth="1"/>
    <col min="9209" max="9209" width="16.7109375" style="40" customWidth="1"/>
    <col min="9210" max="9210" width="15.140625" style="40" customWidth="1"/>
    <col min="9211" max="9211" width="7.85546875" style="40" customWidth="1"/>
    <col min="9212" max="9217" width="6.85546875" style="40" customWidth="1"/>
    <col min="9218" max="9463" width="9.140625" style="40"/>
    <col min="9464" max="9464" width="3.7109375" style="40" customWidth="1"/>
    <col min="9465" max="9465" width="16.7109375" style="40" customWidth="1"/>
    <col min="9466" max="9466" width="15.140625" style="40" customWidth="1"/>
    <col min="9467" max="9467" width="7.85546875" style="40" customWidth="1"/>
    <col min="9468" max="9473" width="6.85546875" style="40" customWidth="1"/>
    <col min="9474" max="9719" width="9.140625" style="40"/>
    <col min="9720" max="9720" width="3.7109375" style="40" customWidth="1"/>
    <col min="9721" max="9721" width="16.7109375" style="40" customWidth="1"/>
    <col min="9722" max="9722" width="15.140625" style="40" customWidth="1"/>
    <col min="9723" max="9723" width="7.85546875" style="40" customWidth="1"/>
    <col min="9724" max="9729" width="6.85546875" style="40" customWidth="1"/>
    <col min="9730" max="9975" width="9.140625" style="40"/>
    <col min="9976" max="9976" width="3.7109375" style="40" customWidth="1"/>
    <col min="9977" max="9977" width="16.7109375" style="40" customWidth="1"/>
    <col min="9978" max="9978" width="15.140625" style="40" customWidth="1"/>
    <col min="9979" max="9979" width="7.85546875" style="40" customWidth="1"/>
    <col min="9980" max="9985" width="6.85546875" style="40" customWidth="1"/>
    <col min="9986" max="10231" width="9.140625" style="40"/>
    <col min="10232" max="10232" width="3.7109375" style="40" customWidth="1"/>
    <col min="10233" max="10233" width="16.7109375" style="40" customWidth="1"/>
    <col min="10234" max="10234" width="15.140625" style="40" customWidth="1"/>
    <col min="10235" max="10235" width="7.85546875" style="40" customWidth="1"/>
    <col min="10236" max="10241" width="6.85546875" style="40" customWidth="1"/>
    <col min="10242" max="10487" width="9.140625" style="40"/>
    <col min="10488" max="10488" width="3.7109375" style="40" customWidth="1"/>
    <col min="10489" max="10489" width="16.7109375" style="40" customWidth="1"/>
    <col min="10490" max="10490" width="15.140625" style="40" customWidth="1"/>
    <col min="10491" max="10491" width="7.85546875" style="40" customWidth="1"/>
    <col min="10492" max="10497" width="6.85546875" style="40" customWidth="1"/>
    <col min="10498" max="10743" width="9.140625" style="40"/>
    <col min="10744" max="10744" width="3.7109375" style="40" customWidth="1"/>
    <col min="10745" max="10745" width="16.7109375" style="40" customWidth="1"/>
    <col min="10746" max="10746" width="15.140625" style="40" customWidth="1"/>
    <col min="10747" max="10747" width="7.85546875" style="40" customWidth="1"/>
    <col min="10748" max="10753" width="6.85546875" style="40" customWidth="1"/>
    <col min="10754" max="10999" width="9.140625" style="40"/>
    <col min="11000" max="11000" width="3.7109375" style="40" customWidth="1"/>
    <col min="11001" max="11001" width="16.7109375" style="40" customWidth="1"/>
    <col min="11002" max="11002" width="15.140625" style="40" customWidth="1"/>
    <col min="11003" max="11003" width="7.85546875" style="40" customWidth="1"/>
    <col min="11004" max="11009" width="6.85546875" style="40" customWidth="1"/>
    <col min="11010" max="11255" width="9.140625" style="40"/>
    <col min="11256" max="11256" width="3.7109375" style="40" customWidth="1"/>
    <col min="11257" max="11257" width="16.7109375" style="40" customWidth="1"/>
    <col min="11258" max="11258" width="15.140625" style="40" customWidth="1"/>
    <col min="11259" max="11259" width="7.85546875" style="40" customWidth="1"/>
    <col min="11260" max="11265" width="6.85546875" style="40" customWidth="1"/>
    <col min="11266" max="11511" width="9.140625" style="40"/>
    <col min="11512" max="11512" width="3.7109375" style="40" customWidth="1"/>
    <col min="11513" max="11513" width="16.7109375" style="40" customWidth="1"/>
    <col min="11514" max="11514" width="15.140625" style="40" customWidth="1"/>
    <col min="11515" max="11515" width="7.85546875" style="40" customWidth="1"/>
    <col min="11516" max="11521" width="6.85546875" style="40" customWidth="1"/>
    <col min="11522" max="11767" width="9.140625" style="40"/>
    <col min="11768" max="11768" width="3.7109375" style="40" customWidth="1"/>
    <col min="11769" max="11769" width="16.7109375" style="40" customWidth="1"/>
    <col min="11770" max="11770" width="15.140625" style="40" customWidth="1"/>
    <col min="11771" max="11771" width="7.85546875" style="40" customWidth="1"/>
    <col min="11772" max="11777" width="6.85546875" style="40" customWidth="1"/>
    <col min="11778" max="12023" width="9.140625" style="40"/>
    <col min="12024" max="12024" width="3.7109375" style="40" customWidth="1"/>
    <col min="12025" max="12025" width="16.7109375" style="40" customWidth="1"/>
    <col min="12026" max="12026" width="15.140625" style="40" customWidth="1"/>
    <col min="12027" max="12027" width="7.85546875" style="40" customWidth="1"/>
    <col min="12028" max="12033" width="6.85546875" style="40" customWidth="1"/>
    <col min="12034" max="12279" width="9.140625" style="40"/>
    <col min="12280" max="12280" width="3.7109375" style="40" customWidth="1"/>
    <col min="12281" max="12281" width="16.7109375" style="40" customWidth="1"/>
    <col min="12282" max="12282" width="15.140625" style="40" customWidth="1"/>
    <col min="12283" max="12283" width="7.85546875" style="40" customWidth="1"/>
    <col min="12284" max="12289" width="6.85546875" style="40" customWidth="1"/>
    <col min="12290" max="12535" width="9.140625" style="40"/>
    <col min="12536" max="12536" width="3.7109375" style="40" customWidth="1"/>
    <col min="12537" max="12537" width="16.7109375" style="40" customWidth="1"/>
    <col min="12538" max="12538" width="15.140625" style="40" customWidth="1"/>
    <col min="12539" max="12539" width="7.85546875" style="40" customWidth="1"/>
    <col min="12540" max="12545" width="6.85546875" style="40" customWidth="1"/>
    <col min="12546" max="12791" width="9.140625" style="40"/>
    <col min="12792" max="12792" width="3.7109375" style="40" customWidth="1"/>
    <col min="12793" max="12793" width="16.7109375" style="40" customWidth="1"/>
    <col min="12794" max="12794" width="15.140625" style="40" customWidth="1"/>
    <col min="12795" max="12795" width="7.85546875" style="40" customWidth="1"/>
    <col min="12796" max="12801" width="6.85546875" style="40" customWidth="1"/>
    <col min="12802" max="13047" width="9.140625" style="40"/>
    <col min="13048" max="13048" width="3.7109375" style="40" customWidth="1"/>
    <col min="13049" max="13049" width="16.7109375" style="40" customWidth="1"/>
    <col min="13050" max="13050" width="15.140625" style="40" customWidth="1"/>
    <col min="13051" max="13051" width="7.85546875" style="40" customWidth="1"/>
    <col min="13052" max="13057" width="6.85546875" style="40" customWidth="1"/>
    <col min="13058" max="13303" width="9.140625" style="40"/>
    <col min="13304" max="13304" width="3.7109375" style="40" customWidth="1"/>
    <col min="13305" max="13305" width="16.7109375" style="40" customWidth="1"/>
    <col min="13306" max="13306" width="15.140625" style="40" customWidth="1"/>
    <col min="13307" max="13307" width="7.85546875" style="40" customWidth="1"/>
    <col min="13308" max="13313" width="6.85546875" style="40" customWidth="1"/>
    <col min="13314" max="13559" width="9.140625" style="40"/>
    <col min="13560" max="13560" width="3.7109375" style="40" customWidth="1"/>
    <col min="13561" max="13561" width="16.7109375" style="40" customWidth="1"/>
    <col min="13562" max="13562" width="15.140625" style="40" customWidth="1"/>
    <col min="13563" max="13563" width="7.85546875" style="40" customWidth="1"/>
    <col min="13564" max="13569" width="6.85546875" style="40" customWidth="1"/>
    <col min="13570" max="13815" width="9.140625" style="40"/>
    <col min="13816" max="13816" width="3.7109375" style="40" customWidth="1"/>
    <col min="13817" max="13817" width="16.7109375" style="40" customWidth="1"/>
    <col min="13818" max="13818" width="15.140625" style="40" customWidth="1"/>
    <col min="13819" max="13819" width="7.85546875" style="40" customWidth="1"/>
    <col min="13820" max="13825" width="6.85546875" style="40" customWidth="1"/>
    <col min="13826" max="14071" width="9.140625" style="40"/>
    <col min="14072" max="14072" width="3.7109375" style="40" customWidth="1"/>
    <col min="14073" max="14073" width="16.7109375" style="40" customWidth="1"/>
    <col min="14074" max="14074" width="15.140625" style="40" customWidth="1"/>
    <col min="14075" max="14075" width="7.85546875" style="40" customWidth="1"/>
    <col min="14076" max="14081" width="6.85546875" style="40" customWidth="1"/>
    <col min="14082" max="14327" width="9.140625" style="40"/>
    <col min="14328" max="14328" width="3.7109375" style="40" customWidth="1"/>
    <col min="14329" max="14329" width="16.7109375" style="40" customWidth="1"/>
    <col min="14330" max="14330" width="15.140625" style="40" customWidth="1"/>
    <col min="14331" max="14331" width="7.85546875" style="40" customWidth="1"/>
    <col min="14332" max="14337" width="6.85546875" style="40" customWidth="1"/>
    <col min="14338" max="14583" width="9.140625" style="40"/>
    <col min="14584" max="14584" width="3.7109375" style="40" customWidth="1"/>
    <col min="14585" max="14585" width="16.7109375" style="40" customWidth="1"/>
    <col min="14586" max="14586" width="15.140625" style="40" customWidth="1"/>
    <col min="14587" max="14587" width="7.85546875" style="40" customWidth="1"/>
    <col min="14588" max="14593" width="6.85546875" style="40" customWidth="1"/>
    <col min="14594" max="14839" width="9.140625" style="40"/>
    <col min="14840" max="14840" width="3.7109375" style="40" customWidth="1"/>
    <col min="14841" max="14841" width="16.7109375" style="40" customWidth="1"/>
    <col min="14842" max="14842" width="15.140625" style="40" customWidth="1"/>
    <col min="14843" max="14843" width="7.85546875" style="40" customWidth="1"/>
    <col min="14844" max="14849" width="6.85546875" style="40" customWidth="1"/>
    <col min="14850" max="15095" width="9.140625" style="40"/>
    <col min="15096" max="15096" width="3.7109375" style="40" customWidth="1"/>
    <col min="15097" max="15097" width="16.7109375" style="40" customWidth="1"/>
    <col min="15098" max="15098" width="15.140625" style="40" customWidth="1"/>
    <col min="15099" max="15099" width="7.85546875" style="40" customWidth="1"/>
    <col min="15100" max="15105" width="6.85546875" style="40" customWidth="1"/>
    <col min="15106" max="15351" width="9.140625" style="40"/>
    <col min="15352" max="15352" width="3.7109375" style="40" customWidth="1"/>
    <col min="15353" max="15353" width="16.7109375" style="40" customWidth="1"/>
    <col min="15354" max="15354" width="15.140625" style="40" customWidth="1"/>
    <col min="15355" max="15355" width="7.85546875" style="40" customWidth="1"/>
    <col min="15356" max="15361" width="6.85546875" style="40" customWidth="1"/>
    <col min="15362" max="15607" width="9.140625" style="40"/>
    <col min="15608" max="15608" width="3.7109375" style="40" customWidth="1"/>
    <col min="15609" max="15609" width="16.7109375" style="40" customWidth="1"/>
    <col min="15610" max="15610" width="15.140625" style="40" customWidth="1"/>
    <col min="15611" max="15611" width="7.85546875" style="40" customWidth="1"/>
    <col min="15612" max="15617" width="6.85546875" style="40" customWidth="1"/>
    <col min="15618" max="15863" width="9.140625" style="40"/>
    <col min="15864" max="15864" width="3.7109375" style="40" customWidth="1"/>
    <col min="15865" max="15865" width="16.7109375" style="40" customWidth="1"/>
    <col min="15866" max="15866" width="15.140625" style="40" customWidth="1"/>
    <col min="15867" max="15867" width="7.85546875" style="40" customWidth="1"/>
    <col min="15868" max="15873" width="6.85546875" style="40" customWidth="1"/>
    <col min="15874" max="16119" width="9.140625" style="40"/>
    <col min="16120" max="16120" width="3.7109375" style="40" customWidth="1"/>
    <col min="16121" max="16121" width="16.7109375" style="40" customWidth="1"/>
    <col min="16122" max="16122" width="15.140625" style="40" customWidth="1"/>
    <col min="16123" max="16123" width="7.85546875" style="40" customWidth="1"/>
    <col min="16124" max="16129" width="6.85546875" style="40" customWidth="1"/>
    <col min="16130" max="16384" width="9.140625" style="40"/>
  </cols>
  <sheetData>
    <row r="1" spans="1:13" ht="15" customHeight="1" x14ac:dyDescent="0.2">
      <c r="B1" s="41" t="s">
        <v>106</v>
      </c>
      <c r="C1" s="42"/>
      <c r="D1" s="42"/>
      <c r="G1" s="43"/>
      <c r="H1" s="43"/>
      <c r="I1" s="43"/>
      <c r="J1" s="43"/>
      <c r="K1" s="43"/>
      <c r="L1" s="43"/>
      <c r="M1" s="43"/>
    </row>
    <row r="2" spans="1:13" ht="18.75" customHeight="1" x14ac:dyDescent="0.2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25" customHeight="1" x14ac:dyDescent="0.2">
      <c r="A3" s="45"/>
      <c r="B3" s="45"/>
      <c r="C3" s="45"/>
      <c r="D3" s="45"/>
      <c r="E3" s="45"/>
      <c r="L3" s="46" t="s">
        <v>110</v>
      </c>
      <c r="M3" s="46"/>
    </row>
    <row r="4" spans="1:13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51" t="s">
        <v>4</v>
      </c>
      <c r="M4" s="52"/>
    </row>
    <row r="5" spans="1:13" s="54" customFormat="1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3" s="54" customFormat="1" ht="13.5" customHeight="1" x14ac:dyDescent="0.2">
      <c r="A6" s="55">
        <v>1</v>
      </c>
      <c r="B6" s="48" t="s">
        <v>7</v>
      </c>
      <c r="C6" s="48"/>
      <c r="D6" s="56" t="s">
        <v>8</v>
      </c>
      <c r="E6" s="57">
        <v>6</v>
      </c>
      <c r="F6" s="57">
        <v>6</v>
      </c>
      <c r="G6" s="57">
        <v>6</v>
      </c>
      <c r="H6" s="57">
        <v>6</v>
      </c>
      <c r="I6" s="57">
        <v>6</v>
      </c>
      <c r="J6" s="57">
        <v>6</v>
      </c>
      <c r="K6" s="57">
        <v>6</v>
      </c>
      <c r="L6" s="57">
        <f t="shared" ref="L6:L8" si="0">I6-E6</f>
        <v>0</v>
      </c>
      <c r="M6" s="57">
        <f t="shared" ref="M6:M8" si="1">I6/E6*100-100</f>
        <v>0</v>
      </c>
    </row>
    <row r="7" spans="1:13" s="54" customFormat="1" ht="13.5" customHeight="1" x14ac:dyDescent="0.2">
      <c r="A7" s="55">
        <v>2</v>
      </c>
      <c r="B7" s="48" t="s">
        <v>9</v>
      </c>
      <c r="C7" s="48"/>
      <c r="D7" s="56" t="s">
        <v>10</v>
      </c>
      <c r="E7" s="58">
        <v>7882</v>
      </c>
      <c r="F7" s="58">
        <v>7882</v>
      </c>
      <c r="G7" s="58">
        <v>7882</v>
      </c>
      <c r="H7" s="58">
        <v>7882</v>
      </c>
      <c r="I7" s="58">
        <v>7882</v>
      </c>
      <c r="J7" s="58">
        <v>7882</v>
      </c>
      <c r="K7" s="58">
        <v>7882</v>
      </c>
      <c r="L7" s="59">
        <f t="shared" si="0"/>
        <v>0</v>
      </c>
      <c r="M7" s="57">
        <f t="shared" si="1"/>
        <v>0</v>
      </c>
    </row>
    <row r="8" spans="1:13" s="54" customFormat="1" ht="13.5" customHeight="1" x14ac:dyDescent="0.2">
      <c r="A8" s="55">
        <v>3</v>
      </c>
      <c r="B8" s="48" t="s">
        <v>11</v>
      </c>
      <c r="C8" s="48"/>
      <c r="D8" s="56" t="s">
        <v>12</v>
      </c>
      <c r="E8" s="58">
        <v>135</v>
      </c>
      <c r="F8" s="58">
        <v>135</v>
      </c>
      <c r="G8" s="58">
        <v>135</v>
      </c>
      <c r="H8" s="58">
        <v>135</v>
      </c>
      <c r="I8" s="58">
        <v>135</v>
      </c>
      <c r="J8" s="58">
        <v>135</v>
      </c>
      <c r="K8" s="58">
        <v>135</v>
      </c>
      <c r="L8" s="59">
        <f t="shared" si="0"/>
        <v>0</v>
      </c>
      <c r="M8" s="57">
        <f t="shared" si="1"/>
        <v>0</v>
      </c>
    </row>
    <row r="9" spans="1:13" s="54" customFormat="1" ht="18" customHeight="1" x14ac:dyDescent="0.2">
      <c r="A9" s="60">
        <v>4</v>
      </c>
      <c r="B9" s="61" t="s">
        <v>13</v>
      </c>
      <c r="C9" s="61"/>
      <c r="D9" s="62" t="s">
        <v>14</v>
      </c>
      <c r="E9" s="63">
        <v>1159</v>
      </c>
      <c r="F9" s="63">
        <v>1219</v>
      </c>
      <c r="G9" s="63">
        <v>1238</v>
      </c>
      <c r="H9" s="63">
        <v>1244</v>
      </c>
      <c r="I9" s="63">
        <v>1264</v>
      </c>
      <c r="J9" s="63">
        <v>1303</v>
      </c>
      <c r="K9" s="63">
        <v>1331</v>
      </c>
      <c r="L9" s="64">
        <f>K9-J9</f>
        <v>28</v>
      </c>
      <c r="M9" s="65">
        <f>K9/J9*100-100</f>
        <v>2.1488871834228718</v>
      </c>
    </row>
    <row r="10" spans="1:13" s="54" customFormat="1" ht="13.5" customHeight="1" x14ac:dyDescent="0.2">
      <c r="A10" s="55">
        <v>5</v>
      </c>
      <c r="B10" s="48" t="s">
        <v>15</v>
      </c>
      <c r="C10" s="48"/>
      <c r="D10" s="56" t="s">
        <v>14</v>
      </c>
      <c r="E10" s="58">
        <v>307</v>
      </c>
      <c r="F10" s="58">
        <v>335</v>
      </c>
      <c r="G10" s="58">
        <v>374</v>
      </c>
      <c r="H10" s="58">
        <v>363</v>
      </c>
      <c r="I10" s="58">
        <v>349</v>
      </c>
      <c r="J10" s="58">
        <v>356</v>
      </c>
      <c r="K10" s="58">
        <v>436</v>
      </c>
      <c r="L10" s="64">
        <f t="shared" ref="L10:L73" si="2">K10-J10</f>
        <v>80</v>
      </c>
      <c r="M10" s="65">
        <f t="shared" ref="M10:M73" si="3">K10/J10*100-100</f>
        <v>22.471910112359566</v>
      </c>
    </row>
    <row r="11" spans="1:13" s="54" customFormat="1" ht="13.5" customHeight="1" x14ac:dyDescent="0.2">
      <c r="A11" s="55">
        <v>6</v>
      </c>
      <c r="B11" s="48" t="s">
        <v>16</v>
      </c>
      <c r="C11" s="48"/>
      <c r="D11" s="56" t="s">
        <v>14</v>
      </c>
      <c r="E11" s="66">
        <f>E9-E10</f>
        <v>852</v>
      </c>
      <c r="F11" s="58">
        <v>884</v>
      </c>
      <c r="G11" s="58">
        <v>864</v>
      </c>
      <c r="H11" s="58">
        <v>881</v>
      </c>
      <c r="I11" s="58">
        <v>915</v>
      </c>
      <c r="J11" s="58">
        <v>947</v>
      </c>
      <c r="K11" s="58">
        <v>895</v>
      </c>
      <c r="L11" s="64">
        <f t="shared" si="2"/>
        <v>-52</v>
      </c>
      <c r="M11" s="65">
        <f t="shared" si="3"/>
        <v>-5.4910242872228139</v>
      </c>
    </row>
    <row r="12" spans="1:13" s="54" customFormat="1" ht="13.5" customHeight="1" x14ac:dyDescent="0.2">
      <c r="A12" s="55">
        <v>7</v>
      </c>
      <c r="B12" s="48" t="s">
        <v>17</v>
      </c>
      <c r="C12" s="48"/>
      <c r="D12" s="56" t="s">
        <v>18</v>
      </c>
      <c r="E12" s="67">
        <f t="shared" ref="E12:J12" si="4">E11/E9*100</f>
        <v>73.511647972389994</v>
      </c>
      <c r="F12" s="67">
        <f t="shared" si="4"/>
        <v>72.518457752255955</v>
      </c>
      <c r="G12" s="67">
        <f t="shared" si="4"/>
        <v>69.789983844911148</v>
      </c>
      <c r="H12" s="67">
        <f t="shared" si="4"/>
        <v>70.819935691318321</v>
      </c>
      <c r="I12" s="67">
        <f t="shared" si="4"/>
        <v>72.389240506329116</v>
      </c>
      <c r="J12" s="67">
        <f t="shared" si="4"/>
        <v>72.678434382194936</v>
      </c>
      <c r="K12" s="67">
        <f>K11/K9*100</f>
        <v>67.242674680691209</v>
      </c>
      <c r="L12" s="64">
        <f t="shared" si="2"/>
        <v>-5.4357597015037271</v>
      </c>
      <c r="M12" s="65">
        <f t="shared" si="3"/>
        <v>-7.4791920708124167</v>
      </c>
    </row>
    <row r="13" spans="1:13" s="54" customFormat="1" ht="13.5" customHeight="1" x14ac:dyDescent="0.2">
      <c r="A13" s="55">
        <v>8</v>
      </c>
      <c r="B13" s="48" t="s">
        <v>19</v>
      </c>
      <c r="C13" s="48"/>
      <c r="D13" s="56" t="s">
        <v>14</v>
      </c>
      <c r="E13" s="58">
        <v>125</v>
      </c>
      <c r="F13" s="58">
        <v>136</v>
      </c>
      <c r="G13" s="58">
        <v>146</v>
      </c>
      <c r="H13" s="58">
        <v>156</v>
      </c>
      <c r="I13" s="58">
        <v>153</v>
      </c>
      <c r="J13" s="58">
        <v>168</v>
      </c>
      <c r="K13" s="58"/>
      <c r="L13" s="64">
        <f t="shared" si="2"/>
        <v>-168</v>
      </c>
      <c r="M13" s="65">
        <f t="shared" si="3"/>
        <v>-100</v>
      </c>
    </row>
    <row r="14" spans="1:13" s="54" customFormat="1" ht="13.5" customHeight="1" x14ac:dyDescent="0.2">
      <c r="A14" s="55">
        <v>9</v>
      </c>
      <c r="B14" s="68" t="s">
        <v>20</v>
      </c>
      <c r="C14" s="68"/>
      <c r="D14" s="56" t="s">
        <v>18</v>
      </c>
      <c r="E14" s="67">
        <f t="shared" ref="E14:J14" si="5">E13/E9*100</f>
        <v>10.785159620362382</v>
      </c>
      <c r="F14" s="67">
        <f t="shared" si="5"/>
        <v>11.156685808039377</v>
      </c>
      <c r="G14" s="67">
        <f t="shared" si="5"/>
        <v>11.793214862681744</v>
      </c>
      <c r="H14" s="67">
        <f t="shared" si="5"/>
        <v>12.540192926045016</v>
      </c>
      <c r="I14" s="67">
        <f t="shared" si="5"/>
        <v>12.104430379746836</v>
      </c>
      <c r="J14" s="67">
        <f t="shared" si="5"/>
        <v>12.893323100537222</v>
      </c>
      <c r="K14" s="67"/>
      <c r="L14" s="64">
        <f t="shared" si="2"/>
        <v>-12.893323100537222</v>
      </c>
      <c r="M14" s="65">
        <f t="shared" si="3"/>
        <v>-100</v>
      </c>
    </row>
    <row r="15" spans="1:13" s="54" customFormat="1" ht="20.25" customHeight="1" x14ac:dyDescent="0.2">
      <c r="A15" s="55">
        <v>10</v>
      </c>
      <c r="B15" s="48" t="s">
        <v>21</v>
      </c>
      <c r="C15" s="48"/>
      <c r="D15" s="56" t="s">
        <v>14</v>
      </c>
      <c r="E15" s="58">
        <v>116</v>
      </c>
      <c r="F15" s="58">
        <v>319</v>
      </c>
      <c r="G15" s="58">
        <v>331</v>
      </c>
      <c r="H15" s="58">
        <v>322</v>
      </c>
      <c r="I15" s="58">
        <v>348</v>
      </c>
      <c r="J15" s="58">
        <v>360</v>
      </c>
      <c r="K15" s="58"/>
      <c r="L15" s="64">
        <f t="shared" si="2"/>
        <v>-360</v>
      </c>
      <c r="M15" s="65">
        <f t="shared" si="3"/>
        <v>-100</v>
      </c>
    </row>
    <row r="16" spans="1:13" s="54" customFormat="1" ht="13.5" customHeight="1" x14ac:dyDescent="0.2">
      <c r="A16" s="55">
        <v>11</v>
      </c>
      <c r="B16" s="68" t="s">
        <v>20</v>
      </c>
      <c r="C16" s="68"/>
      <c r="D16" s="56" t="s">
        <v>18</v>
      </c>
      <c r="E16" s="67">
        <f t="shared" ref="E16:J16" si="6">E15/E9*100</f>
        <v>10.008628127696289</v>
      </c>
      <c r="F16" s="67">
        <f t="shared" si="6"/>
        <v>26.168990976210011</v>
      </c>
      <c r="G16" s="67">
        <f t="shared" si="6"/>
        <v>26.736672051696285</v>
      </c>
      <c r="H16" s="67">
        <f t="shared" si="6"/>
        <v>25.884244372990356</v>
      </c>
      <c r="I16" s="67">
        <f t="shared" si="6"/>
        <v>27.531645569620256</v>
      </c>
      <c r="J16" s="67">
        <f t="shared" si="6"/>
        <v>27.628549501151191</v>
      </c>
      <c r="K16" s="67"/>
      <c r="L16" s="64">
        <f t="shared" si="2"/>
        <v>-27.628549501151191</v>
      </c>
      <c r="M16" s="65">
        <f t="shared" si="3"/>
        <v>-100</v>
      </c>
    </row>
    <row r="17" spans="1:13" s="54" customFormat="1" ht="13.5" customHeight="1" x14ac:dyDescent="0.2">
      <c r="A17" s="55">
        <v>12</v>
      </c>
      <c r="B17" s="48" t="s">
        <v>22</v>
      </c>
      <c r="C17" s="48"/>
      <c r="D17" s="56" t="s">
        <v>14</v>
      </c>
      <c r="E17" s="58">
        <v>434</v>
      </c>
      <c r="F17" s="58">
        <v>620</v>
      </c>
      <c r="G17" s="58">
        <v>628</v>
      </c>
      <c r="H17" s="69">
        <v>753</v>
      </c>
      <c r="I17" s="69">
        <v>764</v>
      </c>
      <c r="J17" s="69">
        <v>773</v>
      </c>
      <c r="K17" s="69"/>
      <c r="L17" s="64">
        <f t="shared" si="2"/>
        <v>-773</v>
      </c>
      <c r="M17" s="65">
        <f t="shared" si="3"/>
        <v>-100</v>
      </c>
    </row>
    <row r="18" spans="1:13" s="54" customFormat="1" ht="13.5" customHeight="1" x14ac:dyDescent="0.2">
      <c r="A18" s="55">
        <v>13</v>
      </c>
      <c r="B18" s="68" t="s">
        <v>20</v>
      </c>
      <c r="C18" s="68"/>
      <c r="D18" s="56" t="s">
        <v>18</v>
      </c>
      <c r="E18" s="67">
        <f t="shared" ref="E18:J18" si="7">E17/E9*100</f>
        <v>37.446074201898192</v>
      </c>
      <c r="F18" s="67">
        <f t="shared" si="7"/>
        <v>50.86136177194421</v>
      </c>
      <c r="G18" s="67">
        <f t="shared" si="7"/>
        <v>50.726978998384489</v>
      </c>
      <c r="H18" s="67">
        <f t="shared" si="7"/>
        <v>60.530546623794216</v>
      </c>
      <c r="I18" s="67">
        <f t="shared" si="7"/>
        <v>60.443037974683541</v>
      </c>
      <c r="J18" s="67">
        <f t="shared" si="7"/>
        <v>59.324635456638532</v>
      </c>
      <c r="K18" s="67"/>
      <c r="L18" s="64">
        <f t="shared" si="2"/>
        <v>-59.324635456638532</v>
      </c>
      <c r="M18" s="65">
        <f t="shared" si="3"/>
        <v>-100</v>
      </c>
    </row>
    <row r="19" spans="1:13" s="54" customFormat="1" ht="18" customHeight="1" x14ac:dyDescent="0.2">
      <c r="A19" s="60">
        <v>14</v>
      </c>
      <c r="B19" s="61" t="s">
        <v>23</v>
      </c>
      <c r="C19" s="61"/>
      <c r="D19" s="62" t="s">
        <v>24</v>
      </c>
      <c r="E19" s="63">
        <v>4560</v>
      </c>
      <c r="F19" s="63">
        <f>F20+F21</f>
        <v>4591</v>
      </c>
      <c r="G19" s="63">
        <f>G20+G21</f>
        <v>4605</v>
      </c>
      <c r="H19" s="63">
        <v>4614</v>
      </c>
      <c r="I19" s="63">
        <v>4597</v>
      </c>
      <c r="J19" s="63">
        <v>4747</v>
      </c>
      <c r="K19" s="63">
        <v>4801</v>
      </c>
      <c r="L19" s="64">
        <f t="shared" si="2"/>
        <v>54</v>
      </c>
      <c r="M19" s="65">
        <f t="shared" si="3"/>
        <v>1.1375605645670817</v>
      </c>
    </row>
    <row r="20" spans="1:13" s="54" customFormat="1" ht="13.5" customHeight="1" x14ac:dyDescent="0.2">
      <c r="A20" s="55">
        <v>15</v>
      </c>
      <c r="B20" s="48" t="s">
        <v>25</v>
      </c>
      <c r="C20" s="48"/>
      <c r="D20" s="56" t="s">
        <v>24</v>
      </c>
      <c r="E20" s="58">
        <v>2256</v>
      </c>
      <c r="F20" s="58">
        <v>2285</v>
      </c>
      <c r="G20" s="58">
        <v>2299</v>
      </c>
      <c r="H20" s="58">
        <v>2320</v>
      </c>
      <c r="I20" s="58">
        <v>2308</v>
      </c>
      <c r="J20" s="58">
        <v>2390</v>
      </c>
      <c r="K20" s="58">
        <v>2428</v>
      </c>
      <c r="L20" s="64">
        <f t="shared" si="2"/>
        <v>38</v>
      </c>
      <c r="M20" s="65">
        <f t="shared" si="3"/>
        <v>1.5899581589958132</v>
      </c>
    </row>
    <row r="21" spans="1:13" s="54" customFormat="1" ht="13.5" customHeight="1" x14ac:dyDescent="0.2">
      <c r="A21" s="55">
        <v>16</v>
      </c>
      <c r="B21" s="48" t="s">
        <v>26</v>
      </c>
      <c r="C21" s="48"/>
      <c r="D21" s="56" t="s">
        <v>24</v>
      </c>
      <c r="E21" s="58">
        <f>E19-E20</f>
        <v>2304</v>
      </c>
      <c r="F21" s="58">
        <v>2306</v>
      </c>
      <c r="G21" s="58">
        <v>2306</v>
      </c>
      <c r="H21" s="58">
        <v>2294</v>
      </c>
      <c r="I21" s="58">
        <v>2289</v>
      </c>
      <c r="J21" s="58">
        <v>2357</v>
      </c>
      <c r="K21" s="58">
        <v>2373</v>
      </c>
      <c r="L21" s="64">
        <f t="shared" si="2"/>
        <v>16</v>
      </c>
      <c r="M21" s="65">
        <f t="shared" si="3"/>
        <v>0.67882901994060774</v>
      </c>
    </row>
    <row r="22" spans="1:13" s="54" customFormat="1" ht="13.5" customHeight="1" x14ac:dyDescent="0.2">
      <c r="A22" s="55">
        <v>17</v>
      </c>
      <c r="B22" s="48" t="s">
        <v>27</v>
      </c>
      <c r="C22" s="48"/>
      <c r="D22" s="56" t="s">
        <v>24</v>
      </c>
      <c r="E22" s="58">
        <v>1158</v>
      </c>
      <c r="F22" s="58">
        <v>1214</v>
      </c>
      <c r="G22" s="58">
        <v>1328</v>
      </c>
      <c r="H22" s="58">
        <v>1277</v>
      </c>
      <c r="I22" s="58">
        <v>1199</v>
      </c>
      <c r="J22" s="58">
        <v>1233</v>
      </c>
      <c r="K22" s="58">
        <v>1513</v>
      </c>
      <c r="L22" s="64">
        <f t="shared" si="2"/>
        <v>280</v>
      </c>
      <c r="M22" s="65">
        <f t="shared" si="3"/>
        <v>22.708840227088416</v>
      </c>
    </row>
    <row r="23" spans="1:13" s="54" customFormat="1" ht="13.5" customHeight="1" x14ac:dyDescent="0.2">
      <c r="A23" s="55">
        <v>18</v>
      </c>
      <c r="B23" s="70" t="s">
        <v>16</v>
      </c>
      <c r="C23" s="70"/>
      <c r="D23" s="56" t="s">
        <v>24</v>
      </c>
      <c r="E23" s="58">
        <f>E19-E22</f>
        <v>3402</v>
      </c>
      <c r="F23" s="58">
        <v>3377</v>
      </c>
      <c r="G23" s="58">
        <v>3277</v>
      </c>
      <c r="H23" s="58">
        <v>3337</v>
      </c>
      <c r="I23" s="58">
        <v>3398</v>
      </c>
      <c r="J23" s="58">
        <v>3514</v>
      </c>
      <c r="K23" s="58">
        <v>3288</v>
      </c>
      <c r="L23" s="64">
        <f t="shared" si="2"/>
        <v>-226</v>
      </c>
      <c r="M23" s="65">
        <f t="shared" si="3"/>
        <v>-6.4314171883893039</v>
      </c>
    </row>
    <row r="24" spans="1:13" s="54" customFormat="1" ht="13.5" customHeight="1" x14ac:dyDescent="0.2">
      <c r="A24" s="55">
        <v>19</v>
      </c>
      <c r="B24" s="48" t="s">
        <v>28</v>
      </c>
      <c r="C24" s="48"/>
      <c r="D24" s="56" t="s">
        <v>24</v>
      </c>
      <c r="E24" s="58">
        <f>E19-E25-E26</f>
        <v>1346</v>
      </c>
      <c r="F24" s="58">
        <f>F19-F25-F26</f>
        <v>1344</v>
      </c>
      <c r="G24" s="58">
        <f>G19-G25-G26</f>
        <v>1362</v>
      </c>
      <c r="H24" s="58">
        <v>1366</v>
      </c>
      <c r="I24" s="58">
        <v>1355</v>
      </c>
      <c r="J24" s="58">
        <v>1417</v>
      </c>
      <c r="K24" s="58">
        <v>1458</v>
      </c>
      <c r="L24" s="64">
        <f t="shared" si="2"/>
        <v>41</v>
      </c>
      <c r="M24" s="65">
        <f t="shared" si="3"/>
        <v>2.8934368383909543</v>
      </c>
    </row>
    <row r="25" spans="1:13" s="72" customFormat="1" ht="13.5" customHeight="1" x14ac:dyDescent="0.2">
      <c r="A25" s="55">
        <v>20</v>
      </c>
      <c r="B25" s="71" t="s">
        <v>29</v>
      </c>
      <c r="C25" s="71"/>
      <c r="D25" s="56" t="s">
        <v>24</v>
      </c>
      <c r="E25" s="58">
        <v>2984</v>
      </c>
      <c r="F25" s="58">
        <v>3010</v>
      </c>
      <c r="G25" s="58">
        <v>3002</v>
      </c>
      <c r="H25" s="58">
        <v>3011</v>
      </c>
      <c r="I25" s="58">
        <v>2998</v>
      </c>
      <c r="J25" s="58">
        <v>3082</v>
      </c>
      <c r="K25" s="58">
        <f>1684+1411</f>
        <v>3095</v>
      </c>
      <c r="L25" s="64">
        <f t="shared" si="2"/>
        <v>13</v>
      </c>
      <c r="M25" s="65">
        <f t="shared" si="3"/>
        <v>0.42180402336144596</v>
      </c>
    </row>
    <row r="26" spans="1:13" s="72" customFormat="1" ht="13.5" customHeight="1" x14ac:dyDescent="0.2">
      <c r="A26" s="55">
        <v>21</v>
      </c>
      <c r="B26" s="71" t="s">
        <v>30</v>
      </c>
      <c r="C26" s="71"/>
      <c r="D26" s="56" t="s">
        <v>24</v>
      </c>
      <c r="E26" s="58">
        <v>230</v>
      </c>
      <c r="F26" s="58">
        <v>237</v>
      </c>
      <c r="G26" s="58">
        <v>241</v>
      </c>
      <c r="H26" s="58">
        <v>237</v>
      </c>
      <c r="I26" s="58">
        <v>244</v>
      </c>
      <c r="J26" s="58">
        <v>248</v>
      </c>
      <c r="K26" s="58">
        <v>248</v>
      </c>
      <c r="L26" s="64">
        <f t="shared" si="2"/>
        <v>0</v>
      </c>
      <c r="M26" s="65">
        <f t="shared" si="3"/>
        <v>0</v>
      </c>
    </row>
    <row r="27" spans="1:13" s="72" customFormat="1" ht="13.5" customHeight="1" x14ac:dyDescent="0.2">
      <c r="A27" s="55">
        <v>22</v>
      </c>
      <c r="B27" s="48" t="s">
        <v>31</v>
      </c>
      <c r="C27" s="48"/>
      <c r="D27" s="56" t="s">
        <v>24</v>
      </c>
      <c r="E27" s="58">
        <v>8</v>
      </c>
      <c r="F27" s="58">
        <v>2</v>
      </c>
      <c r="G27" s="58"/>
      <c r="H27" s="58">
        <v>1</v>
      </c>
      <c r="I27" s="58">
        <v>1</v>
      </c>
      <c r="J27" s="58">
        <v>1</v>
      </c>
      <c r="K27" s="58">
        <v>0</v>
      </c>
      <c r="L27" s="64">
        <f t="shared" si="2"/>
        <v>-1</v>
      </c>
      <c r="M27" s="65">
        <f t="shared" si="3"/>
        <v>-100</v>
      </c>
    </row>
    <row r="28" spans="1:13" s="72" customFormat="1" ht="13.5" customHeight="1" x14ac:dyDescent="0.2">
      <c r="A28" s="55">
        <v>23</v>
      </c>
      <c r="B28" s="48" t="s">
        <v>32</v>
      </c>
      <c r="C28" s="48"/>
      <c r="D28" s="56" t="s">
        <v>24</v>
      </c>
      <c r="E28" s="58">
        <v>50</v>
      </c>
      <c r="F28" s="58">
        <v>53</v>
      </c>
      <c r="G28" s="58">
        <v>58</v>
      </c>
      <c r="H28" s="58">
        <v>63</v>
      </c>
      <c r="I28" s="58">
        <v>78</v>
      </c>
      <c r="J28" s="58">
        <v>71</v>
      </c>
      <c r="K28" s="58">
        <v>67</v>
      </c>
      <c r="L28" s="64">
        <f t="shared" si="2"/>
        <v>-4</v>
      </c>
      <c r="M28" s="65">
        <f t="shared" si="3"/>
        <v>-5.6338028169014081</v>
      </c>
    </row>
    <row r="29" spans="1:13" s="72" customFormat="1" ht="13.5" customHeight="1" x14ac:dyDescent="0.2">
      <c r="A29" s="55">
        <v>24</v>
      </c>
      <c r="B29" s="48" t="s">
        <v>33</v>
      </c>
      <c r="C29" s="48"/>
      <c r="D29" s="56" t="s">
        <v>24</v>
      </c>
      <c r="E29" s="58">
        <v>95</v>
      </c>
      <c r="F29" s="58">
        <v>117</v>
      </c>
      <c r="G29" s="58">
        <v>131</v>
      </c>
      <c r="H29" s="58">
        <v>104</v>
      </c>
      <c r="I29" s="58">
        <v>143</v>
      </c>
      <c r="J29" s="58">
        <v>129</v>
      </c>
      <c r="K29" s="58">
        <v>133</v>
      </c>
      <c r="L29" s="64">
        <f t="shared" si="2"/>
        <v>4</v>
      </c>
      <c r="M29" s="65">
        <f t="shared" si="3"/>
        <v>3.1007751937984551</v>
      </c>
    </row>
    <row r="30" spans="1:13" s="72" customFormat="1" ht="13.5" customHeight="1" x14ac:dyDescent="0.2">
      <c r="A30" s="55">
        <v>25</v>
      </c>
      <c r="B30" s="48" t="s">
        <v>34</v>
      </c>
      <c r="C30" s="48"/>
      <c r="D30" s="56" t="s">
        <v>24</v>
      </c>
      <c r="E30" s="58">
        <v>30</v>
      </c>
      <c r="F30" s="58">
        <v>30</v>
      </c>
      <c r="G30" s="58">
        <v>97</v>
      </c>
      <c r="H30" s="58">
        <v>12</v>
      </c>
      <c r="I30" s="58">
        <v>51</v>
      </c>
      <c r="J30" s="58">
        <v>65</v>
      </c>
      <c r="K30" s="58">
        <v>41</v>
      </c>
      <c r="L30" s="64">
        <f t="shared" si="2"/>
        <v>-24</v>
      </c>
      <c r="M30" s="65">
        <f t="shared" si="3"/>
        <v>-36.923076923076927</v>
      </c>
    </row>
    <row r="31" spans="1:13" s="72" customFormat="1" ht="13.5" customHeight="1" x14ac:dyDescent="0.2">
      <c r="A31" s="55">
        <v>26</v>
      </c>
      <c r="B31" s="48" t="s">
        <v>35</v>
      </c>
      <c r="C31" s="48"/>
      <c r="D31" s="56" t="s">
        <v>24</v>
      </c>
      <c r="E31" s="58">
        <v>105</v>
      </c>
      <c r="F31" s="58">
        <v>59</v>
      </c>
      <c r="G31" s="58">
        <v>151</v>
      </c>
      <c r="H31" s="58">
        <v>65</v>
      </c>
      <c r="I31" s="58">
        <v>91</v>
      </c>
      <c r="J31" s="58">
        <v>50</v>
      </c>
      <c r="K31" s="58">
        <v>55</v>
      </c>
      <c r="L31" s="64">
        <f t="shared" si="2"/>
        <v>5</v>
      </c>
      <c r="M31" s="65">
        <f t="shared" si="3"/>
        <v>10.000000000000014</v>
      </c>
    </row>
    <row r="32" spans="1:13" s="72" customFormat="1" ht="13.5" customHeight="1" x14ac:dyDescent="0.2">
      <c r="A32" s="55">
        <v>27</v>
      </c>
      <c r="B32" s="48" t="s">
        <v>36</v>
      </c>
      <c r="C32" s="48"/>
      <c r="D32" s="56" t="s">
        <v>24</v>
      </c>
      <c r="E32" s="58">
        <v>2289</v>
      </c>
      <c r="F32" s="58">
        <v>2381</v>
      </c>
      <c r="G32" s="58">
        <v>2306</v>
      </c>
      <c r="H32" s="69">
        <v>2348</v>
      </c>
      <c r="I32" s="69">
        <v>2371</v>
      </c>
      <c r="J32" s="69">
        <v>2433</v>
      </c>
      <c r="K32" s="69"/>
      <c r="L32" s="64">
        <f t="shared" si="2"/>
        <v>-2433</v>
      </c>
      <c r="M32" s="65">
        <f t="shared" si="3"/>
        <v>-100</v>
      </c>
    </row>
    <row r="33" spans="1:13" s="72" customFormat="1" ht="13.5" customHeight="1" x14ac:dyDescent="0.2">
      <c r="A33" s="55">
        <v>28</v>
      </c>
      <c r="B33" s="48" t="s">
        <v>37</v>
      </c>
      <c r="C33" s="48"/>
      <c r="D33" s="56" t="s">
        <v>24</v>
      </c>
      <c r="E33" s="73">
        <v>8</v>
      </c>
      <c r="F33" s="73">
        <v>19</v>
      </c>
      <c r="G33" s="73">
        <v>25</v>
      </c>
      <c r="H33" s="73">
        <v>3</v>
      </c>
      <c r="I33" s="73">
        <v>37</v>
      </c>
      <c r="J33" s="73">
        <v>46</v>
      </c>
      <c r="K33" s="73">
        <v>8</v>
      </c>
      <c r="L33" s="64">
        <f t="shared" si="2"/>
        <v>-38</v>
      </c>
      <c r="M33" s="65">
        <f t="shared" si="3"/>
        <v>-82.608695652173907</v>
      </c>
    </row>
    <row r="34" spans="1:13" s="72" customFormat="1" ht="13.5" customHeight="1" x14ac:dyDescent="0.2">
      <c r="A34" s="55">
        <v>29</v>
      </c>
      <c r="B34" s="48" t="s">
        <v>38</v>
      </c>
      <c r="C34" s="48"/>
      <c r="D34" s="56" t="s">
        <v>24</v>
      </c>
      <c r="E34" s="73">
        <v>152</v>
      </c>
      <c r="F34" s="73">
        <v>233</v>
      </c>
      <c r="G34" s="73">
        <v>238</v>
      </c>
      <c r="H34" s="73">
        <v>112</v>
      </c>
      <c r="I34" s="73">
        <v>174</v>
      </c>
      <c r="J34" s="73">
        <v>173</v>
      </c>
      <c r="K34" s="73">
        <v>99</v>
      </c>
      <c r="L34" s="64">
        <f t="shared" si="2"/>
        <v>-74</v>
      </c>
      <c r="M34" s="65">
        <f t="shared" si="3"/>
        <v>-42.774566473988443</v>
      </c>
    </row>
    <row r="35" spans="1:13" s="72" customFormat="1" ht="13.5" customHeight="1" x14ac:dyDescent="0.2">
      <c r="A35" s="55">
        <v>30</v>
      </c>
      <c r="B35" s="48" t="s">
        <v>39</v>
      </c>
      <c r="C35" s="48"/>
      <c r="D35" s="56" t="s">
        <v>24</v>
      </c>
      <c r="E35" s="73">
        <v>152</v>
      </c>
      <c r="F35" s="73">
        <v>199</v>
      </c>
      <c r="G35" s="73">
        <v>230</v>
      </c>
      <c r="H35" s="73">
        <v>105</v>
      </c>
      <c r="I35" s="73">
        <v>98</v>
      </c>
      <c r="J35" s="73">
        <v>88</v>
      </c>
      <c r="K35" s="73">
        <v>56</v>
      </c>
      <c r="L35" s="64">
        <f t="shared" si="2"/>
        <v>-32</v>
      </c>
      <c r="M35" s="65">
        <f t="shared" si="3"/>
        <v>-36.363636363636367</v>
      </c>
    </row>
    <row r="36" spans="1:13" s="72" customFormat="1" ht="13.5" customHeight="1" x14ac:dyDescent="0.2">
      <c r="A36" s="55">
        <v>31</v>
      </c>
      <c r="B36" s="48" t="s">
        <v>40</v>
      </c>
      <c r="C36" s="48"/>
      <c r="D36" s="56" t="s">
        <v>41</v>
      </c>
      <c r="E36" s="74">
        <v>376.1</v>
      </c>
      <c r="F36" s="74">
        <v>941.9</v>
      </c>
      <c r="G36" s="74">
        <v>1282.5</v>
      </c>
      <c r="H36" s="74">
        <v>2126.4</v>
      </c>
      <c r="I36" s="74">
        <v>2314.6</v>
      </c>
      <c r="J36" s="74">
        <v>2477.9</v>
      </c>
      <c r="K36" s="74">
        <v>2351.1</v>
      </c>
      <c r="L36" s="64">
        <f t="shared" si="2"/>
        <v>-126.80000000000018</v>
      </c>
      <c r="M36" s="65">
        <f t="shared" si="3"/>
        <v>-5.1172363695064433</v>
      </c>
    </row>
    <row r="37" spans="1:13" s="72" customFormat="1" ht="13.5" customHeight="1" x14ac:dyDescent="0.2">
      <c r="A37" s="55">
        <v>32</v>
      </c>
      <c r="B37" s="75" t="s">
        <v>42</v>
      </c>
      <c r="C37" s="75"/>
      <c r="D37" s="56" t="s">
        <v>41</v>
      </c>
      <c r="E37" s="74">
        <v>457</v>
      </c>
      <c r="F37" s="74">
        <v>506.5</v>
      </c>
      <c r="G37" s="74">
        <v>1084.0999999999999</v>
      </c>
      <c r="H37" s="74">
        <v>1511.8</v>
      </c>
      <c r="I37" s="74">
        <v>2643.3</v>
      </c>
      <c r="J37" s="74">
        <v>3649.3</v>
      </c>
      <c r="K37" s="74">
        <v>4353.8999999999996</v>
      </c>
      <c r="L37" s="64">
        <f t="shared" si="2"/>
        <v>704.59999999999945</v>
      </c>
      <c r="M37" s="65">
        <f t="shared" si="3"/>
        <v>19.307812457183559</v>
      </c>
    </row>
    <row r="38" spans="1:13" s="72" customFormat="1" ht="13.5" customHeight="1" x14ac:dyDescent="0.2">
      <c r="A38" s="55">
        <v>33</v>
      </c>
      <c r="B38" s="48" t="s">
        <v>43</v>
      </c>
      <c r="C38" s="48"/>
      <c r="D38" s="56" t="s">
        <v>41</v>
      </c>
      <c r="E38" s="74">
        <v>32.299999999999997</v>
      </c>
      <c r="F38" s="74">
        <v>80.7</v>
      </c>
      <c r="G38" s="74">
        <v>84.6</v>
      </c>
      <c r="H38" s="74">
        <v>140.5</v>
      </c>
      <c r="I38" s="74">
        <v>167.6</v>
      </c>
      <c r="J38" s="74">
        <v>187.1</v>
      </c>
      <c r="K38" s="74">
        <v>209.1</v>
      </c>
      <c r="L38" s="64">
        <f t="shared" si="2"/>
        <v>22</v>
      </c>
      <c r="M38" s="65">
        <f t="shared" si="3"/>
        <v>11.758417958311071</v>
      </c>
    </row>
    <row r="39" spans="1:13" s="72" customFormat="1" ht="13.5" customHeight="1" x14ac:dyDescent="0.2">
      <c r="A39" s="55">
        <v>34</v>
      </c>
      <c r="B39" s="75" t="s">
        <v>44</v>
      </c>
      <c r="C39" s="75"/>
      <c r="D39" s="56" t="s">
        <v>41</v>
      </c>
      <c r="E39" s="74">
        <v>148</v>
      </c>
      <c r="F39" s="74">
        <v>146.1</v>
      </c>
      <c r="G39" s="74">
        <v>210.4</v>
      </c>
      <c r="H39" s="74">
        <v>196.8</v>
      </c>
      <c r="I39" s="74">
        <v>2091.5</v>
      </c>
      <c r="J39" s="74">
        <v>2412.3000000000002</v>
      </c>
      <c r="K39" s="74">
        <v>2184.8000000000002</v>
      </c>
      <c r="L39" s="64">
        <f t="shared" si="2"/>
        <v>-227.5</v>
      </c>
      <c r="M39" s="65">
        <f t="shared" si="3"/>
        <v>-9.4308336442399394</v>
      </c>
    </row>
    <row r="40" spans="1:13" s="72" customFormat="1" ht="18" customHeight="1" x14ac:dyDescent="0.2">
      <c r="A40" s="60">
        <v>35</v>
      </c>
      <c r="B40" s="61" t="s">
        <v>45</v>
      </c>
      <c r="C40" s="61"/>
      <c r="D40" s="62" t="s">
        <v>14</v>
      </c>
      <c r="E40" s="58">
        <v>999</v>
      </c>
      <c r="F40" s="58">
        <f>F41+F43+F45+F47</f>
        <v>1038</v>
      </c>
      <c r="G40" s="58">
        <f>G41+G43+G45+G47</f>
        <v>1051</v>
      </c>
      <c r="H40" s="58">
        <v>1058</v>
      </c>
      <c r="I40" s="58">
        <v>1085</v>
      </c>
      <c r="J40" s="58">
        <v>1123</v>
      </c>
      <c r="K40" s="76">
        <f>K41+K43+K45+K47</f>
        <v>1148</v>
      </c>
      <c r="L40" s="64">
        <f>K40-J40</f>
        <v>25</v>
      </c>
      <c r="M40" s="65">
        <f t="shared" si="3"/>
        <v>2.2261798753339406</v>
      </c>
    </row>
    <row r="41" spans="1:13" s="72" customFormat="1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73">
        <f>30+84+69+201+270</f>
        <v>654</v>
      </c>
      <c r="F41" s="73">
        <v>560</v>
      </c>
      <c r="G41" s="73">
        <v>575</v>
      </c>
      <c r="H41" s="73">
        <v>533</v>
      </c>
      <c r="I41" s="73">
        <f>135+379</f>
        <v>514</v>
      </c>
      <c r="J41" s="73">
        <v>497</v>
      </c>
      <c r="K41" s="79">
        <v>476</v>
      </c>
      <c r="L41" s="64">
        <f t="shared" si="2"/>
        <v>-21</v>
      </c>
      <c r="M41" s="65">
        <f t="shared" si="3"/>
        <v>-4.2253521126760631</v>
      </c>
    </row>
    <row r="42" spans="1:13" s="72" customFormat="1" ht="13.5" customHeight="1" x14ac:dyDescent="0.2">
      <c r="A42" s="55">
        <v>37</v>
      </c>
      <c r="B42" s="77"/>
      <c r="C42" s="78" t="s">
        <v>47</v>
      </c>
      <c r="D42" s="56" t="s">
        <v>18</v>
      </c>
      <c r="E42" s="80">
        <f t="shared" ref="E42:J42" si="8">E41/E40*100</f>
        <v>65.465465465465471</v>
      </c>
      <c r="F42" s="80">
        <f t="shared" si="8"/>
        <v>53.949903660886321</v>
      </c>
      <c r="G42" s="80">
        <f t="shared" si="8"/>
        <v>54.709800190294956</v>
      </c>
      <c r="H42" s="80">
        <f t="shared" si="8"/>
        <v>50.378071833648399</v>
      </c>
      <c r="I42" s="80">
        <f t="shared" si="8"/>
        <v>47.373271889400918</v>
      </c>
      <c r="J42" s="80">
        <f t="shared" si="8"/>
        <v>44.256455921638462</v>
      </c>
      <c r="K42" s="81">
        <f>K41/K40*100</f>
        <v>41.463414634146339</v>
      </c>
      <c r="L42" s="64">
        <f t="shared" si="2"/>
        <v>-2.7930412874921231</v>
      </c>
      <c r="M42" s="65">
        <f t="shared" si="3"/>
        <v>-6.3110369534278732</v>
      </c>
    </row>
    <row r="43" spans="1:13" s="72" customFormat="1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73">
        <v>268</v>
      </c>
      <c r="F43" s="73">
        <v>344</v>
      </c>
      <c r="G43" s="73">
        <v>343</v>
      </c>
      <c r="H43" s="73">
        <v>368</v>
      </c>
      <c r="I43" s="73">
        <v>389</v>
      </c>
      <c r="J43" s="73">
        <v>405</v>
      </c>
      <c r="K43" s="79">
        <v>422</v>
      </c>
      <c r="L43" s="64">
        <f t="shared" si="2"/>
        <v>17</v>
      </c>
      <c r="M43" s="65">
        <f t="shared" si="3"/>
        <v>4.197530864197546</v>
      </c>
    </row>
    <row r="44" spans="1:13" s="72" customFormat="1" ht="13.5" customHeight="1" x14ac:dyDescent="0.2">
      <c r="A44" s="55">
        <v>39</v>
      </c>
      <c r="B44" s="77"/>
      <c r="C44" s="78" t="s">
        <v>47</v>
      </c>
      <c r="D44" s="56" t="s">
        <v>18</v>
      </c>
      <c r="E44" s="80">
        <f t="shared" ref="E44:J44" si="9">E43/E40*100</f>
        <v>26.826826826826828</v>
      </c>
      <c r="F44" s="80">
        <f t="shared" si="9"/>
        <v>33.140655105973025</v>
      </c>
      <c r="G44" s="80">
        <f t="shared" si="9"/>
        <v>32.635585156993344</v>
      </c>
      <c r="H44" s="80">
        <f t="shared" si="9"/>
        <v>34.782608695652172</v>
      </c>
      <c r="I44" s="80">
        <f t="shared" si="9"/>
        <v>35.852534562211979</v>
      </c>
      <c r="J44" s="80">
        <f t="shared" si="9"/>
        <v>36.064113980409616</v>
      </c>
      <c r="K44" s="81">
        <f>K43/K40*100</f>
        <v>36.759581881533101</v>
      </c>
      <c r="L44" s="64">
        <f t="shared" si="2"/>
        <v>0.69546790112348589</v>
      </c>
      <c r="M44" s="65">
        <f t="shared" si="3"/>
        <v>1.9284208715103119</v>
      </c>
    </row>
    <row r="45" spans="1:13" s="72" customFormat="1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73">
        <v>63</v>
      </c>
      <c r="F45" s="73">
        <v>98</v>
      </c>
      <c r="G45" s="73">
        <v>98</v>
      </c>
      <c r="H45" s="73">
        <v>118</v>
      </c>
      <c r="I45" s="73">
        <v>132</v>
      </c>
      <c r="J45" s="73">
        <v>158</v>
      </c>
      <c r="K45" s="79">
        <v>177</v>
      </c>
      <c r="L45" s="64">
        <f t="shared" si="2"/>
        <v>19</v>
      </c>
      <c r="M45" s="65">
        <f t="shared" si="3"/>
        <v>12.025316455696199</v>
      </c>
    </row>
    <row r="46" spans="1:13" s="72" customFormat="1" ht="13.5" customHeight="1" x14ac:dyDescent="0.2">
      <c r="A46" s="55">
        <v>41</v>
      </c>
      <c r="B46" s="77"/>
      <c r="C46" s="78" t="s">
        <v>47</v>
      </c>
      <c r="D46" s="56" t="s">
        <v>18</v>
      </c>
      <c r="E46" s="80">
        <f t="shared" ref="E46:J46" si="10">E45/E40*100</f>
        <v>6.3063063063063058</v>
      </c>
      <c r="F46" s="80">
        <f t="shared" si="10"/>
        <v>9.4412331406551058</v>
      </c>
      <c r="G46" s="80">
        <f t="shared" si="10"/>
        <v>9.3244529019980966</v>
      </c>
      <c r="H46" s="80">
        <f t="shared" si="10"/>
        <v>11.153119092627598</v>
      </c>
      <c r="I46" s="80">
        <f t="shared" si="10"/>
        <v>12.165898617511521</v>
      </c>
      <c r="J46" s="80">
        <f t="shared" si="10"/>
        <v>14.069456812110417</v>
      </c>
      <c r="K46" s="81">
        <f>K45/K40*100</f>
        <v>15.418118466898957</v>
      </c>
      <c r="L46" s="64">
        <f t="shared" si="2"/>
        <v>1.3486616547885397</v>
      </c>
      <c r="M46" s="65">
        <f t="shared" si="3"/>
        <v>9.5857407489084068</v>
      </c>
    </row>
    <row r="47" spans="1:13" s="72" customFormat="1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73">
        <v>14</v>
      </c>
      <c r="F47" s="73">
        <v>36</v>
      </c>
      <c r="G47" s="73">
        <v>35</v>
      </c>
      <c r="H47" s="73">
        <v>39</v>
      </c>
      <c r="I47" s="73">
        <v>50</v>
      </c>
      <c r="J47" s="73">
        <v>63</v>
      </c>
      <c r="K47" s="79">
        <v>73</v>
      </c>
      <c r="L47" s="64">
        <f t="shared" si="2"/>
        <v>10</v>
      </c>
      <c r="M47" s="65">
        <f t="shared" si="3"/>
        <v>15.873015873015888</v>
      </c>
    </row>
    <row r="48" spans="1:13" s="72" customFormat="1" ht="13.5" customHeight="1" x14ac:dyDescent="0.2">
      <c r="A48" s="55">
        <v>43</v>
      </c>
      <c r="B48" s="77"/>
      <c r="C48" s="78" t="s">
        <v>47</v>
      </c>
      <c r="D48" s="56" t="s">
        <v>18</v>
      </c>
      <c r="E48" s="80">
        <f t="shared" ref="E48:J48" si="11">E47/E40*100</f>
        <v>1.4014014014014013</v>
      </c>
      <c r="F48" s="80">
        <f t="shared" si="11"/>
        <v>3.4682080924855487</v>
      </c>
      <c r="G48" s="80">
        <f t="shared" si="11"/>
        <v>3.3301617507136063</v>
      </c>
      <c r="H48" s="80">
        <f t="shared" si="11"/>
        <v>3.6862003780718333</v>
      </c>
      <c r="I48" s="80">
        <f t="shared" si="11"/>
        <v>4.6082949308755765</v>
      </c>
      <c r="J48" s="80">
        <f t="shared" si="11"/>
        <v>5.6099732858414955</v>
      </c>
      <c r="K48" s="81">
        <f>K47/K40*100</f>
        <v>6.3588850174216036</v>
      </c>
      <c r="L48" s="64">
        <f t="shared" si="2"/>
        <v>0.74891173158010815</v>
      </c>
      <c r="M48" s="65">
        <f t="shared" si="3"/>
        <v>13.349648802610488</v>
      </c>
    </row>
    <row r="49" spans="1:13" s="72" customFormat="1" ht="15" customHeight="1" x14ac:dyDescent="0.2">
      <c r="A49" s="60">
        <v>44</v>
      </c>
      <c r="B49" s="82" t="s">
        <v>51</v>
      </c>
      <c r="C49" s="82"/>
      <c r="D49" s="62" t="s">
        <v>14</v>
      </c>
      <c r="E49" s="83">
        <v>894</v>
      </c>
      <c r="F49" s="83">
        <v>900</v>
      </c>
      <c r="G49" s="83">
        <v>911</v>
      </c>
      <c r="H49" s="83">
        <v>841</v>
      </c>
      <c r="I49" s="83">
        <v>886</v>
      </c>
      <c r="J49" s="83">
        <v>899</v>
      </c>
      <c r="K49" s="84">
        <v>969</v>
      </c>
      <c r="L49" s="64">
        <f t="shared" si="2"/>
        <v>70</v>
      </c>
      <c r="M49" s="65">
        <f t="shared" si="3"/>
        <v>7.7864293659621922</v>
      </c>
    </row>
    <row r="50" spans="1:13" s="72" customFormat="1" ht="13.5" customHeight="1" x14ac:dyDescent="0.2">
      <c r="A50" s="55">
        <v>45</v>
      </c>
      <c r="B50" s="48" t="s">
        <v>52</v>
      </c>
      <c r="C50" s="48"/>
      <c r="D50" s="56" t="s">
        <v>14</v>
      </c>
      <c r="E50" s="73">
        <v>458</v>
      </c>
      <c r="F50" s="73">
        <v>683</v>
      </c>
      <c r="G50" s="73">
        <v>777</v>
      </c>
      <c r="H50" s="73">
        <v>615</v>
      </c>
      <c r="I50" s="85">
        <v>818</v>
      </c>
      <c r="J50" s="85">
        <v>850</v>
      </c>
      <c r="K50" s="64">
        <v>881</v>
      </c>
      <c r="L50" s="64">
        <f t="shared" si="2"/>
        <v>31</v>
      </c>
      <c r="M50" s="65">
        <f t="shared" si="3"/>
        <v>3.6470588235294059</v>
      </c>
    </row>
    <row r="51" spans="1:13" s="72" customFormat="1" ht="13.5" customHeight="1" x14ac:dyDescent="0.2">
      <c r="A51" s="55">
        <v>46</v>
      </c>
      <c r="B51" s="48" t="s">
        <v>53</v>
      </c>
      <c r="C51" s="48"/>
      <c r="D51" s="56" t="s">
        <v>18</v>
      </c>
      <c r="E51" s="80">
        <f t="shared" ref="E51:J51" si="12">E50/E49*100</f>
        <v>51.230425055928407</v>
      </c>
      <c r="F51" s="80">
        <f t="shared" si="12"/>
        <v>75.888888888888886</v>
      </c>
      <c r="G51" s="80">
        <f t="shared" si="12"/>
        <v>85.290889132821079</v>
      </c>
      <c r="H51" s="80">
        <f t="shared" si="12"/>
        <v>73.127229488703932</v>
      </c>
      <c r="I51" s="86">
        <f t="shared" si="12"/>
        <v>92.325056433408577</v>
      </c>
      <c r="J51" s="86">
        <f t="shared" si="12"/>
        <v>94.549499443826477</v>
      </c>
      <c r="K51" s="87">
        <f>K50/K49*100</f>
        <v>90.918472652218782</v>
      </c>
      <c r="L51" s="64">
        <f t="shared" si="2"/>
        <v>-3.6310267916076953</v>
      </c>
      <c r="M51" s="65">
        <f t="shared" si="3"/>
        <v>-3.8403448066533201</v>
      </c>
    </row>
    <row r="52" spans="1:13" s="72" customFormat="1" ht="13.5" customHeight="1" x14ac:dyDescent="0.2">
      <c r="A52" s="55">
        <v>47</v>
      </c>
      <c r="B52" s="48" t="s">
        <v>54</v>
      </c>
      <c r="C52" s="48"/>
      <c r="D52" s="56" t="s">
        <v>14</v>
      </c>
      <c r="E52" s="73">
        <v>459</v>
      </c>
      <c r="F52" s="73">
        <v>632</v>
      </c>
      <c r="G52" s="73">
        <v>734</v>
      </c>
      <c r="H52" s="73">
        <v>538</v>
      </c>
      <c r="I52" s="85">
        <v>744</v>
      </c>
      <c r="J52" s="85">
        <v>540</v>
      </c>
      <c r="K52" s="64">
        <v>772</v>
      </c>
      <c r="L52" s="64">
        <f t="shared" si="2"/>
        <v>232</v>
      </c>
      <c r="M52" s="65">
        <f t="shared" si="3"/>
        <v>42.962962962962962</v>
      </c>
    </row>
    <row r="53" spans="1:13" s="72" customFormat="1" ht="13.5" customHeight="1" x14ac:dyDescent="0.2">
      <c r="A53" s="55">
        <v>48</v>
      </c>
      <c r="B53" s="48" t="s">
        <v>53</v>
      </c>
      <c r="C53" s="48"/>
      <c r="D53" s="56" t="s">
        <v>18</v>
      </c>
      <c r="E53" s="80">
        <f t="shared" ref="E53:J53" si="13">E52/E49*100</f>
        <v>51.34228187919463</v>
      </c>
      <c r="F53" s="80">
        <f t="shared" si="13"/>
        <v>70.222222222222214</v>
      </c>
      <c r="G53" s="80">
        <f t="shared" si="13"/>
        <v>80.570801317233816</v>
      </c>
      <c r="H53" s="80">
        <f t="shared" si="13"/>
        <v>63.971462544589777</v>
      </c>
      <c r="I53" s="86">
        <f t="shared" si="13"/>
        <v>83.972911963882623</v>
      </c>
      <c r="J53" s="86">
        <f t="shared" si="13"/>
        <v>60.066740823136819</v>
      </c>
      <c r="K53" s="87">
        <f>K52/K49*100</f>
        <v>79.66976264189887</v>
      </c>
      <c r="L53" s="64">
        <f t="shared" si="2"/>
        <v>19.603021818762052</v>
      </c>
      <c r="M53" s="65">
        <f t="shared" si="3"/>
        <v>32.635401139013112</v>
      </c>
    </row>
    <row r="54" spans="1:13" s="72" customFormat="1" ht="13.5" customHeight="1" x14ac:dyDescent="0.2">
      <c r="A54" s="55">
        <v>49</v>
      </c>
      <c r="B54" s="48" t="s">
        <v>55</v>
      </c>
      <c r="C54" s="48"/>
      <c r="D54" s="56" t="s">
        <v>14</v>
      </c>
      <c r="E54" s="73">
        <v>162</v>
      </c>
      <c r="F54" s="73">
        <v>197</v>
      </c>
      <c r="G54" s="73">
        <v>342</v>
      </c>
      <c r="H54" s="73">
        <v>311</v>
      </c>
      <c r="I54" s="85">
        <v>259</v>
      </c>
      <c r="J54" s="85">
        <v>433</v>
      </c>
      <c r="K54" s="64">
        <v>301</v>
      </c>
      <c r="L54" s="64">
        <f t="shared" si="2"/>
        <v>-132</v>
      </c>
      <c r="M54" s="65">
        <f t="shared" si="3"/>
        <v>-30.484988452655898</v>
      </c>
    </row>
    <row r="55" spans="1:13" s="72" customFormat="1" ht="13.5" customHeight="1" x14ac:dyDescent="0.2">
      <c r="A55" s="55">
        <v>50</v>
      </c>
      <c r="B55" s="48" t="s">
        <v>53</v>
      </c>
      <c r="C55" s="48"/>
      <c r="D55" s="56" t="s">
        <v>18</v>
      </c>
      <c r="E55" s="80">
        <f t="shared" ref="E55:J55" si="14">E54/E49*100</f>
        <v>18.120805369127517</v>
      </c>
      <c r="F55" s="80">
        <f t="shared" si="14"/>
        <v>21.888888888888889</v>
      </c>
      <c r="G55" s="80">
        <f t="shared" si="14"/>
        <v>37.541163556531281</v>
      </c>
      <c r="H55" s="80">
        <f t="shared" si="14"/>
        <v>36.979785969084425</v>
      </c>
      <c r="I55" s="86">
        <f t="shared" si="14"/>
        <v>29.232505643340858</v>
      </c>
      <c r="J55" s="86">
        <f t="shared" si="14"/>
        <v>48.16462736373748</v>
      </c>
      <c r="K55" s="87">
        <f>K54/K49*100</f>
        <v>31.062951496388031</v>
      </c>
      <c r="L55" s="64">
        <f t="shared" si="2"/>
        <v>-17.101675867349449</v>
      </c>
      <c r="M55" s="65">
        <f t="shared" si="3"/>
        <v>-35.506712713041935</v>
      </c>
    </row>
    <row r="56" spans="1:13" s="72" customFormat="1" ht="13.5" customHeight="1" x14ac:dyDescent="0.2">
      <c r="A56" s="55">
        <v>51</v>
      </c>
      <c r="B56" s="48" t="s">
        <v>56</v>
      </c>
      <c r="C56" s="48"/>
      <c r="D56" s="56" t="s">
        <v>14</v>
      </c>
      <c r="E56" s="73">
        <v>279</v>
      </c>
      <c r="F56" s="73">
        <v>338</v>
      </c>
      <c r="G56" s="73">
        <v>408</v>
      </c>
      <c r="H56" s="73">
        <v>343</v>
      </c>
      <c r="I56" s="85">
        <v>355</v>
      </c>
      <c r="J56" s="85">
        <v>325</v>
      </c>
      <c r="K56" s="64">
        <v>269</v>
      </c>
      <c r="L56" s="64">
        <f t="shared" si="2"/>
        <v>-56</v>
      </c>
      <c r="M56" s="65">
        <f t="shared" si="3"/>
        <v>-17.230769230769226</v>
      </c>
    </row>
    <row r="57" spans="1:13" s="72" customFormat="1" ht="13.5" customHeight="1" x14ac:dyDescent="0.2">
      <c r="A57" s="55">
        <v>52</v>
      </c>
      <c r="B57" s="48" t="s">
        <v>53</v>
      </c>
      <c r="C57" s="48"/>
      <c r="D57" s="56" t="s">
        <v>18</v>
      </c>
      <c r="E57" s="88">
        <f t="shared" ref="E57:J57" si="15">E56/E49*100</f>
        <v>31.208053691275168</v>
      </c>
      <c r="F57" s="88">
        <f t="shared" si="15"/>
        <v>37.55555555555555</v>
      </c>
      <c r="G57" s="88">
        <f t="shared" si="15"/>
        <v>44.785949506037319</v>
      </c>
      <c r="H57" s="88">
        <f t="shared" si="15"/>
        <v>40.784780023781217</v>
      </c>
      <c r="I57" s="88">
        <f t="shared" si="15"/>
        <v>40.067720090293449</v>
      </c>
      <c r="J57" s="88">
        <f t="shared" si="15"/>
        <v>36.151279199110121</v>
      </c>
      <c r="K57" s="87">
        <f>K56/K49*100</f>
        <v>27.760577915376679</v>
      </c>
      <c r="L57" s="64">
        <f t="shared" si="2"/>
        <v>-8.390701283733442</v>
      </c>
      <c r="M57" s="65">
        <f t="shared" si="3"/>
        <v>-23.209970627927277</v>
      </c>
    </row>
    <row r="58" spans="1:13" s="72" customFormat="1" ht="18" customHeight="1" x14ac:dyDescent="0.2">
      <c r="A58" s="60">
        <v>53</v>
      </c>
      <c r="B58" s="61" t="s">
        <v>57</v>
      </c>
      <c r="C58" s="61"/>
      <c r="D58" s="62" t="s">
        <v>58</v>
      </c>
      <c r="E58" s="63">
        <f t="shared" ref="E58:I58" si="16">SUM(E59:E63)</f>
        <v>202874</v>
      </c>
      <c r="F58" s="63">
        <f t="shared" si="16"/>
        <v>269001</v>
      </c>
      <c r="G58" s="63">
        <f t="shared" si="16"/>
        <v>271772</v>
      </c>
      <c r="H58" s="63">
        <f t="shared" si="16"/>
        <v>295839</v>
      </c>
      <c r="I58" s="63">
        <f t="shared" si="16"/>
        <v>330256</v>
      </c>
      <c r="J58" s="63">
        <v>374517</v>
      </c>
      <c r="K58" s="84">
        <f>SUM(K59:K63)</f>
        <v>405917</v>
      </c>
      <c r="L58" s="64">
        <f t="shared" si="2"/>
        <v>31400</v>
      </c>
      <c r="M58" s="65">
        <f t="shared" si="3"/>
        <v>8.3841320954723102</v>
      </c>
    </row>
    <row r="59" spans="1:13" s="72" customFormat="1" ht="13.5" customHeight="1" x14ac:dyDescent="0.2">
      <c r="A59" s="55">
        <v>54</v>
      </c>
      <c r="B59" s="89" t="s">
        <v>59</v>
      </c>
      <c r="C59" s="89"/>
      <c r="D59" s="56" t="s">
        <v>58</v>
      </c>
      <c r="E59" s="58">
        <v>779</v>
      </c>
      <c r="F59" s="58">
        <v>963</v>
      </c>
      <c r="G59" s="58">
        <v>948</v>
      </c>
      <c r="H59" s="58">
        <v>858</v>
      </c>
      <c r="I59" s="58">
        <v>822</v>
      </c>
      <c r="J59" s="58">
        <v>871</v>
      </c>
      <c r="K59" s="64">
        <v>872</v>
      </c>
      <c r="L59" s="64">
        <f t="shared" si="2"/>
        <v>1</v>
      </c>
      <c r="M59" s="65">
        <f t="shared" si="3"/>
        <v>0.11481056257176192</v>
      </c>
    </row>
    <row r="60" spans="1:13" s="72" customFormat="1" ht="13.5" customHeight="1" x14ac:dyDescent="0.2">
      <c r="A60" s="55">
        <v>55</v>
      </c>
      <c r="B60" s="89" t="s">
        <v>60</v>
      </c>
      <c r="C60" s="89"/>
      <c r="D60" s="56" t="s">
        <v>58</v>
      </c>
      <c r="E60" s="58">
        <v>12390</v>
      </c>
      <c r="F60" s="58">
        <v>16073</v>
      </c>
      <c r="G60" s="58">
        <v>16538</v>
      </c>
      <c r="H60" s="58">
        <v>17733</v>
      </c>
      <c r="I60" s="58">
        <v>19049</v>
      </c>
      <c r="J60" s="58">
        <v>21540</v>
      </c>
      <c r="K60" s="64">
        <v>23428</v>
      </c>
      <c r="L60" s="64">
        <f t="shared" si="2"/>
        <v>1888</v>
      </c>
      <c r="M60" s="65">
        <f t="shared" si="3"/>
        <v>8.7650882079851442</v>
      </c>
    </row>
    <row r="61" spans="1:13" s="72" customFormat="1" ht="13.5" customHeight="1" x14ac:dyDescent="0.2">
      <c r="A61" s="55">
        <v>56</v>
      </c>
      <c r="B61" s="89" t="s">
        <v>61</v>
      </c>
      <c r="C61" s="89"/>
      <c r="D61" s="56" t="s">
        <v>58</v>
      </c>
      <c r="E61" s="58">
        <v>11787</v>
      </c>
      <c r="F61" s="58">
        <v>16959</v>
      </c>
      <c r="G61" s="58">
        <v>18042</v>
      </c>
      <c r="H61" s="58">
        <v>19225</v>
      </c>
      <c r="I61" s="58">
        <v>21843</v>
      </c>
      <c r="J61" s="58">
        <v>24246</v>
      </c>
      <c r="K61" s="64">
        <v>25738</v>
      </c>
      <c r="L61" s="64">
        <f t="shared" si="2"/>
        <v>1492</v>
      </c>
      <c r="M61" s="65">
        <f t="shared" si="3"/>
        <v>6.1535923451290842</v>
      </c>
    </row>
    <row r="62" spans="1:13" s="72" customFormat="1" ht="13.5" customHeight="1" x14ac:dyDescent="0.2">
      <c r="A62" s="55">
        <v>57</v>
      </c>
      <c r="B62" s="89" t="s">
        <v>62</v>
      </c>
      <c r="C62" s="89"/>
      <c r="D62" s="56" t="s">
        <v>58</v>
      </c>
      <c r="E62" s="58">
        <v>93406</v>
      </c>
      <c r="F62" s="58">
        <v>125806</v>
      </c>
      <c r="G62" s="58">
        <v>128224</v>
      </c>
      <c r="H62" s="58">
        <v>141351</v>
      </c>
      <c r="I62" s="58">
        <v>160011</v>
      </c>
      <c r="J62" s="58">
        <v>183743</v>
      </c>
      <c r="K62" s="64">
        <v>200626</v>
      </c>
      <c r="L62" s="64">
        <f t="shared" si="2"/>
        <v>16883</v>
      </c>
      <c r="M62" s="65">
        <f t="shared" si="3"/>
        <v>9.1883772443031972</v>
      </c>
    </row>
    <row r="63" spans="1:13" s="72" customFormat="1" ht="13.5" customHeight="1" x14ac:dyDescent="0.2">
      <c r="A63" s="55">
        <v>58</v>
      </c>
      <c r="B63" s="89" t="s">
        <v>63</v>
      </c>
      <c r="C63" s="89"/>
      <c r="D63" s="56" t="s">
        <v>58</v>
      </c>
      <c r="E63" s="58">
        <v>84512</v>
      </c>
      <c r="F63" s="58">
        <v>109200</v>
      </c>
      <c r="G63" s="58">
        <v>108020</v>
      </c>
      <c r="H63" s="58">
        <v>116672</v>
      </c>
      <c r="I63" s="58">
        <v>128531</v>
      </c>
      <c r="J63" s="58">
        <v>144117</v>
      </c>
      <c r="K63" s="64">
        <v>155253</v>
      </c>
      <c r="L63" s="64">
        <f t="shared" si="2"/>
        <v>11136</v>
      </c>
      <c r="M63" s="65">
        <f t="shared" si="3"/>
        <v>7.7270551010637263</v>
      </c>
    </row>
    <row r="64" spans="1:13" s="72" customFormat="1" ht="13.5" customHeight="1" x14ac:dyDescent="0.2">
      <c r="A64" s="55">
        <v>59</v>
      </c>
      <c r="B64" s="48" t="s">
        <v>64</v>
      </c>
      <c r="C64" s="48"/>
      <c r="D64" s="56" t="s">
        <v>58</v>
      </c>
      <c r="E64" s="58">
        <v>83785</v>
      </c>
      <c r="F64" s="58">
        <v>109998</v>
      </c>
      <c r="G64" s="58">
        <v>114308</v>
      </c>
      <c r="H64" s="58">
        <v>125962</v>
      </c>
      <c r="I64" s="63">
        <f>SUM(I65:I69)</f>
        <v>139397</v>
      </c>
      <c r="J64" s="63">
        <v>161692</v>
      </c>
      <c r="K64" s="84">
        <f>SUM(K65:K69)</f>
        <v>176971</v>
      </c>
      <c r="L64" s="64">
        <f t="shared" si="2"/>
        <v>15279</v>
      </c>
      <c r="M64" s="65">
        <f t="shared" si="3"/>
        <v>9.4494470969497542</v>
      </c>
    </row>
    <row r="65" spans="1:13" s="72" customFormat="1" ht="13.5" customHeight="1" x14ac:dyDescent="0.2">
      <c r="A65" s="55">
        <v>60</v>
      </c>
      <c r="B65" s="89" t="s">
        <v>65</v>
      </c>
      <c r="C65" s="89"/>
      <c r="D65" s="56" t="s">
        <v>58</v>
      </c>
      <c r="E65" s="58">
        <v>220</v>
      </c>
      <c r="F65" s="58">
        <v>317</v>
      </c>
      <c r="G65" s="58">
        <v>295</v>
      </c>
      <c r="H65" s="58">
        <v>301</v>
      </c>
      <c r="I65" s="58">
        <v>298</v>
      </c>
      <c r="J65" s="58">
        <v>333</v>
      </c>
      <c r="K65" s="58">
        <v>338</v>
      </c>
      <c r="L65" s="64">
        <f t="shared" si="2"/>
        <v>5</v>
      </c>
      <c r="M65" s="65">
        <f t="shared" si="3"/>
        <v>1.5015015015015081</v>
      </c>
    </row>
    <row r="66" spans="1:13" s="72" customFormat="1" ht="13.5" customHeight="1" x14ac:dyDescent="0.2">
      <c r="A66" s="55">
        <v>61</v>
      </c>
      <c r="B66" s="89" t="s">
        <v>66</v>
      </c>
      <c r="C66" s="89"/>
      <c r="D66" s="56" t="s">
        <v>58</v>
      </c>
      <c r="E66" s="58">
        <v>3552</v>
      </c>
      <c r="F66" s="58">
        <v>4555</v>
      </c>
      <c r="G66" s="58">
        <v>4901</v>
      </c>
      <c r="H66" s="58">
        <v>5399</v>
      </c>
      <c r="I66" s="58">
        <v>5686</v>
      </c>
      <c r="J66" s="58">
        <v>6684</v>
      </c>
      <c r="K66" s="58">
        <v>7323</v>
      </c>
      <c r="L66" s="64">
        <f t="shared" si="2"/>
        <v>639</v>
      </c>
      <c r="M66" s="65">
        <f t="shared" si="3"/>
        <v>9.5601436265709197</v>
      </c>
    </row>
    <row r="67" spans="1:13" s="72" customFormat="1" ht="13.5" customHeight="1" x14ac:dyDescent="0.2">
      <c r="A67" s="55">
        <v>62</v>
      </c>
      <c r="B67" s="89" t="s">
        <v>67</v>
      </c>
      <c r="C67" s="89"/>
      <c r="D67" s="56" t="s">
        <v>58</v>
      </c>
      <c r="E67" s="58">
        <v>4655</v>
      </c>
      <c r="F67" s="58">
        <v>6507</v>
      </c>
      <c r="G67" s="58">
        <v>6928</v>
      </c>
      <c r="H67" s="58">
        <v>7695</v>
      </c>
      <c r="I67" s="58">
        <v>8555</v>
      </c>
      <c r="J67" s="58">
        <v>9495</v>
      </c>
      <c r="K67" s="58">
        <v>10251</v>
      </c>
      <c r="L67" s="64">
        <f t="shared" si="2"/>
        <v>756</v>
      </c>
      <c r="M67" s="65">
        <f t="shared" si="3"/>
        <v>7.9620853080568708</v>
      </c>
    </row>
    <row r="68" spans="1:13" s="72" customFormat="1" ht="13.5" customHeight="1" x14ac:dyDescent="0.2">
      <c r="A68" s="55">
        <v>63</v>
      </c>
      <c r="B68" s="89" t="s">
        <v>68</v>
      </c>
      <c r="C68" s="89"/>
      <c r="D68" s="56" t="s">
        <v>58</v>
      </c>
      <c r="E68" s="58">
        <v>40545</v>
      </c>
      <c r="F68" s="58">
        <v>54104</v>
      </c>
      <c r="G68" s="58">
        <v>56669</v>
      </c>
      <c r="H68" s="58">
        <v>63074</v>
      </c>
      <c r="I68" s="58">
        <v>70655</v>
      </c>
      <c r="J68" s="58">
        <v>82521</v>
      </c>
      <c r="K68" s="58">
        <v>91541</v>
      </c>
      <c r="L68" s="64">
        <f t="shared" si="2"/>
        <v>9020</v>
      </c>
      <c r="M68" s="65">
        <f t="shared" si="3"/>
        <v>10.930551011257748</v>
      </c>
    </row>
    <row r="69" spans="1:13" s="72" customFormat="1" ht="13.5" customHeight="1" x14ac:dyDescent="0.2">
      <c r="A69" s="55">
        <v>64</v>
      </c>
      <c r="B69" s="89" t="s">
        <v>69</v>
      </c>
      <c r="C69" s="89"/>
      <c r="D69" s="56" t="s">
        <v>58</v>
      </c>
      <c r="E69" s="58">
        <v>34813</v>
      </c>
      <c r="F69" s="58">
        <v>44515</v>
      </c>
      <c r="G69" s="58">
        <v>45515</v>
      </c>
      <c r="H69" s="58">
        <v>49493</v>
      </c>
      <c r="I69" s="58">
        <v>54203</v>
      </c>
      <c r="J69" s="58">
        <v>62659</v>
      </c>
      <c r="K69" s="58">
        <v>67518</v>
      </c>
      <c r="L69" s="64">
        <f t="shared" si="2"/>
        <v>4859</v>
      </c>
      <c r="M69" s="65">
        <f t="shared" si="3"/>
        <v>7.754672114141627</v>
      </c>
    </row>
    <row r="70" spans="1:13" s="72" customFormat="1" ht="13.5" customHeight="1" x14ac:dyDescent="0.2">
      <c r="A70" s="55">
        <v>65</v>
      </c>
      <c r="B70" s="48" t="s">
        <v>70</v>
      </c>
      <c r="C70" s="48"/>
      <c r="D70" s="56" t="s">
        <v>58</v>
      </c>
      <c r="E70" s="58">
        <v>1700</v>
      </c>
      <c r="F70" s="58">
        <v>2223</v>
      </c>
      <c r="G70" s="58">
        <v>2392</v>
      </c>
      <c r="H70" s="58">
        <v>2557</v>
      </c>
      <c r="I70" s="58">
        <v>2663</v>
      </c>
      <c r="J70" s="58">
        <v>3057</v>
      </c>
      <c r="K70" s="58">
        <v>3135</v>
      </c>
      <c r="L70" s="64">
        <f t="shared" si="2"/>
        <v>78</v>
      </c>
      <c r="M70" s="65">
        <f t="shared" si="3"/>
        <v>2.5515210991167834</v>
      </c>
    </row>
    <row r="71" spans="1:13" s="72" customFormat="1" ht="13.5" customHeight="1" x14ac:dyDescent="0.2">
      <c r="A71" s="55">
        <v>66</v>
      </c>
      <c r="B71" s="48" t="s">
        <v>71</v>
      </c>
      <c r="C71" s="48"/>
      <c r="D71" s="56" t="s">
        <v>58</v>
      </c>
      <c r="E71" s="58">
        <v>62650</v>
      </c>
      <c r="F71" s="58">
        <v>90259</v>
      </c>
      <c r="G71" s="58">
        <v>90012</v>
      </c>
      <c r="H71" s="58">
        <v>93881</v>
      </c>
      <c r="I71" s="58">
        <v>108252</v>
      </c>
      <c r="J71" s="58">
        <v>123739</v>
      </c>
      <c r="K71" s="58">
        <v>137766</v>
      </c>
      <c r="L71" s="64">
        <f t="shared" si="2"/>
        <v>14027</v>
      </c>
      <c r="M71" s="65">
        <f t="shared" si="3"/>
        <v>11.335957135583769</v>
      </c>
    </row>
    <row r="72" spans="1:13" s="72" customFormat="1" ht="13.5" customHeight="1" x14ac:dyDescent="0.2">
      <c r="A72" s="55">
        <v>67</v>
      </c>
      <c r="B72" s="48" t="s">
        <v>72</v>
      </c>
      <c r="C72" s="48"/>
      <c r="D72" s="56" t="s">
        <v>58</v>
      </c>
      <c r="E72" s="58">
        <v>6761</v>
      </c>
      <c r="F72" s="58"/>
      <c r="G72" s="58"/>
      <c r="H72" s="58"/>
      <c r="I72" s="58">
        <v>569</v>
      </c>
      <c r="J72" s="58">
        <v>140</v>
      </c>
      <c r="K72" s="58">
        <v>25</v>
      </c>
      <c r="L72" s="64">
        <f t="shared" si="2"/>
        <v>-115</v>
      </c>
      <c r="M72" s="65">
        <f t="shared" si="3"/>
        <v>-82.142857142857139</v>
      </c>
    </row>
    <row r="73" spans="1:13" s="72" customFormat="1" ht="13.5" customHeight="1" x14ac:dyDescent="0.2">
      <c r="A73" s="55">
        <v>68</v>
      </c>
      <c r="B73" s="48" t="s">
        <v>73</v>
      </c>
      <c r="C73" s="48"/>
      <c r="D73" s="56" t="s">
        <v>58</v>
      </c>
      <c r="E73" s="58">
        <v>16494</v>
      </c>
      <c r="F73" s="58">
        <v>3593</v>
      </c>
      <c r="G73" s="58">
        <v>4322</v>
      </c>
      <c r="H73" s="58">
        <v>2092</v>
      </c>
      <c r="I73" s="58">
        <v>1006</v>
      </c>
      <c r="J73" s="58">
        <v>930</v>
      </c>
      <c r="K73" s="58">
        <v>616</v>
      </c>
      <c r="L73" s="64">
        <f t="shared" si="2"/>
        <v>-314</v>
      </c>
      <c r="M73" s="65">
        <f t="shared" si="3"/>
        <v>-33.763440860215056</v>
      </c>
    </row>
    <row r="74" spans="1:13" s="72" customFormat="1" ht="13.5" customHeight="1" x14ac:dyDescent="0.2">
      <c r="A74" s="55">
        <v>69</v>
      </c>
      <c r="B74" s="48" t="s">
        <v>74</v>
      </c>
      <c r="C74" s="48"/>
      <c r="D74" s="56" t="s">
        <v>58</v>
      </c>
      <c r="E74" s="58">
        <v>3083</v>
      </c>
      <c r="F74" s="58">
        <v>5307</v>
      </c>
      <c r="G74" s="58">
        <v>6147</v>
      </c>
      <c r="H74" s="58">
        <v>8829</v>
      </c>
      <c r="I74" s="58">
        <v>10699</v>
      </c>
      <c r="J74" s="58">
        <v>12663</v>
      </c>
      <c r="K74" s="58">
        <v>15811</v>
      </c>
      <c r="L74" s="64">
        <f t="shared" ref="L74:L101" si="17">K74-J74</f>
        <v>3148</v>
      </c>
      <c r="M74" s="65">
        <f t="shared" ref="M74:M101" si="18">K74/J74*100-100</f>
        <v>24.859827844902483</v>
      </c>
    </row>
    <row r="75" spans="1:13" s="72" customFormat="1" ht="13.5" customHeight="1" x14ac:dyDescent="0.2">
      <c r="A75" s="55">
        <v>70</v>
      </c>
      <c r="B75" s="48" t="s">
        <v>75</v>
      </c>
      <c r="C75" s="48"/>
      <c r="D75" s="56" t="s">
        <v>58</v>
      </c>
      <c r="E75" s="58">
        <v>477</v>
      </c>
      <c r="F75" s="58">
        <v>301</v>
      </c>
      <c r="G75" s="58">
        <v>109</v>
      </c>
      <c r="H75" s="58">
        <v>427</v>
      </c>
      <c r="I75" s="58">
        <v>1380</v>
      </c>
      <c r="J75" s="58">
        <v>1223</v>
      </c>
      <c r="K75" s="58">
        <v>880</v>
      </c>
      <c r="L75" s="64">
        <f t="shared" si="17"/>
        <v>-343</v>
      </c>
      <c r="M75" s="65">
        <f t="shared" si="18"/>
        <v>-28.045789043336057</v>
      </c>
    </row>
    <row r="76" spans="1:13" s="72" customFormat="1" ht="18" customHeight="1" x14ac:dyDescent="0.2">
      <c r="A76" s="60">
        <v>71</v>
      </c>
      <c r="B76" s="61" t="s">
        <v>76</v>
      </c>
      <c r="C76" s="61"/>
      <c r="D76" s="62" t="s">
        <v>24</v>
      </c>
      <c r="E76" s="63">
        <f>E77+E78+E79</f>
        <v>2179</v>
      </c>
      <c r="F76" s="63">
        <f>F77+F78+F79</f>
        <v>2132</v>
      </c>
      <c r="G76" s="63">
        <f>G77+G78+G79</f>
        <v>2117</v>
      </c>
      <c r="H76" s="63">
        <v>1921</v>
      </c>
      <c r="I76" s="63">
        <v>1968</v>
      </c>
      <c r="J76" s="63">
        <v>1982</v>
      </c>
      <c r="K76" s="84">
        <f>SUM(K77:K79)</f>
        <v>2138</v>
      </c>
      <c r="L76" s="64">
        <f t="shared" si="17"/>
        <v>156</v>
      </c>
      <c r="M76" s="65">
        <f>K76/J76*100-100</f>
        <v>7.8708375378405719</v>
      </c>
    </row>
    <row r="77" spans="1:13" s="72" customFormat="1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58">
        <v>1086</v>
      </c>
      <c r="F77" s="58">
        <v>994</v>
      </c>
      <c r="G77" s="58">
        <v>1002</v>
      </c>
      <c r="H77" s="58">
        <v>877</v>
      </c>
      <c r="I77" s="58">
        <v>859</v>
      </c>
      <c r="J77" s="58">
        <v>875</v>
      </c>
      <c r="K77" s="58">
        <v>932</v>
      </c>
      <c r="L77" s="64">
        <f t="shared" si="17"/>
        <v>57</v>
      </c>
      <c r="M77" s="65">
        <f t="shared" si="18"/>
        <v>6.5142857142857196</v>
      </c>
    </row>
    <row r="78" spans="1:13" s="72" customFormat="1" ht="13.5" customHeight="1" x14ac:dyDescent="0.2">
      <c r="A78" s="55">
        <v>73</v>
      </c>
      <c r="B78" s="49"/>
      <c r="C78" s="90" t="s">
        <v>79</v>
      </c>
      <c r="D78" s="56" t="s">
        <v>24</v>
      </c>
      <c r="E78" s="58">
        <v>873</v>
      </c>
      <c r="F78" s="58">
        <v>942</v>
      </c>
      <c r="G78" s="58">
        <v>918</v>
      </c>
      <c r="H78" s="58">
        <v>894</v>
      </c>
      <c r="I78" s="58">
        <v>968</v>
      </c>
      <c r="J78" s="58">
        <v>961</v>
      </c>
      <c r="K78" s="58">
        <v>1053</v>
      </c>
      <c r="L78" s="64">
        <f t="shared" si="17"/>
        <v>92</v>
      </c>
      <c r="M78" s="65">
        <f t="shared" si="18"/>
        <v>9.5733610822060342</v>
      </c>
    </row>
    <row r="79" spans="1:13" s="72" customFormat="1" ht="13.5" customHeight="1" x14ac:dyDescent="0.2">
      <c r="A79" s="55">
        <v>74</v>
      </c>
      <c r="B79" s="49"/>
      <c r="C79" s="90" t="s">
        <v>80</v>
      </c>
      <c r="D79" s="56" t="s">
        <v>24</v>
      </c>
      <c r="E79" s="58">
        <v>220</v>
      </c>
      <c r="F79" s="58">
        <v>196</v>
      </c>
      <c r="G79" s="58">
        <v>197</v>
      </c>
      <c r="H79" s="58">
        <v>150</v>
      </c>
      <c r="I79" s="58">
        <v>141</v>
      </c>
      <c r="J79" s="58">
        <v>146</v>
      </c>
      <c r="K79" s="58">
        <v>153</v>
      </c>
      <c r="L79" s="64">
        <f t="shared" si="17"/>
        <v>7</v>
      </c>
      <c r="M79" s="65">
        <f t="shared" si="18"/>
        <v>4.7945205479451971</v>
      </c>
    </row>
    <row r="80" spans="1:13" s="72" customFormat="1" ht="13.5" customHeight="1" x14ac:dyDescent="0.2">
      <c r="A80" s="55">
        <v>75</v>
      </c>
      <c r="B80" s="77" t="s">
        <v>81</v>
      </c>
      <c r="C80" s="77"/>
      <c r="D80" s="56" t="s">
        <v>24</v>
      </c>
      <c r="E80" s="58">
        <v>1005</v>
      </c>
      <c r="F80" s="58">
        <v>1014</v>
      </c>
      <c r="G80" s="58">
        <v>1007</v>
      </c>
      <c r="H80" s="58">
        <v>900</v>
      </c>
      <c r="I80" s="58">
        <v>932</v>
      </c>
      <c r="J80" s="58">
        <v>941</v>
      </c>
      <c r="K80" s="58">
        <v>998</v>
      </c>
      <c r="L80" s="64">
        <f t="shared" si="17"/>
        <v>57</v>
      </c>
      <c r="M80" s="65">
        <f t="shared" si="18"/>
        <v>6.0573857598299696</v>
      </c>
    </row>
    <row r="81" spans="1:13" s="72" customFormat="1" ht="13.5" customHeight="1" x14ac:dyDescent="0.2">
      <c r="A81" s="55">
        <v>76</v>
      </c>
      <c r="B81" s="48" t="s">
        <v>82</v>
      </c>
      <c r="C81" s="48"/>
      <c r="D81" s="56" t="s">
        <v>83</v>
      </c>
      <c r="E81" s="73">
        <v>1.2</v>
      </c>
      <c r="F81" s="73">
        <v>23</v>
      </c>
      <c r="G81" s="73">
        <v>19.7</v>
      </c>
      <c r="H81" s="73">
        <v>16</v>
      </c>
      <c r="I81" s="73">
        <v>16.3</v>
      </c>
      <c r="J81" s="73">
        <v>10</v>
      </c>
      <c r="K81" s="73">
        <v>13</v>
      </c>
      <c r="L81" s="64">
        <f>K81-J81</f>
        <v>3</v>
      </c>
      <c r="M81" s="65">
        <f>K81/J81*100-100</f>
        <v>30</v>
      </c>
    </row>
    <row r="82" spans="1:13" s="72" customFormat="1" ht="13.5" customHeight="1" x14ac:dyDescent="0.2">
      <c r="A82" s="55">
        <v>77</v>
      </c>
      <c r="B82" s="48" t="s">
        <v>84</v>
      </c>
      <c r="C82" s="48"/>
      <c r="D82" s="56" t="s">
        <v>83</v>
      </c>
      <c r="E82" s="73">
        <v>0.6</v>
      </c>
      <c r="F82" s="73">
        <v>9</v>
      </c>
      <c r="G82" s="73">
        <v>7.9</v>
      </c>
      <c r="H82" s="73">
        <v>6.4</v>
      </c>
      <c r="I82" s="73">
        <v>4.0999999999999996</v>
      </c>
      <c r="J82" s="73">
        <v>4.55</v>
      </c>
      <c r="K82" s="73">
        <v>0.14599999999999999</v>
      </c>
      <c r="L82" s="64">
        <f>K82-J82</f>
        <v>-4.4039999999999999</v>
      </c>
      <c r="M82" s="65">
        <f>K82/J82*100-100</f>
        <v>-96.791208791208788</v>
      </c>
    </row>
    <row r="83" spans="1:13" s="72" customFormat="1" ht="13.5" customHeight="1" x14ac:dyDescent="0.2">
      <c r="A83" s="55">
        <v>78</v>
      </c>
      <c r="B83" s="48" t="s">
        <v>85</v>
      </c>
      <c r="C83" s="48"/>
      <c r="D83" s="56" t="s">
        <v>83</v>
      </c>
      <c r="E83" s="73"/>
      <c r="F83" s="73">
        <v>6</v>
      </c>
      <c r="G83" s="73">
        <v>172</v>
      </c>
      <c r="H83" s="73">
        <v>36</v>
      </c>
      <c r="I83" s="73">
        <v>600</v>
      </c>
      <c r="J83" s="73">
        <v>10</v>
      </c>
      <c r="K83" s="73">
        <v>0</v>
      </c>
      <c r="L83" s="64" t="s">
        <v>96</v>
      </c>
      <c r="M83" s="65" t="s">
        <v>96</v>
      </c>
    </row>
    <row r="84" spans="1:13" s="72" customFormat="1" ht="13.5" customHeight="1" x14ac:dyDescent="0.2">
      <c r="A84" s="55">
        <v>79</v>
      </c>
      <c r="B84" s="48" t="s">
        <v>86</v>
      </c>
      <c r="C84" s="48"/>
      <c r="D84" s="56" t="s">
        <v>83</v>
      </c>
      <c r="E84" s="73">
        <v>110</v>
      </c>
      <c r="F84" s="73">
        <v>48</v>
      </c>
      <c r="G84" s="73">
        <v>81</v>
      </c>
      <c r="H84" s="73">
        <v>35</v>
      </c>
      <c r="I84" s="73">
        <v>175</v>
      </c>
      <c r="J84" s="73">
        <v>4</v>
      </c>
      <c r="K84" s="73">
        <v>26</v>
      </c>
      <c r="L84" s="64">
        <f t="shared" si="17"/>
        <v>22</v>
      </c>
      <c r="M84" s="65">
        <f t="shared" si="18"/>
        <v>550</v>
      </c>
    </row>
    <row r="85" spans="1:13" s="72" customFormat="1" ht="13.5" customHeight="1" x14ac:dyDescent="0.2">
      <c r="A85" s="55">
        <v>80</v>
      </c>
      <c r="B85" s="48" t="s">
        <v>87</v>
      </c>
      <c r="C85" s="48"/>
      <c r="D85" s="56" t="s">
        <v>8</v>
      </c>
      <c r="E85" s="73">
        <v>1</v>
      </c>
      <c r="F85" s="73">
        <v>1</v>
      </c>
      <c r="G85" s="73">
        <v>1</v>
      </c>
      <c r="H85" s="73">
        <v>1</v>
      </c>
      <c r="I85" s="73">
        <v>1</v>
      </c>
      <c r="J85" s="73">
        <v>1</v>
      </c>
      <c r="K85" s="73">
        <v>1</v>
      </c>
      <c r="L85" s="64">
        <f t="shared" si="17"/>
        <v>0</v>
      </c>
      <c r="M85" s="65">
        <f t="shared" si="18"/>
        <v>0</v>
      </c>
    </row>
    <row r="86" spans="1:13" s="72" customFormat="1" ht="13.5" customHeight="1" x14ac:dyDescent="0.2">
      <c r="A86" s="55">
        <v>81</v>
      </c>
      <c r="B86" s="48" t="s">
        <v>88</v>
      </c>
      <c r="C86" s="48"/>
      <c r="D86" s="56" t="s">
        <v>8</v>
      </c>
      <c r="E86" s="73">
        <v>29</v>
      </c>
      <c r="F86" s="73">
        <v>30</v>
      </c>
      <c r="G86" s="73">
        <v>30</v>
      </c>
      <c r="H86" s="73">
        <v>28</v>
      </c>
      <c r="I86" s="73">
        <v>28</v>
      </c>
      <c r="J86" s="73">
        <v>31</v>
      </c>
      <c r="K86" s="73">
        <v>32</v>
      </c>
      <c r="L86" s="64">
        <f t="shared" si="17"/>
        <v>1</v>
      </c>
      <c r="M86" s="65">
        <f t="shared" si="18"/>
        <v>3.2258064516128968</v>
      </c>
    </row>
    <row r="87" spans="1:13" s="72" customFormat="1" ht="13.5" customHeight="1" x14ac:dyDescent="0.2">
      <c r="A87" s="55">
        <v>82</v>
      </c>
      <c r="B87" s="48" t="s">
        <v>89</v>
      </c>
      <c r="C87" s="48"/>
      <c r="D87" s="56" t="s">
        <v>24</v>
      </c>
      <c r="E87" s="73">
        <v>808</v>
      </c>
      <c r="F87" s="73">
        <v>786</v>
      </c>
      <c r="G87" s="73">
        <v>758</v>
      </c>
      <c r="H87" s="73">
        <v>691</v>
      </c>
      <c r="I87" s="73">
        <v>676</v>
      </c>
      <c r="J87" s="73">
        <v>760</v>
      </c>
      <c r="K87" s="73">
        <v>866</v>
      </c>
      <c r="L87" s="64">
        <f t="shared" si="17"/>
        <v>106</v>
      </c>
      <c r="M87" s="65">
        <f t="shared" si="18"/>
        <v>13.947368421052644</v>
      </c>
    </row>
    <row r="88" spans="1:13" s="72" customFormat="1" ht="13.5" customHeight="1" x14ac:dyDescent="0.2">
      <c r="A88" s="55">
        <v>83</v>
      </c>
      <c r="B88" s="48" t="s">
        <v>90</v>
      </c>
      <c r="C88" s="48"/>
      <c r="D88" s="56" t="s">
        <v>24</v>
      </c>
      <c r="E88" s="73">
        <v>400</v>
      </c>
      <c r="F88" s="73">
        <v>402</v>
      </c>
      <c r="G88" s="73">
        <v>382</v>
      </c>
      <c r="H88" s="73">
        <v>345</v>
      </c>
      <c r="I88" s="73">
        <v>334</v>
      </c>
      <c r="J88" s="73">
        <v>376</v>
      </c>
      <c r="K88" s="73">
        <v>433</v>
      </c>
      <c r="L88" s="64">
        <f t="shared" si="17"/>
        <v>57</v>
      </c>
      <c r="M88" s="65">
        <f t="shared" si="18"/>
        <v>15.159574468085111</v>
      </c>
    </row>
    <row r="89" spans="1:13" s="72" customFormat="1" ht="13.5" customHeight="1" x14ac:dyDescent="0.2">
      <c r="A89" s="55">
        <v>84</v>
      </c>
      <c r="B89" s="48" t="s">
        <v>91</v>
      </c>
      <c r="C89" s="48"/>
      <c r="D89" s="56" t="s">
        <v>24</v>
      </c>
      <c r="E89" s="73">
        <v>76</v>
      </c>
      <c r="F89" s="73">
        <v>79</v>
      </c>
      <c r="G89" s="73">
        <v>73</v>
      </c>
      <c r="H89" s="73">
        <v>80</v>
      </c>
      <c r="I89" s="73">
        <v>81</v>
      </c>
      <c r="J89" s="73">
        <v>90</v>
      </c>
      <c r="K89" s="73">
        <v>89</v>
      </c>
      <c r="L89" s="64">
        <f t="shared" si="17"/>
        <v>-1</v>
      </c>
      <c r="M89" s="65">
        <f t="shared" si="18"/>
        <v>-1.1111111111111143</v>
      </c>
    </row>
    <row r="90" spans="1:13" s="72" customFormat="1" ht="13.5" customHeight="1" x14ac:dyDescent="0.2">
      <c r="A90" s="55">
        <v>85</v>
      </c>
      <c r="B90" s="48" t="s">
        <v>90</v>
      </c>
      <c r="C90" s="48"/>
      <c r="D90" s="56" t="s">
        <v>24</v>
      </c>
      <c r="E90" s="73">
        <v>56</v>
      </c>
      <c r="F90" s="73">
        <v>62</v>
      </c>
      <c r="G90" s="73">
        <v>62</v>
      </c>
      <c r="H90" s="73">
        <v>61</v>
      </c>
      <c r="I90" s="73">
        <v>61</v>
      </c>
      <c r="J90" s="73">
        <v>68</v>
      </c>
      <c r="K90" s="73">
        <v>67</v>
      </c>
      <c r="L90" s="64">
        <f t="shared" si="17"/>
        <v>-1</v>
      </c>
      <c r="M90" s="65">
        <f t="shared" si="18"/>
        <v>-1.470588235294116</v>
      </c>
    </row>
    <row r="91" spans="1:13" s="72" customFormat="1" ht="13.5" customHeight="1" x14ac:dyDescent="0.2">
      <c r="A91" s="55">
        <v>86</v>
      </c>
      <c r="B91" s="48" t="s">
        <v>92</v>
      </c>
      <c r="C91" s="48"/>
      <c r="D91" s="56" t="s">
        <v>24</v>
      </c>
      <c r="E91" s="73">
        <v>40</v>
      </c>
      <c r="F91" s="73">
        <v>41</v>
      </c>
      <c r="G91" s="73">
        <v>42</v>
      </c>
      <c r="H91" s="73">
        <v>42</v>
      </c>
      <c r="I91" s="73">
        <v>42</v>
      </c>
      <c r="J91" s="73">
        <v>45</v>
      </c>
      <c r="K91" s="73">
        <v>44</v>
      </c>
      <c r="L91" s="64">
        <f t="shared" si="17"/>
        <v>-1</v>
      </c>
      <c r="M91" s="65">
        <f t="shared" si="18"/>
        <v>-2.2222222222222285</v>
      </c>
    </row>
    <row r="92" spans="1:13" s="72" customFormat="1" ht="13.5" customHeight="1" x14ac:dyDescent="0.2">
      <c r="A92" s="55">
        <v>87</v>
      </c>
      <c r="B92" s="48" t="s">
        <v>90</v>
      </c>
      <c r="C92" s="48"/>
      <c r="D92" s="56" t="s">
        <v>24</v>
      </c>
      <c r="E92" s="73">
        <v>32</v>
      </c>
      <c r="F92" s="73">
        <v>33</v>
      </c>
      <c r="G92" s="73">
        <v>35</v>
      </c>
      <c r="H92" s="73">
        <v>34</v>
      </c>
      <c r="I92" s="73">
        <v>35</v>
      </c>
      <c r="J92" s="73">
        <v>38</v>
      </c>
      <c r="K92" s="73">
        <v>37</v>
      </c>
      <c r="L92" s="64">
        <f t="shared" si="17"/>
        <v>-1</v>
      </c>
      <c r="M92" s="65">
        <f t="shared" si="18"/>
        <v>-2.6315789473684248</v>
      </c>
    </row>
    <row r="93" spans="1:13" s="72" customFormat="1" ht="13.5" customHeight="1" x14ac:dyDescent="0.2">
      <c r="A93" s="55">
        <v>88</v>
      </c>
      <c r="B93" s="48" t="s">
        <v>93</v>
      </c>
      <c r="C93" s="48"/>
      <c r="D93" s="56" t="s">
        <v>24</v>
      </c>
      <c r="E93" s="73">
        <v>133</v>
      </c>
      <c r="F93" s="73">
        <v>69</v>
      </c>
      <c r="G93" s="73">
        <v>75</v>
      </c>
      <c r="H93" s="73">
        <v>61</v>
      </c>
      <c r="I93" s="73">
        <v>84</v>
      </c>
      <c r="J93" s="73">
        <v>93</v>
      </c>
      <c r="K93" s="73">
        <v>110</v>
      </c>
      <c r="L93" s="64">
        <f t="shared" si="17"/>
        <v>17</v>
      </c>
      <c r="M93" s="65">
        <f t="shared" si="18"/>
        <v>18.27956989247312</v>
      </c>
    </row>
    <row r="94" spans="1:13" s="72" customFormat="1" ht="13.5" customHeight="1" x14ac:dyDescent="0.2">
      <c r="A94" s="55">
        <v>89</v>
      </c>
      <c r="B94" s="48" t="s">
        <v>94</v>
      </c>
      <c r="C94" s="48"/>
      <c r="D94" s="56" t="s">
        <v>24</v>
      </c>
      <c r="E94" s="73">
        <v>120</v>
      </c>
      <c r="F94" s="73">
        <v>112</v>
      </c>
      <c r="G94" s="73">
        <v>130</v>
      </c>
      <c r="H94" s="73">
        <v>111</v>
      </c>
      <c r="I94" s="73">
        <v>120</v>
      </c>
      <c r="J94" s="73">
        <v>107</v>
      </c>
      <c r="K94" s="73">
        <v>120</v>
      </c>
      <c r="L94" s="64">
        <f t="shared" si="17"/>
        <v>13</v>
      </c>
      <c r="M94" s="65">
        <f t="shared" si="18"/>
        <v>12.149532710280369</v>
      </c>
    </row>
    <row r="95" spans="1:13" s="72" customFormat="1" ht="13.5" customHeight="1" x14ac:dyDescent="0.2">
      <c r="A95" s="55">
        <v>90</v>
      </c>
      <c r="B95" s="48" t="s">
        <v>95</v>
      </c>
      <c r="C95" s="48"/>
      <c r="D95" s="56" t="s">
        <v>24</v>
      </c>
      <c r="E95" s="73">
        <v>11</v>
      </c>
      <c r="F95" s="73">
        <v>7</v>
      </c>
      <c r="G95" s="73">
        <v>8</v>
      </c>
      <c r="H95" s="73">
        <v>10</v>
      </c>
      <c r="I95" s="73">
        <v>9</v>
      </c>
      <c r="J95" s="73">
        <v>9</v>
      </c>
      <c r="K95" s="73">
        <v>12</v>
      </c>
      <c r="L95" s="64">
        <f t="shared" si="17"/>
        <v>3</v>
      </c>
      <c r="M95" s="65">
        <f t="shared" si="18"/>
        <v>33.333333333333314</v>
      </c>
    </row>
    <row r="96" spans="1:13" s="72" customFormat="1" ht="13.5" customHeight="1" x14ac:dyDescent="0.2">
      <c r="A96" s="55">
        <v>91</v>
      </c>
      <c r="B96" s="48" t="s">
        <v>97</v>
      </c>
      <c r="C96" s="48"/>
      <c r="D96" s="56" t="s">
        <v>24</v>
      </c>
      <c r="E96" s="73">
        <v>10</v>
      </c>
      <c r="F96" s="73">
        <v>7</v>
      </c>
      <c r="G96" s="73">
        <v>7</v>
      </c>
      <c r="H96" s="73">
        <v>10</v>
      </c>
      <c r="I96" s="73">
        <v>9</v>
      </c>
      <c r="J96" s="73">
        <v>8</v>
      </c>
      <c r="K96" s="73">
        <v>13</v>
      </c>
      <c r="L96" s="64">
        <f t="shared" si="17"/>
        <v>5</v>
      </c>
      <c r="M96" s="65">
        <f t="shared" si="18"/>
        <v>62.5</v>
      </c>
    </row>
    <row r="97" spans="1:13" s="72" customFormat="1" ht="27" customHeight="1" x14ac:dyDescent="0.2">
      <c r="A97" s="55">
        <v>92</v>
      </c>
      <c r="B97" s="48" t="s">
        <v>98</v>
      </c>
      <c r="C97" s="48"/>
      <c r="D97" s="56" t="s">
        <v>24</v>
      </c>
      <c r="E97" s="73">
        <v>2</v>
      </c>
      <c r="F97" s="73">
        <v>1</v>
      </c>
      <c r="G97" s="73">
        <v>3</v>
      </c>
      <c r="H97" s="73">
        <v>1</v>
      </c>
      <c r="I97" s="73">
        <v>2</v>
      </c>
      <c r="J97" s="73">
        <v>1</v>
      </c>
      <c r="K97" s="73">
        <v>3</v>
      </c>
      <c r="L97" s="64">
        <f t="shared" si="17"/>
        <v>2</v>
      </c>
      <c r="M97" s="65">
        <f t="shared" si="18"/>
        <v>200</v>
      </c>
    </row>
    <row r="98" spans="1:13" s="72" customFormat="1" ht="13.5" customHeight="1" x14ac:dyDescent="0.2">
      <c r="A98" s="55">
        <v>93</v>
      </c>
      <c r="B98" s="48" t="s">
        <v>99</v>
      </c>
      <c r="C98" s="48"/>
      <c r="D98" s="56" t="s">
        <v>24</v>
      </c>
      <c r="E98" s="73"/>
      <c r="F98" s="73"/>
      <c r="G98" s="73">
        <v>1</v>
      </c>
      <c r="H98" s="73">
        <v>1</v>
      </c>
      <c r="I98" s="73">
        <v>1</v>
      </c>
      <c r="J98" s="73"/>
      <c r="K98" s="73">
        <v>2</v>
      </c>
      <c r="L98" s="64">
        <f t="shared" si="17"/>
        <v>2</v>
      </c>
      <c r="M98" s="65" t="e">
        <f t="shared" si="18"/>
        <v>#DIV/0!</v>
      </c>
    </row>
    <row r="99" spans="1:13" s="72" customFormat="1" ht="13.5" customHeight="1" x14ac:dyDescent="0.2">
      <c r="A99" s="55">
        <v>94</v>
      </c>
      <c r="B99" s="48" t="s">
        <v>100</v>
      </c>
      <c r="C99" s="48"/>
      <c r="D99" s="56" t="s">
        <v>24</v>
      </c>
      <c r="E99" s="73">
        <v>127</v>
      </c>
      <c r="F99" s="73">
        <v>26</v>
      </c>
      <c r="G99" s="73">
        <v>24</v>
      </c>
      <c r="H99" s="73">
        <v>21</v>
      </c>
      <c r="I99" s="73">
        <v>34</v>
      </c>
      <c r="J99" s="73">
        <v>22</v>
      </c>
      <c r="K99" s="73">
        <v>63</v>
      </c>
      <c r="L99" s="64">
        <f>K99-J99</f>
        <v>41</v>
      </c>
      <c r="M99" s="65">
        <f t="shared" si="18"/>
        <v>186.36363636363637</v>
      </c>
    </row>
    <row r="100" spans="1:13" s="72" customFormat="1" ht="13.5" customHeight="1" x14ac:dyDescent="0.2">
      <c r="A100" s="55">
        <v>95</v>
      </c>
      <c r="B100" s="48" t="s">
        <v>101</v>
      </c>
      <c r="C100" s="48"/>
      <c r="D100" s="56" t="s">
        <v>8</v>
      </c>
      <c r="E100" s="73">
        <v>13</v>
      </c>
      <c r="F100" s="73">
        <v>9</v>
      </c>
      <c r="G100" s="73">
        <v>8</v>
      </c>
      <c r="H100" s="73">
        <v>9</v>
      </c>
      <c r="I100" s="73">
        <v>7</v>
      </c>
      <c r="J100" s="73">
        <v>8</v>
      </c>
      <c r="K100" s="73">
        <v>9</v>
      </c>
      <c r="L100" s="64">
        <f>K100-J100</f>
        <v>1</v>
      </c>
      <c r="M100" s="65">
        <f t="shared" si="18"/>
        <v>12.5</v>
      </c>
    </row>
    <row r="101" spans="1:13" s="72" customFormat="1" ht="13.5" customHeight="1" x14ac:dyDescent="0.2">
      <c r="A101" s="55">
        <v>96</v>
      </c>
      <c r="B101" s="48" t="s">
        <v>102</v>
      </c>
      <c r="C101" s="48"/>
      <c r="D101" s="56" t="s">
        <v>24</v>
      </c>
      <c r="E101" s="73">
        <v>9</v>
      </c>
      <c r="F101" s="73">
        <v>3</v>
      </c>
      <c r="G101" s="73">
        <v>4</v>
      </c>
      <c r="H101" s="73">
        <v>6</v>
      </c>
      <c r="I101" s="73">
        <v>6</v>
      </c>
      <c r="J101" s="73">
        <v>8</v>
      </c>
      <c r="K101" s="73">
        <v>8</v>
      </c>
      <c r="L101" s="64">
        <f t="shared" si="17"/>
        <v>0</v>
      </c>
      <c r="M101" s="65">
        <f t="shared" si="18"/>
        <v>0</v>
      </c>
    </row>
    <row r="102" spans="1:13" s="72" customFormat="1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s="72" customFormat="1" ht="18" customHeight="1" x14ac:dyDescent="0.2">
      <c r="B103" s="92"/>
      <c r="C103" s="92"/>
      <c r="D103" s="93"/>
      <c r="E103" s="93"/>
      <c r="F103" s="93"/>
      <c r="G103" s="93"/>
      <c r="H103" s="93"/>
      <c r="I103" s="93"/>
      <c r="J103" s="93"/>
      <c r="K103" s="93"/>
    </row>
    <row r="104" spans="1:13" s="72" customFormat="1" ht="18" customHeight="1" x14ac:dyDescent="0.2">
      <c r="B104" s="93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</row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K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3" s="72" customFormat="1" ht="16.5" customHeight="1" x14ac:dyDescent="0.2"/>
  </sheetData>
  <mergeCells count="108">
    <mergeCell ref="B105:C105"/>
    <mergeCell ref="B106:L106"/>
    <mergeCell ref="B99:C99"/>
    <mergeCell ref="B100:C100"/>
    <mergeCell ref="B101:C101"/>
    <mergeCell ref="A102:M102"/>
    <mergeCell ref="B103:C103"/>
    <mergeCell ref="C104:M104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L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1" bottom="0.42" header="0.15748031496062992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workbookViewId="0">
      <selection activeCell="H4" sqref="H4:H5"/>
    </sheetView>
  </sheetViews>
  <sheetFormatPr defaultRowHeight="11.25" x14ac:dyDescent="0.2"/>
  <cols>
    <col min="1" max="1" width="3.5703125" style="40" customWidth="1"/>
    <col min="2" max="2" width="15.85546875" style="40" customWidth="1"/>
    <col min="3" max="3" width="13" style="40" customWidth="1"/>
    <col min="4" max="4" width="10" style="40" customWidth="1"/>
    <col min="5" max="5" width="6.85546875" style="101" customWidth="1"/>
    <col min="6" max="11" width="6.85546875" style="40" customWidth="1"/>
    <col min="12" max="12" width="7" style="40" customWidth="1"/>
    <col min="13" max="13" width="6.140625" style="40" customWidth="1"/>
    <col min="14" max="14" width="0.7109375" style="40" customWidth="1"/>
    <col min="15" max="247" width="9.140625" style="40"/>
    <col min="248" max="248" width="4.42578125" style="40" customWidth="1"/>
    <col min="249" max="249" width="14.7109375" style="40" customWidth="1"/>
    <col min="250" max="250" width="17.42578125" style="40" customWidth="1"/>
    <col min="251" max="252" width="7.140625" style="40" customWidth="1"/>
    <col min="253" max="255" width="6.28515625" style="40" customWidth="1"/>
    <col min="256" max="257" width="6.85546875" style="40" customWidth="1"/>
    <col min="258" max="259" width="6.28515625" style="40" customWidth="1"/>
    <col min="260" max="503" width="9.140625" style="40"/>
    <col min="504" max="504" width="4.42578125" style="40" customWidth="1"/>
    <col min="505" max="505" width="14.7109375" style="40" customWidth="1"/>
    <col min="506" max="506" width="17.42578125" style="40" customWidth="1"/>
    <col min="507" max="508" width="7.140625" style="40" customWidth="1"/>
    <col min="509" max="511" width="6.28515625" style="40" customWidth="1"/>
    <col min="512" max="513" width="6.85546875" style="40" customWidth="1"/>
    <col min="514" max="515" width="6.28515625" style="40" customWidth="1"/>
    <col min="516" max="759" width="9.140625" style="40"/>
    <col min="760" max="760" width="4.42578125" style="40" customWidth="1"/>
    <col min="761" max="761" width="14.7109375" style="40" customWidth="1"/>
    <col min="762" max="762" width="17.42578125" style="40" customWidth="1"/>
    <col min="763" max="764" width="7.140625" style="40" customWidth="1"/>
    <col min="765" max="767" width="6.28515625" style="40" customWidth="1"/>
    <col min="768" max="769" width="6.85546875" style="40" customWidth="1"/>
    <col min="770" max="771" width="6.28515625" style="40" customWidth="1"/>
    <col min="772" max="1015" width="9.140625" style="40"/>
    <col min="1016" max="1016" width="4.42578125" style="40" customWidth="1"/>
    <col min="1017" max="1017" width="14.7109375" style="40" customWidth="1"/>
    <col min="1018" max="1018" width="17.42578125" style="40" customWidth="1"/>
    <col min="1019" max="1020" width="7.140625" style="40" customWidth="1"/>
    <col min="1021" max="1023" width="6.28515625" style="40" customWidth="1"/>
    <col min="1024" max="1025" width="6.85546875" style="40" customWidth="1"/>
    <col min="1026" max="1027" width="6.28515625" style="40" customWidth="1"/>
    <col min="1028" max="1271" width="9.140625" style="40"/>
    <col min="1272" max="1272" width="4.42578125" style="40" customWidth="1"/>
    <col min="1273" max="1273" width="14.7109375" style="40" customWidth="1"/>
    <col min="1274" max="1274" width="17.42578125" style="40" customWidth="1"/>
    <col min="1275" max="1276" width="7.140625" style="40" customWidth="1"/>
    <col min="1277" max="1279" width="6.28515625" style="40" customWidth="1"/>
    <col min="1280" max="1281" width="6.85546875" style="40" customWidth="1"/>
    <col min="1282" max="1283" width="6.28515625" style="40" customWidth="1"/>
    <col min="1284" max="1527" width="9.140625" style="40"/>
    <col min="1528" max="1528" width="4.42578125" style="40" customWidth="1"/>
    <col min="1529" max="1529" width="14.7109375" style="40" customWidth="1"/>
    <col min="1530" max="1530" width="17.42578125" style="40" customWidth="1"/>
    <col min="1531" max="1532" width="7.140625" style="40" customWidth="1"/>
    <col min="1533" max="1535" width="6.28515625" style="40" customWidth="1"/>
    <col min="1536" max="1537" width="6.85546875" style="40" customWidth="1"/>
    <col min="1538" max="1539" width="6.28515625" style="40" customWidth="1"/>
    <col min="1540" max="1783" width="9.140625" style="40"/>
    <col min="1784" max="1784" width="4.42578125" style="40" customWidth="1"/>
    <col min="1785" max="1785" width="14.7109375" style="40" customWidth="1"/>
    <col min="1786" max="1786" width="17.42578125" style="40" customWidth="1"/>
    <col min="1787" max="1788" width="7.140625" style="40" customWidth="1"/>
    <col min="1789" max="1791" width="6.28515625" style="40" customWidth="1"/>
    <col min="1792" max="1793" width="6.85546875" style="40" customWidth="1"/>
    <col min="1794" max="1795" width="6.28515625" style="40" customWidth="1"/>
    <col min="1796" max="2039" width="9.140625" style="40"/>
    <col min="2040" max="2040" width="4.42578125" style="40" customWidth="1"/>
    <col min="2041" max="2041" width="14.7109375" style="40" customWidth="1"/>
    <col min="2042" max="2042" width="17.42578125" style="40" customWidth="1"/>
    <col min="2043" max="2044" width="7.140625" style="40" customWidth="1"/>
    <col min="2045" max="2047" width="6.28515625" style="40" customWidth="1"/>
    <col min="2048" max="2049" width="6.85546875" style="40" customWidth="1"/>
    <col min="2050" max="2051" width="6.28515625" style="40" customWidth="1"/>
    <col min="2052" max="2295" width="9.140625" style="40"/>
    <col min="2296" max="2296" width="4.42578125" style="40" customWidth="1"/>
    <col min="2297" max="2297" width="14.7109375" style="40" customWidth="1"/>
    <col min="2298" max="2298" width="17.42578125" style="40" customWidth="1"/>
    <col min="2299" max="2300" width="7.140625" style="40" customWidth="1"/>
    <col min="2301" max="2303" width="6.28515625" style="40" customWidth="1"/>
    <col min="2304" max="2305" width="6.85546875" style="40" customWidth="1"/>
    <col min="2306" max="2307" width="6.28515625" style="40" customWidth="1"/>
    <col min="2308" max="2551" width="9.140625" style="40"/>
    <col min="2552" max="2552" width="4.42578125" style="40" customWidth="1"/>
    <col min="2553" max="2553" width="14.7109375" style="40" customWidth="1"/>
    <col min="2554" max="2554" width="17.42578125" style="40" customWidth="1"/>
    <col min="2555" max="2556" width="7.140625" style="40" customWidth="1"/>
    <col min="2557" max="2559" width="6.28515625" style="40" customWidth="1"/>
    <col min="2560" max="2561" width="6.85546875" style="40" customWidth="1"/>
    <col min="2562" max="2563" width="6.28515625" style="40" customWidth="1"/>
    <col min="2564" max="2807" width="9.140625" style="40"/>
    <col min="2808" max="2808" width="4.42578125" style="40" customWidth="1"/>
    <col min="2809" max="2809" width="14.7109375" style="40" customWidth="1"/>
    <col min="2810" max="2810" width="17.42578125" style="40" customWidth="1"/>
    <col min="2811" max="2812" width="7.140625" style="40" customWidth="1"/>
    <col min="2813" max="2815" width="6.28515625" style="40" customWidth="1"/>
    <col min="2816" max="2817" width="6.85546875" style="40" customWidth="1"/>
    <col min="2818" max="2819" width="6.28515625" style="40" customWidth="1"/>
    <col min="2820" max="3063" width="9.140625" style="40"/>
    <col min="3064" max="3064" width="4.42578125" style="40" customWidth="1"/>
    <col min="3065" max="3065" width="14.7109375" style="40" customWidth="1"/>
    <col min="3066" max="3066" width="17.42578125" style="40" customWidth="1"/>
    <col min="3067" max="3068" width="7.140625" style="40" customWidth="1"/>
    <col min="3069" max="3071" width="6.28515625" style="40" customWidth="1"/>
    <col min="3072" max="3073" width="6.85546875" style="40" customWidth="1"/>
    <col min="3074" max="3075" width="6.28515625" style="40" customWidth="1"/>
    <col min="3076" max="3319" width="9.140625" style="40"/>
    <col min="3320" max="3320" width="4.42578125" style="40" customWidth="1"/>
    <col min="3321" max="3321" width="14.7109375" style="40" customWidth="1"/>
    <col min="3322" max="3322" width="17.42578125" style="40" customWidth="1"/>
    <col min="3323" max="3324" width="7.140625" style="40" customWidth="1"/>
    <col min="3325" max="3327" width="6.28515625" style="40" customWidth="1"/>
    <col min="3328" max="3329" width="6.85546875" style="40" customWidth="1"/>
    <col min="3330" max="3331" width="6.28515625" style="40" customWidth="1"/>
    <col min="3332" max="3575" width="9.140625" style="40"/>
    <col min="3576" max="3576" width="4.42578125" style="40" customWidth="1"/>
    <col min="3577" max="3577" width="14.7109375" style="40" customWidth="1"/>
    <col min="3578" max="3578" width="17.42578125" style="40" customWidth="1"/>
    <col min="3579" max="3580" width="7.140625" style="40" customWidth="1"/>
    <col min="3581" max="3583" width="6.28515625" style="40" customWidth="1"/>
    <col min="3584" max="3585" width="6.85546875" style="40" customWidth="1"/>
    <col min="3586" max="3587" width="6.28515625" style="40" customWidth="1"/>
    <col min="3588" max="3831" width="9.140625" style="40"/>
    <col min="3832" max="3832" width="4.42578125" style="40" customWidth="1"/>
    <col min="3833" max="3833" width="14.7109375" style="40" customWidth="1"/>
    <col min="3834" max="3834" width="17.42578125" style="40" customWidth="1"/>
    <col min="3835" max="3836" width="7.140625" style="40" customWidth="1"/>
    <col min="3837" max="3839" width="6.28515625" style="40" customWidth="1"/>
    <col min="3840" max="3841" width="6.85546875" style="40" customWidth="1"/>
    <col min="3842" max="3843" width="6.28515625" style="40" customWidth="1"/>
    <col min="3844" max="4087" width="9.140625" style="40"/>
    <col min="4088" max="4088" width="4.42578125" style="40" customWidth="1"/>
    <col min="4089" max="4089" width="14.7109375" style="40" customWidth="1"/>
    <col min="4090" max="4090" width="17.42578125" style="40" customWidth="1"/>
    <col min="4091" max="4092" width="7.140625" style="40" customWidth="1"/>
    <col min="4093" max="4095" width="6.28515625" style="40" customWidth="1"/>
    <col min="4096" max="4097" width="6.85546875" style="40" customWidth="1"/>
    <col min="4098" max="4099" width="6.28515625" style="40" customWidth="1"/>
    <col min="4100" max="4343" width="9.140625" style="40"/>
    <col min="4344" max="4344" width="4.42578125" style="40" customWidth="1"/>
    <col min="4345" max="4345" width="14.7109375" style="40" customWidth="1"/>
    <col min="4346" max="4346" width="17.42578125" style="40" customWidth="1"/>
    <col min="4347" max="4348" width="7.140625" style="40" customWidth="1"/>
    <col min="4349" max="4351" width="6.28515625" style="40" customWidth="1"/>
    <col min="4352" max="4353" width="6.85546875" style="40" customWidth="1"/>
    <col min="4354" max="4355" width="6.28515625" style="40" customWidth="1"/>
    <col min="4356" max="4599" width="9.140625" style="40"/>
    <col min="4600" max="4600" width="4.42578125" style="40" customWidth="1"/>
    <col min="4601" max="4601" width="14.7109375" style="40" customWidth="1"/>
    <col min="4602" max="4602" width="17.42578125" style="40" customWidth="1"/>
    <col min="4603" max="4604" width="7.140625" style="40" customWidth="1"/>
    <col min="4605" max="4607" width="6.28515625" style="40" customWidth="1"/>
    <col min="4608" max="4609" width="6.85546875" style="40" customWidth="1"/>
    <col min="4610" max="4611" width="6.28515625" style="40" customWidth="1"/>
    <col min="4612" max="4855" width="9.140625" style="40"/>
    <col min="4856" max="4856" width="4.42578125" style="40" customWidth="1"/>
    <col min="4857" max="4857" width="14.7109375" style="40" customWidth="1"/>
    <col min="4858" max="4858" width="17.42578125" style="40" customWidth="1"/>
    <col min="4859" max="4860" width="7.140625" style="40" customWidth="1"/>
    <col min="4861" max="4863" width="6.28515625" style="40" customWidth="1"/>
    <col min="4864" max="4865" width="6.85546875" style="40" customWidth="1"/>
    <col min="4866" max="4867" width="6.28515625" style="40" customWidth="1"/>
    <col min="4868" max="5111" width="9.140625" style="40"/>
    <col min="5112" max="5112" width="4.42578125" style="40" customWidth="1"/>
    <col min="5113" max="5113" width="14.7109375" style="40" customWidth="1"/>
    <col min="5114" max="5114" width="17.42578125" style="40" customWidth="1"/>
    <col min="5115" max="5116" width="7.140625" style="40" customWidth="1"/>
    <col min="5117" max="5119" width="6.28515625" style="40" customWidth="1"/>
    <col min="5120" max="5121" width="6.85546875" style="40" customWidth="1"/>
    <col min="5122" max="5123" width="6.28515625" style="40" customWidth="1"/>
    <col min="5124" max="5367" width="9.140625" style="40"/>
    <col min="5368" max="5368" width="4.42578125" style="40" customWidth="1"/>
    <col min="5369" max="5369" width="14.7109375" style="40" customWidth="1"/>
    <col min="5370" max="5370" width="17.42578125" style="40" customWidth="1"/>
    <col min="5371" max="5372" width="7.140625" style="40" customWidth="1"/>
    <col min="5373" max="5375" width="6.28515625" style="40" customWidth="1"/>
    <col min="5376" max="5377" width="6.85546875" style="40" customWidth="1"/>
    <col min="5378" max="5379" width="6.28515625" style="40" customWidth="1"/>
    <col min="5380" max="5623" width="9.140625" style="40"/>
    <col min="5624" max="5624" width="4.42578125" style="40" customWidth="1"/>
    <col min="5625" max="5625" width="14.7109375" style="40" customWidth="1"/>
    <col min="5626" max="5626" width="17.42578125" style="40" customWidth="1"/>
    <col min="5627" max="5628" width="7.140625" style="40" customWidth="1"/>
    <col min="5629" max="5631" width="6.28515625" style="40" customWidth="1"/>
    <col min="5632" max="5633" width="6.85546875" style="40" customWidth="1"/>
    <col min="5634" max="5635" width="6.28515625" style="40" customWidth="1"/>
    <col min="5636" max="5879" width="9.140625" style="40"/>
    <col min="5880" max="5880" width="4.42578125" style="40" customWidth="1"/>
    <col min="5881" max="5881" width="14.7109375" style="40" customWidth="1"/>
    <col min="5882" max="5882" width="17.42578125" style="40" customWidth="1"/>
    <col min="5883" max="5884" width="7.140625" style="40" customWidth="1"/>
    <col min="5885" max="5887" width="6.28515625" style="40" customWidth="1"/>
    <col min="5888" max="5889" width="6.85546875" style="40" customWidth="1"/>
    <col min="5890" max="5891" width="6.28515625" style="40" customWidth="1"/>
    <col min="5892" max="6135" width="9.140625" style="40"/>
    <col min="6136" max="6136" width="4.42578125" style="40" customWidth="1"/>
    <col min="6137" max="6137" width="14.7109375" style="40" customWidth="1"/>
    <col min="6138" max="6138" width="17.42578125" style="40" customWidth="1"/>
    <col min="6139" max="6140" width="7.140625" style="40" customWidth="1"/>
    <col min="6141" max="6143" width="6.28515625" style="40" customWidth="1"/>
    <col min="6144" max="6145" width="6.85546875" style="40" customWidth="1"/>
    <col min="6146" max="6147" width="6.28515625" style="40" customWidth="1"/>
    <col min="6148" max="6391" width="9.140625" style="40"/>
    <col min="6392" max="6392" width="4.42578125" style="40" customWidth="1"/>
    <col min="6393" max="6393" width="14.7109375" style="40" customWidth="1"/>
    <col min="6394" max="6394" width="17.42578125" style="40" customWidth="1"/>
    <col min="6395" max="6396" width="7.140625" style="40" customWidth="1"/>
    <col min="6397" max="6399" width="6.28515625" style="40" customWidth="1"/>
    <col min="6400" max="6401" width="6.85546875" style="40" customWidth="1"/>
    <col min="6402" max="6403" width="6.28515625" style="40" customWidth="1"/>
    <col min="6404" max="6647" width="9.140625" style="40"/>
    <col min="6648" max="6648" width="4.42578125" style="40" customWidth="1"/>
    <col min="6649" max="6649" width="14.7109375" style="40" customWidth="1"/>
    <col min="6650" max="6650" width="17.42578125" style="40" customWidth="1"/>
    <col min="6651" max="6652" width="7.140625" style="40" customWidth="1"/>
    <col min="6653" max="6655" width="6.28515625" style="40" customWidth="1"/>
    <col min="6656" max="6657" width="6.85546875" style="40" customWidth="1"/>
    <col min="6658" max="6659" width="6.28515625" style="40" customWidth="1"/>
    <col min="6660" max="6903" width="9.140625" style="40"/>
    <col min="6904" max="6904" width="4.42578125" style="40" customWidth="1"/>
    <col min="6905" max="6905" width="14.7109375" style="40" customWidth="1"/>
    <col min="6906" max="6906" width="17.42578125" style="40" customWidth="1"/>
    <col min="6907" max="6908" width="7.140625" style="40" customWidth="1"/>
    <col min="6909" max="6911" width="6.28515625" style="40" customWidth="1"/>
    <col min="6912" max="6913" width="6.85546875" style="40" customWidth="1"/>
    <col min="6914" max="6915" width="6.28515625" style="40" customWidth="1"/>
    <col min="6916" max="7159" width="9.140625" style="40"/>
    <col min="7160" max="7160" width="4.42578125" style="40" customWidth="1"/>
    <col min="7161" max="7161" width="14.7109375" style="40" customWidth="1"/>
    <col min="7162" max="7162" width="17.42578125" style="40" customWidth="1"/>
    <col min="7163" max="7164" width="7.140625" style="40" customWidth="1"/>
    <col min="7165" max="7167" width="6.28515625" style="40" customWidth="1"/>
    <col min="7168" max="7169" width="6.85546875" style="40" customWidth="1"/>
    <col min="7170" max="7171" width="6.28515625" style="40" customWidth="1"/>
    <col min="7172" max="7415" width="9.140625" style="40"/>
    <col min="7416" max="7416" width="4.42578125" style="40" customWidth="1"/>
    <col min="7417" max="7417" width="14.7109375" style="40" customWidth="1"/>
    <col min="7418" max="7418" width="17.42578125" style="40" customWidth="1"/>
    <col min="7419" max="7420" width="7.140625" style="40" customWidth="1"/>
    <col min="7421" max="7423" width="6.28515625" style="40" customWidth="1"/>
    <col min="7424" max="7425" width="6.85546875" style="40" customWidth="1"/>
    <col min="7426" max="7427" width="6.28515625" style="40" customWidth="1"/>
    <col min="7428" max="7671" width="9.140625" style="40"/>
    <col min="7672" max="7672" width="4.42578125" style="40" customWidth="1"/>
    <col min="7673" max="7673" width="14.7109375" style="40" customWidth="1"/>
    <col min="7674" max="7674" width="17.42578125" style="40" customWidth="1"/>
    <col min="7675" max="7676" width="7.140625" style="40" customWidth="1"/>
    <col min="7677" max="7679" width="6.28515625" style="40" customWidth="1"/>
    <col min="7680" max="7681" width="6.85546875" style="40" customWidth="1"/>
    <col min="7682" max="7683" width="6.28515625" style="40" customWidth="1"/>
    <col min="7684" max="7927" width="9.140625" style="40"/>
    <col min="7928" max="7928" width="4.42578125" style="40" customWidth="1"/>
    <col min="7929" max="7929" width="14.7109375" style="40" customWidth="1"/>
    <col min="7930" max="7930" width="17.42578125" style="40" customWidth="1"/>
    <col min="7931" max="7932" width="7.140625" style="40" customWidth="1"/>
    <col min="7933" max="7935" width="6.28515625" style="40" customWidth="1"/>
    <col min="7936" max="7937" width="6.85546875" style="40" customWidth="1"/>
    <col min="7938" max="7939" width="6.28515625" style="40" customWidth="1"/>
    <col min="7940" max="8183" width="9.140625" style="40"/>
    <col min="8184" max="8184" width="4.42578125" style="40" customWidth="1"/>
    <col min="8185" max="8185" width="14.7109375" style="40" customWidth="1"/>
    <col min="8186" max="8186" width="17.42578125" style="40" customWidth="1"/>
    <col min="8187" max="8188" width="7.140625" style="40" customWidth="1"/>
    <col min="8189" max="8191" width="6.28515625" style="40" customWidth="1"/>
    <col min="8192" max="8193" width="6.85546875" style="40" customWidth="1"/>
    <col min="8194" max="8195" width="6.28515625" style="40" customWidth="1"/>
    <col min="8196" max="8439" width="9.140625" style="40"/>
    <col min="8440" max="8440" width="4.42578125" style="40" customWidth="1"/>
    <col min="8441" max="8441" width="14.7109375" style="40" customWidth="1"/>
    <col min="8442" max="8442" width="17.42578125" style="40" customWidth="1"/>
    <col min="8443" max="8444" width="7.140625" style="40" customWidth="1"/>
    <col min="8445" max="8447" width="6.28515625" style="40" customWidth="1"/>
    <col min="8448" max="8449" width="6.85546875" style="40" customWidth="1"/>
    <col min="8450" max="8451" width="6.28515625" style="40" customWidth="1"/>
    <col min="8452" max="8695" width="9.140625" style="40"/>
    <col min="8696" max="8696" width="4.42578125" style="40" customWidth="1"/>
    <col min="8697" max="8697" width="14.7109375" style="40" customWidth="1"/>
    <col min="8698" max="8698" width="17.42578125" style="40" customWidth="1"/>
    <col min="8699" max="8700" width="7.140625" style="40" customWidth="1"/>
    <col min="8701" max="8703" width="6.28515625" style="40" customWidth="1"/>
    <col min="8704" max="8705" width="6.85546875" style="40" customWidth="1"/>
    <col min="8706" max="8707" width="6.28515625" style="40" customWidth="1"/>
    <col min="8708" max="8951" width="9.140625" style="40"/>
    <col min="8952" max="8952" width="4.42578125" style="40" customWidth="1"/>
    <col min="8953" max="8953" width="14.7109375" style="40" customWidth="1"/>
    <col min="8954" max="8954" width="17.42578125" style="40" customWidth="1"/>
    <col min="8955" max="8956" width="7.140625" style="40" customWidth="1"/>
    <col min="8957" max="8959" width="6.28515625" style="40" customWidth="1"/>
    <col min="8960" max="8961" width="6.85546875" style="40" customWidth="1"/>
    <col min="8962" max="8963" width="6.28515625" style="40" customWidth="1"/>
    <col min="8964" max="9207" width="9.140625" style="40"/>
    <col min="9208" max="9208" width="4.42578125" style="40" customWidth="1"/>
    <col min="9209" max="9209" width="14.7109375" style="40" customWidth="1"/>
    <col min="9210" max="9210" width="17.42578125" style="40" customWidth="1"/>
    <col min="9211" max="9212" width="7.140625" style="40" customWidth="1"/>
    <col min="9213" max="9215" width="6.28515625" style="40" customWidth="1"/>
    <col min="9216" max="9217" width="6.85546875" style="40" customWidth="1"/>
    <col min="9218" max="9219" width="6.28515625" style="40" customWidth="1"/>
    <col min="9220" max="9463" width="9.140625" style="40"/>
    <col min="9464" max="9464" width="4.42578125" style="40" customWidth="1"/>
    <col min="9465" max="9465" width="14.7109375" style="40" customWidth="1"/>
    <col min="9466" max="9466" width="17.42578125" style="40" customWidth="1"/>
    <col min="9467" max="9468" width="7.140625" style="40" customWidth="1"/>
    <col min="9469" max="9471" width="6.28515625" style="40" customWidth="1"/>
    <col min="9472" max="9473" width="6.85546875" style="40" customWidth="1"/>
    <col min="9474" max="9475" width="6.28515625" style="40" customWidth="1"/>
    <col min="9476" max="9719" width="9.140625" style="40"/>
    <col min="9720" max="9720" width="4.42578125" style="40" customWidth="1"/>
    <col min="9721" max="9721" width="14.7109375" style="40" customWidth="1"/>
    <col min="9722" max="9722" width="17.42578125" style="40" customWidth="1"/>
    <col min="9723" max="9724" width="7.140625" style="40" customWidth="1"/>
    <col min="9725" max="9727" width="6.28515625" style="40" customWidth="1"/>
    <col min="9728" max="9729" width="6.85546875" style="40" customWidth="1"/>
    <col min="9730" max="9731" width="6.28515625" style="40" customWidth="1"/>
    <col min="9732" max="9975" width="9.140625" style="40"/>
    <col min="9976" max="9976" width="4.42578125" style="40" customWidth="1"/>
    <col min="9977" max="9977" width="14.7109375" style="40" customWidth="1"/>
    <col min="9978" max="9978" width="17.42578125" style="40" customWidth="1"/>
    <col min="9979" max="9980" width="7.140625" style="40" customWidth="1"/>
    <col min="9981" max="9983" width="6.28515625" style="40" customWidth="1"/>
    <col min="9984" max="9985" width="6.85546875" style="40" customWidth="1"/>
    <col min="9986" max="9987" width="6.28515625" style="40" customWidth="1"/>
    <col min="9988" max="10231" width="9.140625" style="40"/>
    <col min="10232" max="10232" width="4.42578125" style="40" customWidth="1"/>
    <col min="10233" max="10233" width="14.7109375" style="40" customWidth="1"/>
    <col min="10234" max="10234" width="17.42578125" style="40" customWidth="1"/>
    <col min="10235" max="10236" width="7.140625" style="40" customWidth="1"/>
    <col min="10237" max="10239" width="6.28515625" style="40" customWidth="1"/>
    <col min="10240" max="10241" width="6.85546875" style="40" customWidth="1"/>
    <col min="10242" max="10243" width="6.28515625" style="40" customWidth="1"/>
    <col min="10244" max="10487" width="9.140625" style="40"/>
    <col min="10488" max="10488" width="4.42578125" style="40" customWidth="1"/>
    <col min="10489" max="10489" width="14.7109375" style="40" customWidth="1"/>
    <col min="10490" max="10490" width="17.42578125" style="40" customWidth="1"/>
    <col min="10491" max="10492" width="7.140625" style="40" customWidth="1"/>
    <col min="10493" max="10495" width="6.28515625" style="40" customWidth="1"/>
    <col min="10496" max="10497" width="6.85546875" style="40" customWidth="1"/>
    <col min="10498" max="10499" width="6.28515625" style="40" customWidth="1"/>
    <col min="10500" max="10743" width="9.140625" style="40"/>
    <col min="10744" max="10744" width="4.42578125" style="40" customWidth="1"/>
    <col min="10745" max="10745" width="14.7109375" style="40" customWidth="1"/>
    <col min="10746" max="10746" width="17.42578125" style="40" customWidth="1"/>
    <col min="10747" max="10748" width="7.140625" style="40" customWidth="1"/>
    <col min="10749" max="10751" width="6.28515625" style="40" customWidth="1"/>
    <col min="10752" max="10753" width="6.85546875" style="40" customWidth="1"/>
    <col min="10754" max="10755" width="6.28515625" style="40" customWidth="1"/>
    <col min="10756" max="10999" width="9.140625" style="40"/>
    <col min="11000" max="11000" width="4.42578125" style="40" customWidth="1"/>
    <col min="11001" max="11001" width="14.7109375" style="40" customWidth="1"/>
    <col min="11002" max="11002" width="17.42578125" style="40" customWidth="1"/>
    <col min="11003" max="11004" width="7.140625" style="40" customWidth="1"/>
    <col min="11005" max="11007" width="6.28515625" style="40" customWidth="1"/>
    <col min="11008" max="11009" width="6.85546875" style="40" customWidth="1"/>
    <col min="11010" max="11011" width="6.28515625" style="40" customWidth="1"/>
    <col min="11012" max="11255" width="9.140625" style="40"/>
    <col min="11256" max="11256" width="4.42578125" style="40" customWidth="1"/>
    <col min="11257" max="11257" width="14.7109375" style="40" customWidth="1"/>
    <col min="11258" max="11258" width="17.42578125" style="40" customWidth="1"/>
    <col min="11259" max="11260" width="7.140625" style="40" customWidth="1"/>
    <col min="11261" max="11263" width="6.28515625" style="40" customWidth="1"/>
    <col min="11264" max="11265" width="6.85546875" style="40" customWidth="1"/>
    <col min="11266" max="11267" width="6.28515625" style="40" customWidth="1"/>
    <col min="11268" max="11511" width="9.140625" style="40"/>
    <col min="11512" max="11512" width="4.42578125" style="40" customWidth="1"/>
    <col min="11513" max="11513" width="14.7109375" style="40" customWidth="1"/>
    <col min="11514" max="11514" width="17.42578125" style="40" customWidth="1"/>
    <col min="11515" max="11516" width="7.140625" style="40" customWidth="1"/>
    <col min="11517" max="11519" width="6.28515625" style="40" customWidth="1"/>
    <col min="11520" max="11521" width="6.85546875" style="40" customWidth="1"/>
    <col min="11522" max="11523" width="6.28515625" style="40" customWidth="1"/>
    <col min="11524" max="11767" width="9.140625" style="40"/>
    <col min="11768" max="11768" width="4.42578125" style="40" customWidth="1"/>
    <col min="11769" max="11769" width="14.7109375" style="40" customWidth="1"/>
    <col min="11770" max="11770" width="17.42578125" style="40" customWidth="1"/>
    <col min="11771" max="11772" width="7.140625" style="40" customWidth="1"/>
    <col min="11773" max="11775" width="6.28515625" style="40" customWidth="1"/>
    <col min="11776" max="11777" width="6.85546875" style="40" customWidth="1"/>
    <col min="11778" max="11779" width="6.28515625" style="40" customWidth="1"/>
    <col min="11780" max="12023" width="9.140625" style="40"/>
    <col min="12024" max="12024" width="4.42578125" style="40" customWidth="1"/>
    <col min="12025" max="12025" width="14.7109375" style="40" customWidth="1"/>
    <col min="12026" max="12026" width="17.42578125" style="40" customWidth="1"/>
    <col min="12027" max="12028" width="7.140625" style="40" customWidth="1"/>
    <col min="12029" max="12031" width="6.28515625" style="40" customWidth="1"/>
    <col min="12032" max="12033" width="6.85546875" style="40" customWidth="1"/>
    <col min="12034" max="12035" width="6.28515625" style="40" customWidth="1"/>
    <col min="12036" max="12279" width="9.140625" style="40"/>
    <col min="12280" max="12280" width="4.42578125" style="40" customWidth="1"/>
    <col min="12281" max="12281" width="14.7109375" style="40" customWidth="1"/>
    <col min="12282" max="12282" width="17.42578125" style="40" customWidth="1"/>
    <col min="12283" max="12284" width="7.140625" style="40" customWidth="1"/>
    <col min="12285" max="12287" width="6.28515625" style="40" customWidth="1"/>
    <col min="12288" max="12289" width="6.85546875" style="40" customWidth="1"/>
    <col min="12290" max="12291" width="6.28515625" style="40" customWidth="1"/>
    <col min="12292" max="12535" width="9.140625" style="40"/>
    <col min="12536" max="12536" width="4.42578125" style="40" customWidth="1"/>
    <col min="12537" max="12537" width="14.7109375" style="40" customWidth="1"/>
    <col min="12538" max="12538" width="17.42578125" style="40" customWidth="1"/>
    <col min="12539" max="12540" width="7.140625" style="40" customWidth="1"/>
    <col min="12541" max="12543" width="6.28515625" style="40" customWidth="1"/>
    <col min="12544" max="12545" width="6.85546875" style="40" customWidth="1"/>
    <col min="12546" max="12547" width="6.28515625" style="40" customWidth="1"/>
    <col min="12548" max="12791" width="9.140625" style="40"/>
    <col min="12792" max="12792" width="4.42578125" style="40" customWidth="1"/>
    <col min="12793" max="12793" width="14.7109375" style="40" customWidth="1"/>
    <col min="12794" max="12794" width="17.42578125" style="40" customWidth="1"/>
    <col min="12795" max="12796" width="7.140625" style="40" customWidth="1"/>
    <col min="12797" max="12799" width="6.28515625" style="40" customWidth="1"/>
    <col min="12800" max="12801" width="6.85546875" style="40" customWidth="1"/>
    <col min="12802" max="12803" width="6.28515625" style="40" customWidth="1"/>
    <col min="12804" max="13047" width="9.140625" style="40"/>
    <col min="13048" max="13048" width="4.42578125" style="40" customWidth="1"/>
    <col min="13049" max="13049" width="14.7109375" style="40" customWidth="1"/>
    <col min="13050" max="13050" width="17.42578125" style="40" customWidth="1"/>
    <col min="13051" max="13052" width="7.140625" style="40" customWidth="1"/>
    <col min="13053" max="13055" width="6.28515625" style="40" customWidth="1"/>
    <col min="13056" max="13057" width="6.85546875" style="40" customWidth="1"/>
    <col min="13058" max="13059" width="6.28515625" style="40" customWidth="1"/>
    <col min="13060" max="13303" width="9.140625" style="40"/>
    <col min="13304" max="13304" width="4.42578125" style="40" customWidth="1"/>
    <col min="13305" max="13305" width="14.7109375" style="40" customWidth="1"/>
    <col min="13306" max="13306" width="17.42578125" style="40" customWidth="1"/>
    <col min="13307" max="13308" width="7.140625" style="40" customWidth="1"/>
    <col min="13309" max="13311" width="6.28515625" style="40" customWidth="1"/>
    <col min="13312" max="13313" width="6.85546875" style="40" customWidth="1"/>
    <col min="13314" max="13315" width="6.28515625" style="40" customWidth="1"/>
    <col min="13316" max="13559" width="9.140625" style="40"/>
    <col min="13560" max="13560" width="4.42578125" style="40" customWidth="1"/>
    <col min="13561" max="13561" width="14.7109375" style="40" customWidth="1"/>
    <col min="13562" max="13562" width="17.42578125" style="40" customWidth="1"/>
    <col min="13563" max="13564" width="7.140625" style="40" customWidth="1"/>
    <col min="13565" max="13567" width="6.28515625" style="40" customWidth="1"/>
    <col min="13568" max="13569" width="6.85546875" style="40" customWidth="1"/>
    <col min="13570" max="13571" width="6.28515625" style="40" customWidth="1"/>
    <col min="13572" max="13815" width="9.140625" style="40"/>
    <col min="13816" max="13816" width="4.42578125" style="40" customWidth="1"/>
    <col min="13817" max="13817" width="14.7109375" style="40" customWidth="1"/>
    <col min="13818" max="13818" width="17.42578125" style="40" customWidth="1"/>
    <col min="13819" max="13820" width="7.140625" style="40" customWidth="1"/>
    <col min="13821" max="13823" width="6.28515625" style="40" customWidth="1"/>
    <col min="13824" max="13825" width="6.85546875" style="40" customWidth="1"/>
    <col min="13826" max="13827" width="6.28515625" style="40" customWidth="1"/>
    <col min="13828" max="14071" width="9.140625" style="40"/>
    <col min="14072" max="14072" width="4.42578125" style="40" customWidth="1"/>
    <col min="14073" max="14073" width="14.7109375" style="40" customWidth="1"/>
    <col min="14074" max="14074" width="17.42578125" style="40" customWidth="1"/>
    <col min="14075" max="14076" width="7.140625" style="40" customWidth="1"/>
    <col min="14077" max="14079" width="6.28515625" style="40" customWidth="1"/>
    <col min="14080" max="14081" width="6.85546875" style="40" customWidth="1"/>
    <col min="14082" max="14083" width="6.28515625" style="40" customWidth="1"/>
    <col min="14084" max="14327" width="9.140625" style="40"/>
    <col min="14328" max="14328" width="4.42578125" style="40" customWidth="1"/>
    <col min="14329" max="14329" width="14.7109375" style="40" customWidth="1"/>
    <col min="14330" max="14330" width="17.42578125" style="40" customWidth="1"/>
    <col min="14331" max="14332" width="7.140625" style="40" customWidth="1"/>
    <col min="14333" max="14335" width="6.28515625" style="40" customWidth="1"/>
    <col min="14336" max="14337" width="6.85546875" style="40" customWidth="1"/>
    <col min="14338" max="14339" width="6.28515625" style="40" customWidth="1"/>
    <col min="14340" max="14583" width="9.140625" style="40"/>
    <col min="14584" max="14584" width="4.42578125" style="40" customWidth="1"/>
    <col min="14585" max="14585" width="14.7109375" style="40" customWidth="1"/>
    <col min="14586" max="14586" width="17.42578125" style="40" customWidth="1"/>
    <col min="14587" max="14588" width="7.140625" style="40" customWidth="1"/>
    <col min="14589" max="14591" width="6.28515625" style="40" customWidth="1"/>
    <col min="14592" max="14593" width="6.85546875" style="40" customWidth="1"/>
    <col min="14594" max="14595" width="6.28515625" style="40" customWidth="1"/>
    <col min="14596" max="14839" width="9.140625" style="40"/>
    <col min="14840" max="14840" width="4.42578125" style="40" customWidth="1"/>
    <col min="14841" max="14841" width="14.7109375" style="40" customWidth="1"/>
    <col min="14842" max="14842" width="17.42578125" style="40" customWidth="1"/>
    <col min="14843" max="14844" width="7.140625" style="40" customWidth="1"/>
    <col min="14845" max="14847" width="6.28515625" style="40" customWidth="1"/>
    <col min="14848" max="14849" width="6.85546875" style="40" customWidth="1"/>
    <col min="14850" max="14851" width="6.28515625" style="40" customWidth="1"/>
    <col min="14852" max="15095" width="9.140625" style="40"/>
    <col min="15096" max="15096" width="4.42578125" style="40" customWidth="1"/>
    <col min="15097" max="15097" width="14.7109375" style="40" customWidth="1"/>
    <col min="15098" max="15098" width="17.42578125" style="40" customWidth="1"/>
    <col min="15099" max="15100" width="7.140625" style="40" customWidth="1"/>
    <col min="15101" max="15103" width="6.28515625" style="40" customWidth="1"/>
    <col min="15104" max="15105" width="6.85546875" style="40" customWidth="1"/>
    <col min="15106" max="15107" width="6.28515625" style="40" customWidth="1"/>
    <col min="15108" max="15351" width="9.140625" style="40"/>
    <col min="15352" max="15352" width="4.42578125" style="40" customWidth="1"/>
    <col min="15353" max="15353" width="14.7109375" style="40" customWidth="1"/>
    <col min="15354" max="15354" width="17.42578125" style="40" customWidth="1"/>
    <col min="15355" max="15356" width="7.140625" style="40" customWidth="1"/>
    <col min="15357" max="15359" width="6.28515625" style="40" customWidth="1"/>
    <col min="15360" max="15361" width="6.85546875" style="40" customWidth="1"/>
    <col min="15362" max="15363" width="6.28515625" style="40" customWidth="1"/>
    <col min="15364" max="15607" width="9.140625" style="40"/>
    <col min="15608" max="15608" width="4.42578125" style="40" customWidth="1"/>
    <col min="15609" max="15609" width="14.7109375" style="40" customWidth="1"/>
    <col min="15610" max="15610" width="17.42578125" style="40" customWidth="1"/>
    <col min="15611" max="15612" width="7.140625" style="40" customWidth="1"/>
    <col min="15613" max="15615" width="6.28515625" style="40" customWidth="1"/>
    <col min="15616" max="15617" width="6.85546875" style="40" customWidth="1"/>
    <col min="15618" max="15619" width="6.28515625" style="40" customWidth="1"/>
    <col min="15620" max="15863" width="9.140625" style="40"/>
    <col min="15864" max="15864" width="4.42578125" style="40" customWidth="1"/>
    <col min="15865" max="15865" width="14.7109375" style="40" customWidth="1"/>
    <col min="15866" max="15866" width="17.42578125" style="40" customWidth="1"/>
    <col min="15867" max="15868" width="7.140625" style="40" customWidth="1"/>
    <col min="15869" max="15871" width="6.28515625" style="40" customWidth="1"/>
    <col min="15872" max="15873" width="6.85546875" style="40" customWidth="1"/>
    <col min="15874" max="15875" width="6.28515625" style="40" customWidth="1"/>
    <col min="15876" max="16119" width="9.140625" style="40"/>
    <col min="16120" max="16120" width="4.42578125" style="40" customWidth="1"/>
    <col min="16121" max="16121" width="14.7109375" style="40" customWidth="1"/>
    <col min="16122" max="16122" width="17.42578125" style="40" customWidth="1"/>
    <col min="16123" max="16124" width="7.140625" style="40" customWidth="1"/>
    <col min="16125" max="16127" width="6.28515625" style="40" customWidth="1"/>
    <col min="16128" max="16129" width="6.85546875" style="40" customWidth="1"/>
    <col min="16130" max="16131" width="6.28515625" style="40" customWidth="1"/>
    <col min="16132" max="16384" width="9.140625" style="40"/>
  </cols>
  <sheetData>
    <row r="1" spans="1:14" ht="15" customHeight="1" x14ac:dyDescent="0.2">
      <c r="B1" s="41" t="s">
        <v>107</v>
      </c>
      <c r="C1" s="41"/>
      <c r="D1" s="100"/>
      <c r="F1" s="102"/>
      <c r="G1" s="102"/>
      <c r="H1" s="102"/>
      <c r="I1" s="102"/>
      <c r="J1" s="102"/>
      <c r="K1" s="102"/>
      <c r="L1" s="102"/>
      <c r="M1" s="102"/>
    </row>
    <row r="2" spans="1:14" ht="18.75" customHeight="1" x14ac:dyDescent="0.2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ht="14.25" customHeight="1" x14ac:dyDescent="0.2">
      <c r="G3" s="103"/>
      <c r="H3" s="104" t="s">
        <v>110</v>
      </c>
      <c r="I3" s="104"/>
      <c r="J3" s="104"/>
      <c r="K3" s="104"/>
      <c r="L3" s="104"/>
      <c r="M3" s="104"/>
    </row>
    <row r="4" spans="1:14" s="54" customFormat="1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105" t="s">
        <v>4</v>
      </c>
      <c r="M4" s="106"/>
    </row>
    <row r="5" spans="1:14" s="54" customFormat="1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4" s="54" customFormat="1" ht="13.5" customHeight="1" x14ac:dyDescent="0.2">
      <c r="A6" s="55">
        <v>1</v>
      </c>
      <c r="B6" s="48" t="s">
        <v>7</v>
      </c>
      <c r="C6" s="48"/>
      <c r="D6" s="56" t="s">
        <v>8</v>
      </c>
      <c r="E6" s="107">
        <v>4</v>
      </c>
      <c r="F6" s="107">
        <v>4</v>
      </c>
      <c r="G6" s="107">
        <v>4</v>
      </c>
      <c r="H6" s="107">
        <v>4</v>
      </c>
      <c r="I6" s="107">
        <v>4</v>
      </c>
      <c r="J6" s="107">
        <v>4</v>
      </c>
      <c r="K6" s="107">
        <v>4</v>
      </c>
      <c r="L6" s="107">
        <f t="shared" ref="L6:L8" si="0">I6-E6</f>
        <v>0</v>
      </c>
      <c r="M6" s="108">
        <f t="shared" ref="M6:M8" si="1">I6/E6*100-100</f>
        <v>0</v>
      </c>
    </row>
    <row r="7" spans="1:14" s="54" customFormat="1" ht="13.5" customHeight="1" x14ac:dyDescent="0.2">
      <c r="A7" s="55">
        <v>2</v>
      </c>
      <c r="B7" s="48" t="s">
        <v>9</v>
      </c>
      <c r="C7" s="48"/>
      <c r="D7" s="56" t="s">
        <v>10</v>
      </c>
      <c r="E7" s="107">
        <v>4814</v>
      </c>
      <c r="F7" s="107">
        <v>4814</v>
      </c>
      <c r="G7" s="107">
        <v>4814</v>
      </c>
      <c r="H7" s="107">
        <v>4814</v>
      </c>
      <c r="I7" s="107">
        <v>4814</v>
      </c>
      <c r="J7" s="107">
        <v>4814</v>
      </c>
      <c r="K7" s="107">
        <v>4814</v>
      </c>
      <c r="L7" s="109">
        <f t="shared" si="0"/>
        <v>0</v>
      </c>
      <c r="M7" s="110">
        <f t="shared" si="1"/>
        <v>0</v>
      </c>
    </row>
    <row r="8" spans="1:14" s="54" customFormat="1" ht="13.5" customHeight="1" x14ac:dyDescent="0.2">
      <c r="A8" s="55">
        <v>3</v>
      </c>
      <c r="B8" s="48" t="s">
        <v>11</v>
      </c>
      <c r="C8" s="48"/>
      <c r="D8" s="56" t="s">
        <v>12</v>
      </c>
      <c r="E8" s="107">
        <v>168</v>
      </c>
      <c r="F8" s="107">
        <v>168</v>
      </c>
      <c r="G8" s="107">
        <v>168</v>
      </c>
      <c r="H8" s="107">
        <v>168</v>
      </c>
      <c r="I8" s="107">
        <v>168</v>
      </c>
      <c r="J8" s="107">
        <v>168</v>
      </c>
      <c r="K8" s="107">
        <v>168</v>
      </c>
      <c r="L8" s="109">
        <f t="shared" si="0"/>
        <v>0</v>
      </c>
      <c r="M8" s="110">
        <f t="shared" si="1"/>
        <v>0</v>
      </c>
    </row>
    <row r="9" spans="1:14" s="54" customFormat="1" ht="18" customHeight="1" x14ac:dyDescent="0.2">
      <c r="A9" s="60">
        <v>4</v>
      </c>
      <c r="B9" s="61" t="s">
        <v>13</v>
      </c>
      <c r="C9" s="61"/>
      <c r="D9" s="62" t="s">
        <v>14</v>
      </c>
      <c r="E9" s="111">
        <v>803</v>
      </c>
      <c r="F9" s="111">
        <v>808</v>
      </c>
      <c r="G9" s="111">
        <v>792</v>
      </c>
      <c r="H9" s="111">
        <v>807</v>
      </c>
      <c r="I9" s="111">
        <v>828</v>
      </c>
      <c r="J9" s="111">
        <v>844</v>
      </c>
      <c r="K9" s="111">
        <v>871</v>
      </c>
      <c r="L9" s="109">
        <f>K9-J9</f>
        <v>27</v>
      </c>
      <c r="M9" s="65">
        <f>K9/J9*100-100</f>
        <v>3.199052132701425</v>
      </c>
      <c r="N9" s="112"/>
    </row>
    <row r="10" spans="1:14" s="54" customFormat="1" ht="13.5" customHeight="1" x14ac:dyDescent="0.2">
      <c r="A10" s="55">
        <v>5</v>
      </c>
      <c r="B10" s="48" t="s">
        <v>15</v>
      </c>
      <c r="C10" s="48"/>
      <c r="D10" s="56" t="s">
        <v>14</v>
      </c>
      <c r="E10" s="109">
        <v>288</v>
      </c>
      <c r="F10" s="109">
        <v>191</v>
      </c>
      <c r="G10" s="109">
        <v>238</v>
      </c>
      <c r="H10" s="109">
        <v>302</v>
      </c>
      <c r="I10" s="109">
        <v>382</v>
      </c>
      <c r="J10" s="109">
        <v>390</v>
      </c>
      <c r="K10" s="109">
        <v>521</v>
      </c>
      <c r="L10" s="109">
        <f t="shared" ref="L10:L73" si="2">K10-J10</f>
        <v>131</v>
      </c>
      <c r="M10" s="65">
        <f t="shared" ref="M10:M73" si="3">K10/J10*100-100</f>
        <v>33.589743589743591</v>
      </c>
      <c r="N10" s="112"/>
    </row>
    <row r="11" spans="1:14" s="54" customFormat="1" ht="13.5" customHeight="1" x14ac:dyDescent="0.2">
      <c r="A11" s="55">
        <v>6</v>
      </c>
      <c r="B11" s="48" t="s">
        <v>16</v>
      </c>
      <c r="C11" s="48"/>
      <c r="D11" s="56" t="s">
        <v>14</v>
      </c>
      <c r="E11" s="109">
        <v>515</v>
      </c>
      <c r="F11" s="109">
        <v>617</v>
      </c>
      <c r="G11" s="109">
        <v>554</v>
      </c>
      <c r="H11" s="109">
        <v>505</v>
      </c>
      <c r="I11" s="109">
        <v>446</v>
      </c>
      <c r="J11" s="109">
        <v>454</v>
      </c>
      <c r="K11" s="109">
        <v>350</v>
      </c>
      <c r="L11" s="109">
        <f t="shared" si="2"/>
        <v>-104</v>
      </c>
      <c r="M11" s="65">
        <f t="shared" si="3"/>
        <v>-22.907488986784145</v>
      </c>
      <c r="N11" s="112"/>
    </row>
    <row r="12" spans="1:14" s="54" customFormat="1" ht="13.5" customHeight="1" x14ac:dyDescent="0.2">
      <c r="A12" s="55">
        <v>7</v>
      </c>
      <c r="B12" s="48" t="s">
        <v>17</v>
      </c>
      <c r="C12" s="48"/>
      <c r="D12" s="56" t="s">
        <v>18</v>
      </c>
      <c r="E12" s="110">
        <f t="shared" ref="E12:K12" si="4">E11/E9*100</f>
        <v>64.134495641344955</v>
      </c>
      <c r="F12" s="110">
        <f t="shared" si="4"/>
        <v>76.361386138613867</v>
      </c>
      <c r="G12" s="110">
        <f t="shared" si="4"/>
        <v>69.949494949494948</v>
      </c>
      <c r="H12" s="110">
        <f t="shared" si="4"/>
        <v>62.577447335811655</v>
      </c>
      <c r="I12" s="110">
        <f t="shared" si="4"/>
        <v>53.864734299516904</v>
      </c>
      <c r="J12" s="110">
        <f t="shared" si="4"/>
        <v>53.791469194312789</v>
      </c>
      <c r="K12" s="110">
        <f t="shared" si="4"/>
        <v>40.183696900114811</v>
      </c>
      <c r="L12" s="109">
        <f t="shared" si="2"/>
        <v>-13.607772294197979</v>
      </c>
      <c r="M12" s="65">
        <f t="shared" si="3"/>
        <v>-25.297268317848236</v>
      </c>
      <c r="N12" s="112"/>
    </row>
    <row r="13" spans="1:14" s="54" customFormat="1" ht="13.5" customHeight="1" x14ac:dyDescent="0.2">
      <c r="A13" s="55">
        <v>8</v>
      </c>
      <c r="B13" s="48" t="s">
        <v>19</v>
      </c>
      <c r="C13" s="48"/>
      <c r="D13" s="56" t="s">
        <v>14</v>
      </c>
      <c r="E13" s="109">
        <v>123</v>
      </c>
      <c r="F13" s="109">
        <v>168</v>
      </c>
      <c r="G13" s="109">
        <v>172</v>
      </c>
      <c r="H13" s="109">
        <v>177</v>
      </c>
      <c r="I13" s="109">
        <v>197</v>
      </c>
      <c r="J13" s="109">
        <v>199</v>
      </c>
      <c r="K13" s="109"/>
      <c r="L13" s="109">
        <f t="shared" si="2"/>
        <v>-199</v>
      </c>
      <c r="M13" s="65">
        <f t="shared" si="3"/>
        <v>-100</v>
      </c>
      <c r="N13" s="112"/>
    </row>
    <row r="14" spans="1:14" s="54" customFormat="1" ht="13.5" customHeight="1" x14ac:dyDescent="0.2">
      <c r="A14" s="55">
        <v>9</v>
      </c>
      <c r="B14" s="68" t="s">
        <v>20</v>
      </c>
      <c r="C14" s="68"/>
      <c r="D14" s="56" t="s">
        <v>18</v>
      </c>
      <c r="E14" s="110">
        <f t="shared" ref="E14:J14" si="5">E13/E9*100</f>
        <v>15.317559153175592</v>
      </c>
      <c r="F14" s="110">
        <f t="shared" si="5"/>
        <v>20.792079207920793</v>
      </c>
      <c r="G14" s="110">
        <f t="shared" si="5"/>
        <v>21.71717171717172</v>
      </c>
      <c r="H14" s="110">
        <f t="shared" si="5"/>
        <v>21.933085501858738</v>
      </c>
      <c r="I14" s="110">
        <f t="shared" si="5"/>
        <v>23.792270531400966</v>
      </c>
      <c r="J14" s="110">
        <f t="shared" si="5"/>
        <v>23.5781990521327</v>
      </c>
      <c r="K14" s="110"/>
      <c r="L14" s="109">
        <f t="shared" si="2"/>
        <v>-23.5781990521327</v>
      </c>
      <c r="M14" s="65">
        <f t="shared" si="3"/>
        <v>-100</v>
      </c>
      <c r="N14" s="112"/>
    </row>
    <row r="15" spans="1:14" s="54" customFormat="1" ht="18" customHeight="1" x14ac:dyDescent="0.2">
      <c r="A15" s="55">
        <v>10</v>
      </c>
      <c r="B15" s="48" t="s">
        <v>21</v>
      </c>
      <c r="C15" s="48"/>
      <c r="D15" s="56" t="s">
        <v>14</v>
      </c>
      <c r="E15" s="109">
        <f>76+81</f>
        <v>157</v>
      </c>
      <c r="F15" s="109">
        <v>308</v>
      </c>
      <c r="G15" s="109">
        <v>304</v>
      </c>
      <c r="H15" s="109">
        <v>347</v>
      </c>
      <c r="I15" s="109">
        <v>362</v>
      </c>
      <c r="J15" s="109">
        <v>360</v>
      </c>
      <c r="K15" s="109"/>
      <c r="L15" s="109">
        <f t="shared" si="2"/>
        <v>-360</v>
      </c>
      <c r="M15" s="65">
        <f t="shared" si="3"/>
        <v>-100</v>
      </c>
      <c r="N15" s="112"/>
    </row>
    <row r="16" spans="1:14" s="54" customFormat="1" ht="13.5" customHeight="1" x14ac:dyDescent="0.2">
      <c r="A16" s="55">
        <v>11</v>
      </c>
      <c r="B16" s="68" t="s">
        <v>20</v>
      </c>
      <c r="C16" s="68"/>
      <c r="D16" s="56" t="s">
        <v>18</v>
      </c>
      <c r="E16" s="110">
        <f t="shared" ref="E16:J16" si="6">E15/E9*100</f>
        <v>19.551681195516814</v>
      </c>
      <c r="F16" s="110">
        <f t="shared" si="6"/>
        <v>38.118811881188122</v>
      </c>
      <c r="G16" s="110">
        <f t="shared" si="6"/>
        <v>38.383838383838381</v>
      </c>
      <c r="H16" s="110">
        <f t="shared" si="6"/>
        <v>42.998760842627014</v>
      </c>
      <c r="I16" s="110">
        <f t="shared" si="6"/>
        <v>43.719806763285021</v>
      </c>
      <c r="J16" s="110">
        <f t="shared" si="6"/>
        <v>42.654028436018962</v>
      </c>
      <c r="K16" s="110"/>
      <c r="L16" s="109">
        <f t="shared" si="2"/>
        <v>-42.654028436018962</v>
      </c>
      <c r="M16" s="65">
        <f t="shared" si="3"/>
        <v>-100</v>
      </c>
      <c r="N16" s="112"/>
    </row>
    <row r="17" spans="1:14" s="54" customFormat="1" ht="13.5" customHeight="1" x14ac:dyDescent="0.2">
      <c r="A17" s="55">
        <v>12</v>
      </c>
      <c r="B17" s="48" t="s">
        <v>22</v>
      </c>
      <c r="C17" s="48"/>
      <c r="D17" s="56" t="s">
        <v>14</v>
      </c>
      <c r="E17" s="109">
        <v>310</v>
      </c>
      <c r="F17" s="109">
        <v>216</v>
      </c>
      <c r="G17" s="109">
        <v>340</v>
      </c>
      <c r="H17" s="69">
        <v>425</v>
      </c>
      <c r="I17" s="69">
        <v>453</v>
      </c>
      <c r="J17" s="69">
        <v>467</v>
      </c>
      <c r="K17" s="69"/>
      <c r="L17" s="109">
        <f t="shared" si="2"/>
        <v>-467</v>
      </c>
      <c r="M17" s="65">
        <f t="shared" si="3"/>
        <v>-100</v>
      </c>
      <c r="N17" s="112"/>
    </row>
    <row r="18" spans="1:14" s="54" customFormat="1" ht="13.5" customHeight="1" x14ac:dyDescent="0.2">
      <c r="A18" s="55">
        <v>13</v>
      </c>
      <c r="B18" s="68" t="s">
        <v>20</v>
      </c>
      <c r="C18" s="68"/>
      <c r="D18" s="56" t="s">
        <v>18</v>
      </c>
      <c r="E18" s="110">
        <f t="shared" ref="E18:H18" si="7">E17/E9*100</f>
        <v>38.605230386052305</v>
      </c>
      <c r="F18" s="110">
        <f t="shared" si="7"/>
        <v>26.732673267326735</v>
      </c>
      <c r="G18" s="110">
        <f t="shared" si="7"/>
        <v>42.929292929292927</v>
      </c>
      <c r="H18" s="110">
        <f t="shared" si="7"/>
        <v>52.664188351920693</v>
      </c>
      <c r="I18" s="110">
        <f>I17/I9*100</f>
        <v>54.710144927536234</v>
      </c>
      <c r="J18" s="110">
        <f>J17/J9*100</f>
        <v>55.33175355450237</v>
      </c>
      <c r="K18" s="110"/>
      <c r="L18" s="109">
        <f t="shared" si="2"/>
        <v>-55.33175355450237</v>
      </c>
      <c r="M18" s="65">
        <f t="shared" si="3"/>
        <v>-100</v>
      </c>
      <c r="N18" s="112"/>
    </row>
    <row r="19" spans="1:14" s="54" customFormat="1" ht="18" customHeight="1" x14ac:dyDescent="0.2">
      <c r="A19" s="60">
        <v>14</v>
      </c>
      <c r="B19" s="61" t="s">
        <v>23</v>
      </c>
      <c r="C19" s="61"/>
      <c r="D19" s="62" t="s">
        <v>24</v>
      </c>
      <c r="E19" s="111">
        <v>2884</v>
      </c>
      <c r="F19" s="111">
        <v>2883</v>
      </c>
      <c r="G19" s="111">
        <v>2846</v>
      </c>
      <c r="H19" s="111">
        <v>2856</v>
      </c>
      <c r="I19" s="111">
        <v>2852</v>
      </c>
      <c r="J19" s="111">
        <v>2897</v>
      </c>
      <c r="K19" s="111">
        <v>2994</v>
      </c>
      <c r="L19" s="109">
        <f t="shared" si="2"/>
        <v>97</v>
      </c>
      <c r="M19" s="65">
        <f t="shared" si="3"/>
        <v>3.3482913358647011</v>
      </c>
      <c r="N19" s="112"/>
    </row>
    <row r="20" spans="1:14" s="54" customFormat="1" ht="13.5" customHeight="1" x14ac:dyDescent="0.2">
      <c r="A20" s="55">
        <v>15</v>
      </c>
      <c r="B20" s="48" t="s">
        <v>25</v>
      </c>
      <c r="C20" s="48"/>
      <c r="D20" s="56" t="s">
        <v>24</v>
      </c>
      <c r="E20" s="107">
        <v>1452</v>
      </c>
      <c r="F20" s="109">
        <v>1450</v>
      </c>
      <c r="G20" s="109">
        <v>1426</v>
      </c>
      <c r="H20" s="109">
        <v>1431</v>
      </c>
      <c r="I20" s="109">
        <v>1418</v>
      </c>
      <c r="J20" s="109">
        <v>1450</v>
      </c>
      <c r="K20" s="109">
        <v>1494</v>
      </c>
      <c r="L20" s="109">
        <f t="shared" si="2"/>
        <v>44</v>
      </c>
      <c r="M20" s="65">
        <f t="shared" si="3"/>
        <v>3.0344827586206833</v>
      </c>
      <c r="N20" s="112"/>
    </row>
    <row r="21" spans="1:14" s="54" customFormat="1" ht="13.5" customHeight="1" x14ac:dyDescent="0.2">
      <c r="A21" s="55">
        <v>16</v>
      </c>
      <c r="B21" s="48" t="s">
        <v>26</v>
      </c>
      <c r="C21" s="48"/>
      <c r="D21" s="56" t="s">
        <v>24</v>
      </c>
      <c r="E21" s="107">
        <v>1432</v>
      </c>
      <c r="F21" s="109">
        <v>1433</v>
      </c>
      <c r="G21" s="109">
        <v>1420</v>
      </c>
      <c r="H21" s="109">
        <v>1425</v>
      </c>
      <c r="I21" s="109">
        <v>1434</v>
      </c>
      <c r="J21" s="109">
        <v>1447</v>
      </c>
      <c r="K21" s="109">
        <v>1500</v>
      </c>
      <c r="L21" s="109">
        <f t="shared" si="2"/>
        <v>53</v>
      </c>
      <c r="M21" s="65">
        <f t="shared" si="3"/>
        <v>3.6627505183137572</v>
      </c>
      <c r="N21" s="112"/>
    </row>
    <row r="22" spans="1:14" s="54" customFormat="1" ht="13.5" customHeight="1" x14ac:dyDescent="0.2">
      <c r="A22" s="55">
        <v>17</v>
      </c>
      <c r="B22" s="48" t="s">
        <v>27</v>
      </c>
      <c r="C22" s="48"/>
      <c r="D22" s="56" t="s">
        <v>24</v>
      </c>
      <c r="E22" s="109">
        <v>919</v>
      </c>
      <c r="F22" s="109">
        <v>607</v>
      </c>
      <c r="G22" s="109">
        <v>787</v>
      </c>
      <c r="H22" s="109">
        <v>1013</v>
      </c>
      <c r="I22" s="109">
        <v>1268</v>
      </c>
      <c r="J22" s="109">
        <v>1292</v>
      </c>
      <c r="K22" s="109">
        <v>1758</v>
      </c>
      <c r="L22" s="109">
        <f t="shared" si="2"/>
        <v>466</v>
      </c>
      <c r="M22" s="65">
        <f t="shared" si="3"/>
        <v>36.068111455108351</v>
      </c>
      <c r="N22" s="113"/>
    </row>
    <row r="23" spans="1:14" s="54" customFormat="1" ht="13.5" customHeight="1" x14ac:dyDescent="0.2">
      <c r="A23" s="55">
        <v>18</v>
      </c>
      <c r="B23" s="70" t="s">
        <v>16</v>
      </c>
      <c r="C23" s="70"/>
      <c r="D23" s="56" t="s">
        <v>24</v>
      </c>
      <c r="E23" s="109">
        <v>1965</v>
      </c>
      <c r="F23" s="109">
        <v>2276</v>
      </c>
      <c r="G23" s="109">
        <v>2059</v>
      </c>
      <c r="H23" s="109">
        <v>1843</v>
      </c>
      <c r="I23" s="109">
        <v>1584</v>
      </c>
      <c r="J23" s="109">
        <v>1605</v>
      </c>
      <c r="K23" s="109">
        <v>1236</v>
      </c>
      <c r="L23" s="109">
        <f t="shared" si="2"/>
        <v>-369</v>
      </c>
      <c r="M23" s="65">
        <f t="shared" si="3"/>
        <v>-22.99065420560747</v>
      </c>
      <c r="N23" s="113"/>
    </row>
    <row r="24" spans="1:14" s="54" customFormat="1" ht="13.5" customHeight="1" x14ac:dyDescent="0.2">
      <c r="A24" s="55">
        <v>19</v>
      </c>
      <c r="B24" s="48" t="s">
        <v>28</v>
      </c>
      <c r="C24" s="48"/>
      <c r="D24" s="56" t="s">
        <v>24</v>
      </c>
      <c r="E24" s="109">
        <v>826</v>
      </c>
      <c r="F24" s="109">
        <v>824</v>
      </c>
      <c r="G24" s="109">
        <v>809</v>
      </c>
      <c r="H24" s="109">
        <v>815</v>
      </c>
      <c r="I24" s="109">
        <v>802</v>
      </c>
      <c r="J24" s="109">
        <v>821</v>
      </c>
      <c r="K24" s="109">
        <v>849</v>
      </c>
      <c r="L24" s="109">
        <f t="shared" si="2"/>
        <v>28</v>
      </c>
      <c r="M24" s="65">
        <f t="shared" si="3"/>
        <v>3.4104750304506695</v>
      </c>
      <c r="N24" s="113"/>
    </row>
    <row r="25" spans="1:14" s="72" customFormat="1" ht="13.5" customHeight="1" x14ac:dyDescent="0.2">
      <c r="A25" s="55">
        <v>20</v>
      </c>
      <c r="B25" s="71" t="s">
        <v>29</v>
      </c>
      <c r="C25" s="71"/>
      <c r="D25" s="56" t="s">
        <v>24</v>
      </c>
      <c r="E25" s="107">
        <v>1893</v>
      </c>
      <c r="F25" s="109">
        <f>1094+801</f>
        <v>1895</v>
      </c>
      <c r="G25" s="109">
        <f>1052+833</f>
        <v>1885</v>
      </c>
      <c r="H25" s="109">
        <v>1882</v>
      </c>
      <c r="I25" s="109">
        <v>1888</v>
      </c>
      <c r="J25" s="109">
        <v>1916</v>
      </c>
      <c r="K25" s="109">
        <f>1030+939</f>
        <v>1969</v>
      </c>
      <c r="L25" s="109">
        <f t="shared" si="2"/>
        <v>53</v>
      </c>
      <c r="M25" s="65">
        <f t="shared" si="3"/>
        <v>2.766179540709814</v>
      </c>
      <c r="N25" s="114"/>
    </row>
    <row r="26" spans="1:14" s="72" customFormat="1" ht="13.5" customHeight="1" x14ac:dyDescent="0.2">
      <c r="A26" s="55">
        <v>21</v>
      </c>
      <c r="B26" s="71" t="s">
        <v>30</v>
      </c>
      <c r="C26" s="71"/>
      <c r="D26" s="56" t="s">
        <v>24</v>
      </c>
      <c r="E26" s="109">
        <v>165</v>
      </c>
      <c r="F26" s="109">
        <v>164</v>
      </c>
      <c r="G26" s="109">
        <v>152</v>
      </c>
      <c r="H26" s="109">
        <v>159</v>
      </c>
      <c r="I26" s="109">
        <v>162</v>
      </c>
      <c r="J26" s="109">
        <v>160</v>
      </c>
      <c r="K26" s="109">
        <v>176</v>
      </c>
      <c r="L26" s="109">
        <f t="shared" si="2"/>
        <v>16</v>
      </c>
      <c r="M26" s="65">
        <f t="shared" si="3"/>
        <v>10.000000000000014</v>
      </c>
      <c r="N26" s="114"/>
    </row>
    <row r="27" spans="1:14" s="72" customFormat="1" ht="13.5" customHeight="1" x14ac:dyDescent="0.2">
      <c r="A27" s="55">
        <v>22</v>
      </c>
      <c r="B27" s="48" t="s">
        <v>31</v>
      </c>
      <c r="C27" s="48"/>
      <c r="D27" s="56" t="s">
        <v>24</v>
      </c>
      <c r="E27" s="109">
        <v>2</v>
      </c>
      <c r="F27" s="109">
        <v>2</v>
      </c>
      <c r="G27" s="109">
        <v>1</v>
      </c>
      <c r="H27" s="109">
        <v>1</v>
      </c>
      <c r="I27" s="109">
        <v>0</v>
      </c>
      <c r="J27" s="109">
        <v>2</v>
      </c>
      <c r="K27" s="109">
        <v>2</v>
      </c>
      <c r="L27" s="109">
        <f t="shared" si="2"/>
        <v>0</v>
      </c>
      <c r="M27" s="65">
        <f t="shared" si="3"/>
        <v>0</v>
      </c>
      <c r="N27" s="112"/>
    </row>
    <row r="28" spans="1:14" s="72" customFormat="1" ht="13.5" customHeight="1" x14ac:dyDescent="0.2">
      <c r="A28" s="55">
        <v>23</v>
      </c>
      <c r="B28" s="48" t="s">
        <v>32</v>
      </c>
      <c r="C28" s="48"/>
      <c r="D28" s="56" t="s">
        <v>24</v>
      </c>
      <c r="E28" s="109">
        <v>30</v>
      </c>
      <c r="F28" s="109">
        <v>45</v>
      </c>
      <c r="G28" s="109">
        <v>25</v>
      </c>
      <c r="H28" s="109">
        <v>31</v>
      </c>
      <c r="I28" s="109">
        <v>41</v>
      </c>
      <c r="J28" s="109">
        <v>37</v>
      </c>
      <c r="K28" s="109">
        <v>31</v>
      </c>
      <c r="L28" s="109">
        <f t="shared" si="2"/>
        <v>-6</v>
      </c>
      <c r="M28" s="65">
        <f t="shared" si="3"/>
        <v>-16.21621621621621</v>
      </c>
      <c r="N28" s="114"/>
    </row>
    <row r="29" spans="1:14" s="72" customFormat="1" ht="13.5" customHeight="1" x14ac:dyDescent="0.2">
      <c r="A29" s="55">
        <v>24</v>
      </c>
      <c r="B29" s="48" t="s">
        <v>33</v>
      </c>
      <c r="C29" s="48"/>
      <c r="D29" s="56" t="s">
        <v>24</v>
      </c>
      <c r="E29" s="109">
        <v>55</v>
      </c>
      <c r="F29" s="109">
        <v>93</v>
      </c>
      <c r="G29" s="109">
        <v>85</v>
      </c>
      <c r="H29" s="109">
        <v>82</v>
      </c>
      <c r="I29" s="109">
        <v>83</v>
      </c>
      <c r="J29" s="109">
        <v>80</v>
      </c>
      <c r="K29" s="109">
        <v>73</v>
      </c>
      <c r="L29" s="109">
        <f t="shared" si="2"/>
        <v>-7</v>
      </c>
      <c r="M29" s="65">
        <f t="shared" si="3"/>
        <v>-8.75</v>
      </c>
      <c r="N29" s="114"/>
    </row>
    <row r="30" spans="1:14" s="72" customFormat="1" ht="13.5" customHeight="1" x14ac:dyDescent="0.2">
      <c r="A30" s="55">
        <v>25</v>
      </c>
      <c r="B30" s="48" t="s">
        <v>34</v>
      </c>
      <c r="C30" s="48"/>
      <c r="D30" s="56" t="s">
        <v>24</v>
      </c>
      <c r="E30" s="109">
        <v>6</v>
      </c>
      <c r="F30" s="109">
        <v>12</v>
      </c>
      <c r="G30" s="109">
        <v>3</v>
      </c>
      <c r="H30" s="109">
        <v>10</v>
      </c>
      <c r="I30" s="109">
        <v>18</v>
      </c>
      <c r="J30" s="109">
        <v>29</v>
      </c>
      <c r="K30" s="109">
        <v>28</v>
      </c>
      <c r="L30" s="109">
        <f t="shared" si="2"/>
        <v>-1</v>
      </c>
      <c r="M30" s="65">
        <f t="shared" si="3"/>
        <v>-3.448275862068968</v>
      </c>
      <c r="N30" s="114"/>
    </row>
    <row r="31" spans="1:14" s="72" customFormat="1" ht="13.5" customHeight="1" x14ac:dyDescent="0.2">
      <c r="A31" s="55">
        <v>26</v>
      </c>
      <c r="B31" s="48" t="s">
        <v>35</v>
      </c>
      <c r="C31" s="48"/>
      <c r="D31" s="56" t="s">
        <v>24</v>
      </c>
      <c r="E31" s="109">
        <v>30</v>
      </c>
      <c r="F31" s="109">
        <v>21</v>
      </c>
      <c r="G31" s="109">
        <v>83</v>
      </c>
      <c r="H31" s="109">
        <v>33</v>
      </c>
      <c r="I31" s="109">
        <v>43</v>
      </c>
      <c r="J31" s="109">
        <v>49</v>
      </c>
      <c r="K31" s="109">
        <v>32</v>
      </c>
      <c r="L31" s="109">
        <f t="shared" si="2"/>
        <v>-17</v>
      </c>
      <c r="M31" s="65">
        <f t="shared" si="3"/>
        <v>-34.693877551020407</v>
      </c>
      <c r="N31" s="114"/>
    </row>
    <row r="32" spans="1:14" s="72" customFormat="1" ht="13.5" customHeight="1" x14ac:dyDescent="0.2">
      <c r="A32" s="55">
        <v>27</v>
      </c>
      <c r="B32" s="48" t="s">
        <v>36</v>
      </c>
      <c r="C32" s="48"/>
      <c r="D32" s="56" t="s">
        <v>24</v>
      </c>
      <c r="E32" s="109">
        <v>1232</v>
      </c>
      <c r="F32" s="109">
        <v>1187</v>
      </c>
      <c r="G32" s="109">
        <v>1261</v>
      </c>
      <c r="H32" s="109">
        <v>1250</v>
      </c>
      <c r="I32" s="109">
        <v>1250</v>
      </c>
      <c r="J32" s="109">
        <v>1260</v>
      </c>
      <c r="K32" s="109"/>
      <c r="L32" s="109">
        <f t="shared" si="2"/>
        <v>-1260</v>
      </c>
      <c r="M32" s="65">
        <f t="shared" si="3"/>
        <v>-100</v>
      </c>
      <c r="N32" s="114"/>
    </row>
    <row r="33" spans="1:14" s="72" customFormat="1" ht="13.5" customHeight="1" x14ac:dyDescent="0.2">
      <c r="A33" s="55">
        <v>28</v>
      </c>
      <c r="B33" s="48" t="s">
        <v>37</v>
      </c>
      <c r="C33" s="48"/>
      <c r="D33" s="56" t="s">
        <v>24</v>
      </c>
      <c r="E33" s="109">
        <v>5</v>
      </c>
      <c r="F33" s="109">
        <v>9</v>
      </c>
      <c r="G33" s="109">
        <v>11</v>
      </c>
      <c r="H33" s="109">
        <v>6</v>
      </c>
      <c r="I33" s="109">
        <v>24</v>
      </c>
      <c r="J33" s="109">
        <v>9</v>
      </c>
      <c r="K33" s="109">
        <v>10</v>
      </c>
      <c r="L33" s="109">
        <f t="shared" si="2"/>
        <v>1</v>
      </c>
      <c r="M33" s="65">
        <f t="shared" si="3"/>
        <v>11.111111111111114</v>
      </c>
      <c r="N33" s="114"/>
    </row>
    <row r="34" spans="1:14" s="72" customFormat="1" ht="13.5" customHeight="1" x14ac:dyDescent="0.2">
      <c r="A34" s="55">
        <v>29</v>
      </c>
      <c r="B34" s="48" t="s">
        <v>38</v>
      </c>
      <c r="C34" s="48"/>
      <c r="D34" s="56" t="s">
        <v>24</v>
      </c>
      <c r="E34" s="109">
        <v>158</v>
      </c>
      <c r="F34" s="109">
        <v>178</v>
      </c>
      <c r="G34" s="109">
        <v>217</v>
      </c>
      <c r="H34" s="109">
        <v>86</v>
      </c>
      <c r="I34" s="109">
        <v>110</v>
      </c>
      <c r="J34" s="109">
        <v>42</v>
      </c>
      <c r="K34" s="109">
        <v>38</v>
      </c>
      <c r="L34" s="109">
        <f t="shared" si="2"/>
        <v>-4</v>
      </c>
      <c r="M34" s="65">
        <f t="shared" si="3"/>
        <v>-9.5238095238095184</v>
      </c>
      <c r="N34" s="114"/>
    </row>
    <row r="35" spans="1:14" s="72" customFormat="1" ht="13.5" customHeight="1" x14ac:dyDescent="0.2">
      <c r="A35" s="55">
        <v>30</v>
      </c>
      <c r="B35" s="48" t="s">
        <v>39</v>
      </c>
      <c r="C35" s="48"/>
      <c r="D35" s="56" t="s">
        <v>24</v>
      </c>
      <c r="E35" s="109">
        <v>148</v>
      </c>
      <c r="F35" s="109">
        <v>173</v>
      </c>
      <c r="G35" s="109">
        <v>215</v>
      </c>
      <c r="H35" s="109">
        <v>84</v>
      </c>
      <c r="I35" s="109">
        <v>31</v>
      </c>
      <c r="J35" s="109">
        <v>25</v>
      </c>
      <c r="K35" s="109">
        <v>17</v>
      </c>
      <c r="L35" s="109">
        <f t="shared" si="2"/>
        <v>-8</v>
      </c>
      <c r="M35" s="65">
        <f t="shared" si="3"/>
        <v>-32</v>
      </c>
      <c r="N35" s="114"/>
    </row>
    <row r="36" spans="1:14" s="72" customFormat="1" ht="13.5" customHeight="1" x14ac:dyDescent="0.2">
      <c r="A36" s="55">
        <v>31</v>
      </c>
      <c r="B36" s="48" t="s">
        <v>40</v>
      </c>
      <c r="C36" s="48"/>
      <c r="D36" s="56" t="s">
        <v>41</v>
      </c>
      <c r="E36" s="115">
        <v>335.6</v>
      </c>
      <c r="F36" s="115">
        <v>693.7</v>
      </c>
      <c r="G36" s="115">
        <v>1067.7</v>
      </c>
      <c r="H36" s="115">
        <v>1437.1</v>
      </c>
      <c r="I36" s="115">
        <v>1906.9</v>
      </c>
      <c r="J36" s="115">
        <v>2120.3000000000002</v>
      </c>
      <c r="K36" s="115">
        <v>2087.4</v>
      </c>
      <c r="L36" s="109">
        <f t="shared" si="2"/>
        <v>-32.900000000000091</v>
      </c>
      <c r="M36" s="65">
        <f t="shared" si="3"/>
        <v>-1.5516672169032688</v>
      </c>
      <c r="N36" s="114"/>
    </row>
    <row r="37" spans="1:14" s="72" customFormat="1" ht="13.5" customHeight="1" x14ac:dyDescent="0.2">
      <c r="A37" s="55">
        <v>32</v>
      </c>
      <c r="B37" s="75" t="s">
        <v>42</v>
      </c>
      <c r="C37" s="75"/>
      <c r="D37" s="56" t="s">
        <v>41</v>
      </c>
      <c r="E37" s="115">
        <v>222.5</v>
      </c>
      <c r="F37" s="115">
        <v>401.9</v>
      </c>
      <c r="G37" s="115">
        <v>841.5</v>
      </c>
      <c r="H37" s="115">
        <v>976.4</v>
      </c>
      <c r="I37" s="115">
        <v>1501.5</v>
      </c>
      <c r="J37" s="115">
        <v>2079.1999999999998</v>
      </c>
      <c r="K37" s="115">
        <v>2282</v>
      </c>
      <c r="L37" s="109">
        <f t="shared" si="2"/>
        <v>202.80000000000018</v>
      </c>
      <c r="M37" s="65">
        <f t="shared" si="3"/>
        <v>9.7537514428626508</v>
      </c>
      <c r="N37" s="114"/>
    </row>
    <row r="38" spans="1:14" s="72" customFormat="1" ht="13.5" customHeight="1" x14ac:dyDescent="0.2">
      <c r="A38" s="55">
        <v>33</v>
      </c>
      <c r="B38" s="48" t="s">
        <v>43</v>
      </c>
      <c r="C38" s="48"/>
      <c r="D38" s="56" t="s">
        <v>41</v>
      </c>
      <c r="E38" s="115">
        <v>20.7</v>
      </c>
      <c r="F38" s="115">
        <v>33.200000000000003</v>
      </c>
      <c r="G38" s="115">
        <v>58.3</v>
      </c>
      <c r="H38" s="115">
        <v>100.6</v>
      </c>
      <c r="I38" s="115">
        <v>104.4</v>
      </c>
      <c r="J38" s="115">
        <v>106.7</v>
      </c>
      <c r="K38" s="115">
        <v>120.8</v>
      </c>
      <c r="L38" s="109">
        <f t="shared" si="2"/>
        <v>14.099999999999994</v>
      </c>
      <c r="M38" s="65">
        <f t="shared" si="3"/>
        <v>13.214620431115279</v>
      </c>
      <c r="N38" s="114"/>
    </row>
    <row r="39" spans="1:14" s="72" customFormat="1" ht="13.5" customHeight="1" x14ac:dyDescent="0.2">
      <c r="A39" s="55">
        <v>34</v>
      </c>
      <c r="B39" s="75" t="s">
        <v>44</v>
      </c>
      <c r="C39" s="75"/>
      <c r="D39" s="56" t="s">
        <v>41</v>
      </c>
      <c r="E39" s="115">
        <v>130.6</v>
      </c>
      <c r="F39" s="115">
        <v>131</v>
      </c>
      <c r="G39" s="115">
        <v>177.5</v>
      </c>
      <c r="H39" s="115">
        <v>238.4</v>
      </c>
      <c r="I39" s="115">
        <v>1534.1</v>
      </c>
      <c r="J39" s="115">
        <v>1843.2</v>
      </c>
      <c r="K39" s="115">
        <v>1487.1</v>
      </c>
      <c r="L39" s="109">
        <f t="shared" si="2"/>
        <v>-356.10000000000014</v>
      </c>
      <c r="M39" s="65">
        <f t="shared" si="3"/>
        <v>-19.319661458333343</v>
      </c>
      <c r="N39" s="114"/>
    </row>
    <row r="40" spans="1:14" s="72" customFormat="1" ht="18" customHeight="1" x14ac:dyDescent="0.2">
      <c r="A40" s="60">
        <v>35</v>
      </c>
      <c r="B40" s="61" t="s">
        <v>45</v>
      </c>
      <c r="C40" s="61"/>
      <c r="D40" s="62" t="s">
        <v>14</v>
      </c>
      <c r="E40" s="111">
        <v>716</v>
      </c>
      <c r="F40" s="111">
        <v>720</v>
      </c>
      <c r="G40" s="111">
        <v>683</v>
      </c>
      <c r="H40" s="111">
        <v>700</v>
      </c>
      <c r="I40" s="111">
        <v>721</v>
      </c>
      <c r="J40" s="111">
        <v>725</v>
      </c>
      <c r="K40" s="76">
        <f>K41+K43+K45+K47</f>
        <v>729</v>
      </c>
      <c r="L40" s="109">
        <f>K40-J40</f>
        <v>4</v>
      </c>
      <c r="M40" s="65">
        <f t="shared" si="3"/>
        <v>0.55172413793103203</v>
      </c>
      <c r="N40" s="114"/>
    </row>
    <row r="41" spans="1:14" s="72" customFormat="1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109">
        <f>52+100+74+142+182</f>
        <v>550</v>
      </c>
      <c r="F41" s="109">
        <f>49+66+73+129+173</f>
        <v>490</v>
      </c>
      <c r="G41" s="109">
        <f>40+72+59+121+162</f>
        <v>454</v>
      </c>
      <c r="H41" s="109">
        <v>450</v>
      </c>
      <c r="I41" s="109">
        <v>456</v>
      </c>
      <c r="J41" s="109">
        <v>433</v>
      </c>
      <c r="K41" s="79">
        <v>405</v>
      </c>
      <c r="L41" s="109">
        <f t="shared" si="2"/>
        <v>-28</v>
      </c>
      <c r="M41" s="65">
        <f t="shared" si="3"/>
        <v>-6.4665127020785178</v>
      </c>
      <c r="N41" s="114"/>
    </row>
    <row r="42" spans="1:14" s="72" customFormat="1" ht="13.5" customHeight="1" x14ac:dyDescent="0.2">
      <c r="A42" s="55">
        <v>37</v>
      </c>
      <c r="B42" s="77"/>
      <c r="C42" s="78" t="s">
        <v>47</v>
      </c>
      <c r="D42" s="56" t="s">
        <v>18</v>
      </c>
      <c r="E42" s="115">
        <f t="shared" ref="E42:J42" si="8">E41/E40*100</f>
        <v>76.815642458100569</v>
      </c>
      <c r="F42" s="115">
        <f t="shared" si="8"/>
        <v>68.055555555555557</v>
      </c>
      <c r="G42" s="115">
        <f t="shared" si="8"/>
        <v>66.471449487554906</v>
      </c>
      <c r="H42" s="115">
        <f t="shared" si="8"/>
        <v>64.285714285714292</v>
      </c>
      <c r="I42" s="115">
        <f t="shared" si="8"/>
        <v>63.245492371705971</v>
      </c>
      <c r="J42" s="115">
        <f t="shared" si="8"/>
        <v>59.724137931034484</v>
      </c>
      <c r="K42" s="81">
        <f>K41/K40*100</f>
        <v>55.555555555555557</v>
      </c>
      <c r="L42" s="109">
        <f t="shared" si="2"/>
        <v>-4.1685823754789268</v>
      </c>
      <c r="M42" s="65">
        <f t="shared" si="3"/>
        <v>-6.9797279958942795</v>
      </c>
      <c r="N42" s="114"/>
    </row>
    <row r="43" spans="1:14" s="72" customFormat="1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109">
        <v>139</v>
      </c>
      <c r="F43" s="109">
        <v>180</v>
      </c>
      <c r="G43" s="109">
        <v>180</v>
      </c>
      <c r="H43" s="109">
        <v>197</v>
      </c>
      <c r="I43" s="109">
        <v>214</v>
      </c>
      <c r="J43" s="109">
        <v>222</v>
      </c>
      <c r="K43" s="79">
        <v>220</v>
      </c>
      <c r="L43" s="109">
        <f t="shared" si="2"/>
        <v>-2</v>
      </c>
      <c r="M43" s="65">
        <f t="shared" si="3"/>
        <v>-0.90090090090090769</v>
      </c>
      <c r="N43" s="114"/>
    </row>
    <row r="44" spans="1:14" s="72" customFormat="1" ht="13.5" customHeight="1" x14ac:dyDescent="0.2">
      <c r="A44" s="55">
        <v>39</v>
      </c>
      <c r="B44" s="77"/>
      <c r="C44" s="78" t="s">
        <v>47</v>
      </c>
      <c r="D44" s="56" t="s">
        <v>18</v>
      </c>
      <c r="E44" s="115">
        <f t="shared" ref="E44:J44" si="9">E43/E40*100</f>
        <v>19.41340782122905</v>
      </c>
      <c r="F44" s="115">
        <f t="shared" si="9"/>
        <v>25</v>
      </c>
      <c r="G44" s="115">
        <f t="shared" si="9"/>
        <v>26.354319180087849</v>
      </c>
      <c r="H44" s="115">
        <f t="shared" si="9"/>
        <v>28.142857142857142</v>
      </c>
      <c r="I44" s="115">
        <f t="shared" si="9"/>
        <v>29.680998613037445</v>
      </c>
      <c r="J44" s="115">
        <f t="shared" si="9"/>
        <v>30.620689655172413</v>
      </c>
      <c r="K44" s="81">
        <f>K43/K40*100</f>
        <v>30.178326474622768</v>
      </c>
      <c r="L44" s="109">
        <f t="shared" si="2"/>
        <v>-0.44236318054964485</v>
      </c>
      <c r="M44" s="65">
        <f t="shared" si="3"/>
        <v>-1.444654531074292</v>
      </c>
      <c r="N44" s="114"/>
    </row>
    <row r="45" spans="1:14" s="72" customFormat="1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109">
        <v>23</v>
      </c>
      <c r="F45" s="109">
        <v>40</v>
      </c>
      <c r="G45" s="109">
        <v>39</v>
      </c>
      <c r="H45" s="109">
        <v>41</v>
      </c>
      <c r="I45" s="109">
        <v>40</v>
      </c>
      <c r="J45" s="109">
        <v>54</v>
      </c>
      <c r="K45" s="79">
        <v>83</v>
      </c>
      <c r="L45" s="109">
        <f t="shared" si="2"/>
        <v>29</v>
      </c>
      <c r="M45" s="65">
        <f t="shared" si="3"/>
        <v>53.703703703703695</v>
      </c>
      <c r="N45" s="114"/>
    </row>
    <row r="46" spans="1:14" s="72" customFormat="1" ht="13.5" customHeight="1" x14ac:dyDescent="0.2">
      <c r="A46" s="55">
        <v>41</v>
      </c>
      <c r="B46" s="77"/>
      <c r="C46" s="78" t="s">
        <v>47</v>
      </c>
      <c r="D46" s="56" t="s">
        <v>18</v>
      </c>
      <c r="E46" s="115">
        <f t="shared" ref="E46:J46" si="10">E45/E40*100</f>
        <v>3.2122905027932962</v>
      </c>
      <c r="F46" s="115">
        <f t="shared" si="10"/>
        <v>5.5555555555555554</v>
      </c>
      <c r="G46" s="115">
        <f t="shared" si="10"/>
        <v>5.7101024890190342</v>
      </c>
      <c r="H46" s="115">
        <f t="shared" si="10"/>
        <v>5.8571428571428577</v>
      </c>
      <c r="I46" s="115">
        <f t="shared" si="10"/>
        <v>5.547850208044383</v>
      </c>
      <c r="J46" s="115">
        <f t="shared" si="10"/>
        <v>7.4482758620689644</v>
      </c>
      <c r="K46" s="81">
        <f>K45/K40*100</f>
        <v>11.385459533607682</v>
      </c>
      <c r="L46" s="109">
        <f t="shared" si="2"/>
        <v>3.9371836715387172</v>
      </c>
      <c r="M46" s="65">
        <f t="shared" si="3"/>
        <v>52.860336330843893</v>
      </c>
      <c r="N46" s="116"/>
    </row>
    <row r="47" spans="1:14" s="72" customFormat="1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109">
        <v>4</v>
      </c>
      <c r="F47" s="109">
        <v>10</v>
      </c>
      <c r="G47" s="109">
        <v>10</v>
      </c>
      <c r="H47" s="109">
        <v>12</v>
      </c>
      <c r="I47" s="109">
        <v>11</v>
      </c>
      <c r="J47" s="109">
        <v>16</v>
      </c>
      <c r="K47" s="79">
        <v>21</v>
      </c>
      <c r="L47" s="109">
        <f t="shared" si="2"/>
        <v>5</v>
      </c>
      <c r="M47" s="65">
        <f t="shared" si="3"/>
        <v>31.25</v>
      </c>
      <c r="N47" s="114"/>
    </row>
    <row r="48" spans="1:14" s="72" customFormat="1" ht="13.5" customHeight="1" x14ac:dyDescent="0.2">
      <c r="A48" s="55">
        <v>43</v>
      </c>
      <c r="B48" s="77"/>
      <c r="C48" s="78" t="s">
        <v>47</v>
      </c>
      <c r="D48" s="56" t="s">
        <v>18</v>
      </c>
      <c r="E48" s="115">
        <f t="shared" ref="E48:J48" si="11">E47/E40*100</f>
        <v>0.55865921787709494</v>
      </c>
      <c r="F48" s="115">
        <f t="shared" si="11"/>
        <v>1.3888888888888888</v>
      </c>
      <c r="G48" s="115">
        <f t="shared" si="11"/>
        <v>1.4641288433382138</v>
      </c>
      <c r="H48" s="115">
        <f t="shared" si="11"/>
        <v>1.7142857142857144</v>
      </c>
      <c r="I48" s="115">
        <f t="shared" si="11"/>
        <v>1.5256588072122053</v>
      </c>
      <c r="J48" s="115">
        <f t="shared" si="11"/>
        <v>2.2068965517241379</v>
      </c>
      <c r="K48" s="81">
        <f>K47/K40*100</f>
        <v>2.880658436213992</v>
      </c>
      <c r="L48" s="109">
        <f t="shared" si="2"/>
        <v>0.67376188448985408</v>
      </c>
      <c r="M48" s="65">
        <f t="shared" si="3"/>
        <v>30.529835390946516</v>
      </c>
      <c r="N48" s="114"/>
    </row>
    <row r="49" spans="1:14" s="72" customFormat="1" ht="15" customHeight="1" x14ac:dyDescent="0.2">
      <c r="A49" s="60">
        <v>44</v>
      </c>
      <c r="B49" s="82" t="s">
        <v>51</v>
      </c>
      <c r="C49" s="82"/>
      <c r="D49" s="62" t="s">
        <v>14</v>
      </c>
      <c r="E49" s="111">
        <v>470</v>
      </c>
      <c r="F49" s="111">
        <v>483</v>
      </c>
      <c r="G49" s="111">
        <v>464</v>
      </c>
      <c r="H49" s="111">
        <v>408</v>
      </c>
      <c r="I49" s="111">
        <v>436</v>
      </c>
      <c r="J49" s="111">
        <v>439</v>
      </c>
      <c r="K49" s="84">
        <v>436</v>
      </c>
      <c r="L49" s="109">
        <f t="shared" si="2"/>
        <v>-3</v>
      </c>
      <c r="M49" s="65">
        <f t="shared" si="3"/>
        <v>-0.6833712984054614</v>
      </c>
      <c r="N49" s="114"/>
    </row>
    <row r="50" spans="1:14" s="72" customFormat="1" ht="13.5" customHeight="1" x14ac:dyDescent="0.2">
      <c r="A50" s="55">
        <v>45</v>
      </c>
      <c r="B50" s="48" t="s">
        <v>52</v>
      </c>
      <c r="C50" s="48"/>
      <c r="D50" s="56" t="s">
        <v>14</v>
      </c>
      <c r="E50" s="109">
        <v>390</v>
      </c>
      <c r="F50" s="109">
        <v>409</v>
      </c>
      <c r="G50" s="109">
        <v>430</v>
      </c>
      <c r="H50" s="109">
        <v>385</v>
      </c>
      <c r="I50" s="109">
        <v>379</v>
      </c>
      <c r="J50" s="109">
        <v>389</v>
      </c>
      <c r="K50" s="64">
        <v>423</v>
      </c>
      <c r="L50" s="109">
        <f t="shared" si="2"/>
        <v>34</v>
      </c>
      <c r="M50" s="65">
        <f t="shared" si="3"/>
        <v>8.7403598971722403</v>
      </c>
      <c r="N50" s="114"/>
    </row>
    <row r="51" spans="1:14" s="72" customFormat="1" ht="13.5" customHeight="1" x14ac:dyDescent="0.2">
      <c r="A51" s="55">
        <v>46</v>
      </c>
      <c r="B51" s="48" t="s">
        <v>53</v>
      </c>
      <c r="C51" s="48"/>
      <c r="D51" s="56" t="s">
        <v>18</v>
      </c>
      <c r="E51" s="115">
        <f t="shared" ref="E51:J51" si="12">E50/E49*100</f>
        <v>82.978723404255319</v>
      </c>
      <c r="F51" s="115">
        <f t="shared" si="12"/>
        <v>84.679089026915108</v>
      </c>
      <c r="G51" s="115">
        <f t="shared" si="12"/>
        <v>92.672413793103445</v>
      </c>
      <c r="H51" s="115">
        <f t="shared" si="12"/>
        <v>94.362745098039213</v>
      </c>
      <c r="I51" s="115">
        <f t="shared" si="12"/>
        <v>86.926605504587144</v>
      </c>
      <c r="J51" s="115">
        <f t="shared" si="12"/>
        <v>88.610478359908882</v>
      </c>
      <c r="K51" s="87">
        <f>K50/K49*100</f>
        <v>97.018348623853214</v>
      </c>
      <c r="L51" s="109">
        <f t="shared" si="2"/>
        <v>8.4078702639443321</v>
      </c>
      <c r="M51" s="65">
        <f t="shared" si="3"/>
        <v>9.4885733827032368</v>
      </c>
      <c r="N51" s="114"/>
    </row>
    <row r="52" spans="1:14" s="72" customFormat="1" ht="13.5" customHeight="1" x14ac:dyDescent="0.2">
      <c r="A52" s="55">
        <v>47</v>
      </c>
      <c r="B52" s="48" t="s">
        <v>54</v>
      </c>
      <c r="C52" s="48"/>
      <c r="D52" s="56" t="s">
        <v>14</v>
      </c>
      <c r="E52" s="109">
        <v>530</v>
      </c>
      <c r="F52" s="109">
        <v>300</v>
      </c>
      <c r="G52" s="109">
        <v>596</v>
      </c>
      <c r="H52" s="109">
        <v>345</v>
      </c>
      <c r="I52" s="109">
        <v>343</v>
      </c>
      <c r="J52" s="109">
        <v>364</v>
      </c>
      <c r="K52" s="64">
        <v>397</v>
      </c>
      <c r="L52" s="109">
        <f t="shared" si="2"/>
        <v>33</v>
      </c>
      <c r="M52" s="65">
        <f t="shared" si="3"/>
        <v>9.0659340659340586</v>
      </c>
      <c r="N52" s="114"/>
    </row>
    <row r="53" spans="1:14" s="72" customFormat="1" ht="13.5" customHeight="1" x14ac:dyDescent="0.2">
      <c r="A53" s="55">
        <v>48</v>
      </c>
      <c r="B53" s="48" t="s">
        <v>53</v>
      </c>
      <c r="C53" s="48"/>
      <c r="D53" s="56" t="s">
        <v>18</v>
      </c>
      <c r="E53" s="115">
        <f t="shared" ref="E53:J53" si="13">E52/E49*100</f>
        <v>112.7659574468085</v>
      </c>
      <c r="F53" s="115">
        <f t="shared" si="13"/>
        <v>62.11180124223602</v>
      </c>
      <c r="G53" s="115">
        <f t="shared" si="13"/>
        <v>128.44827586206898</v>
      </c>
      <c r="H53" s="115">
        <f t="shared" si="13"/>
        <v>84.558823529411768</v>
      </c>
      <c r="I53" s="115">
        <f t="shared" si="13"/>
        <v>78.669724770642205</v>
      </c>
      <c r="J53" s="115">
        <f t="shared" si="13"/>
        <v>82.915717539863323</v>
      </c>
      <c r="K53" s="87">
        <f>K52/K49*100</f>
        <v>91.055045871559642</v>
      </c>
      <c r="L53" s="109">
        <f t="shared" si="2"/>
        <v>8.1393283316963192</v>
      </c>
      <c r="M53" s="65">
        <f t="shared" si="3"/>
        <v>9.8163877406996818</v>
      </c>
      <c r="N53" s="114"/>
    </row>
    <row r="54" spans="1:14" s="72" customFormat="1" ht="13.5" customHeight="1" x14ac:dyDescent="0.2">
      <c r="A54" s="55">
        <v>49</v>
      </c>
      <c r="B54" s="48" t="s">
        <v>55</v>
      </c>
      <c r="C54" s="48"/>
      <c r="D54" s="56" t="s">
        <v>14</v>
      </c>
      <c r="E54" s="109">
        <v>164</v>
      </c>
      <c r="F54" s="109">
        <v>181</v>
      </c>
      <c r="G54" s="109">
        <v>186</v>
      </c>
      <c r="H54" s="109">
        <v>99</v>
      </c>
      <c r="I54" s="109">
        <v>125</v>
      </c>
      <c r="J54" s="109">
        <v>129</v>
      </c>
      <c r="K54" s="64">
        <v>216</v>
      </c>
      <c r="L54" s="109">
        <f t="shared" si="2"/>
        <v>87</v>
      </c>
      <c r="M54" s="65">
        <f t="shared" si="3"/>
        <v>67.441860465116292</v>
      </c>
      <c r="N54" s="114"/>
    </row>
    <row r="55" spans="1:14" s="72" customFormat="1" ht="13.5" customHeight="1" x14ac:dyDescent="0.2">
      <c r="A55" s="55">
        <v>50</v>
      </c>
      <c r="B55" s="48" t="s">
        <v>53</v>
      </c>
      <c r="C55" s="48"/>
      <c r="D55" s="56" t="s">
        <v>18</v>
      </c>
      <c r="E55" s="115">
        <f t="shared" ref="E55:J55" si="14">E54/E49*100</f>
        <v>34.893617021276597</v>
      </c>
      <c r="F55" s="115">
        <f t="shared" si="14"/>
        <v>37.474120082815737</v>
      </c>
      <c r="G55" s="115">
        <f t="shared" si="14"/>
        <v>40.086206896551722</v>
      </c>
      <c r="H55" s="115">
        <f t="shared" si="14"/>
        <v>24.264705882352942</v>
      </c>
      <c r="I55" s="115">
        <f t="shared" si="14"/>
        <v>28.669724770642201</v>
      </c>
      <c r="J55" s="115">
        <f t="shared" si="14"/>
        <v>29.384965831435078</v>
      </c>
      <c r="K55" s="87">
        <f>K54/K49*100</f>
        <v>49.541284403669728</v>
      </c>
      <c r="L55" s="109">
        <f t="shared" si="2"/>
        <v>20.15631857223465</v>
      </c>
      <c r="M55" s="65">
        <f t="shared" si="3"/>
        <v>68.593983358224875</v>
      </c>
      <c r="N55" s="114"/>
    </row>
    <row r="56" spans="1:14" s="72" customFormat="1" ht="13.5" customHeight="1" x14ac:dyDescent="0.2">
      <c r="A56" s="55">
        <v>51</v>
      </c>
      <c r="B56" s="48" t="s">
        <v>56</v>
      </c>
      <c r="C56" s="48"/>
      <c r="D56" s="56" t="s">
        <v>14</v>
      </c>
      <c r="E56" s="109">
        <v>266</v>
      </c>
      <c r="F56" s="107">
        <v>237</v>
      </c>
      <c r="G56" s="107">
        <v>249</v>
      </c>
      <c r="H56" s="107">
        <v>135</v>
      </c>
      <c r="I56" s="107">
        <v>140</v>
      </c>
      <c r="J56" s="107">
        <v>161</v>
      </c>
      <c r="K56" s="64">
        <v>215</v>
      </c>
      <c r="L56" s="109">
        <f t="shared" si="2"/>
        <v>54</v>
      </c>
      <c r="M56" s="65">
        <f t="shared" si="3"/>
        <v>33.540372670807443</v>
      </c>
      <c r="N56" s="114"/>
    </row>
    <row r="57" spans="1:14" s="72" customFormat="1" ht="13.5" customHeight="1" x14ac:dyDescent="0.2">
      <c r="A57" s="55">
        <v>52</v>
      </c>
      <c r="B57" s="48" t="s">
        <v>53</v>
      </c>
      <c r="C57" s="48"/>
      <c r="D57" s="56" t="s">
        <v>18</v>
      </c>
      <c r="E57" s="115">
        <f t="shared" ref="E57:J57" si="15">E56/E49*100</f>
        <v>56.59574468085107</v>
      </c>
      <c r="F57" s="115">
        <f t="shared" si="15"/>
        <v>49.068322981366457</v>
      </c>
      <c r="G57" s="115">
        <f t="shared" si="15"/>
        <v>53.663793103448278</v>
      </c>
      <c r="H57" s="115">
        <f t="shared" si="15"/>
        <v>33.088235294117645</v>
      </c>
      <c r="I57" s="115">
        <f t="shared" si="15"/>
        <v>32.11009174311927</v>
      </c>
      <c r="J57" s="115">
        <f t="shared" si="15"/>
        <v>36.674259681093396</v>
      </c>
      <c r="K57" s="87">
        <f>K56/K49*100</f>
        <v>49.311926605504588</v>
      </c>
      <c r="L57" s="109">
        <f t="shared" si="2"/>
        <v>12.637666924411192</v>
      </c>
      <c r="M57" s="65">
        <f t="shared" si="3"/>
        <v>34.45922844606531</v>
      </c>
      <c r="N57" s="114"/>
    </row>
    <row r="58" spans="1:14" s="72" customFormat="1" ht="18" customHeight="1" x14ac:dyDescent="0.2">
      <c r="A58" s="60">
        <v>53</v>
      </c>
      <c r="B58" s="61" t="s">
        <v>57</v>
      </c>
      <c r="C58" s="61"/>
      <c r="D58" s="62" t="s">
        <v>58</v>
      </c>
      <c r="E58" s="111">
        <f>SUM(E59:E63)</f>
        <v>102323</v>
      </c>
      <c r="F58" s="111">
        <f t="shared" ref="F58:H58" si="16">SUM(F59:F63)</f>
        <v>134203</v>
      </c>
      <c r="G58" s="111">
        <f t="shared" si="16"/>
        <v>135653</v>
      </c>
      <c r="H58" s="111">
        <f t="shared" si="16"/>
        <v>137198</v>
      </c>
      <c r="I58" s="111">
        <v>142608</v>
      </c>
      <c r="J58" s="111">
        <v>162658</v>
      </c>
      <c r="K58" s="84">
        <f>SUM(K59:K63)</f>
        <v>182676</v>
      </c>
      <c r="L58" s="109">
        <f t="shared" si="2"/>
        <v>20018</v>
      </c>
      <c r="M58" s="65">
        <f t="shared" si="3"/>
        <v>12.306803231319691</v>
      </c>
      <c r="N58" s="114"/>
    </row>
    <row r="59" spans="1:14" s="72" customFormat="1" ht="13.5" customHeight="1" x14ac:dyDescent="0.2">
      <c r="A59" s="55">
        <v>54</v>
      </c>
      <c r="B59" s="89" t="s">
        <v>59</v>
      </c>
      <c r="C59" s="89"/>
      <c r="D59" s="56" t="s">
        <v>58</v>
      </c>
      <c r="E59" s="109">
        <v>353</v>
      </c>
      <c r="F59" s="109">
        <v>432</v>
      </c>
      <c r="G59" s="109">
        <v>452</v>
      </c>
      <c r="H59" s="109">
        <v>373</v>
      </c>
      <c r="I59" s="109">
        <v>299</v>
      </c>
      <c r="J59" s="109">
        <v>240</v>
      </c>
      <c r="K59" s="64">
        <v>241</v>
      </c>
      <c r="L59" s="109">
        <f t="shared" si="2"/>
        <v>1</v>
      </c>
      <c r="M59" s="65">
        <f t="shared" si="3"/>
        <v>0.4166666666666714</v>
      </c>
      <c r="N59" s="114"/>
    </row>
    <row r="60" spans="1:14" s="72" customFormat="1" ht="13.5" customHeight="1" x14ac:dyDescent="0.2">
      <c r="A60" s="55">
        <v>55</v>
      </c>
      <c r="B60" s="89" t="s">
        <v>60</v>
      </c>
      <c r="C60" s="89"/>
      <c r="D60" s="56" t="s">
        <v>58</v>
      </c>
      <c r="E60" s="109">
        <v>8975</v>
      </c>
      <c r="F60" s="109">
        <v>11369</v>
      </c>
      <c r="G60" s="109">
        <v>12783</v>
      </c>
      <c r="H60" s="109">
        <v>13537</v>
      </c>
      <c r="I60" s="109">
        <v>14455</v>
      </c>
      <c r="J60" s="109">
        <v>16614</v>
      </c>
      <c r="K60" s="64">
        <v>18275</v>
      </c>
      <c r="L60" s="109">
        <f t="shared" si="2"/>
        <v>1661</v>
      </c>
      <c r="M60" s="65">
        <f t="shared" si="3"/>
        <v>9.997592391958591</v>
      </c>
      <c r="N60" s="114"/>
    </row>
    <row r="61" spans="1:14" s="72" customFormat="1" ht="13.5" customHeight="1" x14ac:dyDescent="0.2">
      <c r="A61" s="55">
        <v>56</v>
      </c>
      <c r="B61" s="89" t="s">
        <v>61</v>
      </c>
      <c r="C61" s="89"/>
      <c r="D61" s="56" t="s">
        <v>58</v>
      </c>
      <c r="E61" s="109">
        <v>8689</v>
      </c>
      <c r="F61" s="109">
        <v>12507</v>
      </c>
      <c r="G61" s="109">
        <v>12508</v>
      </c>
      <c r="H61" s="109">
        <v>13218</v>
      </c>
      <c r="I61" s="109">
        <v>14448</v>
      </c>
      <c r="J61" s="109">
        <v>15739</v>
      </c>
      <c r="K61" s="64">
        <v>17185</v>
      </c>
      <c r="L61" s="109">
        <f t="shared" si="2"/>
        <v>1446</v>
      </c>
      <c r="M61" s="65">
        <f t="shared" si="3"/>
        <v>9.1873689560963356</v>
      </c>
      <c r="N61" s="114"/>
    </row>
    <row r="62" spans="1:14" s="72" customFormat="1" ht="13.5" customHeight="1" x14ac:dyDescent="0.2">
      <c r="A62" s="55">
        <v>57</v>
      </c>
      <c r="B62" s="89" t="s">
        <v>62</v>
      </c>
      <c r="C62" s="89"/>
      <c r="D62" s="56" t="s">
        <v>58</v>
      </c>
      <c r="E62" s="109">
        <v>48676</v>
      </c>
      <c r="F62" s="109">
        <v>64875</v>
      </c>
      <c r="G62" s="109">
        <v>64879</v>
      </c>
      <c r="H62" s="109">
        <v>64983</v>
      </c>
      <c r="I62" s="109">
        <v>69105</v>
      </c>
      <c r="J62" s="109">
        <v>78815</v>
      </c>
      <c r="K62" s="64">
        <v>89021</v>
      </c>
      <c r="L62" s="109">
        <f t="shared" si="2"/>
        <v>10206</v>
      </c>
      <c r="M62" s="65">
        <f t="shared" si="3"/>
        <v>12.949311679248865</v>
      </c>
      <c r="N62" s="114"/>
    </row>
    <row r="63" spans="1:14" s="72" customFormat="1" ht="13.5" customHeight="1" x14ac:dyDescent="0.2">
      <c r="A63" s="55">
        <v>58</v>
      </c>
      <c r="B63" s="89" t="s">
        <v>63</v>
      </c>
      <c r="C63" s="89"/>
      <c r="D63" s="56" t="s">
        <v>58</v>
      </c>
      <c r="E63" s="109">
        <v>35630</v>
      </c>
      <c r="F63" s="109">
        <v>45020</v>
      </c>
      <c r="G63" s="109">
        <v>45031</v>
      </c>
      <c r="H63" s="109">
        <v>45087</v>
      </c>
      <c r="I63" s="109">
        <v>44301</v>
      </c>
      <c r="J63" s="109">
        <v>51250</v>
      </c>
      <c r="K63" s="64">
        <v>57954</v>
      </c>
      <c r="L63" s="109">
        <f t="shared" si="2"/>
        <v>6704</v>
      </c>
      <c r="M63" s="65">
        <f t="shared" si="3"/>
        <v>13.080975609756095</v>
      </c>
      <c r="N63" s="114"/>
    </row>
    <row r="64" spans="1:14" s="72" customFormat="1" ht="13.5" customHeight="1" x14ac:dyDescent="0.2">
      <c r="A64" s="55">
        <v>59</v>
      </c>
      <c r="B64" s="48" t="s">
        <v>64</v>
      </c>
      <c r="C64" s="48"/>
      <c r="D64" s="56" t="s">
        <v>58</v>
      </c>
      <c r="E64" s="109">
        <f>SUM(E65:E69)</f>
        <v>47992</v>
      </c>
      <c r="F64" s="109">
        <f>SUM(F65:F69)</f>
        <v>59578</v>
      </c>
      <c r="G64" s="109">
        <f>SUM(G65:G69)</f>
        <v>60022</v>
      </c>
      <c r="H64" s="109">
        <v>60607</v>
      </c>
      <c r="I64" s="109">
        <v>61389</v>
      </c>
      <c r="J64" s="109">
        <v>65535</v>
      </c>
      <c r="K64" s="84">
        <f>SUM(K65:K69)</f>
        <v>79060</v>
      </c>
      <c r="L64" s="109">
        <f t="shared" si="2"/>
        <v>13525</v>
      </c>
      <c r="M64" s="65">
        <f t="shared" si="3"/>
        <v>20.637827115281908</v>
      </c>
      <c r="N64" s="114"/>
    </row>
    <row r="65" spans="1:14" s="72" customFormat="1" ht="13.5" customHeight="1" x14ac:dyDescent="0.2">
      <c r="A65" s="55">
        <v>60</v>
      </c>
      <c r="B65" s="89" t="s">
        <v>65</v>
      </c>
      <c r="C65" s="89"/>
      <c r="D65" s="56" t="s">
        <v>58</v>
      </c>
      <c r="E65" s="109">
        <v>127</v>
      </c>
      <c r="F65" s="109">
        <v>138</v>
      </c>
      <c r="G65" s="109">
        <v>145</v>
      </c>
      <c r="H65" s="109">
        <v>147</v>
      </c>
      <c r="I65" s="109">
        <v>121</v>
      </c>
      <c r="J65" s="109">
        <v>93</v>
      </c>
      <c r="K65" s="109">
        <v>107</v>
      </c>
      <c r="L65" s="109">
        <f t="shared" si="2"/>
        <v>14</v>
      </c>
      <c r="M65" s="65">
        <f t="shared" si="3"/>
        <v>15.053763440860223</v>
      </c>
      <c r="N65" s="114"/>
    </row>
    <row r="66" spans="1:14" s="72" customFormat="1" ht="13.5" customHeight="1" x14ac:dyDescent="0.2">
      <c r="A66" s="55">
        <v>61</v>
      </c>
      <c r="B66" s="89" t="s">
        <v>66</v>
      </c>
      <c r="C66" s="89"/>
      <c r="D66" s="56" t="s">
        <v>58</v>
      </c>
      <c r="E66" s="109">
        <v>2846</v>
      </c>
      <c r="F66" s="109">
        <v>3255</v>
      </c>
      <c r="G66" s="109">
        <v>3708</v>
      </c>
      <c r="H66" s="109">
        <v>4191</v>
      </c>
      <c r="I66" s="109">
        <v>4212</v>
      </c>
      <c r="J66" s="109">
        <v>4636</v>
      </c>
      <c r="K66" s="109">
        <v>5640</v>
      </c>
      <c r="L66" s="109">
        <f t="shared" si="2"/>
        <v>1004</v>
      </c>
      <c r="M66" s="65">
        <f t="shared" si="3"/>
        <v>21.65660051768765</v>
      </c>
      <c r="N66" s="114"/>
    </row>
    <row r="67" spans="1:14" s="72" customFormat="1" ht="13.5" customHeight="1" x14ac:dyDescent="0.2">
      <c r="A67" s="55">
        <v>62</v>
      </c>
      <c r="B67" s="89" t="s">
        <v>67</v>
      </c>
      <c r="C67" s="89"/>
      <c r="D67" s="56" t="s">
        <v>58</v>
      </c>
      <c r="E67" s="109">
        <v>3650</v>
      </c>
      <c r="F67" s="109">
        <v>4710</v>
      </c>
      <c r="G67" s="109">
        <v>5011</v>
      </c>
      <c r="H67" s="109">
        <v>5232</v>
      </c>
      <c r="I67" s="109">
        <v>5373</v>
      </c>
      <c r="J67" s="109">
        <v>5728</v>
      </c>
      <c r="K67" s="109">
        <v>6804</v>
      </c>
      <c r="L67" s="109">
        <f t="shared" si="2"/>
        <v>1076</v>
      </c>
      <c r="M67" s="65">
        <f t="shared" si="3"/>
        <v>18.784916201117312</v>
      </c>
      <c r="N67" s="114"/>
    </row>
    <row r="68" spans="1:14" s="72" customFormat="1" ht="13.5" customHeight="1" x14ac:dyDescent="0.2">
      <c r="A68" s="55">
        <v>63</v>
      </c>
      <c r="B68" s="89" t="s">
        <v>68</v>
      </c>
      <c r="C68" s="89"/>
      <c r="D68" s="56" t="s">
        <v>58</v>
      </c>
      <c r="E68" s="109">
        <v>24088</v>
      </c>
      <c r="F68" s="109">
        <v>30589</v>
      </c>
      <c r="G68" s="109">
        <v>30498</v>
      </c>
      <c r="H68" s="109">
        <v>30099</v>
      </c>
      <c r="I68" s="109">
        <v>31161</v>
      </c>
      <c r="J68" s="109">
        <v>33435</v>
      </c>
      <c r="K68" s="109">
        <v>40387</v>
      </c>
      <c r="L68" s="109">
        <f t="shared" si="2"/>
        <v>6952</v>
      </c>
      <c r="M68" s="65">
        <f t="shared" si="3"/>
        <v>20.792582622999859</v>
      </c>
      <c r="N68" s="114"/>
    </row>
    <row r="69" spans="1:14" s="72" customFormat="1" ht="13.5" customHeight="1" x14ac:dyDescent="0.2">
      <c r="A69" s="55">
        <v>64</v>
      </c>
      <c r="B69" s="89" t="s">
        <v>69</v>
      </c>
      <c r="C69" s="89"/>
      <c r="D69" s="56" t="s">
        <v>58</v>
      </c>
      <c r="E69" s="109">
        <v>17281</v>
      </c>
      <c r="F69" s="109">
        <v>20886</v>
      </c>
      <c r="G69" s="109">
        <v>20660</v>
      </c>
      <c r="H69" s="109">
        <v>20938</v>
      </c>
      <c r="I69" s="109">
        <v>20522</v>
      </c>
      <c r="J69" s="109">
        <v>21643</v>
      </c>
      <c r="K69" s="109">
        <v>26122</v>
      </c>
      <c r="L69" s="109">
        <f t="shared" si="2"/>
        <v>4479</v>
      </c>
      <c r="M69" s="65">
        <f t="shared" si="3"/>
        <v>20.694912904865319</v>
      </c>
      <c r="N69" s="114"/>
    </row>
    <row r="70" spans="1:14" s="72" customFormat="1" ht="13.5" customHeight="1" x14ac:dyDescent="0.2">
      <c r="A70" s="55">
        <v>65</v>
      </c>
      <c r="B70" s="48" t="s">
        <v>70</v>
      </c>
      <c r="C70" s="48"/>
      <c r="D70" s="56" t="s">
        <v>58</v>
      </c>
      <c r="E70" s="109">
        <v>1174</v>
      </c>
      <c r="F70" s="109">
        <v>1199</v>
      </c>
      <c r="G70" s="109">
        <f>8+437+85+389+294</f>
        <v>1213</v>
      </c>
      <c r="H70" s="109">
        <v>1679</v>
      </c>
      <c r="I70" s="109">
        <v>1222</v>
      </c>
      <c r="J70" s="109">
        <v>1277</v>
      </c>
      <c r="K70" s="109">
        <v>1613</v>
      </c>
      <c r="L70" s="109">
        <f t="shared" si="2"/>
        <v>336</v>
      </c>
      <c r="M70" s="65">
        <f t="shared" si="3"/>
        <v>26.31166797180893</v>
      </c>
      <c r="N70" s="114"/>
    </row>
    <row r="71" spans="1:14" s="72" customFormat="1" ht="13.5" customHeight="1" x14ac:dyDescent="0.2">
      <c r="A71" s="55">
        <v>66</v>
      </c>
      <c r="B71" s="48" t="s">
        <v>71</v>
      </c>
      <c r="C71" s="48"/>
      <c r="D71" s="56" t="s">
        <v>58</v>
      </c>
      <c r="E71" s="109">
        <v>29574</v>
      </c>
      <c r="F71" s="109">
        <v>42159</v>
      </c>
      <c r="G71" s="109">
        <v>49030</v>
      </c>
      <c r="H71" s="109">
        <v>48144</v>
      </c>
      <c r="I71" s="109">
        <v>52354</v>
      </c>
      <c r="J71" s="109">
        <v>51394</v>
      </c>
      <c r="K71" s="109">
        <v>54463</v>
      </c>
      <c r="L71" s="109">
        <f t="shared" si="2"/>
        <v>3069</v>
      </c>
      <c r="M71" s="65">
        <f t="shared" si="3"/>
        <v>5.9715141845351667</v>
      </c>
      <c r="N71" s="114"/>
    </row>
    <row r="72" spans="1:14" s="72" customFormat="1" ht="13.5" customHeight="1" x14ac:dyDescent="0.2">
      <c r="A72" s="55">
        <v>67</v>
      </c>
      <c r="B72" s="48" t="s">
        <v>72</v>
      </c>
      <c r="C72" s="48"/>
      <c r="D72" s="56" t="s">
        <v>58</v>
      </c>
      <c r="E72" s="109">
        <v>11558</v>
      </c>
      <c r="F72" s="107">
        <v>6491</v>
      </c>
      <c r="G72" s="107">
        <v>3429</v>
      </c>
      <c r="H72" s="107">
        <v>756</v>
      </c>
      <c r="I72" s="107">
        <v>631</v>
      </c>
      <c r="J72" s="107">
        <v>301</v>
      </c>
      <c r="K72" s="107">
        <v>334</v>
      </c>
      <c r="L72" s="109">
        <f t="shared" si="2"/>
        <v>33</v>
      </c>
      <c r="M72" s="65">
        <f t="shared" si="3"/>
        <v>10.963455149501655</v>
      </c>
      <c r="N72" s="117"/>
    </row>
    <row r="73" spans="1:14" s="72" customFormat="1" ht="13.5" customHeight="1" x14ac:dyDescent="0.2">
      <c r="A73" s="55">
        <v>68</v>
      </c>
      <c r="B73" s="48" t="s">
        <v>73</v>
      </c>
      <c r="C73" s="48"/>
      <c r="D73" s="56" t="s">
        <v>58</v>
      </c>
      <c r="E73" s="109">
        <v>18648</v>
      </c>
      <c r="F73" s="109">
        <v>2500</v>
      </c>
      <c r="G73" s="109">
        <v>7357</v>
      </c>
      <c r="H73" s="109">
        <v>423</v>
      </c>
      <c r="I73" s="109">
        <v>1077</v>
      </c>
      <c r="J73" s="109">
        <v>1147</v>
      </c>
      <c r="K73" s="109">
        <v>383</v>
      </c>
      <c r="L73" s="109">
        <f t="shared" si="2"/>
        <v>-764</v>
      </c>
      <c r="M73" s="65">
        <f t="shared" si="3"/>
        <v>-66.608544027898859</v>
      </c>
      <c r="N73" s="114"/>
    </row>
    <row r="74" spans="1:14" s="72" customFormat="1" ht="13.5" customHeight="1" x14ac:dyDescent="0.2">
      <c r="A74" s="55">
        <v>69</v>
      </c>
      <c r="B74" s="48" t="s">
        <v>74</v>
      </c>
      <c r="C74" s="48"/>
      <c r="D74" s="56" t="s">
        <v>58</v>
      </c>
      <c r="E74" s="109">
        <v>2389</v>
      </c>
      <c r="F74" s="109">
        <v>2879</v>
      </c>
      <c r="G74" s="109">
        <v>4089</v>
      </c>
      <c r="H74" s="109">
        <v>5436</v>
      </c>
      <c r="I74" s="109">
        <v>5695</v>
      </c>
      <c r="J74" s="109">
        <v>6338</v>
      </c>
      <c r="K74" s="109">
        <v>9139</v>
      </c>
      <c r="L74" s="109">
        <f t="shared" ref="L74:L101" si="17">K74-J74</f>
        <v>2801</v>
      </c>
      <c r="M74" s="65">
        <f t="shared" ref="M74:M101" si="18">K74/J74*100-100</f>
        <v>44.193751972230984</v>
      </c>
      <c r="N74" s="114"/>
    </row>
    <row r="75" spans="1:14" s="101" customFormat="1" ht="13.5" customHeight="1" x14ac:dyDescent="0.2">
      <c r="A75" s="55">
        <v>70</v>
      </c>
      <c r="B75" s="48" t="s">
        <v>75</v>
      </c>
      <c r="C75" s="48"/>
      <c r="D75" s="56" t="s">
        <v>58</v>
      </c>
      <c r="E75" s="109">
        <v>1875</v>
      </c>
      <c r="F75" s="109">
        <v>911</v>
      </c>
      <c r="G75" s="109">
        <v>1922</v>
      </c>
      <c r="H75" s="109">
        <v>1425</v>
      </c>
      <c r="I75" s="109">
        <v>1121</v>
      </c>
      <c r="J75" s="109">
        <v>2038</v>
      </c>
      <c r="K75" s="109">
        <v>1972</v>
      </c>
      <c r="L75" s="109">
        <f t="shared" si="17"/>
        <v>-66</v>
      </c>
      <c r="M75" s="65">
        <f t="shared" si="18"/>
        <v>-3.2384690873405333</v>
      </c>
      <c r="N75" s="118"/>
    </row>
    <row r="76" spans="1:14" ht="18" customHeight="1" x14ac:dyDescent="0.2">
      <c r="A76" s="60">
        <v>71</v>
      </c>
      <c r="B76" s="61" t="s">
        <v>76</v>
      </c>
      <c r="C76" s="61"/>
      <c r="D76" s="62" t="s">
        <v>24</v>
      </c>
      <c r="E76" s="111">
        <v>1016</v>
      </c>
      <c r="F76" s="111">
        <v>1060</v>
      </c>
      <c r="G76" s="111">
        <v>1011</v>
      </c>
      <c r="H76" s="111">
        <v>873</v>
      </c>
      <c r="I76" s="111">
        <v>933</v>
      </c>
      <c r="J76" s="111">
        <v>936</v>
      </c>
      <c r="K76" s="84">
        <f>SUM(K77:K79)</f>
        <v>907</v>
      </c>
      <c r="L76" s="109">
        <f t="shared" si="17"/>
        <v>-29</v>
      </c>
      <c r="M76" s="65">
        <f>K76/J76*100-100</f>
        <v>-3.0982905982906033</v>
      </c>
      <c r="N76" s="119"/>
    </row>
    <row r="77" spans="1:14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109">
        <v>523</v>
      </c>
      <c r="F77" s="109">
        <v>510</v>
      </c>
      <c r="G77" s="109">
        <v>484</v>
      </c>
      <c r="H77" s="109">
        <v>387</v>
      </c>
      <c r="I77" s="109">
        <v>390</v>
      </c>
      <c r="J77" s="109">
        <v>375</v>
      </c>
      <c r="K77" s="109">
        <v>363</v>
      </c>
      <c r="L77" s="109">
        <f t="shared" si="17"/>
        <v>-12</v>
      </c>
      <c r="M77" s="65">
        <f t="shared" si="18"/>
        <v>-3.2000000000000028</v>
      </c>
      <c r="N77" s="120"/>
    </row>
    <row r="78" spans="1:14" ht="13.5" customHeight="1" x14ac:dyDescent="0.2">
      <c r="A78" s="55">
        <v>73</v>
      </c>
      <c r="B78" s="49"/>
      <c r="C78" s="90" t="s">
        <v>79</v>
      </c>
      <c r="D78" s="56" t="s">
        <v>24</v>
      </c>
      <c r="E78" s="109">
        <v>452</v>
      </c>
      <c r="F78" s="109">
        <v>482</v>
      </c>
      <c r="G78" s="109">
        <v>475</v>
      </c>
      <c r="H78" s="109">
        <v>448</v>
      </c>
      <c r="I78" s="109">
        <v>490</v>
      </c>
      <c r="J78" s="109">
        <v>512</v>
      </c>
      <c r="K78" s="109">
        <v>501</v>
      </c>
      <c r="L78" s="109">
        <f t="shared" si="17"/>
        <v>-11</v>
      </c>
      <c r="M78" s="65">
        <f t="shared" si="18"/>
        <v>-2.1484375</v>
      </c>
      <c r="N78" s="120"/>
    </row>
    <row r="79" spans="1:14" ht="13.5" customHeight="1" x14ac:dyDescent="0.2">
      <c r="A79" s="55">
        <v>74</v>
      </c>
      <c r="B79" s="49"/>
      <c r="C79" s="90" t="s">
        <v>80</v>
      </c>
      <c r="D79" s="56" t="s">
        <v>24</v>
      </c>
      <c r="E79" s="109">
        <v>41</v>
      </c>
      <c r="F79" s="109">
        <v>68</v>
      </c>
      <c r="G79" s="109">
        <v>52</v>
      </c>
      <c r="H79" s="109">
        <v>38</v>
      </c>
      <c r="I79" s="109">
        <v>53</v>
      </c>
      <c r="J79" s="109">
        <v>49</v>
      </c>
      <c r="K79" s="109">
        <v>43</v>
      </c>
      <c r="L79" s="109">
        <f t="shared" si="17"/>
        <v>-6</v>
      </c>
      <c r="M79" s="65">
        <f t="shared" si="18"/>
        <v>-12.244897959183675</v>
      </c>
      <c r="N79" s="120"/>
    </row>
    <row r="80" spans="1:14" ht="13.5" customHeight="1" x14ac:dyDescent="0.2">
      <c r="A80" s="55">
        <v>75</v>
      </c>
      <c r="B80" s="77" t="s">
        <v>81</v>
      </c>
      <c r="C80" s="77"/>
      <c r="D80" s="56" t="s">
        <v>24</v>
      </c>
      <c r="E80" s="109">
        <v>464</v>
      </c>
      <c r="F80" s="109">
        <v>492</v>
      </c>
      <c r="G80" s="109">
        <v>472</v>
      </c>
      <c r="H80" s="109">
        <v>386</v>
      </c>
      <c r="I80" s="109">
        <v>426</v>
      </c>
      <c r="J80" s="109">
        <v>436</v>
      </c>
      <c r="K80" s="109">
        <v>425</v>
      </c>
      <c r="L80" s="109">
        <f t="shared" si="17"/>
        <v>-11</v>
      </c>
      <c r="M80" s="65">
        <f t="shared" si="18"/>
        <v>-2.5229357798165211</v>
      </c>
      <c r="N80" s="120"/>
    </row>
    <row r="81" spans="1:14" ht="13.5" customHeight="1" x14ac:dyDescent="0.2">
      <c r="A81" s="55">
        <v>76</v>
      </c>
      <c r="B81" s="48" t="s">
        <v>82</v>
      </c>
      <c r="C81" s="48"/>
      <c r="D81" s="56" t="s">
        <v>83</v>
      </c>
      <c r="E81" s="115">
        <v>17.399999999999999</v>
      </c>
      <c r="F81" s="115">
        <v>24.6</v>
      </c>
      <c r="G81" s="115">
        <v>24.4</v>
      </c>
      <c r="H81" s="115">
        <v>25.3</v>
      </c>
      <c r="I81" s="115">
        <v>32.5</v>
      </c>
      <c r="J81" s="115">
        <v>14.5</v>
      </c>
      <c r="K81" s="115">
        <v>24.5</v>
      </c>
      <c r="L81" s="109">
        <f>K81-J81</f>
        <v>10</v>
      </c>
      <c r="M81" s="65">
        <f>K81/J81*100-100</f>
        <v>68.965517241379303</v>
      </c>
      <c r="N81" s="120"/>
    </row>
    <row r="82" spans="1:14" ht="13.5" customHeight="1" x14ac:dyDescent="0.2">
      <c r="A82" s="55">
        <v>77</v>
      </c>
      <c r="B82" s="48" t="s">
        <v>84</v>
      </c>
      <c r="C82" s="48"/>
      <c r="D82" s="56" t="s">
        <v>83</v>
      </c>
      <c r="E82" s="115">
        <v>11.2</v>
      </c>
      <c r="F82" s="115">
        <v>8.1999999999999993</v>
      </c>
      <c r="G82" s="115">
        <v>8.6</v>
      </c>
      <c r="H82" s="115">
        <v>10.4</v>
      </c>
      <c r="I82" s="115">
        <v>13.5</v>
      </c>
      <c r="J82" s="115">
        <v>8.6999999999999993</v>
      </c>
      <c r="K82" s="115">
        <v>9.8000000000000007</v>
      </c>
      <c r="L82" s="109">
        <f t="shared" si="17"/>
        <v>1.1000000000000014</v>
      </c>
      <c r="M82" s="65">
        <f t="shared" si="18"/>
        <v>12.643678160919563</v>
      </c>
      <c r="N82" s="120"/>
    </row>
    <row r="83" spans="1:14" ht="13.5" customHeight="1" x14ac:dyDescent="0.2">
      <c r="A83" s="55">
        <v>78</v>
      </c>
      <c r="B83" s="48" t="s">
        <v>85</v>
      </c>
      <c r="C83" s="48"/>
      <c r="D83" s="56" t="s">
        <v>83</v>
      </c>
      <c r="E83" s="115">
        <v>600</v>
      </c>
      <c r="F83" s="115">
        <v>710</v>
      </c>
      <c r="G83" s="115">
        <v>600</v>
      </c>
      <c r="H83" s="115">
        <v>670</v>
      </c>
      <c r="I83" s="115">
        <v>830</v>
      </c>
      <c r="J83" s="115">
        <v>750</v>
      </c>
      <c r="K83" s="115">
        <v>811</v>
      </c>
      <c r="L83" s="109">
        <f t="shared" si="17"/>
        <v>61</v>
      </c>
      <c r="M83" s="65">
        <f t="shared" si="18"/>
        <v>8.1333333333333258</v>
      </c>
      <c r="N83" s="120"/>
    </row>
    <row r="84" spans="1:14" ht="13.5" customHeight="1" x14ac:dyDescent="0.2">
      <c r="A84" s="55">
        <v>79</v>
      </c>
      <c r="B84" s="48" t="s">
        <v>86</v>
      </c>
      <c r="C84" s="48"/>
      <c r="D84" s="56" t="s">
        <v>83</v>
      </c>
      <c r="E84" s="115">
        <v>80</v>
      </c>
      <c r="F84" s="115">
        <v>50</v>
      </c>
      <c r="G84" s="115">
        <v>50</v>
      </c>
      <c r="H84" s="115">
        <v>50</v>
      </c>
      <c r="I84" s="115">
        <v>50</v>
      </c>
      <c r="J84" s="115"/>
      <c r="K84" s="115">
        <v>0</v>
      </c>
      <c r="L84" s="109">
        <f t="shared" si="17"/>
        <v>0</v>
      </c>
      <c r="M84" s="109" t="e">
        <f t="shared" si="18"/>
        <v>#DIV/0!</v>
      </c>
      <c r="N84" s="120"/>
    </row>
    <row r="85" spans="1:14" ht="13.5" customHeight="1" x14ac:dyDescent="0.2">
      <c r="A85" s="55">
        <v>80</v>
      </c>
      <c r="B85" s="48" t="s">
        <v>87</v>
      </c>
      <c r="C85" s="48"/>
      <c r="D85" s="56" t="s">
        <v>8</v>
      </c>
      <c r="E85" s="109">
        <v>1</v>
      </c>
      <c r="F85" s="109">
        <v>1</v>
      </c>
      <c r="G85" s="109">
        <v>1</v>
      </c>
      <c r="H85" s="109">
        <v>1</v>
      </c>
      <c r="I85" s="109">
        <v>1</v>
      </c>
      <c r="J85" s="109">
        <v>1</v>
      </c>
      <c r="K85" s="109">
        <v>1</v>
      </c>
      <c r="L85" s="109">
        <f t="shared" si="17"/>
        <v>0</v>
      </c>
      <c r="M85" s="65">
        <f t="shared" si="18"/>
        <v>0</v>
      </c>
      <c r="N85" s="120"/>
    </row>
    <row r="86" spans="1:14" ht="13.5" customHeight="1" x14ac:dyDescent="0.2">
      <c r="A86" s="55">
        <v>81</v>
      </c>
      <c r="B86" s="48" t="s">
        <v>88</v>
      </c>
      <c r="C86" s="48"/>
      <c r="D86" s="56" t="s">
        <v>8</v>
      </c>
      <c r="E86" s="109">
        <v>18</v>
      </c>
      <c r="F86" s="109">
        <v>18</v>
      </c>
      <c r="G86" s="109">
        <v>18</v>
      </c>
      <c r="H86" s="109">
        <v>17</v>
      </c>
      <c r="I86" s="109">
        <v>17</v>
      </c>
      <c r="J86" s="109">
        <v>19</v>
      </c>
      <c r="K86" s="109">
        <v>17</v>
      </c>
      <c r="L86" s="109">
        <f t="shared" si="17"/>
        <v>-2</v>
      </c>
      <c r="M86" s="65">
        <f t="shared" si="18"/>
        <v>-10.526315789473685</v>
      </c>
      <c r="N86" s="120"/>
    </row>
    <row r="87" spans="1:14" ht="13.5" customHeight="1" x14ac:dyDescent="0.2">
      <c r="A87" s="55">
        <v>82</v>
      </c>
      <c r="B87" s="48" t="s">
        <v>89</v>
      </c>
      <c r="C87" s="48"/>
      <c r="D87" s="56" t="s">
        <v>24</v>
      </c>
      <c r="E87" s="109">
        <v>533</v>
      </c>
      <c r="F87" s="109">
        <v>518</v>
      </c>
      <c r="G87" s="109">
        <v>488</v>
      </c>
      <c r="H87" s="109">
        <v>458</v>
      </c>
      <c r="I87" s="109">
        <v>431</v>
      </c>
      <c r="J87" s="109">
        <v>409</v>
      </c>
      <c r="K87" s="109">
        <v>417</v>
      </c>
      <c r="L87" s="109">
        <f t="shared" si="17"/>
        <v>8</v>
      </c>
      <c r="M87" s="65">
        <f t="shared" si="18"/>
        <v>1.9559902200489034</v>
      </c>
      <c r="N87" s="120"/>
    </row>
    <row r="88" spans="1:14" ht="13.5" customHeight="1" x14ac:dyDescent="0.2">
      <c r="A88" s="55">
        <v>83</v>
      </c>
      <c r="B88" s="48" t="s">
        <v>90</v>
      </c>
      <c r="C88" s="48"/>
      <c r="D88" s="56" t="s">
        <v>24</v>
      </c>
      <c r="E88" s="109">
        <v>274</v>
      </c>
      <c r="F88" s="109">
        <v>250</v>
      </c>
      <c r="G88" s="109">
        <v>239</v>
      </c>
      <c r="H88" s="109">
        <v>219</v>
      </c>
      <c r="I88" s="109">
        <v>201</v>
      </c>
      <c r="J88" s="109">
        <v>188</v>
      </c>
      <c r="K88" s="109">
        <v>185</v>
      </c>
      <c r="L88" s="109">
        <f t="shared" si="17"/>
        <v>-3</v>
      </c>
      <c r="M88" s="65">
        <f t="shared" si="18"/>
        <v>-1.5957446808510696</v>
      </c>
      <c r="N88" s="120"/>
    </row>
    <row r="89" spans="1:14" ht="13.5" customHeight="1" x14ac:dyDescent="0.2">
      <c r="A89" s="55">
        <v>84</v>
      </c>
      <c r="B89" s="48" t="s">
        <v>91</v>
      </c>
      <c r="C89" s="48"/>
      <c r="D89" s="56" t="s">
        <v>24</v>
      </c>
      <c r="E89" s="109">
        <v>48</v>
      </c>
      <c r="F89" s="109">
        <v>56</v>
      </c>
      <c r="G89" s="109">
        <v>49</v>
      </c>
      <c r="H89" s="109">
        <v>54</v>
      </c>
      <c r="I89" s="109">
        <v>51</v>
      </c>
      <c r="J89" s="109">
        <v>50</v>
      </c>
      <c r="K89" s="109">
        <v>48</v>
      </c>
      <c r="L89" s="109">
        <f t="shared" si="17"/>
        <v>-2</v>
      </c>
      <c r="M89" s="65">
        <f t="shared" si="18"/>
        <v>-4</v>
      </c>
      <c r="N89" s="120"/>
    </row>
    <row r="90" spans="1:14" ht="13.5" customHeight="1" x14ac:dyDescent="0.2">
      <c r="A90" s="55">
        <v>85</v>
      </c>
      <c r="B90" s="48" t="s">
        <v>90</v>
      </c>
      <c r="C90" s="48"/>
      <c r="D90" s="56" t="s">
        <v>24</v>
      </c>
      <c r="E90" s="109">
        <v>26</v>
      </c>
      <c r="F90" s="109">
        <v>37</v>
      </c>
      <c r="G90" s="109">
        <v>35</v>
      </c>
      <c r="H90" s="109">
        <v>34</v>
      </c>
      <c r="I90" s="109">
        <v>39</v>
      </c>
      <c r="J90" s="109">
        <v>33</v>
      </c>
      <c r="K90" s="109">
        <v>34</v>
      </c>
      <c r="L90" s="109">
        <f t="shared" si="17"/>
        <v>1</v>
      </c>
      <c r="M90" s="65">
        <f t="shared" si="18"/>
        <v>3.0303030303030312</v>
      </c>
      <c r="N90" s="120"/>
    </row>
    <row r="91" spans="1:14" ht="13.5" customHeight="1" x14ac:dyDescent="0.2">
      <c r="A91" s="55">
        <v>86</v>
      </c>
      <c r="B91" s="48" t="s">
        <v>92</v>
      </c>
      <c r="C91" s="48"/>
      <c r="D91" s="56" t="s">
        <v>24</v>
      </c>
      <c r="E91" s="109">
        <v>25</v>
      </c>
      <c r="F91" s="109">
        <v>25</v>
      </c>
      <c r="G91" s="109">
        <v>25</v>
      </c>
      <c r="H91" s="109">
        <v>24</v>
      </c>
      <c r="I91" s="109">
        <v>23</v>
      </c>
      <c r="J91" s="109">
        <v>23</v>
      </c>
      <c r="K91" s="109">
        <v>23</v>
      </c>
      <c r="L91" s="109">
        <f t="shared" si="17"/>
        <v>0</v>
      </c>
      <c r="M91" s="65">
        <f t="shared" si="18"/>
        <v>0</v>
      </c>
      <c r="N91" s="120"/>
    </row>
    <row r="92" spans="1:14" ht="13.5" customHeight="1" x14ac:dyDescent="0.2">
      <c r="A92" s="55">
        <v>87</v>
      </c>
      <c r="B92" s="48" t="s">
        <v>90</v>
      </c>
      <c r="C92" s="48"/>
      <c r="D92" s="56" t="s">
        <v>24</v>
      </c>
      <c r="E92" s="109">
        <v>16</v>
      </c>
      <c r="F92" s="109">
        <v>17</v>
      </c>
      <c r="G92" s="109">
        <v>17</v>
      </c>
      <c r="H92" s="109">
        <v>16</v>
      </c>
      <c r="I92" s="109">
        <v>17</v>
      </c>
      <c r="J92" s="109">
        <v>17</v>
      </c>
      <c r="K92" s="109">
        <v>17</v>
      </c>
      <c r="L92" s="109">
        <f t="shared" si="17"/>
        <v>0</v>
      </c>
      <c r="M92" s="65">
        <f t="shared" si="18"/>
        <v>0</v>
      </c>
      <c r="N92" s="120"/>
    </row>
    <row r="93" spans="1:14" ht="13.5" customHeight="1" x14ac:dyDescent="0.2">
      <c r="A93" s="55">
        <v>88</v>
      </c>
      <c r="B93" s="48" t="s">
        <v>93</v>
      </c>
      <c r="C93" s="48"/>
      <c r="D93" s="56" t="s">
        <v>24</v>
      </c>
      <c r="E93" s="109">
        <v>96</v>
      </c>
      <c r="F93" s="109">
        <v>48</v>
      </c>
      <c r="G93" s="109">
        <v>44</v>
      </c>
      <c r="H93" s="109">
        <v>45</v>
      </c>
      <c r="I93" s="109">
        <v>42</v>
      </c>
      <c r="J93" s="109">
        <v>44</v>
      </c>
      <c r="K93" s="109">
        <v>62</v>
      </c>
      <c r="L93" s="109">
        <f t="shared" si="17"/>
        <v>18</v>
      </c>
      <c r="M93" s="65">
        <f t="shared" si="18"/>
        <v>40.909090909090907</v>
      </c>
      <c r="N93" s="120"/>
    </row>
    <row r="94" spans="1:14" ht="13.5" customHeight="1" x14ac:dyDescent="0.2">
      <c r="A94" s="55">
        <v>89</v>
      </c>
      <c r="B94" s="48" t="s">
        <v>94</v>
      </c>
      <c r="C94" s="48"/>
      <c r="D94" s="56" t="s">
        <v>24</v>
      </c>
      <c r="E94" s="109">
        <v>72</v>
      </c>
      <c r="F94" s="109">
        <v>85</v>
      </c>
      <c r="G94" s="109">
        <v>71</v>
      </c>
      <c r="H94" s="109">
        <v>90</v>
      </c>
      <c r="I94" s="109">
        <v>63</v>
      </c>
      <c r="J94" s="109">
        <v>38</v>
      </c>
      <c r="K94" s="109">
        <v>35</v>
      </c>
      <c r="L94" s="109">
        <f t="shared" si="17"/>
        <v>-3</v>
      </c>
      <c r="M94" s="65">
        <f t="shared" si="18"/>
        <v>-7.8947368421052602</v>
      </c>
      <c r="N94" s="120"/>
    </row>
    <row r="95" spans="1:14" ht="13.5" customHeight="1" x14ac:dyDescent="0.2">
      <c r="A95" s="55">
        <v>90</v>
      </c>
      <c r="B95" s="48" t="s">
        <v>95</v>
      </c>
      <c r="C95" s="48"/>
      <c r="D95" s="56" t="s">
        <v>24</v>
      </c>
      <c r="E95" s="109">
        <v>7</v>
      </c>
      <c r="F95" s="109">
        <v>21</v>
      </c>
      <c r="G95" s="109">
        <v>5</v>
      </c>
      <c r="H95" s="109">
        <v>1</v>
      </c>
      <c r="I95" s="109">
        <v>6</v>
      </c>
      <c r="J95" s="109">
        <v>3</v>
      </c>
      <c r="K95" s="109">
        <v>3</v>
      </c>
      <c r="L95" s="109">
        <f t="shared" si="17"/>
        <v>0</v>
      </c>
      <c r="M95" s="65">
        <f t="shared" si="18"/>
        <v>0</v>
      </c>
      <c r="N95" s="120"/>
    </row>
    <row r="96" spans="1:14" ht="13.5" customHeight="1" x14ac:dyDescent="0.2">
      <c r="A96" s="55">
        <v>91</v>
      </c>
      <c r="B96" s="48" t="s">
        <v>97</v>
      </c>
      <c r="C96" s="48"/>
      <c r="D96" s="56" t="s">
        <v>24</v>
      </c>
      <c r="E96" s="109">
        <v>7</v>
      </c>
      <c r="F96" s="109">
        <v>9</v>
      </c>
      <c r="G96" s="109">
        <v>5</v>
      </c>
      <c r="H96" s="109">
        <v>1</v>
      </c>
      <c r="I96" s="109">
        <v>6</v>
      </c>
      <c r="J96" s="109">
        <v>3</v>
      </c>
      <c r="K96" s="109">
        <v>3</v>
      </c>
      <c r="L96" s="109">
        <f t="shared" si="17"/>
        <v>0</v>
      </c>
      <c r="M96" s="65">
        <f t="shared" si="18"/>
        <v>0</v>
      </c>
      <c r="N96" s="120"/>
    </row>
    <row r="97" spans="1:14" ht="27" customHeight="1" x14ac:dyDescent="0.2">
      <c r="A97" s="55">
        <v>92</v>
      </c>
      <c r="B97" s="48" t="s">
        <v>98</v>
      </c>
      <c r="C97" s="48"/>
      <c r="D97" s="56" t="s">
        <v>24</v>
      </c>
      <c r="E97" s="109">
        <v>3</v>
      </c>
      <c r="F97" s="109">
        <v>2</v>
      </c>
      <c r="G97" s="109">
        <v>1</v>
      </c>
      <c r="H97" s="109">
        <v>0</v>
      </c>
      <c r="I97" s="109">
        <v>2</v>
      </c>
      <c r="J97" s="109">
        <v>1</v>
      </c>
      <c r="K97" s="109"/>
      <c r="L97" s="109">
        <f t="shared" si="17"/>
        <v>-1</v>
      </c>
      <c r="M97" s="65">
        <f t="shared" si="18"/>
        <v>-100</v>
      </c>
      <c r="N97" s="120"/>
    </row>
    <row r="98" spans="1:14" ht="13.5" customHeight="1" x14ac:dyDescent="0.2">
      <c r="A98" s="55">
        <v>93</v>
      </c>
      <c r="B98" s="48" t="s">
        <v>99</v>
      </c>
      <c r="C98" s="48"/>
      <c r="D98" s="56" t="s">
        <v>24</v>
      </c>
      <c r="E98" s="109"/>
      <c r="F98" s="109"/>
      <c r="G98" s="109"/>
      <c r="H98" s="109"/>
      <c r="I98" s="109"/>
      <c r="J98" s="109">
        <v>1</v>
      </c>
      <c r="K98" s="109"/>
      <c r="L98" s="109">
        <f t="shared" si="17"/>
        <v>-1</v>
      </c>
      <c r="M98" s="65">
        <f t="shared" si="18"/>
        <v>-100</v>
      </c>
      <c r="N98" s="120"/>
    </row>
    <row r="99" spans="1:14" ht="13.5" customHeight="1" x14ac:dyDescent="0.2">
      <c r="A99" s="55">
        <v>94</v>
      </c>
      <c r="B99" s="48" t="s">
        <v>100</v>
      </c>
      <c r="C99" s="48"/>
      <c r="D99" s="56" t="s">
        <v>24</v>
      </c>
      <c r="E99" s="109">
        <v>34</v>
      </c>
      <c r="F99" s="109">
        <v>30</v>
      </c>
      <c r="G99" s="109">
        <v>28</v>
      </c>
      <c r="H99" s="109">
        <v>24</v>
      </c>
      <c r="I99" s="109">
        <v>35</v>
      </c>
      <c r="J99" s="109">
        <v>18</v>
      </c>
      <c r="K99" s="109">
        <v>6</v>
      </c>
      <c r="L99" s="109">
        <f>K99-J99</f>
        <v>-12</v>
      </c>
      <c r="M99" s="65">
        <f t="shared" si="18"/>
        <v>-66.666666666666671</v>
      </c>
    </row>
    <row r="100" spans="1:14" ht="13.5" customHeight="1" x14ac:dyDescent="0.2">
      <c r="A100" s="55">
        <v>95</v>
      </c>
      <c r="B100" s="48" t="s">
        <v>101</v>
      </c>
      <c r="C100" s="48"/>
      <c r="D100" s="56" t="s">
        <v>8</v>
      </c>
      <c r="E100" s="109">
        <v>11</v>
      </c>
      <c r="F100" s="109">
        <v>11</v>
      </c>
      <c r="G100" s="109">
        <v>13</v>
      </c>
      <c r="H100" s="109">
        <v>17</v>
      </c>
      <c r="I100" s="109">
        <v>13</v>
      </c>
      <c r="J100" s="109">
        <v>8</v>
      </c>
      <c r="K100" s="109">
        <v>11</v>
      </c>
      <c r="L100" s="109">
        <f>K100-J100</f>
        <v>3</v>
      </c>
      <c r="M100" s="65">
        <f t="shared" si="18"/>
        <v>37.5</v>
      </c>
    </row>
    <row r="101" spans="1:14" ht="13.5" customHeight="1" x14ac:dyDescent="0.2">
      <c r="A101" s="55">
        <v>96</v>
      </c>
      <c r="B101" s="48" t="s">
        <v>102</v>
      </c>
      <c r="C101" s="48"/>
      <c r="D101" s="56" t="s">
        <v>24</v>
      </c>
      <c r="E101" s="109">
        <v>7</v>
      </c>
      <c r="F101" s="109">
        <v>9</v>
      </c>
      <c r="G101" s="109">
        <v>13</v>
      </c>
      <c r="H101" s="109">
        <v>18</v>
      </c>
      <c r="I101" s="109">
        <v>16</v>
      </c>
      <c r="J101" s="109">
        <v>7</v>
      </c>
      <c r="K101" s="109">
        <v>10</v>
      </c>
      <c r="L101" s="109">
        <f t="shared" si="17"/>
        <v>3</v>
      </c>
      <c r="M101" s="65">
        <f t="shared" si="18"/>
        <v>42.857142857142861</v>
      </c>
    </row>
    <row r="102" spans="1:14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4" ht="18" customHeight="1" x14ac:dyDescent="0.2"/>
    <row r="104" spans="1:14" ht="18" customHeight="1" x14ac:dyDescent="0.2"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</row>
    <row r="105" spans="1:14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K105" s="98"/>
      <c r="L105" s="98"/>
    </row>
    <row r="106" spans="1:14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4" ht="18.75" customHeight="1" x14ac:dyDescent="0.2"/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H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6999999999999995" bottom="0.38" header="0.15748031496062992" footer="0.1574803149606299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workbookViewId="0">
      <pane xSplit="4" ySplit="5" topLeftCell="E6" activePane="bottomRight" state="frozen"/>
      <selection activeCell="I83" sqref="I83"/>
      <selection pane="topRight" activeCell="I83" sqref="I83"/>
      <selection pane="bottomLeft" activeCell="I83" sqref="I83"/>
      <selection pane="bottomRight" activeCell="I83" sqref="I83"/>
    </sheetView>
  </sheetViews>
  <sheetFormatPr defaultRowHeight="11.25" x14ac:dyDescent="0.2"/>
  <cols>
    <col min="1" max="1" width="3.5703125" style="40" customWidth="1"/>
    <col min="2" max="2" width="15.85546875" style="40" customWidth="1"/>
    <col min="3" max="3" width="13" style="40" customWidth="1"/>
    <col min="4" max="4" width="6.5703125" style="40" customWidth="1"/>
    <col min="5" max="11" width="6.85546875" style="40" customWidth="1"/>
    <col min="12" max="12" width="7" style="40" customWidth="1"/>
    <col min="13" max="13" width="6.140625" style="40" customWidth="1"/>
    <col min="14" max="14" width="0.7109375" style="40" customWidth="1"/>
    <col min="15" max="247" width="9.140625" style="40"/>
    <col min="248" max="248" width="3.7109375" style="40" customWidth="1"/>
    <col min="249" max="249" width="16.7109375" style="40" customWidth="1"/>
    <col min="250" max="250" width="15.7109375" style="40" customWidth="1"/>
    <col min="251" max="251" width="8.5703125" style="40" customWidth="1"/>
    <col min="252" max="255" width="7" style="40" customWidth="1"/>
    <col min="256" max="257" width="6.7109375" style="40" customWidth="1"/>
    <col min="258" max="258" width="0.5703125" style="40" customWidth="1"/>
    <col min="259" max="259" width="1.85546875" style="40" customWidth="1"/>
    <col min="260" max="503" width="9.140625" style="40"/>
    <col min="504" max="504" width="3.7109375" style="40" customWidth="1"/>
    <col min="505" max="505" width="16.7109375" style="40" customWidth="1"/>
    <col min="506" max="506" width="15.7109375" style="40" customWidth="1"/>
    <col min="507" max="507" width="8.5703125" style="40" customWidth="1"/>
    <col min="508" max="511" width="7" style="40" customWidth="1"/>
    <col min="512" max="513" width="6.7109375" style="40" customWidth="1"/>
    <col min="514" max="514" width="0.5703125" style="40" customWidth="1"/>
    <col min="515" max="515" width="1.85546875" style="40" customWidth="1"/>
    <col min="516" max="759" width="9.140625" style="40"/>
    <col min="760" max="760" width="3.7109375" style="40" customWidth="1"/>
    <col min="761" max="761" width="16.7109375" style="40" customWidth="1"/>
    <col min="762" max="762" width="15.7109375" style="40" customWidth="1"/>
    <col min="763" max="763" width="8.5703125" style="40" customWidth="1"/>
    <col min="764" max="767" width="7" style="40" customWidth="1"/>
    <col min="768" max="769" width="6.7109375" style="40" customWidth="1"/>
    <col min="770" max="770" width="0.5703125" style="40" customWidth="1"/>
    <col min="771" max="771" width="1.85546875" style="40" customWidth="1"/>
    <col min="772" max="1015" width="9.140625" style="40"/>
    <col min="1016" max="1016" width="3.7109375" style="40" customWidth="1"/>
    <col min="1017" max="1017" width="16.7109375" style="40" customWidth="1"/>
    <col min="1018" max="1018" width="15.7109375" style="40" customWidth="1"/>
    <col min="1019" max="1019" width="8.5703125" style="40" customWidth="1"/>
    <col min="1020" max="1023" width="7" style="40" customWidth="1"/>
    <col min="1024" max="1025" width="6.7109375" style="40" customWidth="1"/>
    <col min="1026" max="1026" width="0.5703125" style="40" customWidth="1"/>
    <col min="1027" max="1027" width="1.85546875" style="40" customWidth="1"/>
    <col min="1028" max="1271" width="9.140625" style="40"/>
    <col min="1272" max="1272" width="3.7109375" style="40" customWidth="1"/>
    <col min="1273" max="1273" width="16.7109375" style="40" customWidth="1"/>
    <col min="1274" max="1274" width="15.7109375" style="40" customWidth="1"/>
    <col min="1275" max="1275" width="8.5703125" style="40" customWidth="1"/>
    <col min="1276" max="1279" width="7" style="40" customWidth="1"/>
    <col min="1280" max="1281" width="6.7109375" style="40" customWidth="1"/>
    <col min="1282" max="1282" width="0.5703125" style="40" customWidth="1"/>
    <col min="1283" max="1283" width="1.85546875" style="40" customWidth="1"/>
    <col min="1284" max="1527" width="9.140625" style="40"/>
    <col min="1528" max="1528" width="3.7109375" style="40" customWidth="1"/>
    <col min="1529" max="1529" width="16.7109375" style="40" customWidth="1"/>
    <col min="1530" max="1530" width="15.7109375" style="40" customWidth="1"/>
    <col min="1531" max="1531" width="8.5703125" style="40" customWidth="1"/>
    <col min="1532" max="1535" width="7" style="40" customWidth="1"/>
    <col min="1536" max="1537" width="6.7109375" style="40" customWidth="1"/>
    <col min="1538" max="1538" width="0.5703125" style="40" customWidth="1"/>
    <col min="1539" max="1539" width="1.85546875" style="40" customWidth="1"/>
    <col min="1540" max="1783" width="9.140625" style="40"/>
    <col min="1784" max="1784" width="3.7109375" style="40" customWidth="1"/>
    <col min="1785" max="1785" width="16.7109375" style="40" customWidth="1"/>
    <col min="1786" max="1786" width="15.7109375" style="40" customWidth="1"/>
    <col min="1787" max="1787" width="8.5703125" style="40" customWidth="1"/>
    <col min="1788" max="1791" width="7" style="40" customWidth="1"/>
    <col min="1792" max="1793" width="6.7109375" style="40" customWidth="1"/>
    <col min="1794" max="1794" width="0.5703125" style="40" customWidth="1"/>
    <col min="1795" max="1795" width="1.85546875" style="40" customWidth="1"/>
    <col min="1796" max="2039" width="9.140625" style="40"/>
    <col min="2040" max="2040" width="3.7109375" style="40" customWidth="1"/>
    <col min="2041" max="2041" width="16.7109375" style="40" customWidth="1"/>
    <col min="2042" max="2042" width="15.7109375" style="40" customWidth="1"/>
    <col min="2043" max="2043" width="8.5703125" style="40" customWidth="1"/>
    <col min="2044" max="2047" width="7" style="40" customWidth="1"/>
    <col min="2048" max="2049" width="6.7109375" style="40" customWidth="1"/>
    <col min="2050" max="2050" width="0.5703125" style="40" customWidth="1"/>
    <col min="2051" max="2051" width="1.85546875" style="40" customWidth="1"/>
    <col min="2052" max="2295" width="9.140625" style="40"/>
    <col min="2296" max="2296" width="3.7109375" style="40" customWidth="1"/>
    <col min="2297" max="2297" width="16.7109375" style="40" customWidth="1"/>
    <col min="2298" max="2298" width="15.7109375" style="40" customWidth="1"/>
    <col min="2299" max="2299" width="8.5703125" style="40" customWidth="1"/>
    <col min="2300" max="2303" width="7" style="40" customWidth="1"/>
    <col min="2304" max="2305" width="6.7109375" style="40" customWidth="1"/>
    <col min="2306" max="2306" width="0.5703125" style="40" customWidth="1"/>
    <col min="2307" max="2307" width="1.85546875" style="40" customWidth="1"/>
    <col min="2308" max="2551" width="9.140625" style="40"/>
    <col min="2552" max="2552" width="3.7109375" style="40" customWidth="1"/>
    <col min="2553" max="2553" width="16.7109375" style="40" customWidth="1"/>
    <col min="2554" max="2554" width="15.7109375" style="40" customWidth="1"/>
    <col min="2555" max="2555" width="8.5703125" style="40" customWidth="1"/>
    <col min="2556" max="2559" width="7" style="40" customWidth="1"/>
    <col min="2560" max="2561" width="6.7109375" style="40" customWidth="1"/>
    <col min="2562" max="2562" width="0.5703125" style="40" customWidth="1"/>
    <col min="2563" max="2563" width="1.85546875" style="40" customWidth="1"/>
    <col min="2564" max="2807" width="9.140625" style="40"/>
    <col min="2808" max="2808" width="3.7109375" style="40" customWidth="1"/>
    <col min="2809" max="2809" width="16.7109375" style="40" customWidth="1"/>
    <col min="2810" max="2810" width="15.7109375" style="40" customWidth="1"/>
    <col min="2811" max="2811" width="8.5703125" style="40" customWidth="1"/>
    <col min="2812" max="2815" width="7" style="40" customWidth="1"/>
    <col min="2816" max="2817" width="6.7109375" style="40" customWidth="1"/>
    <col min="2818" max="2818" width="0.5703125" style="40" customWidth="1"/>
    <col min="2819" max="2819" width="1.85546875" style="40" customWidth="1"/>
    <col min="2820" max="3063" width="9.140625" style="40"/>
    <col min="3064" max="3064" width="3.7109375" style="40" customWidth="1"/>
    <col min="3065" max="3065" width="16.7109375" style="40" customWidth="1"/>
    <col min="3066" max="3066" width="15.7109375" style="40" customWidth="1"/>
    <col min="3067" max="3067" width="8.5703125" style="40" customWidth="1"/>
    <col min="3068" max="3071" width="7" style="40" customWidth="1"/>
    <col min="3072" max="3073" width="6.7109375" style="40" customWidth="1"/>
    <col min="3074" max="3074" width="0.5703125" style="40" customWidth="1"/>
    <col min="3075" max="3075" width="1.85546875" style="40" customWidth="1"/>
    <col min="3076" max="3319" width="9.140625" style="40"/>
    <col min="3320" max="3320" width="3.7109375" style="40" customWidth="1"/>
    <col min="3321" max="3321" width="16.7109375" style="40" customWidth="1"/>
    <col min="3322" max="3322" width="15.7109375" style="40" customWidth="1"/>
    <col min="3323" max="3323" width="8.5703125" style="40" customWidth="1"/>
    <col min="3324" max="3327" width="7" style="40" customWidth="1"/>
    <col min="3328" max="3329" width="6.7109375" style="40" customWidth="1"/>
    <col min="3330" max="3330" width="0.5703125" style="40" customWidth="1"/>
    <col min="3331" max="3331" width="1.85546875" style="40" customWidth="1"/>
    <col min="3332" max="3575" width="9.140625" style="40"/>
    <col min="3576" max="3576" width="3.7109375" style="40" customWidth="1"/>
    <col min="3577" max="3577" width="16.7109375" style="40" customWidth="1"/>
    <col min="3578" max="3578" width="15.7109375" style="40" customWidth="1"/>
    <col min="3579" max="3579" width="8.5703125" style="40" customWidth="1"/>
    <col min="3580" max="3583" width="7" style="40" customWidth="1"/>
    <col min="3584" max="3585" width="6.7109375" style="40" customWidth="1"/>
    <col min="3586" max="3586" width="0.5703125" style="40" customWidth="1"/>
    <col min="3587" max="3587" width="1.85546875" style="40" customWidth="1"/>
    <col min="3588" max="3831" width="9.140625" style="40"/>
    <col min="3832" max="3832" width="3.7109375" style="40" customWidth="1"/>
    <col min="3833" max="3833" width="16.7109375" style="40" customWidth="1"/>
    <col min="3834" max="3834" width="15.7109375" style="40" customWidth="1"/>
    <col min="3835" max="3835" width="8.5703125" style="40" customWidth="1"/>
    <col min="3836" max="3839" width="7" style="40" customWidth="1"/>
    <col min="3840" max="3841" width="6.7109375" style="40" customWidth="1"/>
    <col min="3842" max="3842" width="0.5703125" style="40" customWidth="1"/>
    <col min="3843" max="3843" width="1.85546875" style="40" customWidth="1"/>
    <col min="3844" max="4087" width="9.140625" style="40"/>
    <col min="4088" max="4088" width="3.7109375" style="40" customWidth="1"/>
    <col min="4089" max="4089" width="16.7109375" style="40" customWidth="1"/>
    <col min="4090" max="4090" width="15.7109375" style="40" customWidth="1"/>
    <col min="4091" max="4091" width="8.5703125" style="40" customWidth="1"/>
    <col min="4092" max="4095" width="7" style="40" customWidth="1"/>
    <col min="4096" max="4097" width="6.7109375" style="40" customWidth="1"/>
    <col min="4098" max="4098" width="0.5703125" style="40" customWidth="1"/>
    <col min="4099" max="4099" width="1.85546875" style="40" customWidth="1"/>
    <col min="4100" max="4343" width="9.140625" style="40"/>
    <col min="4344" max="4344" width="3.7109375" style="40" customWidth="1"/>
    <col min="4345" max="4345" width="16.7109375" style="40" customWidth="1"/>
    <col min="4346" max="4346" width="15.7109375" style="40" customWidth="1"/>
    <col min="4347" max="4347" width="8.5703125" style="40" customWidth="1"/>
    <col min="4348" max="4351" width="7" style="40" customWidth="1"/>
    <col min="4352" max="4353" width="6.7109375" style="40" customWidth="1"/>
    <col min="4354" max="4354" width="0.5703125" style="40" customWidth="1"/>
    <col min="4355" max="4355" width="1.85546875" style="40" customWidth="1"/>
    <col min="4356" max="4599" width="9.140625" style="40"/>
    <col min="4600" max="4600" width="3.7109375" style="40" customWidth="1"/>
    <col min="4601" max="4601" width="16.7109375" style="40" customWidth="1"/>
    <col min="4602" max="4602" width="15.7109375" style="40" customWidth="1"/>
    <col min="4603" max="4603" width="8.5703125" style="40" customWidth="1"/>
    <col min="4604" max="4607" width="7" style="40" customWidth="1"/>
    <col min="4608" max="4609" width="6.7109375" style="40" customWidth="1"/>
    <col min="4610" max="4610" width="0.5703125" style="40" customWidth="1"/>
    <col min="4611" max="4611" width="1.85546875" style="40" customWidth="1"/>
    <col min="4612" max="4855" width="9.140625" style="40"/>
    <col min="4856" max="4856" width="3.7109375" style="40" customWidth="1"/>
    <col min="4857" max="4857" width="16.7109375" style="40" customWidth="1"/>
    <col min="4858" max="4858" width="15.7109375" style="40" customWidth="1"/>
    <col min="4859" max="4859" width="8.5703125" style="40" customWidth="1"/>
    <col min="4860" max="4863" width="7" style="40" customWidth="1"/>
    <col min="4864" max="4865" width="6.7109375" style="40" customWidth="1"/>
    <col min="4866" max="4866" width="0.5703125" style="40" customWidth="1"/>
    <col min="4867" max="4867" width="1.85546875" style="40" customWidth="1"/>
    <col min="4868" max="5111" width="9.140625" style="40"/>
    <col min="5112" max="5112" width="3.7109375" style="40" customWidth="1"/>
    <col min="5113" max="5113" width="16.7109375" style="40" customWidth="1"/>
    <col min="5114" max="5114" width="15.7109375" style="40" customWidth="1"/>
    <col min="5115" max="5115" width="8.5703125" style="40" customWidth="1"/>
    <col min="5116" max="5119" width="7" style="40" customWidth="1"/>
    <col min="5120" max="5121" width="6.7109375" style="40" customWidth="1"/>
    <col min="5122" max="5122" width="0.5703125" style="40" customWidth="1"/>
    <col min="5123" max="5123" width="1.85546875" style="40" customWidth="1"/>
    <col min="5124" max="5367" width="9.140625" style="40"/>
    <col min="5368" max="5368" width="3.7109375" style="40" customWidth="1"/>
    <col min="5369" max="5369" width="16.7109375" style="40" customWidth="1"/>
    <col min="5370" max="5370" width="15.7109375" style="40" customWidth="1"/>
    <col min="5371" max="5371" width="8.5703125" style="40" customWidth="1"/>
    <col min="5372" max="5375" width="7" style="40" customWidth="1"/>
    <col min="5376" max="5377" width="6.7109375" style="40" customWidth="1"/>
    <col min="5378" max="5378" width="0.5703125" style="40" customWidth="1"/>
    <col min="5379" max="5379" width="1.85546875" style="40" customWidth="1"/>
    <col min="5380" max="5623" width="9.140625" style="40"/>
    <col min="5624" max="5624" width="3.7109375" style="40" customWidth="1"/>
    <col min="5625" max="5625" width="16.7109375" style="40" customWidth="1"/>
    <col min="5626" max="5626" width="15.7109375" style="40" customWidth="1"/>
    <col min="5627" max="5627" width="8.5703125" style="40" customWidth="1"/>
    <col min="5628" max="5631" width="7" style="40" customWidth="1"/>
    <col min="5632" max="5633" width="6.7109375" style="40" customWidth="1"/>
    <col min="5634" max="5634" width="0.5703125" style="40" customWidth="1"/>
    <col min="5635" max="5635" width="1.85546875" style="40" customWidth="1"/>
    <col min="5636" max="5879" width="9.140625" style="40"/>
    <col min="5880" max="5880" width="3.7109375" style="40" customWidth="1"/>
    <col min="5881" max="5881" width="16.7109375" style="40" customWidth="1"/>
    <col min="5882" max="5882" width="15.7109375" style="40" customWidth="1"/>
    <col min="5883" max="5883" width="8.5703125" style="40" customWidth="1"/>
    <col min="5884" max="5887" width="7" style="40" customWidth="1"/>
    <col min="5888" max="5889" width="6.7109375" style="40" customWidth="1"/>
    <col min="5890" max="5890" width="0.5703125" style="40" customWidth="1"/>
    <col min="5891" max="5891" width="1.85546875" style="40" customWidth="1"/>
    <col min="5892" max="6135" width="9.140625" style="40"/>
    <col min="6136" max="6136" width="3.7109375" style="40" customWidth="1"/>
    <col min="6137" max="6137" width="16.7109375" style="40" customWidth="1"/>
    <col min="6138" max="6138" width="15.7109375" style="40" customWidth="1"/>
    <col min="6139" max="6139" width="8.5703125" style="40" customWidth="1"/>
    <col min="6140" max="6143" width="7" style="40" customWidth="1"/>
    <col min="6144" max="6145" width="6.7109375" style="40" customWidth="1"/>
    <col min="6146" max="6146" width="0.5703125" style="40" customWidth="1"/>
    <col min="6147" max="6147" width="1.85546875" style="40" customWidth="1"/>
    <col min="6148" max="6391" width="9.140625" style="40"/>
    <col min="6392" max="6392" width="3.7109375" style="40" customWidth="1"/>
    <col min="6393" max="6393" width="16.7109375" style="40" customWidth="1"/>
    <col min="6394" max="6394" width="15.7109375" style="40" customWidth="1"/>
    <col min="6395" max="6395" width="8.5703125" style="40" customWidth="1"/>
    <col min="6396" max="6399" width="7" style="40" customWidth="1"/>
    <col min="6400" max="6401" width="6.7109375" style="40" customWidth="1"/>
    <col min="6402" max="6402" width="0.5703125" style="40" customWidth="1"/>
    <col min="6403" max="6403" width="1.85546875" style="40" customWidth="1"/>
    <col min="6404" max="6647" width="9.140625" style="40"/>
    <col min="6648" max="6648" width="3.7109375" style="40" customWidth="1"/>
    <col min="6649" max="6649" width="16.7109375" style="40" customWidth="1"/>
    <col min="6650" max="6650" width="15.7109375" style="40" customWidth="1"/>
    <col min="6651" max="6651" width="8.5703125" style="40" customWidth="1"/>
    <col min="6652" max="6655" width="7" style="40" customWidth="1"/>
    <col min="6656" max="6657" width="6.7109375" style="40" customWidth="1"/>
    <col min="6658" max="6658" width="0.5703125" style="40" customWidth="1"/>
    <col min="6659" max="6659" width="1.85546875" style="40" customWidth="1"/>
    <col min="6660" max="6903" width="9.140625" style="40"/>
    <col min="6904" max="6904" width="3.7109375" style="40" customWidth="1"/>
    <col min="6905" max="6905" width="16.7109375" style="40" customWidth="1"/>
    <col min="6906" max="6906" width="15.7109375" style="40" customWidth="1"/>
    <col min="6907" max="6907" width="8.5703125" style="40" customWidth="1"/>
    <col min="6908" max="6911" width="7" style="40" customWidth="1"/>
    <col min="6912" max="6913" width="6.7109375" style="40" customWidth="1"/>
    <col min="6914" max="6914" width="0.5703125" style="40" customWidth="1"/>
    <col min="6915" max="6915" width="1.85546875" style="40" customWidth="1"/>
    <col min="6916" max="7159" width="9.140625" style="40"/>
    <col min="7160" max="7160" width="3.7109375" style="40" customWidth="1"/>
    <col min="7161" max="7161" width="16.7109375" style="40" customWidth="1"/>
    <col min="7162" max="7162" width="15.7109375" style="40" customWidth="1"/>
    <col min="7163" max="7163" width="8.5703125" style="40" customWidth="1"/>
    <col min="7164" max="7167" width="7" style="40" customWidth="1"/>
    <col min="7168" max="7169" width="6.7109375" style="40" customWidth="1"/>
    <col min="7170" max="7170" width="0.5703125" style="40" customWidth="1"/>
    <col min="7171" max="7171" width="1.85546875" style="40" customWidth="1"/>
    <col min="7172" max="7415" width="9.140625" style="40"/>
    <col min="7416" max="7416" width="3.7109375" style="40" customWidth="1"/>
    <col min="7417" max="7417" width="16.7109375" style="40" customWidth="1"/>
    <col min="7418" max="7418" width="15.7109375" style="40" customWidth="1"/>
    <col min="7419" max="7419" width="8.5703125" style="40" customWidth="1"/>
    <col min="7420" max="7423" width="7" style="40" customWidth="1"/>
    <col min="7424" max="7425" width="6.7109375" style="40" customWidth="1"/>
    <col min="7426" max="7426" width="0.5703125" style="40" customWidth="1"/>
    <col min="7427" max="7427" width="1.85546875" style="40" customWidth="1"/>
    <col min="7428" max="7671" width="9.140625" style="40"/>
    <col min="7672" max="7672" width="3.7109375" style="40" customWidth="1"/>
    <col min="7673" max="7673" width="16.7109375" style="40" customWidth="1"/>
    <col min="7674" max="7674" width="15.7109375" style="40" customWidth="1"/>
    <col min="7675" max="7675" width="8.5703125" style="40" customWidth="1"/>
    <col min="7676" max="7679" width="7" style="40" customWidth="1"/>
    <col min="7680" max="7681" width="6.7109375" style="40" customWidth="1"/>
    <col min="7682" max="7682" width="0.5703125" style="40" customWidth="1"/>
    <col min="7683" max="7683" width="1.85546875" style="40" customWidth="1"/>
    <col min="7684" max="7927" width="9.140625" style="40"/>
    <col min="7928" max="7928" width="3.7109375" style="40" customWidth="1"/>
    <col min="7929" max="7929" width="16.7109375" style="40" customWidth="1"/>
    <col min="7930" max="7930" width="15.7109375" style="40" customWidth="1"/>
    <col min="7931" max="7931" width="8.5703125" style="40" customWidth="1"/>
    <col min="7932" max="7935" width="7" style="40" customWidth="1"/>
    <col min="7936" max="7937" width="6.7109375" style="40" customWidth="1"/>
    <col min="7938" max="7938" width="0.5703125" style="40" customWidth="1"/>
    <col min="7939" max="7939" width="1.85546875" style="40" customWidth="1"/>
    <col min="7940" max="8183" width="9.140625" style="40"/>
    <col min="8184" max="8184" width="3.7109375" style="40" customWidth="1"/>
    <col min="8185" max="8185" width="16.7109375" style="40" customWidth="1"/>
    <col min="8186" max="8186" width="15.7109375" style="40" customWidth="1"/>
    <col min="8187" max="8187" width="8.5703125" style="40" customWidth="1"/>
    <col min="8188" max="8191" width="7" style="40" customWidth="1"/>
    <col min="8192" max="8193" width="6.7109375" style="40" customWidth="1"/>
    <col min="8194" max="8194" width="0.5703125" style="40" customWidth="1"/>
    <col min="8195" max="8195" width="1.85546875" style="40" customWidth="1"/>
    <col min="8196" max="8439" width="9.140625" style="40"/>
    <col min="8440" max="8440" width="3.7109375" style="40" customWidth="1"/>
    <col min="8441" max="8441" width="16.7109375" style="40" customWidth="1"/>
    <col min="8442" max="8442" width="15.7109375" style="40" customWidth="1"/>
    <col min="8443" max="8443" width="8.5703125" style="40" customWidth="1"/>
    <col min="8444" max="8447" width="7" style="40" customWidth="1"/>
    <col min="8448" max="8449" width="6.7109375" style="40" customWidth="1"/>
    <col min="8450" max="8450" width="0.5703125" style="40" customWidth="1"/>
    <col min="8451" max="8451" width="1.85546875" style="40" customWidth="1"/>
    <col min="8452" max="8695" width="9.140625" style="40"/>
    <col min="8696" max="8696" width="3.7109375" style="40" customWidth="1"/>
    <col min="8697" max="8697" width="16.7109375" style="40" customWidth="1"/>
    <col min="8698" max="8698" width="15.7109375" style="40" customWidth="1"/>
    <col min="8699" max="8699" width="8.5703125" style="40" customWidth="1"/>
    <col min="8700" max="8703" width="7" style="40" customWidth="1"/>
    <col min="8704" max="8705" width="6.7109375" style="40" customWidth="1"/>
    <col min="8706" max="8706" width="0.5703125" style="40" customWidth="1"/>
    <col min="8707" max="8707" width="1.85546875" style="40" customWidth="1"/>
    <col min="8708" max="8951" width="9.140625" style="40"/>
    <col min="8952" max="8952" width="3.7109375" style="40" customWidth="1"/>
    <col min="8953" max="8953" width="16.7109375" style="40" customWidth="1"/>
    <col min="8954" max="8954" width="15.7109375" style="40" customWidth="1"/>
    <col min="8955" max="8955" width="8.5703125" style="40" customWidth="1"/>
    <col min="8956" max="8959" width="7" style="40" customWidth="1"/>
    <col min="8960" max="8961" width="6.7109375" style="40" customWidth="1"/>
    <col min="8962" max="8962" width="0.5703125" style="40" customWidth="1"/>
    <col min="8963" max="8963" width="1.85546875" style="40" customWidth="1"/>
    <col min="8964" max="9207" width="9.140625" style="40"/>
    <col min="9208" max="9208" width="3.7109375" style="40" customWidth="1"/>
    <col min="9209" max="9209" width="16.7109375" style="40" customWidth="1"/>
    <col min="9210" max="9210" width="15.7109375" style="40" customWidth="1"/>
    <col min="9211" max="9211" width="8.5703125" style="40" customWidth="1"/>
    <col min="9212" max="9215" width="7" style="40" customWidth="1"/>
    <col min="9216" max="9217" width="6.7109375" style="40" customWidth="1"/>
    <col min="9218" max="9218" width="0.5703125" style="40" customWidth="1"/>
    <col min="9219" max="9219" width="1.85546875" style="40" customWidth="1"/>
    <col min="9220" max="9463" width="9.140625" style="40"/>
    <col min="9464" max="9464" width="3.7109375" style="40" customWidth="1"/>
    <col min="9465" max="9465" width="16.7109375" style="40" customWidth="1"/>
    <col min="9466" max="9466" width="15.7109375" style="40" customWidth="1"/>
    <col min="9467" max="9467" width="8.5703125" style="40" customWidth="1"/>
    <col min="9468" max="9471" width="7" style="40" customWidth="1"/>
    <col min="9472" max="9473" width="6.7109375" style="40" customWidth="1"/>
    <col min="9474" max="9474" width="0.5703125" style="40" customWidth="1"/>
    <col min="9475" max="9475" width="1.85546875" style="40" customWidth="1"/>
    <col min="9476" max="9719" width="9.140625" style="40"/>
    <col min="9720" max="9720" width="3.7109375" style="40" customWidth="1"/>
    <col min="9721" max="9721" width="16.7109375" style="40" customWidth="1"/>
    <col min="9722" max="9722" width="15.7109375" style="40" customWidth="1"/>
    <col min="9723" max="9723" width="8.5703125" style="40" customWidth="1"/>
    <col min="9724" max="9727" width="7" style="40" customWidth="1"/>
    <col min="9728" max="9729" width="6.7109375" style="40" customWidth="1"/>
    <col min="9730" max="9730" width="0.5703125" style="40" customWidth="1"/>
    <col min="9731" max="9731" width="1.85546875" style="40" customWidth="1"/>
    <col min="9732" max="9975" width="9.140625" style="40"/>
    <col min="9976" max="9976" width="3.7109375" style="40" customWidth="1"/>
    <col min="9977" max="9977" width="16.7109375" style="40" customWidth="1"/>
    <col min="9978" max="9978" width="15.7109375" style="40" customWidth="1"/>
    <col min="9979" max="9979" width="8.5703125" style="40" customWidth="1"/>
    <col min="9980" max="9983" width="7" style="40" customWidth="1"/>
    <col min="9984" max="9985" width="6.7109375" style="40" customWidth="1"/>
    <col min="9986" max="9986" width="0.5703125" style="40" customWidth="1"/>
    <col min="9987" max="9987" width="1.85546875" style="40" customWidth="1"/>
    <col min="9988" max="10231" width="9.140625" style="40"/>
    <col min="10232" max="10232" width="3.7109375" style="40" customWidth="1"/>
    <col min="10233" max="10233" width="16.7109375" style="40" customWidth="1"/>
    <col min="10234" max="10234" width="15.7109375" style="40" customWidth="1"/>
    <col min="10235" max="10235" width="8.5703125" style="40" customWidth="1"/>
    <col min="10236" max="10239" width="7" style="40" customWidth="1"/>
    <col min="10240" max="10241" width="6.7109375" style="40" customWidth="1"/>
    <col min="10242" max="10242" width="0.5703125" style="40" customWidth="1"/>
    <col min="10243" max="10243" width="1.85546875" style="40" customWidth="1"/>
    <col min="10244" max="10487" width="9.140625" style="40"/>
    <col min="10488" max="10488" width="3.7109375" style="40" customWidth="1"/>
    <col min="10489" max="10489" width="16.7109375" style="40" customWidth="1"/>
    <col min="10490" max="10490" width="15.7109375" style="40" customWidth="1"/>
    <col min="10491" max="10491" width="8.5703125" style="40" customWidth="1"/>
    <col min="10492" max="10495" width="7" style="40" customWidth="1"/>
    <col min="10496" max="10497" width="6.7109375" style="40" customWidth="1"/>
    <col min="10498" max="10498" width="0.5703125" style="40" customWidth="1"/>
    <col min="10499" max="10499" width="1.85546875" style="40" customWidth="1"/>
    <col min="10500" max="10743" width="9.140625" style="40"/>
    <col min="10744" max="10744" width="3.7109375" style="40" customWidth="1"/>
    <col min="10745" max="10745" width="16.7109375" style="40" customWidth="1"/>
    <col min="10746" max="10746" width="15.7109375" style="40" customWidth="1"/>
    <col min="10747" max="10747" width="8.5703125" style="40" customWidth="1"/>
    <col min="10748" max="10751" width="7" style="40" customWidth="1"/>
    <col min="10752" max="10753" width="6.7109375" style="40" customWidth="1"/>
    <col min="10754" max="10754" width="0.5703125" style="40" customWidth="1"/>
    <col min="10755" max="10755" width="1.85546875" style="40" customWidth="1"/>
    <col min="10756" max="10999" width="9.140625" style="40"/>
    <col min="11000" max="11000" width="3.7109375" style="40" customWidth="1"/>
    <col min="11001" max="11001" width="16.7109375" style="40" customWidth="1"/>
    <col min="11002" max="11002" width="15.7109375" style="40" customWidth="1"/>
    <col min="11003" max="11003" width="8.5703125" style="40" customWidth="1"/>
    <col min="11004" max="11007" width="7" style="40" customWidth="1"/>
    <col min="11008" max="11009" width="6.7109375" style="40" customWidth="1"/>
    <col min="11010" max="11010" width="0.5703125" style="40" customWidth="1"/>
    <col min="11011" max="11011" width="1.85546875" style="40" customWidth="1"/>
    <col min="11012" max="11255" width="9.140625" style="40"/>
    <col min="11256" max="11256" width="3.7109375" style="40" customWidth="1"/>
    <col min="11257" max="11257" width="16.7109375" style="40" customWidth="1"/>
    <col min="11258" max="11258" width="15.7109375" style="40" customWidth="1"/>
    <col min="11259" max="11259" width="8.5703125" style="40" customWidth="1"/>
    <col min="11260" max="11263" width="7" style="40" customWidth="1"/>
    <col min="11264" max="11265" width="6.7109375" style="40" customWidth="1"/>
    <col min="11266" max="11266" width="0.5703125" style="40" customWidth="1"/>
    <col min="11267" max="11267" width="1.85546875" style="40" customWidth="1"/>
    <col min="11268" max="11511" width="9.140625" style="40"/>
    <col min="11512" max="11512" width="3.7109375" style="40" customWidth="1"/>
    <col min="11513" max="11513" width="16.7109375" style="40" customWidth="1"/>
    <col min="11514" max="11514" width="15.7109375" style="40" customWidth="1"/>
    <col min="11515" max="11515" width="8.5703125" style="40" customWidth="1"/>
    <col min="11516" max="11519" width="7" style="40" customWidth="1"/>
    <col min="11520" max="11521" width="6.7109375" style="40" customWidth="1"/>
    <col min="11522" max="11522" width="0.5703125" style="40" customWidth="1"/>
    <col min="11523" max="11523" width="1.85546875" style="40" customWidth="1"/>
    <col min="11524" max="11767" width="9.140625" style="40"/>
    <col min="11768" max="11768" width="3.7109375" style="40" customWidth="1"/>
    <col min="11769" max="11769" width="16.7109375" style="40" customWidth="1"/>
    <col min="11770" max="11770" width="15.7109375" style="40" customWidth="1"/>
    <col min="11771" max="11771" width="8.5703125" style="40" customWidth="1"/>
    <col min="11772" max="11775" width="7" style="40" customWidth="1"/>
    <col min="11776" max="11777" width="6.7109375" style="40" customWidth="1"/>
    <col min="11778" max="11778" width="0.5703125" style="40" customWidth="1"/>
    <col min="11779" max="11779" width="1.85546875" style="40" customWidth="1"/>
    <col min="11780" max="12023" width="9.140625" style="40"/>
    <col min="12024" max="12024" width="3.7109375" style="40" customWidth="1"/>
    <col min="12025" max="12025" width="16.7109375" style="40" customWidth="1"/>
    <col min="12026" max="12026" width="15.7109375" style="40" customWidth="1"/>
    <col min="12027" max="12027" width="8.5703125" style="40" customWidth="1"/>
    <col min="12028" max="12031" width="7" style="40" customWidth="1"/>
    <col min="12032" max="12033" width="6.7109375" style="40" customWidth="1"/>
    <col min="12034" max="12034" width="0.5703125" style="40" customWidth="1"/>
    <col min="12035" max="12035" width="1.85546875" style="40" customWidth="1"/>
    <col min="12036" max="12279" width="9.140625" style="40"/>
    <col min="12280" max="12280" width="3.7109375" style="40" customWidth="1"/>
    <col min="12281" max="12281" width="16.7109375" style="40" customWidth="1"/>
    <col min="12282" max="12282" width="15.7109375" style="40" customWidth="1"/>
    <col min="12283" max="12283" width="8.5703125" style="40" customWidth="1"/>
    <col min="12284" max="12287" width="7" style="40" customWidth="1"/>
    <col min="12288" max="12289" width="6.7109375" style="40" customWidth="1"/>
    <col min="12290" max="12290" width="0.5703125" style="40" customWidth="1"/>
    <col min="12291" max="12291" width="1.85546875" style="40" customWidth="1"/>
    <col min="12292" max="12535" width="9.140625" style="40"/>
    <col min="12536" max="12536" width="3.7109375" style="40" customWidth="1"/>
    <col min="12537" max="12537" width="16.7109375" style="40" customWidth="1"/>
    <col min="12538" max="12538" width="15.7109375" style="40" customWidth="1"/>
    <col min="12539" max="12539" width="8.5703125" style="40" customWidth="1"/>
    <col min="12540" max="12543" width="7" style="40" customWidth="1"/>
    <col min="12544" max="12545" width="6.7109375" style="40" customWidth="1"/>
    <col min="12546" max="12546" width="0.5703125" style="40" customWidth="1"/>
    <col min="12547" max="12547" width="1.85546875" style="40" customWidth="1"/>
    <col min="12548" max="12791" width="9.140625" style="40"/>
    <col min="12792" max="12792" width="3.7109375" style="40" customWidth="1"/>
    <col min="12793" max="12793" width="16.7109375" style="40" customWidth="1"/>
    <col min="12794" max="12794" width="15.7109375" style="40" customWidth="1"/>
    <col min="12795" max="12795" width="8.5703125" style="40" customWidth="1"/>
    <col min="12796" max="12799" width="7" style="40" customWidth="1"/>
    <col min="12800" max="12801" width="6.7109375" style="40" customWidth="1"/>
    <col min="12802" max="12802" width="0.5703125" style="40" customWidth="1"/>
    <col min="12803" max="12803" width="1.85546875" style="40" customWidth="1"/>
    <col min="12804" max="13047" width="9.140625" style="40"/>
    <col min="13048" max="13048" width="3.7109375" style="40" customWidth="1"/>
    <col min="13049" max="13049" width="16.7109375" style="40" customWidth="1"/>
    <col min="13050" max="13050" width="15.7109375" style="40" customWidth="1"/>
    <col min="13051" max="13051" width="8.5703125" style="40" customWidth="1"/>
    <col min="13052" max="13055" width="7" style="40" customWidth="1"/>
    <col min="13056" max="13057" width="6.7109375" style="40" customWidth="1"/>
    <col min="13058" max="13058" width="0.5703125" style="40" customWidth="1"/>
    <col min="13059" max="13059" width="1.85546875" style="40" customWidth="1"/>
    <col min="13060" max="13303" width="9.140625" style="40"/>
    <col min="13304" max="13304" width="3.7109375" style="40" customWidth="1"/>
    <col min="13305" max="13305" width="16.7109375" style="40" customWidth="1"/>
    <col min="13306" max="13306" width="15.7109375" style="40" customWidth="1"/>
    <col min="13307" max="13307" width="8.5703125" style="40" customWidth="1"/>
    <col min="13308" max="13311" width="7" style="40" customWidth="1"/>
    <col min="13312" max="13313" width="6.7109375" style="40" customWidth="1"/>
    <col min="13314" max="13314" width="0.5703125" style="40" customWidth="1"/>
    <col min="13315" max="13315" width="1.85546875" style="40" customWidth="1"/>
    <col min="13316" max="13559" width="9.140625" style="40"/>
    <col min="13560" max="13560" width="3.7109375" style="40" customWidth="1"/>
    <col min="13561" max="13561" width="16.7109375" style="40" customWidth="1"/>
    <col min="13562" max="13562" width="15.7109375" style="40" customWidth="1"/>
    <col min="13563" max="13563" width="8.5703125" style="40" customWidth="1"/>
    <col min="13564" max="13567" width="7" style="40" customWidth="1"/>
    <col min="13568" max="13569" width="6.7109375" style="40" customWidth="1"/>
    <col min="13570" max="13570" width="0.5703125" style="40" customWidth="1"/>
    <col min="13571" max="13571" width="1.85546875" style="40" customWidth="1"/>
    <col min="13572" max="13815" width="9.140625" style="40"/>
    <col min="13816" max="13816" width="3.7109375" style="40" customWidth="1"/>
    <col min="13817" max="13817" width="16.7109375" style="40" customWidth="1"/>
    <col min="13818" max="13818" width="15.7109375" style="40" customWidth="1"/>
    <col min="13819" max="13819" width="8.5703125" style="40" customWidth="1"/>
    <col min="13820" max="13823" width="7" style="40" customWidth="1"/>
    <col min="13824" max="13825" width="6.7109375" style="40" customWidth="1"/>
    <col min="13826" max="13826" width="0.5703125" style="40" customWidth="1"/>
    <col min="13827" max="13827" width="1.85546875" style="40" customWidth="1"/>
    <col min="13828" max="14071" width="9.140625" style="40"/>
    <col min="14072" max="14072" width="3.7109375" style="40" customWidth="1"/>
    <col min="14073" max="14073" width="16.7109375" style="40" customWidth="1"/>
    <col min="14074" max="14074" width="15.7109375" style="40" customWidth="1"/>
    <col min="14075" max="14075" width="8.5703125" style="40" customWidth="1"/>
    <col min="14076" max="14079" width="7" style="40" customWidth="1"/>
    <col min="14080" max="14081" width="6.7109375" style="40" customWidth="1"/>
    <col min="14082" max="14082" width="0.5703125" style="40" customWidth="1"/>
    <col min="14083" max="14083" width="1.85546875" style="40" customWidth="1"/>
    <col min="14084" max="14327" width="9.140625" style="40"/>
    <col min="14328" max="14328" width="3.7109375" style="40" customWidth="1"/>
    <col min="14329" max="14329" width="16.7109375" style="40" customWidth="1"/>
    <col min="14330" max="14330" width="15.7109375" style="40" customWidth="1"/>
    <col min="14331" max="14331" width="8.5703125" style="40" customWidth="1"/>
    <col min="14332" max="14335" width="7" style="40" customWidth="1"/>
    <col min="14336" max="14337" width="6.7109375" style="40" customWidth="1"/>
    <col min="14338" max="14338" width="0.5703125" style="40" customWidth="1"/>
    <col min="14339" max="14339" width="1.85546875" style="40" customWidth="1"/>
    <col min="14340" max="14583" width="9.140625" style="40"/>
    <col min="14584" max="14584" width="3.7109375" style="40" customWidth="1"/>
    <col min="14585" max="14585" width="16.7109375" style="40" customWidth="1"/>
    <col min="14586" max="14586" width="15.7109375" style="40" customWidth="1"/>
    <col min="14587" max="14587" width="8.5703125" style="40" customWidth="1"/>
    <col min="14588" max="14591" width="7" style="40" customWidth="1"/>
    <col min="14592" max="14593" width="6.7109375" style="40" customWidth="1"/>
    <col min="14594" max="14594" width="0.5703125" style="40" customWidth="1"/>
    <col min="14595" max="14595" width="1.85546875" style="40" customWidth="1"/>
    <col min="14596" max="14839" width="9.140625" style="40"/>
    <col min="14840" max="14840" width="3.7109375" style="40" customWidth="1"/>
    <col min="14841" max="14841" width="16.7109375" style="40" customWidth="1"/>
    <col min="14842" max="14842" width="15.7109375" style="40" customWidth="1"/>
    <col min="14843" max="14843" width="8.5703125" style="40" customWidth="1"/>
    <col min="14844" max="14847" width="7" style="40" customWidth="1"/>
    <col min="14848" max="14849" width="6.7109375" style="40" customWidth="1"/>
    <col min="14850" max="14850" width="0.5703125" style="40" customWidth="1"/>
    <col min="14851" max="14851" width="1.85546875" style="40" customWidth="1"/>
    <col min="14852" max="15095" width="9.140625" style="40"/>
    <col min="15096" max="15096" width="3.7109375" style="40" customWidth="1"/>
    <col min="15097" max="15097" width="16.7109375" style="40" customWidth="1"/>
    <col min="15098" max="15098" width="15.7109375" style="40" customWidth="1"/>
    <col min="15099" max="15099" width="8.5703125" style="40" customWidth="1"/>
    <col min="15100" max="15103" width="7" style="40" customWidth="1"/>
    <col min="15104" max="15105" width="6.7109375" style="40" customWidth="1"/>
    <col min="15106" max="15106" width="0.5703125" style="40" customWidth="1"/>
    <col min="15107" max="15107" width="1.85546875" style="40" customWidth="1"/>
    <col min="15108" max="15351" width="9.140625" style="40"/>
    <col min="15352" max="15352" width="3.7109375" style="40" customWidth="1"/>
    <col min="15353" max="15353" width="16.7109375" style="40" customWidth="1"/>
    <col min="15354" max="15354" width="15.7109375" style="40" customWidth="1"/>
    <col min="15355" max="15355" width="8.5703125" style="40" customWidth="1"/>
    <col min="15356" max="15359" width="7" style="40" customWidth="1"/>
    <col min="15360" max="15361" width="6.7109375" style="40" customWidth="1"/>
    <col min="15362" max="15362" width="0.5703125" style="40" customWidth="1"/>
    <col min="15363" max="15363" width="1.85546875" style="40" customWidth="1"/>
    <col min="15364" max="15607" width="9.140625" style="40"/>
    <col min="15608" max="15608" width="3.7109375" style="40" customWidth="1"/>
    <col min="15609" max="15609" width="16.7109375" style="40" customWidth="1"/>
    <col min="15610" max="15610" width="15.7109375" style="40" customWidth="1"/>
    <col min="15611" max="15611" width="8.5703125" style="40" customWidth="1"/>
    <col min="15612" max="15615" width="7" style="40" customWidth="1"/>
    <col min="15616" max="15617" width="6.7109375" style="40" customWidth="1"/>
    <col min="15618" max="15618" width="0.5703125" style="40" customWidth="1"/>
    <col min="15619" max="15619" width="1.85546875" style="40" customWidth="1"/>
    <col min="15620" max="15863" width="9.140625" style="40"/>
    <col min="15864" max="15864" width="3.7109375" style="40" customWidth="1"/>
    <col min="15865" max="15865" width="16.7109375" style="40" customWidth="1"/>
    <col min="15866" max="15866" width="15.7109375" style="40" customWidth="1"/>
    <col min="15867" max="15867" width="8.5703125" style="40" customWidth="1"/>
    <col min="15868" max="15871" width="7" style="40" customWidth="1"/>
    <col min="15872" max="15873" width="6.7109375" style="40" customWidth="1"/>
    <col min="15874" max="15874" width="0.5703125" style="40" customWidth="1"/>
    <col min="15875" max="15875" width="1.85546875" style="40" customWidth="1"/>
    <col min="15876" max="16119" width="9.140625" style="40"/>
    <col min="16120" max="16120" width="3.7109375" style="40" customWidth="1"/>
    <col min="16121" max="16121" width="16.7109375" style="40" customWidth="1"/>
    <col min="16122" max="16122" width="15.7109375" style="40" customWidth="1"/>
    <col min="16123" max="16123" width="8.5703125" style="40" customWidth="1"/>
    <col min="16124" max="16127" width="7" style="40" customWidth="1"/>
    <col min="16128" max="16129" width="6.7109375" style="40" customWidth="1"/>
    <col min="16130" max="16130" width="0.5703125" style="40" customWidth="1"/>
    <col min="16131" max="16131" width="1.85546875" style="40" customWidth="1"/>
    <col min="16132" max="16384" width="9.140625" style="40"/>
  </cols>
  <sheetData>
    <row r="1" spans="1:13" ht="15" customHeight="1" x14ac:dyDescent="0.2">
      <c r="B1" s="41" t="s">
        <v>108</v>
      </c>
      <c r="C1" s="41"/>
      <c r="D1" s="100"/>
      <c r="F1" s="102"/>
      <c r="G1" s="102"/>
      <c r="H1" s="102"/>
      <c r="I1" s="102"/>
      <c r="J1" s="102"/>
      <c r="K1" s="102"/>
      <c r="L1" s="102"/>
      <c r="M1" s="102"/>
    </row>
    <row r="2" spans="1:13" ht="18.75" customHeight="1" x14ac:dyDescent="0.2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25" customHeight="1" x14ac:dyDescent="0.2">
      <c r="G3" s="103"/>
      <c r="H3" s="104" t="s">
        <v>110</v>
      </c>
      <c r="I3" s="104"/>
      <c r="J3" s="104"/>
      <c r="K3" s="104"/>
      <c r="L3" s="104"/>
      <c r="M3" s="104"/>
    </row>
    <row r="4" spans="1:13" s="54" customFormat="1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105" t="s">
        <v>4</v>
      </c>
      <c r="M4" s="106"/>
    </row>
    <row r="5" spans="1:13" s="54" customFormat="1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3" s="54" customFormat="1" ht="13.5" customHeight="1" x14ac:dyDescent="0.2">
      <c r="A6" s="55">
        <v>1</v>
      </c>
      <c r="B6" s="48" t="s">
        <v>7</v>
      </c>
      <c r="C6" s="48"/>
      <c r="D6" s="56" t="s">
        <v>8</v>
      </c>
      <c r="E6" s="122">
        <v>5</v>
      </c>
      <c r="F6" s="69">
        <v>5</v>
      </c>
      <c r="G6" s="69">
        <v>5</v>
      </c>
      <c r="H6" s="69">
        <v>5</v>
      </c>
      <c r="I6" s="69">
        <v>5</v>
      </c>
      <c r="J6" s="69">
        <v>5</v>
      </c>
      <c r="K6" s="69">
        <v>5</v>
      </c>
      <c r="L6" s="109">
        <f t="shared" ref="L6:L8" si="0">I6-E6</f>
        <v>0</v>
      </c>
      <c r="M6" s="110">
        <f t="shared" ref="M6:M8" si="1">I6/E6*100-100</f>
        <v>0</v>
      </c>
    </row>
    <row r="7" spans="1:13" s="54" customFormat="1" ht="13.5" customHeight="1" x14ac:dyDescent="0.2">
      <c r="A7" s="55">
        <v>2</v>
      </c>
      <c r="B7" s="48" t="s">
        <v>9</v>
      </c>
      <c r="C7" s="48"/>
      <c r="D7" s="56" t="s">
        <v>10</v>
      </c>
      <c r="E7" s="122">
        <v>7415</v>
      </c>
      <c r="F7" s="122">
        <v>7415</v>
      </c>
      <c r="G7" s="122">
        <v>7415</v>
      </c>
      <c r="H7" s="122">
        <v>7415</v>
      </c>
      <c r="I7" s="122">
        <v>7415</v>
      </c>
      <c r="J7" s="122">
        <v>7415</v>
      </c>
      <c r="K7" s="122">
        <v>7415</v>
      </c>
      <c r="L7" s="109">
        <f t="shared" si="0"/>
        <v>0</v>
      </c>
      <c r="M7" s="110">
        <f t="shared" si="1"/>
        <v>0</v>
      </c>
    </row>
    <row r="8" spans="1:13" s="54" customFormat="1" ht="13.5" customHeight="1" x14ac:dyDescent="0.2">
      <c r="A8" s="55">
        <v>3</v>
      </c>
      <c r="B8" s="48" t="s">
        <v>11</v>
      </c>
      <c r="C8" s="48"/>
      <c r="D8" s="56" t="s">
        <v>12</v>
      </c>
      <c r="E8" s="122">
        <v>103</v>
      </c>
      <c r="F8" s="122">
        <v>103</v>
      </c>
      <c r="G8" s="122">
        <v>103</v>
      </c>
      <c r="H8" s="122">
        <v>103</v>
      </c>
      <c r="I8" s="122">
        <v>103</v>
      </c>
      <c r="J8" s="122">
        <v>103</v>
      </c>
      <c r="K8" s="122">
        <v>103</v>
      </c>
      <c r="L8" s="109">
        <f t="shared" si="0"/>
        <v>0</v>
      </c>
      <c r="M8" s="110">
        <f t="shared" si="1"/>
        <v>0</v>
      </c>
    </row>
    <row r="9" spans="1:13" s="54" customFormat="1" ht="18" customHeight="1" x14ac:dyDescent="0.2">
      <c r="A9" s="60">
        <v>4</v>
      </c>
      <c r="B9" s="61" t="s">
        <v>13</v>
      </c>
      <c r="C9" s="61"/>
      <c r="D9" s="62" t="s">
        <v>14</v>
      </c>
      <c r="E9" s="123">
        <v>1191</v>
      </c>
      <c r="F9" s="123">
        <v>1215</v>
      </c>
      <c r="G9" s="123">
        <v>1230</v>
      </c>
      <c r="H9" s="123">
        <v>1250</v>
      </c>
      <c r="I9" s="123">
        <v>1284</v>
      </c>
      <c r="J9" s="123">
        <v>1291</v>
      </c>
      <c r="K9" s="123">
        <v>1323</v>
      </c>
      <c r="L9" s="109">
        <f>K9-J9</f>
        <v>32</v>
      </c>
      <c r="M9" s="110">
        <f>K9/J9*100-100</f>
        <v>2.4786986831913254</v>
      </c>
    </row>
    <row r="10" spans="1:13" s="54" customFormat="1" ht="13.5" customHeight="1" x14ac:dyDescent="0.2">
      <c r="A10" s="55">
        <v>5</v>
      </c>
      <c r="B10" s="48" t="s">
        <v>15</v>
      </c>
      <c r="C10" s="48"/>
      <c r="D10" s="56" t="s">
        <v>14</v>
      </c>
      <c r="E10" s="122">
        <v>323</v>
      </c>
      <c r="F10" s="122">
        <v>331</v>
      </c>
      <c r="G10" s="122">
        <v>340</v>
      </c>
      <c r="H10" s="122">
        <v>495</v>
      </c>
      <c r="I10" s="122">
        <v>434</v>
      </c>
      <c r="J10" s="122">
        <v>433</v>
      </c>
      <c r="K10" s="122">
        <v>357</v>
      </c>
      <c r="L10" s="109">
        <f t="shared" ref="L10:L73" si="2">K10-J10</f>
        <v>-76</v>
      </c>
      <c r="M10" s="110">
        <f t="shared" ref="M10:M73" si="3">K10/J10*100-100</f>
        <v>-17.551963048498848</v>
      </c>
    </row>
    <row r="11" spans="1:13" s="54" customFormat="1" ht="13.5" customHeight="1" x14ac:dyDescent="0.2">
      <c r="A11" s="55">
        <v>6</v>
      </c>
      <c r="B11" s="48" t="s">
        <v>16</v>
      </c>
      <c r="C11" s="48"/>
      <c r="D11" s="56" t="s">
        <v>14</v>
      </c>
      <c r="E11" s="122">
        <v>868</v>
      </c>
      <c r="F11" s="122">
        <v>884</v>
      </c>
      <c r="G11" s="122">
        <v>890</v>
      </c>
      <c r="H11" s="122">
        <v>755</v>
      </c>
      <c r="I11" s="122">
        <v>850</v>
      </c>
      <c r="J11" s="122">
        <v>858</v>
      </c>
      <c r="K11" s="122">
        <v>966</v>
      </c>
      <c r="L11" s="109">
        <f t="shared" si="2"/>
        <v>108</v>
      </c>
      <c r="M11" s="110">
        <f t="shared" si="3"/>
        <v>12.587412587412587</v>
      </c>
    </row>
    <row r="12" spans="1:13" s="54" customFormat="1" ht="13.5" customHeight="1" x14ac:dyDescent="0.2">
      <c r="A12" s="55">
        <v>7</v>
      </c>
      <c r="B12" s="48" t="s">
        <v>17</v>
      </c>
      <c r="C12" s="48"/>
      <c r="D12" s="56" t="s">
        <v>18</v>
      </c>
      <c r="E12" s="124">
        <f t="shared" ref="E12:I12" si="4">E11/E9*100</f>
        <v>72.879932829554988</v>
      </c>
      <c r="F12" s="124">
        <f t="shared" si="4"/>
        <v>72.757201646090536</v>
      </c>
      <c r="G12" s="124">
        <f t="shared" si="4"/>
        <v>72.357723577235774</v>
      </c>
      <c r="H12" s="124">
        <f t="shared" si="4"/>
        <v>60.4</v>
      </c>
      <c r="I12" s="124">
        <f t="shared" si="4"/>
        <v>66.199376947040506</v>
      </c>
      <c r="J12" s="124">
        <f>J11/J9*100</f>
        <v>66.460108443067384</v>
      </c>
      <c r="K12" s="124">
        <f>K11/K9*100</f>
        <v>73.015873015873012</v>
      </c>
      <c r="L12" s="109">
        <f t="shared" si="2"/>
        <v>6.5557645728056286</v>
      </c>
      <c r="M12" s="110">
        <f t="shared" si="3"/>
        <v>9.8642098642098546</v>
      </c>
    </row>
    <row r="13" spans="1:13" s="54" customFormat="1" ht="13.5" customHeight="1" x14ac:dyDescent="0.2">
      <c r="A13" s="55">
        <v>8</v>
      </c>
      <c r="B13" s="48" t="s">
        <v>19</v>
      </c>
      <c r="C13" s="48"/>
      <c r="D13" s="56" t="s">
        <v>14</v>
      </c>
      <c r="E13" s="122">
        <v>109</v>
      </c>
      <c r="F13" s="69">
        <v>117</v>
      </c>
      <c r="G13" s="69">
        <v>119</v>
      </c>
      <c r="H13" s="69">
        <v>144</v>
      </c>
      <c r="I13" s="69">
        <v>149</v>
      </c>
      <c r="J13" s="69">
        <v>148</v>
      </c>
      <c r="K13" s="69"/>
      <c r="L13" s="109">
        <f t="shared" si="2"/>
        <v>-148</v>
      </c>
      <c r="M13" s="110">
        <f t="shared" si="3"/>
        <v>-100</v>
      </c>
    </row>
    <row r="14" spans="1:13" s="54" customFormat="1" ht="13.5" customHeight="1" x14ac:dyDescent="0.2">
      <c r="A14" s="55">
        <v>9</v>
      </c>
      <c r="B14" s="68" t="s">
        <v>20</v>
      </c>
      <c r="C14" s="68"/>
      <c r="D14" s="56" t="s">
        <v>18</v>
      </c>
      <c r="E14" s="124">
        <f t="shared" ref="E14:J14" si="5">E13/E9*100</f>
        <v>9.1519731318219986</v>
      </c>
      <c r="F14" s="124">
        <f t="shared" si="5"/>
        <v>9.6296296296296298</v>
      </c>
      <c r="G14" s="124">
        <f t="shared" si="5"/>
        <v>9.6747967479674788</v>
      </c>
      <c r="H14" s="124">
        <f t="shared" si="5"/>
        <v>11.52</v>
      </c>
      <c r="I14" s="124">
        <f t="shared" si="5"/>
        <v>11.604361370716511</v>
      </c>
      <c r="J14" s="124">
        <f t="shared" si="5"/>
        <v>11.463981409759876</v>
      </c>
      <c r="K14" s="124"/>
      <c r="L14" s="109">
        <f t="shared" si="2"/>
        <v>-11.463981409759876</v>
      </c>
      <c r="M14" s="110">
        <f t="shared" si="3"/>
        <v>-100</v>
      </c>
    </row>
    <row r="15" spans="1:13" s="54" customFormat="1" ht="21.75" customHeight="1" x14ac:dyDescent="0.2">
      <c r="A15" s="55">
        <v>10</v>
      </c>
      <c r="B15" s="48" t="s">
        <v>21</v>
      </c>
      <c r="C15" s="48"/>
      <c r="D15" s="56" t="s">
        <v>14</v>
      </c>
      <c r="E15" s="125">
        <v>339</v>
      </c>
      <c r="F15" s="126">
        <v>368</v>
      </c>
      <c r="G15" s="126">
        <v>371</v>
      </c>
      <c r="H15" s="126">
        <v>494</v>
      </c>
      <c r="I15" s="126">
        <v>475</v>
      </c>
      <c r="J15" s="126">
        <v>474</v>
      </c>
      <c r="K15" s="69"/>
      <c r="L15" s="109">
        <f t="shared" si="2"/>
        <v>-474</v>
      </c>
      <c r="M15" s="110">
        <f t="shared" si="3"/>
        <v>-100</v>
      </c>
    </row>
    <row r="16" spans="1:13" s="54" customFormat="1" ht="13.5" customHeight="1" x14ac:dyDescent="0.2">
      <c r="A16" s="55">
        <v>11</v>
      </c>
      <c r="B16" s="68" t="s">
        <v>20</v>
      </c>
      <c r="C16" s="68"/>
      <c r="D16" s="56" t="s">
        <v>18</v>
      </c>
      <c r="E16" s="124">
        <f t="shared" ref="E16:J16" si="6">E15/E9*100</f>
        <v>28.463476070528966</v>
      </c>
      <c r="F16" s="124">
        <f t="shared" si="6"/>
        <v>30.288065843621396</v>
      </c>
      <c r="G16" s="124">
        <f t="shared" si="6"/>
        <v>30.162601626016261</v>
      </c>
      <c r="H16" s="124">
        <f t="shared" si="6"/>
        <v>39.519999999999996</v>
      </c>
      <c r="I16" s="124">
        <f t="shared" si="6"/>
        <v>36.993769470404985</v>
      </c>
      <c r="J16" s="124">
        <f t="shared" si="6"/>
        <v>36.715724244771494</v>
      </c>
      <c r="K16" s="124"/>
      <c r="L16" s="109">
        <f t="shared" si="2"/>
        <v>-36.715724244771494</v>
      </c>
      <c r="M16" s="110">
        <f t="shared" si="3"/>
        <v>-100</v>
      </c>
    </row>
    <row r="17" spans="1:13" s="54" customFormat="1" ht="13.5" customHeight="1" x14ac:dyDescent="0.2">
      <c r="A17" s="55">
        <v>12</v>
      </c>
      <c r="B17" s="48" t="s">
        <v>22</v>
      </c>
      <c r="C17" s="48"/>
      <c r="D17" s="56" t="s">
        <v>14</v>
      </c>
      <c r="E17" s="122">
        <v>304</v>
      </c>
      <c r="F17" s="69">
        <v>318</v>
      </c>
      <c r="G17" s="69">
        <v>323</v>
      </c>
      <c r="H17" s="69">
        <v>498</v>
      </c>
      <c r="I17" s="69">
        <v>574</v>
      </c>
      <c r="J17" s="69">
        <v>582</v>
      </c>
      <c r="K17" s="69"/>
      <c r="L17" s="109">
        <f t="shared" si="2"/>
        <v>-582</v>
      </c>
      <c r="M17" s="110">
        <f t="shared" si="3"/>
        <v>-100</v>
      </c>
    </row>
    <row r="18" spans="1:13" s="54" customFormat="1" ht="13.5" customHeight="1" x14ac:dyDescent="0.2">
      <c r="A18" s="55">
        <v>13</v>
      </c>
      <c r="B18" s="68" t="s">
        <v>20</v>
      </c>
      <c r="C18" s="68"/>
      <c r="D18" s="56" t="s">
        <v>18</v>
      </c>
      <c r="E18" s="124">
        <f t="shared" ref="E18:J18" si="7">E17/E9*100</f>
        <v>25.524769101595297</v>
      </c>
      <c r="F18" s="124">
        <f t="shared" si="7"/>
        <v>26.172839506172842</v>
      </c>
      <c r="G18" s="124">
        <f t="shared" si="7"/>
        <v>26.260162601626014</v>
      </c>
      <c r="H18" s="124">
        <f t="shared" si="7"/>
        <v>39.839999999999996</v>
      </c>
      <c r="I18" s="124">
        <f t="shared" si="7"/>
        <v>44.704049844236756</v>
      </c>
      <c r="J18" s="124">
        <f t="shared" si="7"/>
        <v>45.081332300542215</v>
      </c>
      <c r="K18" s="124"/>
      <c r="L18" s="109">
        <f t="shared" si="2"/>
        <v>-45.081332300542215</v>
      </c>
      <c r="M18" s="110">
        <f t="shared" si="3"/>
        <v>-100</v>
      </c>
    </row>
    <row r="19" spans="1:13" s="54" customFormat="1" ht="18" customHeight="1" x14ac:dyDescent="0.2">
      <c r="A19" s="60">
        <v>14</v>
      </c>
      <c r="B19" s="61" t="s">
        <v>23</v>
      </c>
      <c r="C19" s="61"/>
      <c r="D19" s="62" t="s">
        <v>24</v>
      </c>
      <c r="E19" s="123">
        <v>4335</v>
      </c>
      <c r="F19" s="123">
        <v>4214</v>
      </c>
      <c r="G19" s="123">
        <v>4291</v>
      </c>
      <c r="H19" s="123">
        <v>4269</v>
      </c>
      <c r="I19" s="123">
        <v>4295</v>
      </c>
      <c r="J19" s="123">
        <v>4366</v>
      </c>
      <c r="K19" s="123">
        <v>4517</v>
      </c>
      <c r="L19" s="109">
        <f t="shared" si="2"/>
        <v>151</v>
      </c>
      <c r="M19" s="110">
        <f t="shared" si="3"/>
        <v>3.4585432890517751</v>
      </c>
    </row>
    <row r="20" spans="1:13" s="54" customFormat="1" ht="13.5" customHeight="1" x14ac:dyDescent="0.2">
      <c r="A20" s="55">
        <v>15</v>
      </c>
      <c r="B20" s="48" t="s">
        <v>25</v>
      </c>
      <c r="C20" s="48"/>
      <c r="D20" s="56" t="s">
        <v>24</v>
      </c>
      <c r="E20" s="122">
        <v>2156</v>
      </c>
      <c r="F20" s="122">
        <v>2091</v>
      </c>
      <c r="G20" s="122">
        <v>2161</v>
      </c>
      <c r="H20" s="122">
        <v>2133</v>
      </c>
      <c r="I20" s="122">
        <v>2159</v>
      </c>
      <c r="J20" s="122">
        <v>2197</v>
      </c>
      <c r="K20" s="122">
        <v>2327</v>
      </c>
      <c r="L20" s="109">
        <f t="shared" si="2"/>
        <v>130</v>
      </c>
      <c r="M20" s="110">
        <f t="shared" si="3"/>
        <v>5.9171597633136201</v>
      </c>
    </row>
    <row r="21" spans="1:13" s="54" customFormat="1" ht="13.5" customHeight="1" x14ac:dyDescent="0.2">
      <c r="A21" s="55">
        <v>16</v>
      </c>
      <c r="B21" s="48" t="s">
        <v>26</v>
      </c>
      <c r="C21" s="48"/>
      <c r="D21" s="56" t="s">
        <v>24</v>
      </c>
      <c r="E21" s="122">
        <v>2179</v>
      </c>
      <c r="F21" s="122">
        <v>2123</v>
      </c>
      <c r="G21" s="122">
        <v>2130</v>
      </c>
      <c r="H21" s="122">
        <v>2136</v>
      </c>
      <c r="I21" s="122">
        <v>2136</v>
      </c>
      <c r="J21" s="122">
        <v>2169</v>
      </c>
      <c r="K21" s="122">
        <v>2190</v>
      </c>
      <c r="L21" s="109">
        <f t="shared" si="2"/>
        <v>21</v>
      </c>
      <c r="M21" s="110">
        <f t="shared" si="3"/>
        <v>0.96818810511756226</v>
      </c>
    </row>
    <row r="22" spans="1:13" s="54" customFormat="1" ht="13.5" customHeight="1" x14ac:dyDescent="0.2">
      <c r="A22" s="55">
        <v>17</v>
      </c>
      <c r="B22" s="48" t="s">
        <v>27</v>
      </c>
      <c r="C22" s="48"/>
      <c r="D22" s="56" t="s">
        <v>24</v>
      </c>
      <c r="E22" s="122">
        <v>1192</v>
      </c>
      <c r="F22" s="122">
        <v>1184</v>
      </c>
      <c r="G22" s="122">
        <v>1215</v>
      </c>
      <c r="H22" s="122">
        <v>1672</v>
      </c>
      <c r="I22" s="122">
        <v>1422</v>
      </c>
      <c r="J22" s="122">
        <v>1449</v>
      </c>
      <c r="K22" s="122">
        <v>1210</v>
      </c>
      <c r="L22" s="109">
        <f t="shared" si="2"/>
        <v>-239</v>
      </c>
      <c r="M22" s="110">
        <f t="shared" si="3"/>
        <v>-16.494133885438231</v>
      </c>
    </row>
    <row r="23" spans="1:13" s="54" customFormat="1" ht="13.5" customHeight="1" x14ac:dyDescent="0.2">
      <c r="A23" s="55">
        <v>18</v>
      </c>
      <c r="B23" s="70" t="s">
        <v>16</v>
      </c>
      <c r="C23" s="70"/>
      <c r="D23" s="56" t="s">
        <v>24</v>
      </c>
      <c r="E23" s="122">
        <f>E19-E22</f>
        <v>3143</v>
      </c>
      <c r="F23" s="122">
        <f>F19-F22</f>
        <v>3030</v>
      </c>
      <c r="G23" s="122">
        <v>3076</v>
      </c>
      <c r="H23" s="122">
        <v>2597</v>
      </c>
      <c r="I23" s="122">
        <v>2873</v>
      </c>
      <c r="J23" s="122">
        <v>2917</v>
      </c>
      <c r="K23" s="122">
        <v>3307</v>
      </c>
      <c r="L23" s="109">
        <f t="shared" si="2"/>
        <v>390</v>
      </c>
      <c r="M23" s="110">
        <f t="shared" si="3"/>
        <v>13.369900582790535</v>
      </c>
    </row>
    <row r="24" spans="1:13" s="54" customFormat="1" ht="13.5" customHeight="1" x14ac:dyDescent="0.2">
      <c r="A24" s="55">
        <v>19</v>
      </c>
      <c r="B24" s="48" t="s">
        <v>28</v>
      </c>
      <c r="C24" s="48"/>
      <c r="D24" s="56" t="s">
        <v>24</v>
      </c>
      <c r="E24" s="122">
        <f>E19-E25-E26</f>
        <v>1281</v>
      </c>
      <c r="F24" s="122">
        <f>F19-F25-F26</f>
        <v>1238</v>
      </c>
      <c r="G24" s="122">
        <f>G19-G25-G26</f>
        <v>1278</v>
      </c>
      <c r="H24" s="122">
        <v>1280</v>
      </c>
      <c r="I24" s="122">
        <v>1277</v>
      </c>
      <c r="J24" s="122">
        <v>1298</v>
      </c>
      <c r="K24" s="122">
        <v>1348</v>
      </c>
      <c r="L24" s="109">
        <f t="shared" si="2"/>
        <v>50</v>
      </c>
      <c r="M24" s="110">
        <f t="shared" si="3"/>
        <v>3.8520801232665605</v>
      </c>
    </row>
    <row r="25" spans="1:13" s="54" customFormat="1" ht="13.5" customHeight="1" x14ac:dyDescent="0.2">
      <c r="A25" s="55">
        <v>20</v>
      </c>
      <c r="B25" s="71" t="s">
        <v>29</v>
      </c>
      <c r="C25" s="71"/>
      <c r="D25" s="56" t="s">
        <v>24</v>
      </c>
      <c r="E25" s="122">
        <v>2816</v>
      </c>
      <c r="F25" s="122">
        <v>2734</v>
      </c>
      <c r="G25" s="122">
        <v>2767</v>
      </c>
      <c r="H25" s="122">
        <v>2738</v>
      </c>
      <c r="I25" s="122">
        <v>2769</v>
      </c>
      <c r="J25" s="122">
        <v>2812</v>
      </c>
      <c r="K25" s="122">
        <v>2910</v>
      </c>
      <c r="L25" s="109">
        <f t="shared" si="2"/>
        <v>98</v>
      </c>
      <c r="M25" s="110">
        <f t="shared" si="3"/>
        <v>3.485064011379805</v>
      </c>
    </row>
    <row r="26" spans="1:13" s="54" customFormat="1" ht="13.5" customHeight="1" x14ac:dyDescent="0.2">
      <c r="A26" s="55">
        <v>21</v>
      </c>
      <c r="B26" s="71" t="s">
        <v>30</v>
      </c>
      <c r="C26" s="71"/>
      <c r="D26" s="56" t="s">
        <v>24</v>
      </c>
      <c r="E26" s="122">
        <v>238</v>
      </c>
      <c r="F26" s="122">
        <v>242</v>
      </c>
      <c r="G26" s="122">
        <v>246</v>
      </c>
      <c r="H26" s="122">
        <v>251</v>
      </c>
      <c r="I26" s="122">
        <v>249</v>
      </c>
      <c r="J26" s="122">
        <v>256</v>
      </c>
      <c r="K26" s="122">
        <v>259</v>
      </c>
      <c r="L26" s="109">
        <f t="shared" si="2"/>
        <v>3</v>
      </c>
      <c r="M26" s="110">
        <f t="shared" si="3"/>
        <v>1.171875</v>
      </c>
    </row>
    <row r="27" spans="1:13" s="54" customFormat="1" ht="13.5" customHeight="1" x14ac:dyDescent="0.2">
      <c r="A27" s="55">
        <v>22</v>
      </c>
      <c r="B27" s="48" t="s">
        <v>31</v>
      </c>
      <c r="C27" s="48"/>
      <c r="D27" s="56" t="s">
        <v>24</v>
      </c>
      <c r="E27" s="69">
        <v>7</v>
      </c>
      <c r="F27" s="69">
        <v>8</v>
      </c>
      <c r="G27" s="69">
        <v>7</v>
      </c>
      <c r="H27" s="69">
        <v>6</v>
      </c>
      <c r="I27" s="69">
        <v>6</v>
      </c>
      <c r="J27" s="69">
        <v>2</v>
      </c>
      <c r="K27" s="69">
        <v>3</v>
      </c>
      <c r="L27" s="109">
        <f t="shared" si="2"/>
        <v>1</v>
      </c>
      <c r="M27" s="110">
        <f t="shared" si="3"/>
        <v>50</v>
      </c>
    </row>
    <row r="28" spans="1:13" s="54" customFormat="1" ht="13.5" customHeight="1" x14ac:dyDescent="0.2">
      <c r="A28" s="55">
        <v>23</v>
      </c>
      <c r="B28" s="48" t="s">
        <v>32</v>
      </c>
      <c r="C28" s="48"/>
      <c r="D28" s="56" t="s">
        <v>24</v>
      </c>
      <c r="E28" s="69">
        <v>56</v>
      </c>
      <c r="F28" s="69">
        <v>49</v>
      </c>
      <c r="G28" s="69">
        <v>52</v>
      </c>
      <c r="H28" s="69">
        <v>53</v>
      </c>
      <c r="I28" s="69">
        <v>40</v>
      </c>
      <c r="J28" s="69">
        <v>44</v>
      </c>
      <c r="K28" s="69">
        <v>43</v>
      </c>
      <c r="L28" s="109">
        <f t="shared" si="2"/>
        <v>-1</v>
      </c>
      <c r="M28" s="110">
        <f t="shared" si="3"/>
        <v>-2.2727272727272663</v>
      </c>
    </row>
    <row r="29" spans="1:13" s="54" customFormat="1" ht="13.5" customHeight="1" x14ac:dyDescent="0.2">
      <c r="A29" s="55">
        <v>24</v>
      </c>
      <c r="B29" s="48" t="s">
        <v>33</v>
      </c>
      <c r="C29" s="48"/>
      <c r="D29" s="56" t="s">
        <v>24</v>
      </c>
      <c r="E29" s="69">
        <v>182</v>
      </c>
      <c r="F29" s="69">
        <v>196</v>
      </c>
      <c r="G29" s="69">
        <v>210</v>
      </c>
      <c r="H29" s="69">
        <v>225</v>
      </c>
      <c r="I29" s="69">
        <v>192</v>
      </c>
      <c r="J29" s="69">
        <v>195</v>
      </c>
      <c r="K29" s="69">
        <v>232</v>
      </c>
      <c r="L29" s="109">
        <f t="shared" si="2"/>
        <v>37</v>
      </c>
      <c r="M29" s="110">
        <f t="shared" si="3"/>
        <v>18.974358974358978</v>
      </c>
    </row>
    <row r="30" spans="1:13" s="54" customFormat="1" ht="13.5" customHeight="1" x14ac:dyDescent="0.2">
      <c r="A30" s="55">
        <v>25</v>
      </c>
      <c r="B30" s="48" t="s">
        <v>34</v>
      </c>
      <c r="C30" s="48"/>
      <c r="D30" s="56" t="s">
        <v>24</v>
      </c>
      <c r="E30" s="69">
        <v>25</v>
      </c>
      <c r="F30" s="69">
        <v>72</v>
      </c>
      <c r="G30" s="69">
        <v>33</v>
      </c>
      <c r="H30" s="69">
        <v>32</v>
      </c>
      <c r="I30" s="69">
        <v>49</v>
      </c>
      <c r="J30" s="69">
        <v>51</v>
      </c>
      <c r="K30" s="69">
        <v>89</v>
      </c>
      <c r="L30" s="109">
        <f t="shared" si="2"/>
        <v>38</v>
      </c>
      <c r="M30" s="110">
        <f t="shared" si="3"/>
        <v>74.509803921568619</v>
      </c>
    </row>
    <row r="31" spans="1:13" s="54" customFormat="1" ht="13.5" customHeight="1" x14ac:dyDescent="0.2">
      <c r="A31" s="55">
        <v>26</v>
      </c>
      <c r="B31" s="48" t="s">
        <v>35</v>
      </c>
      <c r="C31" s="48"/>
      <c r="D31" s="56" t="s">
        <v>24</v>
      </c>
      <c r="E31" s="69">
        <v>165</v>
      </c>
      <c r="F31" s="69">
        <v>144</v>
      </c>
      <c r="G31" s="69">
        <v>97</v>
      </c>
      <c r="H31" s="69">
        <v>74</v>
      </c>
      <c r="I31" s="69">
        <v>116</v>
      </c>
      <c r="J31" s="69">
        <v>123</v>
      </c>
      <c r="K31" s="69">
        <v>113</v>
      </c>
      <c r="L31" s="109">
        <f t="shared" si="2"/>
        <v>-10</v>
      </c>
      <c r="M31" s="110">
        <f t="shared" si="3"/>
        <v>-8.1300813008130035</v>
      </c>
    </row>
    <row r="32" spans="1:13" s="54" customFormat="1" ht="13.5" customHeight="1" x14ac:dyDescent="0.2">
      <c r="A32" s="55">
        <v>27</v>
      </c>
      <c r="B32" s="48" t="s">
        <v>36</v>
      </c>
      <c r="C32" s="48"/>
      <c r="D32" s="56" t="s">
        <v>24</v>
      </c>
      <c r="E32" s="122">
        <v>2343</v>
      </c>
      <c r="F32" s="122">
        <v>1782</v>
      </c>
      <c r="G32" s="122">
        <v>1875</v>
      </c>
      <c r="H32" s="122">
        <v>1840</v>
      </c>
      <c r="I32" s="122">
        <v>1865</v>
      </c>
      <c r="J32" s="122">
        <v>1886</v>
      </c>
      <c r="K32" s="122"/>
      <c r="L32" s="109">
        <f t="shared" si="2"/>
        <v>-1886</v>
      </c>
      <c r="M32" s="110">
        <f t="shared" si="3"/>
        <v>-100</v>
      </c>
    </row>
    <row r="33" spans="1:13" s="54" customFormat="1" ht="13.5" customHeight="1" x14ac:dyDescent="0.2">
      <c r="A33" s="55">
        <v>28</v>
      </c>
      <c r="B33" s="48" t="s">
        <v>37</v>
      </c>
      <c r="C33" s="48"/>
      <c r="D33" s="56" t="s">
        <v>24</v>
      </c>
      <c r="E33" s="69">
        <v>8</v>
      </c>
      <c r="F33" s="69">
        <v>36</v>
      </c>
      <c r="G33" s="69">
        <v>28</v>
      </c>
      <c r="H33" s="69">
        <v>13</v>
      </c>
      <c r="I33" s="69">
        <v>17</v>
      </c>
      <c r="J33" s="69">
        <v>16</v>
      </c>
      <c r="K33" s="69">
        <v>4</v>
      </c>
      <c r="L33" s="109">
        <f t="shared" si="2"/>
        <v>-12</v>
      </c>
      <c r="M33" s="110">
        <f t="shared" si="3"/>
        <v>-75</v>
      </c>
    </row>
    <row r="34" spans="1:13" s="54" customFormat="1" ht="13.5" customHeight="1" x14ac:dyDescent="0.2">
      <c r="A34" s="55">
        <v>29</v>
      </c>
      <c r="B34" s="48" t="s">
        <v>38</v>
      </c>
      <c r="C34" s="48"/>
      <c r="D34" s="56" t="s">
        <v>24</v>
      </c>
      <c r="E34" s="69">
        <v>49</v>
      </c>
      <c r="F34" s="69">
        <v>117</v>
      </c>
      <c r="G34" s="69">
        <v>99</v>
      </c>
      <c r="H34" s="69">
        <v>24</v>
      </c>
      <c r="I34" s="69">
        <v>69</v>
      </c>
      <c r="J34" s="69">
        <v>57</v>
      </c>
      <c r="K34" s="69">
        <v>59</v>
      </c>
      <c r="L34" s="109">
        <f t="shared" si="2"/>
        <v>2</v>
      </c>
      <c r="M34" s="110">
        <f t="shared" si="3"/>
        <v>3.5087719298245759</v>
      </c>
    </row>
    <row r="35" spans="1:13" s="54" customFormat="1" ht="13.5" customHeight="1" x14ac:dyDescent="0.2">
      <c r="A35" s="55">
        <v>30</v>
      </c>
      <c r="B35" s="48" t="s">
        <v>39</v>
      </c>
      <c r="C35" s="48"/>
      <c r="D35" s="56" t="s">
        <v>24</v>
      </c>
      <c r="E35" s="69">
        <v>59</v>
      </c>
      <c r="F35" s="69">
        <v>93</v>
      </c>
      <c r="G35" s="69">
        <v>99</v>
      </c>
      <c r="H35" s="69">
        <v>22</v>
      </c>
      <c r="I35" s="69">
        <v>43</v>
      </c>
      <c r="J35" s="69">
        <v>20</v>
      </c>
      <c r="K35" s="69">
        <v>36</v>
      </c>
      <c r="L35" s="109">
        <f t="shared" si="2"/>
        <v>16</v>
      </c>
      <c r="M35" s="110">
        <f t="shared" si="3"/>
        <v>80</v>
      </c>
    </row>
    <row r="36" spans="1:13" s="54" customFormat="1" ht="13.5" customHeight="1" x14ac:dyDescent="0.2">
      <c r="A36" s="55">
        <v>31</v>
      </c>
      <c r="B36" s="48" t="s">
        <v>40</v>
      </c>
      <c r="C36" s="48"/>
      <c r="D36" s="56" t="s">
        <v>41</v>
      </c>
      <c r="E36" s="127">
        <v>299</v>
      </c>
      <c r="F36" s="127">
        <v>578.70000000000005</v>
      </c>
      <c r="G36" s="128">
        <v>868.90000000000009</v>
      </c>
      <c r="H36" s="128">
        <v>1439.6</v>
      </c>
      <c r="I36" s="128">
        <v>1702.3</v>
      </c>
      <c r="J36" s="128">
        <v>1662.4</v>
      </c>
      <c r="K36" s="128">
        <v>1656.4</v>
      </c>
      <c r="L36" s="109">
        <f t="shared" si="2"/>
        <v>-6</v>
      </c>
      <c r="M36" s="110">
        <f t="shared" si="3"/>
        <v>-0.36092396535130433</v>
      </c>
    </row>
    <row r="37" spans="1:13" s="54" customFormat="1" ht="13.5" customHeight="1" x14ac:dyDescent="0.2">
      <c r="A37" s="55">
        <v>32</v>
      </c>
      <c r="B37" s="75" t="s">
        <v>42</v>
      </c>
      <c r="C37" s="75"/>
      <c r="D37" s="56" t="s">
        <v>41</v>
      </c>
      <c r="E37" s="127">
        <v>709.8</v>
      </c>
      <c r="F37" s="127">
        <v>809.8</v>
      </c>
      <c r="G37" s="128">
        <v>1415.3999999999999</v>
      </c>
      <c r="H37" s="128">
        <v>1964</v>
      </c>
      <c r="I37" s="128">
        <v>3334.9</v>
      </c>
      <c r="J37" s="128">
        <v>4382.8999999999996</v>
      </c>
      <c r="K37" s="128">
        <v>4753.8</v>
      </c>
      <c r="L37" s="109">
        <f t="shared" si="2"/>
        <v>370.90000000000055</v>
      </c>
      <c r="M37" s="110">
        <f t="shared" si="3"/>
        <v>8.4624335485637516</v>
      </c>
    </row>
    <row r="38" spans="1:13" s="54" customFormat="1" ht="13.5" customHeight="1" x14ac:dyDescent="0.2">
      <c r="A38" s="55">
        <v>33</v>
      </c>
      <c r="B38" s="48" t="s">
        <v>43</v>
      </c>
      <c r="C38" s="48"/>
      <c r="D38" s="56" t="s">
        <v>41</v>
      </c>
      <c r="E38" s="127">
        <v>26.8</v>
      </c>
      <c r="F38" s="127">
        <v>61.677399999999999</v>
      </c>
      <c r="G38" s="128">
        <v>85.1</v>
      </c>
      <c r="H38" s="128">
        <v>127.8</v>
      </c>
      <c r="I38" s="128">
        <v>143.6</v>
      </c>
      <c r="J38" s="128">
        <v>189.7</v>
      </c>
      <c r="K38" s="128">
        <v>173.7</v>
      </c>
      <c r="L38" s="109">
        <f t="shared" si="2"/>
        <v>-16</v>
      </c>
      <c r="M38" s="110">
        <f t="shared" si="3"/>
        <v>-8.4343700579862997</v>
      </c>
    </row>
    <row r="39" spans="1:13" s="54" customFormat="1" ht="13.5" customHeight="1" x14ac:dyDescent="0.2">
      <c r="A39" s="55">
        <v>34</v>
      </c>
      <c r="B39" s="75" t="s">
        <v>44</v>
      </c>
      <c r="C39" s="75"/>
      <c r="D39" s="56" t="s">
        <v>41</v>
      </c>
      <c r="E39" s="127">
        <v>128.69999999999999</v>
      </c>
      <c r="F39" s="127">
        <v>133.08070000000001</v>
      </c>
      <c r="G39" s="128">
        <v>173</v>
      </c>
      <c r="H39" s="128">
        <v>242.1</v>
      </c>
      <c r="I39" s="128">
        <v>2075.1</v>
      </c>
      <c r="J39" s="128">
        <v>2299.6999999999998</v>
      </c>
      <c r="K39" s="128">
        <v>1980.2</v>
      </c>
      <c r="L39" s="109">
        <f t="shared" si="2"/>
        <v>-319.49999999999977</v>
      </c>
      <c r="M39" s="110">
        <f t="shared" si="3"/>
        <v>-13.893116493455665</v>
      </c>
    </row>
    <row r="40" spans="1:13" s="129" customFormat="1" ht="18" customHeight="1" x14ac:dyDescent="0.2">
      <c r="A40" s="60">
        <v>35</v>
      </c>
      <c r="B40" s="61" t="s">
        <v>45</v>
      </c>
      <c r="C40" s="61"/>
      <c r="D40" s="62" t="s">
        <v>14</v>
      </c>
      <c r="E40" s="123">
        <f>E41+E43+E45+E47</f>
        <v>771</v>
      </c>
      <c r="F40" s="123">
        <f>F41+F43+F45+F47</f>
        <v>809</v>
      </c>
      <c r="G40" s="123">
        <f>G41+G43+G45+G47</f>
        <v>827</v>
      </c>
      <c r="H40" s="123">
        <f>H41+H43+H45+H47</f>
        <v>864</v>
      </c>
      <c r="I40" s="123">
        <v>874</v>
      </c>
      <c r="J40" s="123">
        <v>913</v>
      </c>
      <c r="K40" s="76">
        <f>K41+K43+K45+K47</f>
        <v>965</v>
      </c>
      <c r="L40" s="109">
        <f>K40-J40</f>
        <v>52</v>
      </c>
      <c r="M40" s="110">
        <f t="shared" si="3"/>
        <v>5.6955093099671359</v>
      </c>
    </row>
    <row r="41" spans="1:13" s="54" customFormat="1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122">
        <v>574</v>
      </c>
      <c r="F41" s="122">
        <v>509</v>
      </c>
      <c r="G41" s="122">
        <v>481</v>
      </c>
      <c r="H41" s="122">
        <v>467</v>
      </c>
      <c r="I41" s="122">
        <v>437</v>
      </c>
      <c r="J41" s="122">
        <v>413</v>
      </c>
      <c r="K41" s="79">
        <v>408</v>
      </c>
      <c r="L41" s="109">
        <f t="shared" si="2"/>
        <v>-5</v>
      </c>
      <c r="M41" s="110">
        <f t="shared" si="3"/>
        <v>-1.2106537530266337</v>
      </c>
    </row>
    <row r="42" spans="1:13" s="54" customFormat="1" ht="13.5" customHeight="1" x14ac:dyDescent="0.2">
      <c r="A42" s="55">
        <v>37</v>
      </c>
      <c r="B42" s="77"/>
      <c r="C42" s="78" t="s">
        <v>47</v>
      </c>
      <c r="D42" s="56" t="s">
        <v>18</v>
      </c>
      <c r="E42" s="127">
        <f>E41/E40*100</f>
        <v>74.448767833981847</v>
      </c>
      <c r="F42" s="127">
        <f>F41/F40*100</f>
        <v>62.917181705809647</v>
      </c>
      <c r="G42" s="127">
        <f>G41/G40*100</f>
        <v>58.162031438935912</v>
      </c>
      <c r="H42" s="127">
        <f>H41/H40*100</f>
        <v>54.050925925925931</v>
      </c>
      <c r="I42" s="127">
        <f t="shared" ref="I42:J42" si="8">I41/I40*100</f>
        <v>50</v>
      </c>
      <c r="J42" s="127">
        <f t="shared" si="8"/>
        <v>45.2354874041621</v>
      </c>
      <c r="K42" s="81">
        <f>K41/K40*100</f>
        <v>42.279792746113991</v>
      </c>
      <c r="L42" s="109">
        <f t="shared" si="2"/>
        <v>-2.9556946580481096</v>
      </c>
      <c r="M42" s="110">
        <f t="shared" si="3"/>
        <v>-6.5340174886148361</v>
      </c>
    </row>
    <row r="43" spans="1:13" s="54" customFormat="1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122">
        <v>145</v>
      </c>
      <c r="F43" s="122">
        <v>204</v>
      </c>
      <c r="G43" s="122">
        <v>215</v>
      </c>
      <c r="H43" s="122">
        <v>244</v>
      </c>
      <c r="I43" s="122">
        <v>273</v>
      </c>
      <c r="J43" s="122">
        <v>294</v>
      </c>
      <c r="K43" s="79">
        <v>326</v>
      </c>
      <c r="L43" s="109">
        <f t="shared" si="2"/>
        <v>32</v>
      </c>
      <c r="M43" s="110">
        <f t="shared" si="3"/>
        <v>10.884353741496582</v>
      </c>
    </row>
    <row r="44" spans="1:13" s="54" customFormat="1" ht="13.5" customHeight="1" x14ac:dyDescent="0.2">
      <c r="A44" s="55">
        <v>39</v>
      </c>
      <c r="B44" s="77"/>
      <c r="C44" s="78" t="s">
        <v>47</v>
      </c>
      <c r="D44" s="56" t="s">
        <v>18</v>
      </c>
      <c r="E44" s="127">
        <f>E43/E40*100</f>
        <v>18.806744487678341</v>
      </c>
      <c r="F44" s="127">
        <f>F43/F40*100</f>
        <v>25.21631644004944</v>
      </c>
      <c r="G44" s="127">
        <f>G43/G40*100</f>
        <v>25.997581620314392</v>
      </c>
      <c r="H44" s="127">
        <f>H43/H40*100</f>
        <v>28.240740740740737</v>
      </c>
      <c r="I44" s="127">
        <f t="shared" ref="I44:J44" si="9">I43/I40*100</f>
        <v>31.235697940503432</v>
      </c>
      <c r="J44" s="127">
        <f t="shared" si="9"/>
        <v>32.201533406352681</v>
      </c>
      <c r="K44" s="81">
        <f>K43/K40*100</f>
        <v>33.782383419689118</v>
      </c>
      <c r="L44" s="109">
        <f t="shared" si="2"/>
        <v>1.5808500133364376</v>
      </c>
      <c r="M44" s="110">
        <f t="shared" si="3"/>
        <v>4.9092383067216474</v>
      </c>
    </row>
    <row r="45" spans="1:13" s="54" customFormat="1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122">
        <v>46</v>
      </c>
      <c r="F45" s="122">
        <v>77</v>
      </c>
      <c r="G45" s="122">
        <v>109</v>
      </c>
      <c r="H45" s="122">
        <v>124</v>
      </c>
      <c r="I45" s="122">
        <v>129</v>
      </c>
      <c r="J45" s="122">
        <v>157</v>
      </c>
      <c r="K45" s="79">
        <v>168</v>
      </c>
      <c r="L45" s="109">
        <f t="shared" si="2"/>
        <v>11</v>
      </c>
      <c r="M45" s="110">
        <f t="shared" si="3"/>
        <v>7.0063694267515899</v>
      </c>
    </row>
    <row r="46" spans="1:13" s="54" customFormat="1" ht="13.5" customHeight="1" x14ac:dyDescent="0.2">
      <c r="A46" s="55">
        <v>41</v>
      </c>
      <c r="B46" s="77"/>
      <c r="C46" s="78" t="s">
        <v>47</v>
      </c>
      <c r="D46" s="56" t="s">
        <v>18</v>
      </c>
      <c r="E46" s="127">
        <f>E45/E40*100</f>
        <v>5.966277561608301</v>
      </c>
      <c r="F46" s="127">
        <f>F45/F40*100</f>
        <v>9.5179233621755248</v>
      </c>
      <c r="G46" s="127">
        <f>G45/G40*100</f>
        <v>13.180169286577993</v>
      </c>
      <c r="H46" s="127">
        <f>H45/H40*100</f>
        <v>14.351851851851851</v>
      </c>
      <c r="I46" s="127">
        <f t="shared" ref="I46:J46" si="10">I45/I40*100</f>
        <v>14.759725400457665</v>
      </c>
      <c r="J46" s="127">
        <f t="shared" si="10"/>
        <v>17.196056955093102</v>
      </c>
      <c r="K46" s="81">
        <f>K45/K40*100</f>
        <v>17.409326424870468</v>
      </c>
      <c r="L46" s="109">
        <f t="shared" si="2"/>
        <v>0.21326946977736583</v>
      </c>
      <c r="M46" s="110">
        <f t="shared" si="3"/>
        <v>1.2402230949473534</v>
      </c>
    </row>
    <row r="47" spans="1:13" s="54" customFormat="1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122">
        <v>6</v>
      </c>
      <c r="F47" s="122">
        <v>19</v>
      </c>
      <c r="G47" s="122">
        <v>22</v>
      </c>
      <c r="H47" s="122">
        <v>29</v>
      </c>
      <c r="I47" s="122">
        <v>36</v>
      </c>
      <c r="J47" s="122">
        <v>49</v>
      </c>
      <c r="K47" s="79">
        <v>63</v>
      </c>
      <c r="L47" s="109">
        <f t="shared" si="2"/>
        <v>14</v>
      </c>
      <c r="M47" s="110">
        <f t="shared" si="3"/>
        <v>28.571428571428584</v>
      </c>
    </row>
    <row r="48" spans="1:13" s="54" customFormat="1" ht="13.5" customHeight="1" x14ac:dyDescent="0.2">
      <c r="A48" s="55">
        <v>43</v>
      </c>
      <c r="B48" s="77"/>
      <c r="C48" s="78" t="s">
        <v>47</v>
      </c>
      <c r="D48" s="56" t="s">
        <v>18</v>
      </c>
      <c r="E48" s="127">
        <f>E47/E40*100</f>
        <v>0.77821011673151752</v>
      </c>
      <c r="F48" s="127">
        <f>F47/F40*100</f>
        <v>2.3485784919653896</v>
      </c>
      <c r="G48" s="127">
        <f>G47/G40*100</f>
        <v>2.6602176541717046</v>
      </c>
      <c r="H48" s="127">
        <f>H47/H40*100</f>
        <v>3.3564814814814818</v>
      </c>
      <c r="I48" s="127">
        <f t="shared" ref="I48:J48" si="11">I47/I40*100</f>
        <v>4.1189931350114417</v>
      </c>
      <c r="J48" s="127">
        <f t="shared" si="11"/>
        <v>5.3669222343921135</v>
      </c>
      <c r="K48" s="81">
        <f>K47/K40*100</f>
        <v>6.528497409326425</v>
      </c>
      <c r="L48" s="109">
        <f t="shared" si="2"/>
        <v>1.1615751749343115</v>
      </c>
      <c r="M48" s="110">
        <f t="shared" si="3"/>
        <v>21.643227239082165</v>
      </c>
    </row>
    <row r="49" spans="1:13" s="129" customFormat="1" ht="15" customHeight="1" x14ac:dyDescent="0.2">
      <c r="A49" s="60">
        <v>44</v>
      </c>
      <c r="B49" s="82" t="s">
        <v>51</v>
      </c>
      <c r="C49" s="82"/>
      <c r="D49" s="62" t="s">
        <v>14</v>
      </c>
      <c r="E49" s="123">
        <v>569</v>
      </c>
      <c r="F49" s="123">
        <v>657</v>
      </c>
      <c r="G49" s="123">
        <v>625</v>
      </c>
      <c r="H49" s="123">
        <v>612</v>
      </c>
      <c r="I49" s="123">
        <v>601</v>
      </c>
      <c r="J49" s="123">
        <v>617</v>
      </c>
      <c r="K49" s="84">
        <v>696</v>
      </c>
      <c r="L49" s="109">
        <f t="shared" si="2"/>
        <v>79</v>
      </c>
      <c r="M49" s="110">
        <f t="shared" si="3"/>
        <v>12.803889789303071</v>
      </c>
    </row>
    <row r="50" spans="1:13" s="54" customFormat="1" ht="13.5" customHeight="1" x14ac:dyDescent="0.2">
      <c r="A50" s="55">
        <v>45</v>
      </c>
      <c r="B50" s="48" t="s">
        <v>52</v>
      </c>
      <c r="C50" s="48"/>
      <c r="D50" s="56" t="s">
        <v>14</v>
      </c>
      <c r="E50" s="122">
        <v>399</v>
      </c>
      <c r="F50" s="69">
        <v>473</v>
      </c>
      <c r="G50" s="69">
        <v>607</v>
      </c>
      <c r="H50" s="69">
        <v>492</v>
      </c>
      <c r="I50" s="69">
        <v>595</v>
      </c>
      <c r="J50" s="69">
        <v>584</v>
      </c>
      <c r="K50" s="64">
        <v>674</v>
      </c>
      <c r="L50" s="109">
        <f t="shared" si="2"/>
        <v>90</v>
      </c>
      <c r="M50" s="110">
        <f t="shared" si="3"/>
        <v>15.410958904109592</v>
      </c>
    </row>
    <row r="51" spans="1:13" s="54" customFormat="1" ht="13.5" customHeight="1" x14ac:dyDescent="0.2">
      <c r="A51" s="55">
        <v>46</v>
      </c>
      <c r="B51" s="48" t="s">
        <v>53</v>
      </c>
      <c r="C51" s="48"/>
      <c r="D51" s="56" t="s">
        <v>18</v>
      </c>
      <c r="E51" s="127">
        <f t="shared" ref="E51:J51" si="12">E50/E49*100</f>
        <v>70.123022847100174</v>
      </c>
      <c r="F51" s="127">
        <f t="shared" si="12"/>
        <v>71.993911719939121</v>
      </c>
      <c r="G51" s="127">
        <f t="shared" si="12"/>
        <v>97.11999999999999</v>
      </c>
      <c r="H51" s="127">
        <f t="shared" si="12"/>
        <v>80.392156862745097</v>
      </c>
      <c r="I51" s="127">
        <f t="shared" si="12"/>
        <v>99.001663893510823</v>
      </c>
      <c r="J51" s="127">
        <f t="shared" si="12"/>
        <v>94.651539708265801</v>
      </c>
      <c r="K51" s="87">
        <f>K50/K49*100</f>
        <v>96.839080459770116</v>
      </c>
      <c r="L51" s="109">
        <f t="shared" si="2"/>
        <v>2.187540751504315</v>
      </c>
      <c r="M51" s="110">
        <f t="shared" si="3"/>
        <v>2.3111517871201386</v>
      </c>
    </row>
    <row r="52" spans="1:13" s="54" customFormat="1" ht="13.5" customHeight="1" x14ac:dyDescent="0.2">
      <c r="A52" s="55">
        <v>47</v>
      </c>
      <c r="B52" s="48" t="s">
        <v>54</v>
      </c>
      <c r="C52" s="48"/>
      <c r="D52" s="56" t="s">
        <v>14</v>
      </c>
      <c r="E52" s="122">
        <v>420</v>
      </c>
      <c r="F52" s="69">
        <v>409</v>
      </c>
      <c r="G52" s="69">
        <v>618</v>
      </c>
      <c r="H52" s="69">
        <v>459</v>
      </c>
      <c r="I52" s="69">
        <v>510</v>
      </c>
      <c r="J52" s="69">
        <v>530</v>
      </c>
      <c r="K52" s="64">
        <v>619</v>
      </c>
      <c r="L52" s="109">
        <f t="shared" si="2"/>
        <v>89</v>
      </c>
      <c r="M52" s="110">
        <f t="shared" si="3"/>
        <v>16.792452830188694</v>
      </c>
    </row>
    <row r="53" spans="1:13" s="54" customFormat="1" ht="13.5" customHeight="1" x14ac:dyDescent="0.2">
      <c r="A53" s="55">
        <v>48</v>
      </c>
      <c r="B53" s="48" t="s">
        <v>53</v>
      </c>
      <c r="C53" s="48"/>
      <c r="D53" s="56" t="s">
        <v>18</v>
      </c>
      <c r="E53" s="127">
        <f t="shared" ref="E53:J53" si="13">E52/E49*100</f>
        <v>73.813708260105443</v>
      </c>
      <c r="F53" s="127">
        <f t="shared" si="13"/>
        <v>62.25266362252664</v>
      </c>
      <c r="G53" s="127">
        <f t="shared" si="13"/>
        <v>98.88</v>
      </c>
      <c r="H53" s="127">
        <f t="shared" si="13"/>
        <v>75</v>
      </c>
      <c r="I53" s="127">
        <f t="shared" si="13"/>
        <v>84.858569051580702</v>
      </c>
      <c r="J53" s="127">
        <f t="shared" si="13"/>
        <v>85.899513776337116</v>
      </c>
      <c r="K53" s="87">
        <f>K52/K49*100</f>
        <v>88.936781609195407</v>
      </c>
      <c r="L53" s="109">
        <f t="shared" si="2"/>
        <v>3.0372678328582907</v>
      </c>
      <c r="M53" s="110">
        <f t="shared" si="3"/>
        <v>3.5358382129689829</v>
      </c>
    </row>
    <row r="54" spans="1:13" s="54" customFormat="1" ht="13.5" customHeight="1" x14ac:dyDescent="0.2">
      <c r="A54" s="55">
        <v>49</v>
      </c>
      <c r="B54" s="48" t="s">
        <v>55</v>
      </c>
      <c r="C54" s="48"/>
      <c r="D54" s="56" t="s">
        <v>14</v>
      </c>
      <c r="E54" s="122">
        <v>121</v>
      </c>
      <c r="F54" s="69">
        <v>141</v>
      </c>
      <c r="G54" s="69">
        <v>147</v>
      </c>
      <c r="H54" s="69">
        <v>293</v>
      </c>
      <c r="I54" s="69">
        <v>300</v>
      </c>
      <c r="J54" s="69">
        <v>407</v>
      </c>
      <c r="K54" s="64">
        <v>385</v>
      </c>
      <c r="L54" s="109">
        <f t="shared" si="2"/>
        <v>-22</v>
      </c>
      <c r="M54" s="110">
        <f t="shared" si="3"/>
        <v>-5.4054054054054035</v>
      </c>
    </row>
    <row r="55" spans="1:13" s="54" customFormat="1" ht="13.5" customHeight="1" x14ac:dyDescent="0.2">
      <c r="A55" s="55">
        <v>50</v>
      </c>
      <c r="B55" s="48" t="s">
        <v>53</v>
      </c>
      <c r="C55" s="48"/>
      <c r="D55" s="56" t="s">
        <v>18</v>
      </c>
      <c r="E55" s="127">
        <f t="shared" ref="E55:J55" si="14">E54/E49*100</f>
        <v>21.265377855887522</v>
      </c>
      <c r="F55" s="127">
        <f t="shared" si="14"/>
        <v>21.461187214611872</v>
      </c>
      <c r="G55" s="127">
        <f t="shared" si="14"/>
        <v>23.52</v>
      </c>
      <c r="H55" s="127">
        <f t="shared" si="14"/>
        <v>47.875816993464056</v>
      </c>
      <c r="I55" s="127">
        <f t="shared" si="14"/>
        <v>49.916805324459233</v>
      </c>
      <c r="J55" s="127">
        <f t="shared" si="14"/>
        <v>65.964343598055109</v>
      </c>
      <c r="K55" s="87">
        <f>K54/K49*100</f>
        <v>55.31609195402298</v>
      </c>
      <c r="L55" s="109">
        <f t="shared" si="2"/>
        <v>-10.648251644032129</v>
      </c>
      <c r="M55" s="110">
        <f t="shared" si="3"/>
        <v>-16.142435538987272</v>
      </c>
    </row>
    <row r="56" spans="1:13" s="54" customFormat="1" ht="13.5" customHeight="1" x14ac:dyDescent="0.2">
      <c r="A56" s="55">
        <v>51</v>
      </c>
      <c r="B56" s="48" t="s">
        <v>56</v>
      </c>
      <c r="C56" s="48"/>
      <c r="D56" s="56" t="s">
        <v>14</v>
      </c>
      <c r="E56" s="122">
        <v>170</v>
      </c>
      <c r="F56" s="69">
        <v>182</v>
      </c>
      <c r="G56" s="69">
        <v>217</v>
      </c>
      <c r="H56" s="130">
        <v>354</v>
      </c>
      <c r="I56" s="130">
        <v>333</v>
      </c>
      <c r="J56" s="130">
        <v>313</v>
      </c>
      <c r="K56" s="64">
        <v>337</v>
      </c>
      <c r="L56" s="109">
        <f t="shared" si="2"/>
        <v>24</v>
      </c>
      <c r="M56" s="110">
        <f t="shared" si="3"/>
        <v>7.6677316293929891</v>
      </c>
    </row>
    <row r="57" spans="1:13" s="54" customFormat="1" ht="13.5" customHeight="1" x14ac:dyDescent="0.2">
      <c r="A57" s="55">
        <v>52</v>
      </c>
      <c r="B57" s="48" t="s">
        <v>53</v>
      </c>
      <c r="C57" s="48"/>
      <c r="D57" s="56" t="s">
        <v>18</v>
      </c>
      <c r="E57" s="127">
        <f t="shared" ref="E57:J57" si="15">E56/E49*100</f>
        <v>29.876977152899826</v>
      </c>
      <c r="F57" s="127">
        <f t="shared" si="15"/>
        <v>27.701674277016743</v>
      </c>
      <c r="G57" s="127">
        <f t="shared" si="15"/>
        <v>34.72</v>
      </c>
      <c r="H57" s="127">
        <f t="shared" si="15"/>
        <v>57.843137254901968</v>
      </c>
      <c r="I57" s="127">
        <f t="shared" si="15"/>
        <v>55.407653910149747</v>
      </c>
      <c r="J57" s="127">
        <f t="shared" si="15"/>
        <v>50.729335494327387</v>
      </c>
      <c r="K57" s="87">
        <f>K56/K49*100</f>
        <v>48.419540229885058</v>
      </c>
      <c r="L57" s="109">
        <f t="shared" si="2"/>
        <v>-2.3097952644423287</v>
      </c>
      <c r="M57" s="110">
        <f t="shared" si="3"/>
        <v>-4.5531746906099642</v>
      </c>
    </row>
    <row r="58" spans="1:13" s="129" customFormat="1" ht="18" customHeight="1" x14ac:dyDescent="0.2">
      <c r="A58" s="60">
        <v>53</v>
      </c>
      <c r="B58" s="61" t="s">
        <v>57</v>
      </c>
      <c r="C58" s="61"/>
      <c r="D58" s="62" t="s">
        <v>58</v>
      </c>
      <c r="E58" s="123">
        <f>SUM(E59:E63)</f>
        <v>128650</v>
      </c>
      <c r="F58" s="123">
        <f t="shared" ref="F58:H58" si="16">SUM(F59:F63)</f>
        <v>187089</v>
      </c>
      <c r="G58" s="123">
        <f t="shared" si="16"/>
        <v>215419</v>
      </c>
      <c r="H58" s="123">
        <f t="shared" si="16"/>
        <v>243489</v>
      </c>
      <c r="I58" s="123">
        <v>266517</v>
      </c>
      <c r="J58" s="123">
        <v>313431</v>
      </c>
      <c r="K58" s="84">
        <f>SUM(K59:K63)</f>
        <v>344007</v>
      </c>
      <c r="L58" s="109">
        <f t="shared" si="2"/>
        <v>30576</v>
      </c>
      <c r="M58" s="110">
        <f t="shared" si="3"/>
        <v>9.7552571379346631</v>
      </c>
    </row>
    <row r="59" spans="1:13" s="54" customFormat="1" ht="13.5" customHeight="1" x14ac:dyDescent="0.2">
      <c r="A59" s="55">
        <v>54</v>
      </c>
      <c r="B59" s="89" t="s">
        <v>59</v>
      </c>
      <c r="C59" s="89"/>
      <c r="D59" s="56" t="s">
        <v>58</v>
      </c>
      <c r="E59" s="122">
        <v>748</v>
      </c>
      <c r="F59" s="122">
        <v>852</v>
      </c>
      <c r="G59" s="122">
        <v>854</v>
      </c>
      <c r="H59" s="122">
        <v>813</v>
      </c>
      <c r="I59" s="122">
        <v>711</v>
      </c>
      <c r="J59" s="122">
        <v>629</v>
      </c>
      <c r="K59" s="64">
        <v>619</v>
      </c>
      <c r="L59" s="109">
        <f t="shared" si="2"/>
        <v>-10</v>
      </c>
      <c r="M59" s="110">
        <f t="shared" si="3"/>
        <v>-1.5898251192368917</v>
      </c>
    </row>
    <row r="60" spans="1:13" s="54" customFormat="1" ht="13.5" customHeight="1" x14ac:dyDescent="0.2">
      <c r="A60" s="55">
        <v>55</v>
      </c>
      <c r="B60" s="89" t="s">
        <v>60</v>
      </c>
      <c r="C60" s="89"/>
      <c r="D60" s="56" t="s">
        <v>58</v>
      </c>
      <c r="E60" s="122">
        <v>9026</v>
      </c>
      <c r="F60" s="122">
        <v>12514</v>
      </c>
      <c r="G60" s="122">
        <v>14644</v>
      </c>
      <c r="H60" s="122">
        <v>17560</v>
      </c>
      <c r="I60" s="122">
        <v>20326</v>
      </c>
      <c r="J60" s="122">
        <v>24090</v>
      </c>
      <c r="K60" s="64">
        <v>28471</v>
      </c>
      <c r="L60" s="109">
        <f t="shared" si="2"/>
        <v>4381</v>
      </c>
      <c r="M60" s="110">
        <f t="shared" si="3"/>
        <v>18.185969281859698</v>
      </c>
    </row>
    <row r="61" spans="1:13" s="72" customFormat="1" ht="13.5" customHeight="1" x14ac:dyDescent="0.2">
      <c r="A61" s="55">
        <v>56</v>
      </c>
      <c r="B61" s="89" t="s">
        <v>61</v>
      </c>
      <c r="C61" s="89"/>
      <c r="D61" s="56" t="s">
        <v>58</v>
      </c>
      <c r="E61" s="122">
        <v>5121</v>
      </c>
      <c r="F61" s="122">
        <v>8344</v>
      </c>
      <c r="G61" s="122">
        <v>10304</v>
      </c>
      <c r="H61" s="122">
        <v>12453</v>
      </c>
      <c r="I61" s="122">
        <v>14621</v>
      </c>
      <c r="J61" s="122">
        <v>18490</v>
      </c>
      <c r="K61" s="64">
        <v>21588</v>
      </c>
      <c r="L61" s="109">
        <f t="shared" si="2"/>
        <v>3098</v>
      </c>
      <c r="M61" s="110">
        <f t="shared" si="3"/>
        <v>16.755002704164411</v>
      </c>
    </row>
    <row r="62" spans="1:13" s="72" customFormat="1" ht="13.5" customHeight="1" x14ac:dyDescent="0.2">
      <c r="A62" s="55">
        <v>57</v>
      </c>
      <c r="B62" s="89" t="s">
        <v>62</v>
      </c>
      <c r="C62" s="89"/>
      <c r="D62" s="56" t="s">
        <v>58</v>
      </c>
      <c r="E62" s="122">
        <v>62450</v>
      </c>
      <c r="F62" s="122">
        <v>93447</v>
      </c>
      <c r="G62" s="122">
        <v>102352</v>
      </c>
      <c r="H62" s="122">
        <v>117003</v>
      </c>
      <c r="I62" s="122">
        <v>129278</v>
      </c>
      <c r="J62" s="122">
        <v>153070</v>
      </c>
      <c r="K62" s="64">
        <v>168321</v>
      </c>
      <c r="L62" s="109">
        <f t="shared" si="2"/>
        <v>15251</v>
      </c>
      <c r="M62" s="110">
        <f t="shared" si="3"/>
        <v>9.9634154308486274</v>
      </c>
    </row>
    <row r="63" spans="1:13" s="72" customFormat="1" ht="13.5" customHeight="1" x14ac:dyDescent="0.2">
      <c r="A63" s="55">
        <v>58</v>
      </c>
      <c r="B63" s="89" t="s">
        <v>63</v>
      </c>
      <c r="C63" s="89"/>
      <c r="D63" s="56" t="s">
        <v>58</v>
      </c>
      <c r="E63" s="122">
        <v>51305</v>
      </c>
      <c r="F63" s="122">
        <v>71932</v>
      </c>
      <c r="G63" s="122">
        <v>87265</v>
      </c>
      <c r="H63" s="122">
        <v>95660</v>
      </c>
      <c r="I63" s="122">
        <v>101581</v>
      </c>
      <c r="J63" s="122">
        <v>117152</v>
      </c>
      <c r="K63" s="64">
        <v>125008</v>
      </c>
      <c r="L63" s="109">
        <f t="shared" si="2"/>
        <v>7856</v>
      </c>
      <c r="M63" s="110">
        <f t="shared" si="3"/>
        <v>6.7058180824911346</v>
      </c>
    </row>
    <row r="64" spans="1:13" s="72" customFormat="1" ht="13.5" customHeight="1" x14ac:dyDescent="0.2">
      <c r="A64" s="55">
        <v>59</v>
      </c>
      <c r="B64" s="48" t="s">
        <v>64</v>
      </c>
      <c r="C64" s="48"/>
      <c r="D64" s="56" t="s">
        <v>58</v>
      </c>
      <c r="E64" s="122">
        <f>SUM(E65:E69)</f>
        <v>57690</v>
      </c>
      <c r="F64" s="122">
        <f>SUM(F65:F69)</f>
        <v>81192</v>
      </c>
      <c r="G64" s="122">
        <f>SUM(G65:G69)</f>
        <v>95254</v>
      </c>
      <c r="H64" s="122">
        <f>SUM(H65:H69)</f>
        <v>108988</v>
      </c>
      <c r="I64" s="122">
        <v>119923</v>
      </c>
      <c r="J64" s="122">
        <v>140889</v>
      </c>
      <c r="K64" s="84">
        <f>SUM(K65:K69)</f>
        <v>154149</v>
      </c>
      <c r="L64" s="109">
        <f t="shared" si="2"/>
        <v>13260</v>
      </c>
      <c r="M64" s="110">
        <f t="shared" si="3"/>
        <v>9.4116645018418694</v>
      </c>
    </row>
    <row r="65" spans="1:13" s="72" customFormat="1" ht="13.5" customHeight="1" x14ac:dyDescent="0.2">
      <c r="A65" s="55">
        <v>60</v>
      </c>
      <c r="B65" s="89" t="s">
        <v>65</v>
      </c>
      <c r="C65" s="89"/>
      <c r="D65" s="56" t="s">
        <v>58</v>
      </c>
      <c r="E65" s="122">
        <v>264</v>
      </c>
      <c r="F65" s="122">
        <v>308</v>
      </c>
      <c r="G65" s="122">
        <v>290</v>
      </c>
      <c r="H65" s="122">
        <v>290</v>
      </c>
      <c r="I65" s="122">
        <v>283</v>
      </c>
      <c r="J65" s="122">
        <v>266</v>
      </c>
      <c r="K65" s="122">
        <v>248</v>
      </c>
      <c r="L65" s="109">
        <f t="shared" si="2"/>
        <v>-18</v>
      </c>
      <c r="M65" s="110">
        <f t="shared" si="3"/>
        <v>-6.7669172932330923</v>
      </c>
    </row>
    <row r="66" spans="1:13" s="72" customFormat="1" ht="13.5" customHeight="1" x14ac:dyDescent="0.2">
      <c r="A66" s="55">
        <v>61</v>
      </c>
      <c r="B66" s="89" t="s">
        <v>66</v>
      </c>
      <c r="C66" s="89"/>
      <c r="D66" s="56" t="s">
        <v>58</v>
      </c>
      <c r="E66" s="122">
        <v>2863</v>
      </c>
      <c r="F66" s="122">
        <v>3588</v>
      </c>
      <c r="G66" s="122">
        <v>4302</v>
      </c>
      <c r="H66" s="122">
        <v>5349</v>
      </c>
      <c r="I66" s="122">
        <v>6341</v>
      </c>
      <c r="J66" s="122">
        <v>7662</v>
      </c>
      <c r="K66" s="122">
        <v>8868</v>
      </c>
      <c r="L66" s="109">
        <f t="shared" si="2"/>
        <v>1206</v>
      </c>
      <c r="M66" s="110">
        <f t="shared" si="3"/>
        <v>15.740015661707133</v>
      </c>
    </row>
    <row r="67" spans="1:13" s="72" customFormat="1" ht="13.5" customHeight="1" x14ac:dyDescent="0.2">
      <c r="A67" s="55">
        <v>62</v>
      </c>
      <c r="B67" s="89" t="s">
        <v>67</v>
      </c>
      <c r="C67" s="89"/>
      <c r="D67" s="56" t="s">
        <v>58</v>
      </c>
      <c r="E67" s="122">
        <v>2137</v>
      </c>
      <c r="F67" s="122">
        <v>3138</v>
      </c>
      <c r="G67" s="122">
        <v>3857</v>
      </c>
      <c r="H67" s="122">
        <v>4704</v>
      </c>
      <c r="I67" s="122">
        <v>5566</v>
      </c>
      <c r="J67" s="122">
        <v>7007</v>
      </c>
      <c r="K67" s="122">
        <v>8247</v>
      </c>
      <c r="L67" s="109">
        <f t="shared" si="2"/>
        <v>1240</v>
      </c>
      <c r="M67" s="110">
        <f t="shared" si="3"/>
        <v>17.696589125160543</v>
      </c>
    </row>
    <row r="68" spans="1:13" s="72" customFormat="1" ht="13.5" customHeight="1" x14ac:dyDescent="0.2">
      <c r="A68" s="55">
        <v>63</v>
      </c>
      <c r="B68" s="89" t="s">
        <v>68</v>
      </c>
      <c r="C68" s="89"/>
      <c r="D68" s="56" t="s">
        <v>58</v>
      </c>
      <c r="E68" s="122">
        <v>28931</v>
      </c>
      <c r="F68" s="122">
        <v>42224</v>
      </c>
      <c r="G68" s="122">
        <v>47870</v>
      </c>
      <c r="H68" s="122">
        <v>55101</v>
      </c>
      <c r="I68" s="122">
        <v>60450</v>
      </c>
      <c r="J68" s="122">
        <v>71809</v>
      </c>
      <c r="K68" s="122">
        <v>79483</v>
      </c>
      <c r="L68" s="109">
        <f t="shared" si="2"/>
        <v>7674</v>
      </c>
      <c r="M68" s="110">
        <f t="shared" si="3"/>
        <v>10.686682727791791</v>
      </c>
    </row>
    <row r="69" spans="1:13" s="72" customFormat="1" ht="13.5" customHeight="1" x14ac:dyDescent="0.2">
      <c r="A69" s="55">
        <v>64</v>
      </c>
      <c r="B69" s="89" t="s">
        <v>69</v>
      </c>
      <c r="C69" s="89"/>
      <c r="D69" s="56" t="s">
        <v>58</v>
      </c>
      <c r="E69" s="122">
        <v>23495</v>
      </c>
      <c r="F69" s="122">
        <v>31934</v>
      </c>
      <c r="G69" s="122">
        <v>38935</v>
      </c>
      <c r="H69" s="122">
        <v>43544</v>
      </c>
      <c r="I69" s="122">
        <v>47283</v>
      </c>
      <c r="J69" s="122">
        <v>54145</v>
      </c>
      <c r="K69" s="122">
        <v>57303</v>
      </c>
      <c r="L69" s="109">
        <f t="shared" si="2"/>
        <v>3158</v>
      </c>
      <c r="M69" s="110">
        <f t="shared" si="3"/>
        <v>5.8324868408901978</v>
      </c>
    </row>
    <row r="70" spans="1:13" s="72" customFormat="1" ht="13.5" customHeight="1" x14ac:dyDescent="0.2">
      <c r="A70" s="55">
        <v>65</v>
      </c>
      <c r="B70" s="48" t="s">
        <v>70</v>
      </c>
      <c r="C70" s="48"/>
      <c r="D70" s="56" t="s">
        <v>58</v>
      </c>
      <c r="E70" s="122">
        <v>1379</v>
      </c>
      <c r="F70" s="122">
        <v>1731</v>
      </c>
      <c r="G70" s="122">
        <v>1922</v>
      </c>
      <c r="H70" s="122">
        <v>2261</v>
      </c>
      <c r="I70" s="122">
        <v>2473</v>
      </c>
      <c r="J70" s="122">
        <v>2952</v>
      </c>
      <c r="K70" s="122">
        <v>3412</v>
      </c>
      <c r="L70" s="109">
        <f t="shared" si="2"/>
        <v>460</v>
      </c>
      <c r="M70" s="110">
        <f t="shared" si="3"/>
        <v>15.582655826558266</v>
      </c>
    </row>
    <row r="71" spans="1:13" s="72" customFormat="1" ht="13.5" customHeight="1" x14ac:dyDescent="0.2">
      <c r="A71" s="55">
        <v>66</v>
      </c>
      <c r="B71" s="48" t="s">
        <v>71</v>
      </c>
      <c r="C71" s="48"/>
      <c r="D71" s="56" t="s">
        <v>58</v>
      </c>
      <c r="E71" s="122">
        <v>34510</v>
      </c>
      <c r="F71" s="122">
        <v>61311</v>
      </c>
      <c r="G71" s="122">
        <v>76599</v>
      </c>
      <c r="H71" s="122">
        <v>82893</v>
      </c>
      <c r="I71" s="122">
        <v>94822</v>
      </c>
      <c r="J71" s="122">
        <v>103362</v>
      </c>
      <c r="K71" s="122">
        <v>126656</v>
      </c>
      <c r="L71" s="109">
        <f t="shared" si="2"/>
        <v>23294</v>
      </c>
      <c r="M71" s="110">
        <f t="shared" si="3"/>
        <v>22.536328631411934</v>
      </c>
    </row>
    <row r="72" spans="1:13" s="72" customFormat="1" ht="13.5" customHeight="1" x14ac:dyDescent="0.2">
      <c r="A72" s="55">
        <v>67</v>
      </c>
      <c r="B72" s="48" t="s">
        <v>72</v>
      </c>
      <c r="C72" s="48"/>
      <c r="D72" s="56" t="s">
        <v>58</v>
      </c>
      <c r="E72" s="122">
        <v>13260</v>
      </c>
      <c r="F72" s="122">
        <v>2149</v>
      </c>
      <c r="G72" s="122">
        <v>394</v>
      </c>
      <c r="H72" s="122">
        <v>2400</v>
      </c>
      <c r="I72" s="122">
        <v>3116</v>
      </c>
      <c r="J72" s="122">
        <v>5444</v>
      </c>
      <c r="K72" s="122">
        <v>5697</v>
      </c>
      <c r="L72" s="109">
        <f t="shared" si="2"/>
        <v>253</v>
      </c>
      <c r="M72" s="110">
        <f t="shared" si="3"/>
        <v>4.6473181484202826</v>
      </c>
    </row>
    <row r="73" spans="1:13" s="72" customFormat="1" ht="13.5" customHeight="1" x14ac:dyDescent="0.2">
      <c r="A73" s="55">
        <v>68</v>
      </c>
      <c r="B73" s="48" t="s">
        <v>73</v>
      </c>
      <c r="C73" s="48"/>
      <c r="D73" s="56" t="s">
        <v>58</v>
      </c>
      <c r="E73" s="122">
        <v>49471</v>
      </c>
      <c r="F73" s="122">
        <v>3105</v>
      </c>
      <c r="G73" s="122">
        <v>973</v>
      </c>
      <c r="H73" s="122">
        <v>4044</v>
      </c>
      <c r="I73" s="122">
        <v>2315</v>
      </c>
      <c r="J73" s="122">
        <v>3043</v>
      </c>
      <c r="K73" s="122">
        <v>3016</v>
      </c>
      <c r="L73" s="109">
        <f t="shared" si="2"/>
        <v>-27</v>
      </c>
      <c r="M73" s="110">
        <f t="shared" si="3"/>
        <v>-0.88728228721656421</v>
      </c>
    </row>
    <row r="74" spans="1:13" s="72" customFormat="1" ht="13.5" customHeight="1" x14ac:dyDescent="0.2">
      <c r="A74" s="55">
        <v>69</v>
      </c>
      <c r="B74" s="48" t="s">
        <v>74</v>
      </c>
      <c r="C74" s="48"/>
      <c r="D74" s="56" t="s">
        <v>58</v>
      </c>
      <c r="E74" s="122">
        <v>8636</v>
      </c>
      <c r="F74" s="122">
        <v>4449</v>
      </c>
      <c r="G74" s="122">
        <v>6998</v>
      </c>
      <c r="H74" s="122">
        <v>4670</v>
      </c>
      <c r="I74" s="122">
        <v>9590</v>
      </c>
      <c r="J74" s="122">
        <v>7148</v>
      </c>
      <c r="K74" s="122">
        <v>8357</v>
      </c>
      <c r="L74" s="109">
        <f t="shared" ref="L74:L101" si="17">K74-J74</f>
        <v>1209</v>
      </c>
      <c r="M74" s="110">
        <f t="shared" ref="M74:M101" si="18">K74/J74*100-100</f>
        <v>16.913822048125354</v>
      </c>
    </row>
    <row r="75" spans="1:13" s="72" customFormat="1" ht="13.5" customHeight="1" x14ac:dyDescent="0.2">
      <c r="A75" s="55">
        <v>70</v>
      </c>
      <c r="B75" s="48" t="s">
        <v>75</v>
      </c>
      <c r="C75" s="48"/>
      <c r="D75" s="56" t="s">
        <v>58</v>
      </c>
      <c r="E75" s="122">
        <v>3130</v>
      </c>
      <c r="F75" s="122">
        <v>1760</v>
      </c>
      <c r="G75" s="122">
        <v>1766</v>
      </c>
      <c r="H75" s="122">
        <v>1951</v>
      </c>
      <c r="I75" s="122">
        <v>1772</v>
      </c>
      <c r="J75" s="122">
        <v>2374</v>
      </c>
      <c r="K75" s="122">
        <v>2631</v>
      </c>
      <c r="L75" s="109">
        <f t="shared" si="17"/>
        <v>257</v>
      </c>
      <c r="M75" s="110">
        <f t="shared" si="18"/>
        <v>10.825610783487775</v>
      </c>
    </row>
    <row r="76" spans="1:13" s="72" customFormat="1" ht="18" customHeight="1" x14ac:dyDescent="0.2">
      <c r="A76" s="60">
        <v>71</v>
      </c>
      <c r="B76" s="61" t="s">
        <v>76</v>
      </c>
      <c r="C76" s="61"/>
      <c r="D76" s="62" t="s">
        <v>24</v>
      </c>
      <c r="E76" s="123">
        <f>SUM(E77:E79)</f>
        <v>1333</v>
      </c>
      <c r="F76" s="123">
        <f>SUM(F77:F79)</f>
        <v>1317</v>
      </c>
      <c r="G76" s="123">
        <f>SUM(G77:G79)</f>
        <v>1295</v>
      </c>
      <c r="H76" s="123">
        <v>1223</v>
      </c>
      <c r="I76" s="123">
        <v>1191</v>
      </c>
      <c r="J76" s="123">
        <v>1219</v>
      </c>
      <c r="K76" s="84">
        <f>SUM(K77:K79)</f>
        <v>1356</v>
      </c>
      <c r="L76" s="109">
        <f t="shared" si="17"/>
        <v>137</v>
      </c>
      <c r="M76" s="110">
        <f>K76/J76*100-100</f>
        <v>11.238720262510242</v>
      </c>
    </row>
    <row r="77" spans="1:13" s="72" customFormat="1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122">
        <v>768</v>
      </c>
      <c r="F77" s="122">
        <v>690</v>
      </c>
      <c r="G77" s="122">
        <v>635</v>
      </c>
      <c r="H77" s="122">
        <v>614</v>
      </c>
      <c r="I77" s="122">
        <v>578</v>
      </c>
      <c r="J77" s="122">
        <v>535</v>
      </c>
      <c r="K77" s="122">
        <v>565</v>
      </c>
      <c r="L77" s="109">
        <f t="shared" si="17"/>
        <v>30</v>
      </c>
      <c r="M77" s="110">
        <f t="shared" si="18"/>
        <v>5.6074766355140184</v>
      </c>
    </row>
    <row r="78" spans="1:13" s="72" customFormat="1" ht="13.5" customHeight="1" x14ac:dyDescent="0.2">
      <c r="A78" s="55">
        <v>73</v>
      </c>
      <c r="B78" s="49"/>
      <c r="C78" s="90" t="s">
        <v>79</v>
      </c>
      <c r="D78" s="56" t="s">
        <v>24</v>
      </c>
      <c r="E78" s="122">
        <v>443</v>
      </c>
      <c r="F78" s="122">
        <v>511</v>
      </c>
      <c r="G78" s="122">
        <v>547</v>
      </c>
      <c r="H78" s="122">
        <v>544</v>
      </c>
      <c r="I78" s="122">
        <v>548</v>
      </c>
      <c r="J78" s="122">
        <v>609</v>
      </c>
      <c r="K78" s="122">
        <v>720</v>
      </c>
      <c r="L78" s="109">
        <f t="shared" si="17"/>
        <v>111</v>
      </c>
      <c r="M78" s="110">
        <f t="shared" si="18"/>
        <v>18.22660098522168</v>
      </c>
    </row>
    <row r="79" spans="1:13" s="72" customFormat="1" ht="13.5" customHeight="1" x14ac:dyDescent="0.2">
      <c r="A79" s="55">
        <v>74</v>
      </c>
      <c r="B79" s="49"/>
      <c r="C79" s="90" t="s">
        <v>80</v>
      </c>
      <c r="D79" s="56" t="s">
        <v>24</v>
      </c>
      <c r="E79" s="122">
        <v>122</v>
      </c>
      <c r="F79" s="122">
        <v>116</v>
      </c>
      <c r="G79" s="122">
        <v>113</v>
      </c>
      <c r="H79" s="122">
        <v>65</v>
      </c>
      <c r="I79" s="122">
        <v>65</v>
      </c>
      <c r="J79" s="122">
        <v>75</v>
      </c>
      <c r="K79" s="122">
        <v>71</v>
      </c>
      <c r="L79" s="109">
        <f t="shared" si="17"/>
        <v>-4</v>
      </c>
      <c r="M79" s="110">
        <f t="shared" si="18"/>
        <v>-5.3333333333333286</v>
      </c>
    </row>
    <row r="80" spans="1:13" s="72" customFormat="1" ht="13.5" customHeight="1" x14ac:dyDescent="0.2">
      <c r="A80" s="55">
        <v>75</v>
      </c>
      <c r="B80" s="77" t="s">
        <v>81</v>
      </c>
      <c r="C80" s="77"/>
      <c r="D80" s="56" t="s">
        <v>24</v>
      </c>
      <c r="E80" s="122">
        <v>550</v>
      </c>
      <c r="F80" s="122">
        <v>591</v>
      </c>
      <c r="G80" s="122">
        <v>582</v>
      </c>
      <c r="H80" s="122">
        <v>560</v>
      </c>
      <c r="I80" s="122">
        <v>519</v>
      </c>
      <c r="J80" s="122">
        <v>562</v>
      </c>
      <c r="K80" s="122">
        <v>619</v>
      </c>
      <c r="L80" s="109">
        <f t="shared" si="17"/>
        <v>57</v>
      </c>
      <c r="M80" s="110">
        <f t="shared" si="18"/>
        <v>10.142348754448392</v>
      </c>
    </row>
    <row r="81" spans="1:13" s="72" customFormat="1" ht="13.5" customHeight="1" x14ac:dyDescent="0.2">
      <c r="A81" s="55">
        <v>76</v>
      </c>
      <c r="B81" s="48" t="s">
        <v>82</v>
      </c>
      <c r="C81" s="48"/>
      <c r="D81" s="56" t="s">
        <v>83</v>
      </c>
      <c r="E81" s="128">
        <v>24</v>
      </c>
      <c r="F81" s="128">
        <v>24</v>
      </c>
      <c r="G81" s="128">
        <v>40</v>
      </c>
      <c r="H81" s="128">
        <v>72</v>
      </c>
      <c r="I81" s="128">
        <v>54</v>
      </c>
      <c r="J81" s="128">
        <v>48</v>
      </c>
      <c r="K81" s="128">
        <v>45</v>
      </c>
      <c r="L81" s="109">
        <f>K81-J81</f>
        <v>-3</v>
      </c>
      <c r="M81" s="110">
        <f>K81/J81*100-100</f>
        <v>-6.25</v>
      </c>
    </row>
    <row r="82" spans="1:13" s="72" customFormat="1" ht="13.5" customHeight="1" x14ac:dyDescent="0.2">
      <c r="A82" s="55">
        <v>77</v>
      </c>
      <c r="B82" s="48" t="s">
        <v>84</v>
      </c>
      <c r="C82" s="48"/>
      <c r="D82" s="56" t="s">
        <v>83</v>
      </c>
      <c r="E82" s="128">
        <v>17</v>
      </c>
      <c r="F82" s="128">
        <v>17.5</v>
      </c>
      <c r="G82" s="128">
        <v>18</v>
      </c>
      <c r="H82" s="128">
        <v>28.5</v>
      </c>
      <c r="I82" s="128">
        <v>21.6</v>
      </c>
      <c r="J82" s="128">
        <v>15.5</v>
      </c>
      <c r="K82" s="128">
        <v>17.2</v>
      </c>
      <c r="L82" s="109">
        <f t="shared" si="17"/>
        <v>1.6999999999999993</v>
      </c>
      <c r="M82" s="110">
        <f t="shared" si="18"/>
        <v>10.967741935483872</v>
      </c>
    </row>
    <row r="83" spans="1:13" s="72" customFormat="1" ht="13.5" customHeight="1" x14ac:dyDescent="0.2">
      <c r="A83" s="55">
        <v>78</v>
      </c>
      <c r="B83" s="48" t="s">
        <v>85</v>
      </c>
      <c r="C83" s="48"/>
      <c r="D83" s="56" t="s">
        <v>83</v>
      </c>
      <c r="E83" s="128">
        <v>300</v>
      </c>
      <c r="F83" s="128">
        <v>747</v>
      </c>
      <c r="G83" s="128">
        <v>355</v>
      </c>
      <c r="H83" s="128">
        <v>480</v>
      </c>
      <c r="I83" s="128">
        <v>450</v>
      </c>
      <c r="J83" s="128">
        <v>800</v>
      </c>
      <c r="K83" s="128">
        <v>2100</v>
      </c>
      <c r="L83" s="109">
        <f t="shared" si="17"/>
        <v>1300</v>
      </c>
      <c r="M83" s="110">
        <f t="shared" si="18"/>
        <v>162.5</v>
      </c>
    </row>
    <row r="84" spans="1:13" s="72" customFormat="1" ht="13.5" customHeight="1" x14ac:dyDescent="0.2">
      <c r="A84" s="55">
        <v>79</v>
      </c>
      <c r="B84" s="48" t="s">
        <v>86</v>
      </c>
      <c r="C84" s="48"/>
      <c r="D84" s="56" t="s">
        <v>83</v>
      </c>
      <c r="E84" s="128">
        <v>150</v>
      </c>
      <c r="F84" s="128">
        <v>122</v>
      </c>
      <c r="G84" s="128">
        <v>90</v>
      </c>
      <c r="H84" s="128">
        <v>80</v>
      </c>
      <c r="I84" s="128">
        <v>50</v>
      </c>
      <c r="J84" s="128">
        <v>30</v>
      </c>
      <c r="K84" s="128">
        <v>30</v>
      </c>
      <c r="L84" s="109">
        <f t="shared" si="17"/>
        <v>0</v>
      </c>
      <c r="M84" s="110">
        <f t="shared" si="18"/>
        <v>0</v>
      </c>
    </row>
    <row r="85" spans="1:13" s="72" customFormat="1" ht="13.5" customHeight="1" x14ac:dyDescent="0.2">
      <c r="A85" s="55">
        <v>80</v>
      </c>
      <c r="B85" s="48" t="s">
        <v>87</v>
      </c>
      <c r="C85" s="48"/>
      <c r="D85" s="56" t="s">
        <v>8</v>
      </c>
      <c r="E85" s="69">
        <v>2</v>
      </c>
      <c r="F85" s="69">
        <v>2</v>
      </c>
      <c r="G85" s="69">
        <v>2</v>
      </c>
      <c r="H85" s="69">
        <v>2</v>
      </c>
      <c r="I85" s="69">
        <v>2</v>
      </c>
      <c r="J85" s="69">
        <v>1</v>
      </c>
      <c r="K85" s="69">
        <v>1</v>
      </c>
      <c r="L85" s="109">
        <f t="shared" si="17"/>
        <v>0</v>
      </c>
      <c r="M85" s="110">
        <f t="shared" si="18"/>
        <v>0</v>
      </c>
    </row>
    <row r="86" spans="1:13" s="72" customFormat="1" ht="13.5" customHeight="1" x14ac:dyDescent="0.2">
      <c r="A86" s="55">
        <v>81</v>
      </c>
      <c r="B86" s="48" t="s">
        <v>88</v>
      </c>
      <c r="C86" s="48"/>
      <c r="D86" s="56" t="s">
        <v>8</v>
      </c>
      <c r="E86" s="69">
        <v>38</v>
      </c>
      <c r="F86" s="69">
        <v>33</v>
      </c>
      <c r="G86" s="69">
        <v>33</v>
      </c>
      <c r="H86" s="69">
        <v>34</v>
      </c>
      <c r="I86" s="69">
        <v>32</v>
      </c>
      <c r="J86" s="69">
        <v>32</v>
      </c>
      <c r="K86" s="69">
        <v>30</v>
      </c>
      <c r="L86" s="109">
        <f t="shared" si="17"/>
        <v>-2</v>
      </c>
      <c r="M86" s="110">
        <f t="shared" si="18"/>
        <v>-6.25</v>
      </c>
    </row>
    <row r="87" spans="1:13" s="72" customFormat="1" ht="13.5" customHeight="1" x14ac:dyDescent="0.2">
      <c r="A87" s="55">
        <v>82</v>
      </c>
      <c r="B87" s="48" t="s">
        <v>89</v>
      </c>
      <c r="C87" s="48"/>
      <c r="D87" s="56" t="s">
        <v>24</v>
      </c>
      <c r="E87" s="69">
        <v>945</v>
      </c>
      <c r="F87" s="69">
        <v>843</v>
      </c>
      <c r="G87" s="69">
        <v>871</v>
      </c>
      <c r="H87" s="69">
        <v>913</v>
      </c>
      <c r="I87" s="69">
        <v>856</v>
      </c>
      <c r="J87" s="69">
        <v>837</v>
      </c>
      <c r="K87" s="69">
        <v>837</v>
      </c>
      <c r="L87" s="109">
        <f t="shared" si="17"/>
        <v>0</v>
      </c>
      <c r="M87" s="110">
        <f t="shared" si="18"/>
        <v>0</v>
      </c>
    </row>
    <row r="88" spans="1:13" s="72" customFormat="1" ht="13.5" customHeight="1" x14ac:dyDescent="0.2">
      <c r="A88" s="55">
        <v>83</v>
      </c>
      <c r="B88" s="48" t="s">
        <v>90</v>
      </c>
      <c r="C88" s="48"/>
      <c r="D88" s="56" t="s">
        <v>24</v>
      </c>
      <c r="E88" s="69">
        <v>471</v>
      </c>
      <c r="F88" s="69">
        <v>432</v>
      </c>
      <c r="G88" s="69">
        <v>428</v>
      </c>
      <c r="H88" s="69">
        <v>453</v>
      </c>
      <c r="I88" s="69">
        <v>426</v>
      </c>
      <c r="J88" s="69">
        <v>416</v>
      </c>
      <c r="K88" s="69">
        <v>428</v>
      </c>
      <c r="L88" s="109">
        <f t="shared" si="17"/>
        <v>12</v>
      </c>
      <c r="M88" s="110">
        <f t="shared" si="18"/>
        <v>2.8846153846153726</v>
      </c>
    </row>
    <row r="89" spans="1:13" s="72" customFormat="1" ht="13.5" customHeight="1" x14ac:dyDescent="0.2">
      <c r="A89" s="55">
        <v>84</v>
      </c>
      <c r="B89" s="48" t="s">
        <v>91</v>
      </c>
      <c r="C89" s="48"/>
      <c r="D89" s="56" t="s">
        <v>24</v>
      </c>
      <c r="E89" s="69">
        <v>78</v>
      </c>
      <c r="F89" s="69">
        <v>77</v>
      </c>
      <c r="G89" s="69">
        <v>67</v>
      </c>
      <c r="H89" s="69">
        <v>74</v>
      </c>
      <c r="I89" s="69">
        <v>72</v>
      </c>
      <c r="J89" s="69">
        <v>76</v>
      </c>
      <c r="K89" s="69">
        <v>75</v>
      </c>
      <c r="L89" s="109">
        <f t="shared" si="17"/>
        <v>-1</v>
      </c>
      <c r="M89" s="110">
        <f t="shared" si="18"/>
        <v>-1.3157894736842195</v>
      </c>
    </row>
    <row r="90" spans="1:13" s="72" customFormat="1" ht="13.5" customHeight="1" x14ac:dyDescent="0.2">
      <c r="A90" s="55">
        <v>85</v>
      </c>
      <c r="B90" s="48" t="s">
        <v>90</v>
      </c>
      <c r="C90" s="48"/>
      <c r="D90" s="56" t="s">
        <v>24</v>
      </c>
      <c r="E90" s="69">
        <v>51</v>
      </c>
      <c r="F90" s="69">
        <v>48</v>
      </c>
      <c r="G90" s="69">
        <v>47</v>
      </c>
      <c r="H90" s="69">
        <v>46</v>
      </c>
      <c r="I90" s="69">
        <v>47</v>
      </c>
      <c r="J90" s="69">
        <v>49</v>
      </c>
      <c r="K90" s="69">
        <v>50</v>
      </c>
      <c r="L90" s="109">
        <f t="shared" si="17"/>
        <v>1</v>
      </c>
      <c r="M90" s="110">
        <f t="shared" si="18"/>
        <v>2.0408163265306172</v>
      </c>
    </row>
    <row r="91" spans="1:13" s="72" customFormat="1" ht="13.5" customHeight="1" x14ac:dyDescent="0.2">
      <c r="A91" s="55">
        <v>86</v>
      </c>
      <c r="B91" s="48" t="s">
        <v>92</v>
      </c>
      <c r="C91" s="48"/>
      <c r="D91" s="56" t="s">
        <v>24</v>
      </c>
      <c r="E91" s="69">
        <v>44</v>
      </c>
      <c r="F91" s="69">
        <v>41</v>
      </c>
      <c r="G91" s="69">
        <v>40</v>
      </c>
      <c r="H91" s="69">
        <v>39</v>
      </c>
      <c r="I91" s="69">
        <v>39</v>
      </c>
      <c r="J91" s="69">
        <v>40</v>
      </c>
      <c r="K91" s="69">
        <v>40</v>
      </c>
      <c r="L91" s="109">
        <f t="shared" si="17"/>
        <v>0</v>
      </c>
      <c r="M91" s="110">
        <f t="shared" si="18"/>
        <v>0</v>
      </c>
    </row>
    <row r="92" spans="1:13" s="72" customFormat="1" ht="13.5" customHeight="1" x14ac:dyDescent="0.2">
      <c r="A92" s="55">
        <v>87</v>
      </c>
      <c r="B92" s="48" t="s">
        <v>90</v>
      </c>
      <c r="C92" s="48"/>
      <c r="D92" s="56" t="s">
        <v>24</v>
      </c>
      <c r="E92" s="69">
        <v>34</v>
      </c>
      <c r="F92" s="69">
        <v>32</v>
      </c>
      <c r="G92" s="69">
        <v>31</v>
      </c>
      <c r="H92" s="69">
        <v>30</v>
      </c>
      <c r="I92" s="69">
        <v>31</v>
      </c>
      <c r="J92" s="69">
        <v>32</v>
      </c>
      <c r="K92" s="69">
        <v>33</v>
      </c>
      <c r="L92" s="109">
        <f t="shared" si="17"/>
        <v>1</v>
      </c>
      <c r="M92" s="110">
        <f t="shared" si="18"/>
        <v>3.125</v>
      </c>
    </row>
    <row r="93" spans="1:13" s="72" customFormat="1" ht="13.5" customHeight="1" x14ac:dyDescent="0.2">
      <c r="A93" s="55">
        <v>88</v>
      </c>
      <c r="B93" s="48" t="s">
        <v>93</v>
      </c>
      <c r="C93" s="48"/>
      <c r="D93" s="56" t="s">
        <v>24</v>
      </c>
      <c r="E93" s="69">
        <v>126</v>
      </c>
      <c r="F93" s="69">
        <v>91</v>
      </c>
      <c r="G93" s="69">
        <v>71</v>
      </c>
      <c r="H93" s="69">
        <v>90</v>
      </c>
      <c r="I93" s="69">
        <v>85</v>
      </c>
      <c r="J93" s="69">
        <v>78</v>
      </c>
      <c r="K93" s="69">
        <v>80</v>
      </c>
      <c r="L93" s="109">
        <f t="shared" si="17"/>
        <v>2</v>
      </c>
      <c r="M93" s="110">
        <f t="shared" si="18"/>
        <v>2.564102564102555</v>
      </c>
    </row>
    <row r="94" spans="1:13" s="72" customFormat="1" ht="13.5" customHeight="1" x14ac:dyDescent="0.2">
      <c r="A94" s="55">
        <v>89</v>
      </c>
      <c r="B94" s="48" t="s">
        <v>94</v>
      </c>
      <c r="C94" s="48"/>
      <c r="D94" s="56" t="s">
        <v>24</v>
      </c>
      <c r="E94" s="69">
        <v>112</v>
      </c>
      <c r="F94" s="69">
        <v>112</v>
      </c>
      <c r="G94" s="69">
        <v>118</v>
      </c>
      <c r="H94" s="69">
        <v>112</v>
      </c>
      <c r="I94" s="69">
        <v>87</v>
      </c>
      <c r="J94" s="69">
        <v>116</v>
      </c>
      <c r="K94" s="69">
        <v>115</v>
      </c>
      <c r="L94" s="109">
        <f t="shared" si="17"/>
        <v>-1</v>
      </c>
      <c r="M94" s="110">
        <f t="shared" si="18"/>
        <v>-0.86206896551723844</v>
      </c>
    </row>
    <row r="95" spans="1:13" s="72" customFormat="1" ht="13.5" customHeight="1" x14ac:dyDescent="0.2">
      <c r="A95" s="55">
        <v>90</v>
      </c>
      <c r="B95" s="48" t="s">
        <v>95</v>
      </c>
      <c r="C95" s="48"/>
      <c r="D95" s="56" t="s">
        <v>24</v>
      </c>
      <c r="E95" s="69">
        <v>20</v>
      </c>
      <c r="F95" s="69">
        <v>21</v>
      </c>
      <c r="G95" s="69">
        <v>16</v>
      </c>
      <c r="H95" s="69">
        <v>4</v>
      </c>
      <c r="I95" s="69">
        <v>3</v>
      </c>
      <c r="J95" s="69">
        <v>8</v>
      </c>
      <c r="K95" s="69">
        <v>9</v>
      </c>
      <c r="L95" s="109">
        <f t="shared" si="17"/>
        <v>1</v>
      </c>
      <c r="M95" s="110">
        <f t="shared" si="18"/>
        <v>12.5</v>
      </c>
    </row>
    <row r="96" spans="1:13" s="72" customFormat="1" ht="13.5" customHeight="1" x14ac:dyDescent="0.2">
      <c r="A96" s="55">
        <v>91</v>
      </c>
      <c r="B96" s="48" t="s">
        <v>97</v>
      </c>
      <c r="C96" s="48"/>
      <c r="D96" s="56" t="s">
        <v>24</v>
      </c>
      <c r="E96" s="69">
        <v>20</v>
      </c>
      <c r="F96" s="69">
        <v>21</v>
      </c>
      <c r="G96" s="69">
        <v>15</v>
      </c>
      <c r="H96" s="69">
        <v>4</v>
      </c>
      <c r="I96" s="69">
        <v>3</v>
      </c>
      <c r="J96" s="69">
        <v>8</v>
      </c>
      <c r="K96" s="69">
        <v>9</v>
      </c>
      <c r="L96" s="109">
        <f t="shared" si="17"/>
        <v>1</v>
      </c>
      <c r="M96" s="110">
        <f t="shared" si="18"/>
        <v>12.5</v>
      </c>
    </row>
    <row r="97" spans="1:13" s="72" customFormat="1" ht="27" customHeight="1" x14ac:dyDescent="0.2">
      <c r="A97" s="55">
        <v>92</v>
      </c>
      <c r="B97" s="48" t="s">
        <v>98</v>
      </c>
      <c r="C97" s="48"/>
      <c r="D97" s="56" t="s">
        <v>24</v>
      </c>
      <c r="E97" s="69"/>
      <c r="F97" s="69"/>
      <c r="G97" s="69"/>
      <c r="H97" s="69"/>
      <c r="I97" s="69"/>
      <c r="J97" s="69">
        <v>2</v>
      </c>
      <c r="K97" s="69"/>
      <c r="L97" s="109">
        <f t="shared" si="17"/>
        <v>-2</v>
      </c>
      <c r="M97" s="110">
        <f t="shared" si="18"/>
        <v>-100</v>
      </c>
    </row>
    <row r="98" spans="1:13" s="72" customFormat="1" ht="13.5" customHeight="1" x14ac:dyDescent="0.2">
      <c r="A98" s="55">
        <v>93</v>
      </c>
      <c r="B98" s="48" t="s">
        <v>99</v>
      </c>
      <c r="C98" s="48"/>
      <c r="D98" s="56" t="s">
        <v>24</v>
      </c>
      <c r="E98" s="69"/>
      <c r="F98" s="69"/>
      <c r="G98" s="69">
        <v>2</v>
      </c>
      <c r="H98" s="69"/>
      <c r="I98" s="69"/>
      <c r="J98" s="69"/>
      <c r="K98" s="69"/>
      <c r="L98" s="109">
        <f t="shared" si="17"/>
        <v>0</v>
      </c>
      <c r="M98" s="110" t="e">
        <f t="shared" si="18"/>
        <v>#DIV/0!</v>
      </c>
    </row>
    <row r="99" spans="1:13" s="72" customFormat="1" ht="13.5" customHeight="1" x14ac:dyDescent="0.2">
      <c r="A99" s="55">
        <v>94</v>
      </c>
      <c r="B99" s="48" t="s">
        <v>100</v>
      </c>
      <c r="C99" s="48"/>
      <c r="D99" s="56" t="s">
        <v>24</v>
      </c>
      <c r="E99" s="69">
        <v>70</v>
      </c>
      <c r="F99" s="69">
        <v>11</v>
      </c>
      <c r="G99" s="69">
        <v>18</v>
      </c>
      <c r="H99" s="69">
        <v>21</v>
      </c>
      <c r="I99" s="69">
        <v>20</v>
      </c>
      <c r="J99" s="69">
        <v>21</v>
      </c>
      <c r="K99" s="69">
        <v>42</v>
      </c>
      <c r="L99" s="109">
        <f>K99-J99</f>
        <v>21</v>
      </c>
      <c r="M99" s="110">
        <f t="shared" si="18"/>
        <v>100</v>
      </c>
    </row>
    <row r="100" spans="1:13" s="72" customFormat="1" ht="13.5" customHeight="1" x14ac:dyDescent="0.2">
      <c r="A100" s="55">
        <v>95</v>
      </c>
      <c r="B100" s="48" t="s">
        <v>101</v>
      </c>
      <c r="C100" s="48"/>
      <c r="D100" s="56" t="s">
        <v>8</v>
      </c>
      <c r="E100" s="69">
        <v>14</v>
      </c>
      <c r="F100" s="69">
        <v>16</v>
      </c>
      <c r="G100" s="69">
        <v>22</v>
      </c>
      <c r="H100" s="69">
        <v>12</v>
      </c>
      <c r="I100" s="69">
        <v>26</v>
      </c>
      <c r="J100" s="69">
        <v>21</v>
      </c>
      <c r="K100" s="69">
        <v>23</v>
      </c>
      <c r="L100" s="109">
        <f>K100-J100</f>
        <v>2</v>
      </c>
      <c r="M100" s="110">
        <f t="shared" si="18"/>
        <v>9.5238095238095326</v>
      </c>
    </row>
    <row r="101" spans="1:13" s="72" customFormat="1" ht="13.5" customHeight="1" x14ac:dyDescent="0.2">
      <c r="A101" s="55">
        <v>96</v>
      </c>
      <c r="B101" s="48" t="s">
        <v>102</v>
      </c>
      <c r="C101" s="48"/>
      <c r="D101" s="56" t="s">
        <v>24</v>
      </c>
      <c r="E101" s="69">
        <v>16</v>
      </c>
      <c r="F101" s="69">
        <v>14</v>
      </c>
      <c r="G101" s="69">
        <v>28</v>
      </c>
      <c r="H101" s="69">
        <v>7</v>
      </c>
      <c r="I101" s="69">
        <v>31</v>
      </c>
      <c r="J101" s="69">
        <v>23</v>
      </c>
      <c r="K101" s="69">
        <v>26</v>
      </c>
      <c r="L101" s="109">
        <f t="shared" si="17"/>
        <v>3</v>
      </c>
      <c r="M101" s="110">
        <f t="shared" si="18"/>
        <v>13.043478260869563</v>
      </c>
    </row>
    <row r="102" spans="1:13" s="72" customFormat="1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s="72" customFormat="1" ht="18" customHeight="1" x14ac:dyDescent="0.2"/>
    <row r="104" spans="1:13" s="93" customFormat="1" ht="18" customHeight="1" x14ac:dyDescent="0.2"/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K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H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6999999999999995" bottom="0.27559055118110237" header="0.15748031496062992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workbookViewId="0">
      <selection activeCell="H4" sqref="H4:H5"/>
    </sheetView>
  </sheetViews>
  <sheetFormatPr defaultRowHeight="11.25" x14ac:dyDescent="0.2"/>
  <cols>
    <col min="1" max="1" width="3.5703125" style="40" customWidth="1"/>
    <col min="2" max="2" width="15.85546875" style="40" customWidth="1"/>
    <col min="3" max="3" width="13" style="40" customWidth="1"/>
    <col min="4" max="4" width="6.5703125" style="40" customWidth="1"/>
    <col min="5" max="11" width="6.85546875" style="40" customWidth="1"/>
    <col min="12" max="12" width="7" style="40" customWidth="1"/>
    <col min="13" max="13" width="6.140625" style="40" customWidth="1"/>
    <col min="14" max="14" width="0.7109375" style="40" customWidth="1"/>
    <col min="15" max="247" width="9.140625" style="40"/>
    <col min="248" max="248" width="4.5703125" style="40" customWidth="1"/>
    <col min="249" max="249" width="12.7109375" style="40" customWidth="1"/>
    <col min="250" max="250" width="16.85546875" style="40" customWidth="1"/>
    <col min="251" max="251" width="9.140625" style="40"/>
    <col min="252" max="255" width="8.5703125" style="40" customWidth="1"/>
    <col min="256" max="257" width="5.85546875" style="40" customWidth="1"/>
    <col min="258" max="503" width="9.140625" style="40"/>
    <col min="504" max="504" width="4.5703125" style="40" customWidth="1"/>
    <col min="505" max="505" width="12.7109375" style="40" customWidth="1"/>
    <col min="506" max="506" width="16.85546875" style="40" customWidth="1"/>
    <col min="507" max="507" width="9.140625" style="40"/>
    <col min="508" max="511" width="8.5703125" style="40" customWidth="1"/>
    <col min="512" max="513" width="5.85546875" style="40" customWidth="1"/>
    <col min="514" max="759" width="9.140625" style="40"/>
    <col min="760" max="760" width="4.5703125" style="40" customWidth="1"/>
    <col min="761" max="761" width="12.7109375" style="40" customWidth="1"/>
    <col min="762" max="762" width="16.85546875" style="40" customWidth="1"/>
    <col min="763" max="763" width="9.140625" style="40"/>
    <col min="764" max="767" width="8.5703125" style="40" customWidth="1"/>
    <col min="768" max="769" width="5.85546875" style="40" customWidth="1"/>
    <col min="770" max="1015" width="9.140625" style="40"/>
    <col min="1016" max="1016" width="4.5703125" style="40" customWidth="1"/>
    <col min="1017" max="1017" width="12.7109375" style="40" customWidth="1"/>
    <col min="1018" max="1018" width="16.85546875" style="40" customWidth="1"/>
    <col min="1019" max="1019" width="9.140625" style="40"/>
    <col min="1020" max="1023" width="8.5703125" style="40" customWidth="1"/>
    <col min="1024" max="1025" width="5.85546875" style="40" customWidth="1"/>
    <col min="1026" max="1271" width="9.140625" style="40"/>
    <col min="1272" max="1272" width="4.5703125" style="40" customWidth="1"/>
    <col min="1273" max="1273" width="12.7109375" style="40" customWidth="1"/>
    <col min="1274" max="1274" width="16.85546875" style="40" customWidth="1"/>
    <col min="1275" max="1275" width="9.140625" style="40"/>
    <col min="1276" max="1279" width="8.5703125" style="40" customWidth="1"/>
    <col min="1280" max="1281" width="5.85546875" style="40" customWidth="1"/>
    <col min="1282" max="1527" width="9.140625" style="40"/>
    <col min="1528" max="1528" width="4.5703125" style="40" customWidth="1"/>
    <col min="1529" max="1529" width="12.7109375" style="40" customWidth="1"/>
    <col min="1530" max="1530" width="16.85546875" style="40" customWidth="1"/>
    <col min="1531" max="1531" width="9.140625" style="40"/>
    <col min="1532" max="1535" width="8.5703125" style="40" customWidth="1"/>
    <col min="1536" max="1537" width="5.85546875" style="40" customWidth="1"/>
    <col min="1538" max="1783" width="9.140625" style="40"/>
    <col min="1784" max="1784" width="4.5703125" style="40" customWidth="1"/>
    <col min="1785" max="1785" width="12.7109375" style="40" customWidth="1"/>
    <col min="1786" max="1786" width="16.85546875" style="40" customWidth="1"/>
    <col min="1787" max="1787" width="9.140625" style="40"/>
    <col min="1788" max="1791" width="8.5703125" style="40" customWidth="1"/>
    <col min="1792" max="1793" width="5.85546875" style="40" customWidth="1"/>
    <col min="1794" max="2039" width="9.140625" style="40"/>
    <col min="2040" max="2040" width="4.5703125" style="40" customWidth="1"/>
    <col min="2041" max="2041" width="12.7109375" style="40" customWidth="1"/>
    <col min="2042" max="2042" width="16.85546875" style="40" customWidth="1"/>
    <col min="2043" max="2043" width="9.140625" style="40"/>
    <col min="2044" max="2047" width="8.5703125" style="40" customWidth="1"/>
    <col min="2048" max="2049" width="5.85546875" style="40" customWidth="1"/>
    <col min="2050" max="2295" width="9.140625" style="40"/>
    <col min="2296" max="2296" width="4.5703125" style="40" customWidth="1"/>
    <col min="2297" max="2297" width="12.7109375" style="40" customWidth="1"/>
    <col min="2298" max="2298" width="16.85546875" style="40" customWidth="1"/>
    <col min="2299" max="2299" width="9.140625" style="40"/>
    <col min="2300" max="2303" width="8.5703125" style="40" customWidth="1"/>
    <col min="2304" max="2305" width="5.85546875" style="40" customWidth="1"/>
    <col min="2306" max="2551" width="9.140625" style="40"/>
    <col min="2552" max="2552" width="4.5703125" style="40" customWidth="1"/>
    <col min="2553" max="2553" width="12.7109375" style="40" customWidth="1"/>
    <col min="2554" max="2554" width="16.85546875" style="40" customWidth="1"/>
    <col min="2555" max="2555" width="9.140625" style="40"/>
    <col min="2556" max="2559" width="8.5703125" style="40" customWidth="1"/>
    <col min="2560" max="2561" width="5.85546875" style="40" customWidth="1"/>
    <col min="2562" max="2807" width="9.140625" style="40"/>
    <col min="2808" max="2808" width="4.5703125" style="40" customWidth="1"/>
    <col min="2809" max="2809" width="12.7109375" style="40" customWidth="1"/>
    <col min="2810" max="2810" width="16.85546875" style="40" customWidth="1"/>
    <col min="2811" max="2811" width="9.140625" style="40"/>
    <col min="2812" max="2815" width="8.5703125" style="40" customWidth="1"/>
    <col min="2816" max="2817" width="5.85546875" style="40" customWidth="1"/>
    <col min="2818" max="3063" width="9.140625" style="40"/>
    <col min="3064" max="3064" width="4.5703125" style="40" customWidth="1"/>
    <col min="3065" max="3065" width="12.7109375" style="40" customWidth="1"/>
    <col min="3066" max="3066" width="16.85546875" style="40" customWidth="1"/>
    <col min="3067" max="3067" width="9.140625" style="40"/>
    <col min="3068" max="3071" width="8.5703125" style="40" customWidth="1"/>
    <col min="3072" max="3073" width="5.85546875" style="40" customWidth="1"/>
    <col min="3074" max="3319" width="9.140625" style="40"/>
    <col min="3320" max="3320" width="4.5703125" style="40" customWidth="1"/>
    <col min="3321" max="3321" width="12.7109375" style="40" customWidth="1"/>
    <col min="3322" max="3322" width="16.85546875" style="40" customWidth="1"/>
    <col min="3323" max="3323" width="9.140625" style="40"/>
    <col min="3324" max="3327" width="8.5703125" style="40" customWidth="1"/>
    <col min="3328" max="3329" width="5.85546875" style="40" customWidth="1"/>
    <col min="3330" max="3575" width="9.140625" style="40"/>
    <col min="3576" max="3576" width="4.5703125" style="40" customWidth="1"/>
    <col min="3577" max="3577" width="12.7109375" style="40" customWidth="1"/>
    <col min="3578" max="3578" width="16.85546875" style="40" customWidth="1"/>
    <col min="3579" max="3579" width="9.140625" style="40"/>
    <col min="3580" max="3583" width="8.5703125" style="40" customWidth="1"/>
    <col min="3584" max="3585" width="5.85546875" style="40" customWidth="1"/>
    <col min="3586" max="3831" width="9.140625" style="40"/>
    <col min="3832" max="3832" width="4.5703125" style="40" customWidth="1"/>
    <col min="3833" max="3833" width="12.7109375" style="40" customWidth="1"/>
    <col min="3834" max="3834" width="16.85546875" style="40" customWidth="1"/>
    <col min="3835" max="3835" width="9.140625" style="40"/>
    <col min="3836" max="3839" width="8.5703125" style="40" customWidth="1"/>
    <col min="3840" max="3841" width="5.85546875" style="40" customWidth="1"/>
    <col min="3842" max="4087" width="9.140625" style="40"/>
    <col min="4088" max="4088" width="4.5703125" style="40" customWidth="1"/>
    <col min="4089" max="4089" width="12.7109375" style="40" customWidth="1"/>
    <col min="4090" max="4090" width="16.85546875" style="40" customWidth="1"/>
    <col min="4091" max="4091" width="9.140625" style="40"/>
    <col min="4092" max="4095" width="8.5703125" style="40" customWidth="1"/>
    <col min="4096" max="4097" width="5.85546875" style="40" customWidth="1"/>
    <col min="4098" max="4343" width="9.140625" style="40"/>
    <col min="4344" max="4344" width="4.5703125" style="40" customWidth="1"/>
    <col min="4345" max="4345" width="12.7109375" style="40" customWidth="1"/>
    <col min="4346" max="4346" width="16.85546875" style="40" customWidth="1"/>
    <col min="4347" max="4347" width="9.140625" style="40"/>
    <col min="4348" max="4351" width="8.5703125" style="40" customWidth="1"/>
    <col min="4352" max="4353" width="5.85546875" style="40" customWidth="1"/>
    <col min="4354" max="4599" width="9.140625" style="40"/>
    <col min="4600" max="4600" width="4.5703125" style="40" customWidth="1"/>
    <col min="4601" max="4601" width="12.7109375" style="40" customWidth="1"/>
    <col min="4602" max="4602" width="16.85546875" style="40" customWidth="1"/>
    <col min="4603" max="4603" width="9.140625" style="40"/>
    <col min="4604" max="4607" width="8.5703125" style="40" customWidth="1"/>
    <col min="4608" max="4609" width="5.85546875" style="40" customWidth="1"/>
    <col min="4610" max="4855" width="9.140625" style="40"/>
    <col min="4856" max="4856" width="4.5703125" style="40" customWidth="1"/>
    <col min="4857" max="4857" width="12.7109375" style="40" customWidth="1"/>
    <col min="4858" max="4858" width="16.85546875" style="40" customWidth="1"/>
    <col min="4859" max="4859" width="9.140625" style="40"/>
    <col min="4860" max="4863" width="8.5703125" style="40" customWidth="1"/>
    <col min="4864" max="4865" width="5.85546875" style="40" customWidth="1"/>
    <col min="4866" max="5111" width="9.140625" style="40"/>
    <col min="5112" max="5112" width="4.5703125" style="40" customWidth="1"/>
    <col min="5113" max="5113" width="12.7109375" style="40" customWidth="1"/>
    <col min="5114" max="5114" width="16.85546875" style="40" customWidth="1"/>
    <col min="5115" max="5115" width="9.140625" style="40"/>
    <col min="5116" max="5119" width="8.5703125" style="40" customWidth="1"/>
    <col min="5120" max="5121" width="5.85546875" style="40" customWidth="1"/>
    <col min="5122" max="5367" width="9.140625" style="40"/>
    <col min="5368" max="5368" width="4.5703125" style="40" customWidth="1"/>
    <col min="5369" max="5369" width="12.7109375" style="40" customWidth="1"/>
    <col min="5370" max="5370" width="16.85546875" style="40" customWidth="1"/>
    <col min="5371" max="5371" width="9.140625" style="40"/>
    <col min="5372" max="5375" width="8.5703125" style="40" customWidth="1"/>
    <col min="5376" max="5377" width="5.85546875" style="40" customWidth="1"/>
    <col min="5378" max="5623" width="9.140625" style="40"/>
    <col min="5624" max="5624" width="4.5703125" style="40" customWidth="1"/>
    <col min="5625" max="5625" width="12.7109375" style="40" customWidth="1"/>
    <col min="5626" max="5626" width="16.85546875" style="40" customWidth="1"/>
    <col min="5627" max="5627" width="9.140625" style="40"/>
    <col min="5628" max="5631" width="8.5703125" style="40" customWidth="1"/>
    <col min="5632" max="5633" width="5.85546875" style="40" customWidth="1"/>
    <col min="5634" max="5879" width="9.140625" style="40"/>
    <col min="5880" max="5880" width="4.5703125" style="40" customWidth="1"/>
    <col min="5881" max="5881" width="12.7109375" style="40" customWidth="1"/>
    <col min="5882" max="5882" width="16.85546875" style="40" customWidth="1"/>
    <col min="5883" max="5883" width="9.140625" style="40"/>
    <col min="5884" max="5887" width="8.5703125" style="40" customWidth="1"/>
    <col min="5888" max="5889" width="5.85546875" style="40" customWidth="1"/>
    <col min="5890" max="6135" width="9.140625" style="40"/>
    <col min="6136" max="6136" width="4.5703125" style="40" customWidth="1"/>
    <col min="6137" max="6137" width="12.7109375" style="40" customWidth="1"/>
    <col min="6138" max="6138" width="16.85546875" style="40" customWidth="1"/>
    <col min="6139" max="6139" width="9.140625" style="40"/>
    <col min="6140" max="6143" width="8.5703125" style="40" customWidth="1"/>
    <col min="6144" max="6145" width="5.85546875" style="40" customWidth="1"/>
    <col min="6146" max="6391" width="9.140625" style="40"/>
    <col min="6392" max="6392" width="4.5703125" style="40" customWidth="1"/>
    <col min="6393" max="6393" width="12.7109375" style="40" customWidth="1"/>
    <col min="6394" max="6394" width="16.85546875" style="40" customWidth="1"/>
    <col min="6395" max="6395" width="9.140625" style="40"/>
    <col min="6396" max="6399" width="8.5703125" style="40" customWidth="1"/>
    <col min="6400" max="6401" width="5.85546875" style="40" customWidth="1"/>
    <col min="6402" max="6647" width="9.140625" style="40"/>
    <col min="6648" max="6648" width="4.5703125" style="40" customWidth="1"/>
    <col min="6649" max="6649" width="12.7109375" style="40" customWidth="1"/>
    <col min="6650" max="6650" width="16.85546875" style="40" customWidth="1"/>
    <col min="6651" max="6651" width="9.140625" style="40"/>
    <col min="6652" max="6655" width="8.5703125" style="40" customWidth="1"/>
    <col min="6656" max="6657" width="5.85546875" style="40" customWidth="1"/>
    <col min="6658" max="6903" width="9.140625" style="40"/>
    <col min="6904" max="6904" width="4.5703125" style="40" customWidth="1"/>
    <col min="6905" max="6905" width="12.7109375" style="40" customWidth="1"/>
    <col min="6906" max="6906" width="16.85546875" style="40" customWidth="1"/>
    <col min="6907" max="6907" width="9.140625" style="40"/>
    <col min="6908" max="6911" width="8.5703125" style="40" customWidth="1"/>
    <col min="6912" max="6913" width="5.85546875" style="40" customWidth="1"/>
    <col min="6914" max="7159" width="9.140625" style="40"/>
    <col min="7160" max="7160" width="4.5703125" style="40" customWidth="1"/>
    <col min="7161" max="7161" width="12.7109375" style="40" customWidth="1"/>
    <col min="7162" max="7162" width="16.85546875" style="40" customWidth="1"/>
    <col min="7163" max="7163" width="9.140625" style="40"/>
    <col min="7164" max="7167" width="8.5703125" style="40" customWidth="1"/>
    <col min="7168" max="7169" width="5.85546875" style="40" customWidth="1"/>
    <col min="7170" max="7415" width="9.140625" style="40"/>
    <col min="7416" max="7416" width="4.5703125" style="40" customWidth="1"/>
    <col min="7417" max="7417" width="12.7109375" style="40" customWidth="1"/>
    <col min="7418" max="7418" width="16.85546875" style="40" customWidth="1"/>
    <col min="7419" max="7419" width="9.140625" style="40"/>
    <col min="7420" max="7423" width="8.5703125" style="40" customWidth="1"/>
    <col min="7424" max="7425" width="5.85546875" style="40" customWidth="1"/>
    <col min="7426" max="7671" width="9.140625" style="40"/>
    <col min="7672" max="7672" width="4.5703125" style="40" customWidth="1"/>
    <col min="7673" max="7673" width="12.7109375" style="40" customWidth="1"/>
    <col min="7674" max="7674" width="16.85546875" style="40" customWidth="1"/>
    <col min="7675" max="7675" width="9.140625" style="40"/>
    <col min="7676" max="7679" width="8.5703125" style="40" customWidth="1"/>
    <col min="7680" max="7681" width="5.85546875" style="40" customWidth="1"/>
    <col min="7682" max="7927" width="9.140625" style="40"/>
    <col min="7928" max="7928" width="4.5703125" style="40" customWidth="1"/>
    <col min="7929" max="7929" width="12.7109375" style="40" customWidth="1"/>
    <col min="7930" max="7930" width="16.85546875" style="40" customWidth="1"/>
    <col min="7931" max="7931" width="9.140625" style="40"/>
    <col min="7932" max="7935" width="8.5703125" style="40" customWidth="1"/>
    <col min="7936" max="7937" width="5.85546875" style="40" customWidth="1"/>
    <col min="7938" max="8183" width="9.140625" style="40"/>
    <col min="8184" max="8184" width="4.5703125" style="40" customWidth="1"/>
    <col min="8185" max="8185" width="12.7109375" style="40" customWidth="1"/>
    <col min="8186" max="8186" width="16.85546875" style="40" customWidth="1"/>
    <col min="8187" max="8187" width="9.140625" style="40"/>
    <col min="8188" max="8191" width="8.5703125" style="40" customWidth="1"/>
    <col min="8192" max="8193" width="5.85546875" style="40" customWidth="1"/>
    <col min="8194" max="8439" width="9.140625" style="40"/>
    <col min="8440" max="8440" width="4.5703125" style="40" customWidth="1"/>
    <col min="8441" max="8441" width="12.7109375" style="40" customWidth="1"/>
    <col min="8442" max="8442" width="16.85546875" style="40" customWidth="1"/>
    <col min="8443" max="8443" width="9.140625" style="40"/>
    <col min="8444" max="8447" width="8.5703125" style="40" customWidth="1"/>
    <col min="8448" max="8449" width="5.85546875" style="40" customWidth="1"/>
    <col min="8450" max="8695" width="9.140625" style="40"/>
    <col min="8696" max="8696" width="4.5703125" style="40" customWidth="1"/>
    <col min="8697" max="8697" width="12.7109375" style="40" customWidth="1"/>
    <col min="8698" max="8698" width="16.85546875" style="40" customWidth="1"/>
    <col min="8699" max="8699" width="9.140625" style="40"/>
    <col min="8700" max="8703" width="8.5703125" style="40" customWidth="1"/>
    <col min="8704" max="8705" width="5.85546875" style="40" customWidth="1"/>
    <col min="8706" max="8951" width="9.140625" style="40"/>
    <col min="8952" max="8952" width="4.5703125" style="40" customWidth="1"/>
    <col min="8953" max="8953" width="12.7109375" style="40" customWidth="1"/>
    <col min="8954" max="8954" width="16.85546875" style="40" customWidth="1"/>
    <col min="8955" max="8955" width="9.140625" style="40"/>
    <col min="8956" max="8959" width="8.5703125" style="40" customWidth="1"/>
    <col min="8960" max="8961" width="5.85546875" style="40" customWidth="1"/>
    <col min="8962" max="9207" width="9.140625" style="40"/>
    <col min="9208" max="9208" width="4.5703125" style="40" customWidth="1"/>
    <col min="9209" max="9209" width="12.7109375" style="40" customWidth="1"/>
    <col min="9210" max="9210" width="16.85546875" style="40" customWidth="1"/>
    <col min="9211" max="9211" width="9.140625" style="40"/>
    <col min="9212" max="9215" width="8.5703125" style="40" customWidth="1"/>
    <col min="9216" max="9217" width="5.85546875" style="40" customWidth="1"/>
    <col min="9218" max="9463" width="9.140625" style="40"/>
    <col min="9464" max="9464" width="4.5703125" style="40" customWidth="1"/>
    <col min="9465" max="9465" width="12.7109375" style="40" customWidth="1"/>
    <col min="9466" max="9466" width="16.85546875" style="40" customWidth="1"/>
    <col min="9467" max="9467" width="9.140625" style="40"/>
    <col min="9468" max="9471" width="8.5703125" style="40" customWidth="1"/>
    <col min="9472" max="9473" width="5.85546875" style="40" customWidth="1"/>
    <col min="9474" max="9719" width="9.140625" style="40"/>
    <col min="9720" max="9720" width="4.5703125" style="40" customWidth="1"/>
    <col min="9721" max="9721" width="12.7109375" style="40" customWidth="1"/>
    <col min="9722" max="9722" width="16.85546875" style="40" customWidth="1"/>
    <col min="9723" max="9723" width="9.140625" style="40"/>
    <col min="9724" max="9727" width="8.5703125" style="40" customWidth="1"/>
    <col min="9728" max="9729" width="5.85546875" style="40" customWidth="1"/>
    <col min="9730" max="9975" width="9.140625" style="40"/>
    <col min="9976" max="9976" width="4.5703125" style="40" customWidth="1"/>
    <col min="9977" max="9977" width="12.7109375" style="40" customWidth="1"/>
    <col min="9978" max="9978" width="16.85546875" style="40" customWidth="1"/>
    <col min="9979" max="9979" width="9.140625" style="40"/>
    <col min="9980" max="9983" width="8.5703125" style="40" customWidth="1"/>
    <col min="9984" max="9985" width="5.85546875" style="40" customWidth="1"/>
    <col min="9986" max="10231" width="9.140625" style="40"/>
    <col min="10232" max="10232" width="4.5703125" style="40" customWidth="1"/>
    <col min="10233" max="10233" width="12.7109375" style="40" customWidth="1"/>
    <col min="10234" max="10234" width="16.85546875" style="40" customWidth="1"/>
    <col min="10235" max="10235" width="9.140625" style="40"/>
    <col min="10236" max="10239" width="8.5703125" style="40" customWidth="1"/>
    <col min="10240" max="10241" width="5.85546875" style="40" customWidth="1"/>
    <col min="10242" max="10487" width="9.140625" style="40"/>
    <col min="10488" max="10488" width="4.5703125" style="40" customWidth="1"/>
    <col min="10489" max="10489" width="12.7109375" style="40" customWidth="1"/>
    <col min="10490" max="10490" width="16.85546875" style="40" customWidth="1"/>
    <col min="10491" max="10491" width="9.140625" style="40"/>
    <col min="10492" max="10495" width="8.5703125" style="40" customWidth="1"/>
    <col min="10496" max="10497" width="5.85546875" style="40" customWidth="1"/>
    <col min="10498" max="10743" width="9.140625" style="40"/>
    <col min="10744" max="10744" width="4.5703125" style="40" customWidth="1"/>
    <col min="10745" max="10745" width="12.7109375" style="40" customWidth="1"/>
    <col min="10746" max="10746" width="16.85546875" style="40" customWidth="1"/>
    <col min="10747" max="10747" width="9.140625" style="40"/>
    <col min="10748" max="10751" width="8.5703125" style="40" customWidth="1"/>
    <col min="10752" max="10753" width="5.85546875" style="40" customWidth="1"/>
    <col min="10754" max="10999" width="9.140625" style="40"/>
    <col min="11000" max="11000" width="4.5703125" style="40" customWidth="1"/>
    <col min="11001" max="11001" width="12.7109375" style="40" customWidth="1"/>
    <col min="11002" max="11002" width="16.85546875" style="40" customWidth="1"/>
    <col min="11003" max="11003" width="9.140625" style="40"/>
    <col min="11004" max="11007" width="8.5703125" style="40" customWidth="1"/>
    <col min="11008" max="11009" width="5.85546875" style="40" customWidth="1"/>
    <col min="11010" max="11255" width="9.140625" style="40"/>
    <col min="11256" max="11256" width="4.5703125" style="40" customWidth="1"/>
    <col min="11257" max="11257" width="12.7109375" style="40" customWidth="1"/>
    <col min="11258" max="11258" width="16.85546875" style="40" customWidth="1"/>
    <col min="11259" max="11259" width="9.140625" style="40"/>
    <col min="11260" max="11263" width="8.5703125" style="40" customWidth="1"/>
    <col min="11264" max="11265" width="5.85546875" style="40" customWidth="1"/>
    <col min="11266" max="11511" width="9.140625" style="40"/>
    <col min="11512" max="11512" width="4.5703125" style="40" customWidth="1"/>
    <col min="11513" max="11513" width="12.7109375" style="40" customWidth="1"/>
    <col min="11514" max="11514" width="16.85546875" style="40" customWidth="1"/>
    <col min="11515" max="11515" width="9.140625" style="40"/>
    <col min="11516" max="11519" width="8.5703125" style="40" customWidth="1"/>
    <col min="11520" max="11521" width="5.85546875" style="40" customWidth="1"/>
    <col min="11522" max="11767" width="9.140625" style="40"/>
    <col min="11768" max="11768" width="4.5703125" style="40" customWidth="1"/>
    <col min="11769" max="11769" width="12.7109375" style="40" customWidth="1"/>
    <col min="11770" max="11770" width="16.85546875" style="40" customWidth="1"/>
    <col min="11771" max="11771" width="9.140625" style="40"/>
    <col min="11772" max="11775" width="8.5703125" style="40" customWidth="1"/>
    <col min="11776" max="11777" width="5.85546875" style="40" customWidth="1"/>
    <col min="11778" max="12023" width="9.140625" style="40"/>
    <col min="12024" max="12024" width="4.5703125" style="40" customWidth="1"/>
    <col min="12025" max="12025" width="12.7109375" style="40" customWidth="1"/>
    <col min="12026" max="12026" width="16.85546875" style="40" customWidth="1"/>
    <col min="12027" max="12027" width="9.140625" style="40"/>
    <col min="12028" max="12031" width="8.5703125" style="40" customWidth="1"/>
    <col min="12032" max="12033" width="5.85546875" style="40" customWidth="1"/>
    <col min="12034" max="12279" width="9.140625" style="40"/>
    <col min="12280" max="12280" width="4.5703125" style="40" customWidth="1"/>
    <col min="12281" max="12281" width="12.7109375" style="40" customWidth="1"/>
    <col min="12282" max="12282" width="16.85546875" style="40" customWidth="1"/>
    <col min="12283" max="12283" width="9.140625" style="40"/>
    <col min="12284" max="12287" width="8.5703125" style="40" customWidth="1"/>
    <col min="12288" max="12289" width="5.85546875" style="40" customWidth="1"/>
    <col min="12290" max="12535" width="9.140625" style="40"/>
    <col min="12536" max="12536" width="4.5703125" style="40" customWidth="1"/>
    <col min="12537" max="12537" width="12.7109375" style="40" customWidth="1"/>
    <col min="12538" max="12538" width="16.85546875" style="40" customWidth="1"/>
    <col min="12539" max="12539" width="9.140625" style="40"/>
    <col min="12540" max="12543" width="8.5703125" style="40" customWidth="1"/>
    <col min="12544" max="12545" width="5.85546875" style="40" customWidth="1"/>
    <col min="12546" max="12791" width="9.140625" style="40"/>
    <col min="12792" max="12792" width="4.5703125" style="40" customWidth="1"/>
    <col min="12793" max="12793" width="12.7109375" style="40" customWidth="1"/>
    <col min="12794" max="12794" width="16.85546875" style="40" customWidth="1"/>
    <col min="12795" max="12795" width="9.140625" style="40"/>
    <col min="12796" max="12799" width="8.5703125" style="40" customWidth="1"/>
    <col min="12800" max="12801" width="5.85546875" style="40" customWidth="1"/>
    <col min="12802" max="13047" width="9.140625" style="40"/>
    <col min="13048" max="13048" width="4.5703125" style="40" customWidth="1"/>
    <col min="13049" max="13049" width="12.7109375" style="40" customWidth="1"/>
    <col min="13050" max="13050" width="16.85546875" style="40" customWidth="1"/>
    <col min="13051" max="13051" width="9.140625" style="40"/>
    <col min="13052" max="13055" width="8.5703125" style="40" customWidth="1"/>
    <col min="13056" max="13057" width="5.85546875" style="40" customWidth="1"/>
    <col min="13058" max="13303" width="9.140625" style="40"/>
    <col min="13304" max="13304" width="4.5703125" style="40" customWidth="1"/>
    <col min="13305" max="13305" width="12.7109375" style="40" customWidth="1"/>
    <col min="13306" max="13306" width="16.85546875" style="40" customWidth="1"/>
    <col min="13307" max="13307" width="9.140625" style="40"/>
    <col min="13308" max="13311" width="8.5703125" style="40" customWidth="1"/>
    <col min="13312" max="13313" width="5.85546875" style="40" customWidth="1"/>
    <col min="13314" max="13559" width="9.140625" style="40"/>
    <col min="13560" max="13560" width="4.5703125" style="40" customWidth="1"/>
    <col min="13561" max="13561" width="12.7109375" style="40" customWidth="1"/>
    <col min="13562" max="13562" width="16.85546875" style="40" customWidth="1"/>
    <col min="13563" max="13563" width="9.140625" style="40"/>
    <col min="13564" max="13567" width="8.5703125" style="40" customWidth="1"/>
    <col min="13568" max="13569" width="5.85546875" style="40" customWidth="1"/>
    <col min="13570" max="13815" width="9.140625" style="40"/>
    <col min="13816" max="13816" width="4.5703125" style="40" customWidth="1"/>
    <col min="13817" max="13817" width="12.7109375" style="40" customWidth="1"/>
    <col min="13818" max="13818" width="16.85546875" style="40" customWidth="1"/>
    <col min="13819" max="13819" width="9.140625" style="40"/>
    <col min="13820" max="13823" width="8.5703125" style="40" customWidth="1"/>
    <col min="13824" max="13825" width="5.85546875" style="40" customWidth="1"/>
    <col min="13826" max="14071" width="9.140625" style="40"/>
    <col min="14072" max="14072" width="4.5703125" style="40" customWidth="1"/>
    <col min="14073" max="14073" width="12.7109375" style="40" customWidth="1"/>
    <col min="14074" max="14074" width="16.85546875" style="40" customWidth="1"/>
    <col min="14075" max="14075" width="9.140625" style="40"/>
    <col min="14076" max="14079" width="8.5703125" style="40" customWidth="1"/>
    <col min="14080" max="14081" width="5.85546875" style="40" customWidth="1"/>
    <col min="14082" max="14327" width="9.140625" style="40"/>
    <col min="14328" max="14328" width="4.5703125" style="40" customWidth="1"/>
    <col min="14329" max="14329" width="12.7109375" style="40" customWidth="1"/>
    <col min="14330" max="14330" width="16.85546875" style="40" customWidth="1"/>
    <col min="14331" max="14331" width="9.140625" style="40"/>
    <col min="14332" max="14335" width="8.5703125" style="40" customWidth="1"/>
    <col min="14336" max="14337" width="5.85546875" style="40" customWidth="1"/>
    <col min="14338" max="14583" width="9.140625" style="40"/>
    <col min="14584" max="14584" width="4.5703125" style="40" customWidth="1"/>
    <col min="14585" max="14585" width="12.7109375" style="40" customWidth="1"/>
    <col min="14586" max="14586" width="16.85546875" style="40" customWidth="1"/>
    <col min="14587" max="14587" width="9.140625" style="40"/>
    <col min="14588" max="14591" width="8.5703125" style="40" customWidth="1"/>
    <col min="14592" max="14593" width="5.85546875" style="40" customWidth="1"/>
    <col min="14594" max="14839" width="9.140625" style="40"/>
    <col min="14840" max="14840" width="4.5703125" style="40" customWidth="1"/>
    <col min="14841" max="14841" width="12.7109375" style="40" customWidth="1"/>
    <col min="14842" max="14842" width="16.85546875" style="40" customWidth="1"/>
    <col min="14843" max="14843" width="9.140625" style="40"/>
    <col min="14844" max="14847" width="8.5703125" style="40" customWidth="1"/>
    <col min="14848" max="14849" width="5.85546875" style="40" customWidth="1"/>
    <col min="14850" max="15095" width="9.140625" style="40"/>
    <col min="15096" max="15096" width="4.5703125" style="40" customWidth="1"/>
    <col min="15097" max="15097" width="12.7109375" style="40" customWidth="1"/>
    <col min="15098" max="15098" width="16.85546875" style="40" customWidth="1"/>
    <col min="15099" max="15099" width="9.140625" style="40"/>
    <col min="15100" max="15103" width="8.5703125" style="40" customWidth="1"/>
    <col min="15104" max="15105" width="5.85546875" style="40" customWidth="1"/>
    <col min="15106" max="15351" width="9.140625" style="40"/>
    <col min="15352" max="15352" width="4.5703125" style="40" customWidth="1"/>
    <col min="15353" max="15353" width="12.7109375" style="40" customWidth="1"/>
    <col min="15354" max="15354" width="16.85546875" style="40" customWidth="1"/>
    <col min="15355" max="15355" width="9.140625" style="40"/>
    <col min="15356" max="15359" width="8.5703125" style="40" customWidth="1"/>
    <col min="15360" max="15361" width="5.85546875" style="40" customWidth="1"/>
    <col min="15362" max="15607" width="9.140625" style="40"/>
    <col min="15608" max="15608" width="4.5703125" style="40" customWidth="1"/>
    <col min="15609" max="15609" width="12.7109375" style="40" customWidth="1"/>
    <col min="15610" max="15610" width="16.85546875" style="40" customWidth="1"/>
    <col min="15611" max="15611" width="9.140625" style="40"/>
    <col min="15612" max="15615" width="8.5703125" style="40" customWidth="1"/>
    <col min="15616" max="15617" width="5.85546875" style="40" customWidth="1"/>
    <col min="15618" max="15863" width="9.140625" style="40"/>
    <col min="15864" max="15864" width="4.5703125" style="40" customWidth="1"/>
    <col min="15865" max="15865" width="12.7109375" style="40" customWidth="1"/>
    <col min="15866" max="15866" width="16.85546875" style="40" customWidth="1"/>
    <col min="15867" max="15867" width="9.140625" style="40"/>
    <col min="15868" max="15871" width="8.5703125" style="40" customWidth="1"/>
    <col min="15872" max="15873" width="5.85546875" style="40" customWidth="1"/>
    <col min="15874" max="16119" width="9.140625" style="40"/>
    <col min="16120" max="16120" width="4.5703125" style="40" customWidth="1"/>
    <col min="16121" max="16121" width="12.7109375" style="40" customWidth="1"/>
    <col min="16122" max="16122" width="16.85546875" style="40" customWidth="1"/>
    <col min="16123" max="16123" width="9.140625" style="40"/>
    <col min="16124" max="16127" width="8.5703125" style="40" customWidth="1"/>
    <col min="16128" max="16129" width="5.85546875" style="40" customWidth="1"/>
    <col min="16130" max="16384" width="9.140625" style="40"/>
  </cols>
  <sheetData>
    <row r="1" spans="1:13" ht="15" customHeight="1" x14ac:dyDescent="0.2">
      <c r="B1" s="41" t="s">
        <v>111</v>
      </c>
      <c r="C1" s="41"/>
      <c r="D1" s="100"/>
      <c r="F1" s="102"/>
      <c r="G1" s="102"/>
      <c r="H1" s="102"/>
      <c r="I1" s="102"/>
      <c r="J1" s="102"/>
      <c r="K1" s="102"/>
      <c r="L1" s="102"/>
      <c r="M1" s="102"/>
    </row>
    <row r="2" spans="1:13" ht="18.75" customHeight="1" x14ac:dyDescent="0.2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25" customHeight="1" x14ac:dyDescent="0.2">
      <c r="G3" s="103"/>
      <c r="H3" s="104" t="s">
        <v>110</v>
      </c>
      <c r="I3" s="104"/>
      <c r="J3" s="104"/>
      <c r="K3" s="104"/>
      <c r="L3" s="104"/>
      <c r="M3" s="104"/>
    </row>
    <row r="4" spans="1:13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105" t="s">
        <v>4</v>
      </c>
      <c r="M4" s="106"/>
    </row>
    <row r="5" spans="1:13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3" ht="13.5" customHeight="1" x14ac:dyDescent="0.2">
      <c r="A6" s="55">
        <v>1</v>
      </c>
      <c r="B6" s="48" t="s">
        <v>7</v>
      </c>
      <c r="C6" s="48"/>
      <c r="D6" s="56" t="s">
        <v>8</v>
      </c>
      <c r="E6" s="107">
        <v>3</v>
      </c>
      <c r="F6" s="107">
        <v>3</v>
      </c>
      <c r="G6" s="107">
        <v>3</v>
      </c>
      <c r="H6" s="107">
        <v>3</v>
      </c>
      <c r="I6" s="107">
        <v>3</v>
      </c>
      <c r="J6" s="107">
        <v>3</v>
      </c>
      <c r="K6" s="107">
        <v>3</v>
      </c>
      <c r="L6" s="107">
        <f t="shared" ref="L6:L8" si="0">I6-E6</f>
        <v>0</v>
      </c>
      <c r="M6" s="108">
        <f t="shared" ref="M6:M8" si="1">I6/E6*100-100</f>
        <v>0</v>
      </c>
    </row>
    <row r="7" spans="1:13" ht="13.5" customHeight="1" x14ac:dyDescent="0.2">
      <c r="A7" s="55">
        <v>2</v>
      </c>
      <c r="B7" s="48" t="s">
        <v>9</v>
      </c>
      <c r="C7" s="48"/>
      <c r="D7" s="56" t="s">
        <v>10</v>
      </c>
      <c r="E7" s="107">
        <v>3523</v>
      </c>
      <c r="F7" s="107">
        <v>3523</v>
      </c>
      <c r="G7" s="107">
        <v>3523</v>
      </c>
      <c r="H7" s="107">
        <v>3523</v>
      </c>
      <c r="I7" s="107">
        <v>3523</v>
      </c>
      <c r="J7" s="107">
        <v>3523</v>
      </c>
      <c r="K7" s="107">
        <v>3523</v>
      </c>
      <c r="L7" s="107">
        <f t="shared" si="0"/>
        <v>0</v>
      </c>
      <c r="M7" s="108">
        <f t="shared" si="1"/>
        <v>0</v>
      </c>
    </row>
    <row r="8" spans="1:13" ht="13.5" customHeight="1" x14ac:dyDescent="0.2">
      <c r="A8" s="55">
        <v>3</v>
      </c>
      <c r="B8" s="48" t="s">
        <v>11</v>
      </c>
      <c r="C8" s="48"/>
      <c r="D8" s="56" t="s">
        <v>12</v>
      </c>
      <c r="E8" s="107">
        <v>212</v>
      </c>
      <c r="F8" s="107">
        <v>212</v>
      </c>
      <c r="G8" s="107">
        <v>212</v>
      </c>
      <c r="H8" s="107">
        <v>212</v>
      </c>
      <c r="I8" s="107">
        <v>212</v>
      </c>
      <c r="J8" s="107">
        <v>212</v>
      </c>
      <c r="K8" s="107">
        <v>212</v>
      </c>
      <c r="L8" s="107">
        <f t="shared" si="0"/>
        <v>0</v>
      </c>
      <c r="M8" s="108">
        <f t="shared" si="1"/>
        <v>0</v>
      </c>
    </row>
    <row r="9" spans="1:13" ht="18" customHeight="1" x14ac:dyDescent="0.2">
      <c r="A9" s="60">
        <v>4</v>
      </c>
      <c r="B9" s="61" t="s">
        <v>13</v>
      </c>
      <c r="C9" s="61"/>
      <c r="D9" s="62" t="s">
        <v>14</v>
      </c>
      <c r="E9" s="123">
        <v>390</v>
      </c>
      <c r="F9" s="111">
        <v>411</v>
      </c>
      <c r="G9" s="111">
        <v>424</v>
      </c>
      <c r="H9" s="111">
        <v>429</v>
      </c>
      <c r="I9" s="111">
        <v>438</v>
      </c>
      <c r="J9" s="111">
        <v>438</v>
      </c>
      <c r="K9" s="109">
        <v>458</v>
      </c>
      <c r="L9" s="109">
        <f>K9-J9</f>
        <v>20</v>
      </c>
      <c r="M9" s="110">
        <f>K9/J9*100-100</f>
        <v>4.5662100456621175</v>
      </c>
    </row>
    <row r="10" spans="1:13" ht="13.5" customHeight="1" x14ac:dyDescent="0.2">
      <c r="A10" s="55">
        <v>5</v>
      </c>
      <c r="B10" s="48" t="s">
        <v>15</v>
      </c>
      <c r="C10" s="48"/>
      <c r="D10" s="56" t="s">
        <v>14</v>
      </c>
      <c r="E10" s="122">
        <v>92</v>
      </c>
      <c r="F10" s="109">
        <v>103</v>
      </c>
      <c r="G10" s="109">
        <v>111</v>
      </c>
      <c r="H10" s="109">
        <v>114</v>
      </c>
      <c r="I10" s="109">
        <v>117</v>
      </c>
      <c r="J10" s="109">
        <v>124</v>
      </c>
      <c r="K10" s="109">
        <v>134</v>
      </c>
      <c r="L10" s="109">
        <f t="shared" ref="L10:L73" si="2">K10-J10</f>
        <v>10</v>
      </c>
      <c r="M10" s="110">
        <f t="shared" ref="M10:M73" si="3">K10/J10*100-100</f>
        <v>8.0645161290322562</v>
      </c>
    </row>
    <row r="11" spans="1:13" ht="13.5" customHeight="1" x14ac:dyDescent="0.2">
      <c r="A11" s="55">
        <v>6</v>
      </c>
      <c r="B11" s="48" t="s">
        <v>16</v>
      </c>
      <c r="C11" s="48"/>
      <c r="D11" s="56" t="s">
        <v>14</v>
      </c>
      <c r="E11" s="107">
        <f>E9-E10</f>
        <v>298</v>
      </c>
      <c r="F11" s="109">
        <v>308</v>
      </c>
      <c r="G11" s="109">
        <v>313</v>
      </c>
      <c r="H11" s="109">
        <v>315</v>
      </c>
      <c r="I11" s="109">
        <v>321</v>
      </c>
      <c r="J11" s="109">
        <v>314</v>
      </c>
      <c r="K11" s="109">
        <v>324</v>
      </c>
      <c r="L11" s="109">
        <f t="shared" si="2"/>
        <v>10</v>
      </c>
      <c r="M11" s="110">
        <f t="shared" si="3"/>
        <v>3.1847133757961785</v>
      </c>
    </row>
    <row r="12" spans="1:13" ht="13.5" customHeight="1" x14ac:dyDescent="0.2">
      <c r="A12" s="55">
        <v>7</v>
      </c>
      <c r="B12" s="48" t="s">
        <v>17</v>
      </c>
      <c r="C12" s="48"/>
      <c r="D12" s="56" t="s">
        <v>18</v>
      </c>
      <c r="E12" s="110">
        <f t="shared" ref="E12:K12" si="4">E11/E9*100</f>
        <v>76.410256410256409</v>
      </c>
      <c r="F12" s="110">
        <f t="shared" si="4"/>
        <v>74.93917274939173</v>
      </c>
      <c r="G12" s="110">
        <f t="shared" si="4"/>
        <v>73.820754716981128</v>
      </c>
      <c r="H12" s="110">
        <f t="shared" si="4"/>
        <v>73.426573426573427</v>
      </c>
      <c r="I12" s="110">
        <f t="shared" si="4"/>
        <v>73.287671232876718</v>
      </c>
      <c r="J12" s="110">
        <f t="shared" si="4"/>
        <v>71.689497716894977</v>
      </c>
      <c r="K12" s="110">
        <f t="shared" si="4"/>
        <v>70.742358078602621</v>
      </c>
      <c r="L12" s="109">
        <f t="shared" si="2"/>
        <v>-0.94713963829235581</v>
      </c>
      <c r="M12" s="110">
        <f t="shared" si="3"/>
        <v>-1.3211693043695902</v>
      </c>
    </row>
    <row r="13" spans="1:13" ht="13.5" customHeight="1" x14ac:dyDescent="0.2">
      <c r="A13" s="55">
        <v>8</v>
      </c>
      <c r="B13" s="48" t="s">
        <v>19</v>
      </c>
      <c r="C13" s="48"/>
      <c r="D13" s="56" t="s">
        <v>14</v>
      </c>
      <c r="E13" s="109">
        <v>56</v>
      </c>
      <c r="F13" s="109">
        <v>63</v>
      </c>
      <c r="G13" s="109">
        <v>75</v>
      </c>
      <c r="H13" s="109">
        <v>83</v>
      </c>
      <c r="I13" s="109">
        <v>88</v>
      </c>
      <c r="J13" s="109">
        <v>90</v>
      </c>
      <c r="K13" s="109"/>
      <c r="L13" s="109">
        <f t="shared" si="2"/>
        <v>-90</v>
      </c>
      <c r="M13" s="110">
        <f t="shared" si="3"/>
        <v>-100</v>
      </c>
    </row>
    <row r="14" spans="1:13" ht="13.5" customHeight="1" x14ac:dyDescent="0.2">
      <c r="A14" s="55">
        <v>9</v>
      </c>
      <c r="B14" s="68" t="s">
        <v>20</v>
      </c>
      <c r="C14" s="68"/>
      <c r="D14" s="56" t="s">
        <v>18</v>
      </c>
      <c r="E14" s="110">
        <f>E13/E11*100</f>
        <v>18.791946308724832</v>
      </c>
      <c r="F14" s="110">
        <f>F13/F11*100</f>
        <v>20.454545454545457</v>
      </c>
      <c r="G14" s="110">
        <f>G13/G11*100</f>
        <v>23.961661341853034</v>
      </c>
      <c r="H14" s="110">
        <f>H13/H9*100</f>
        <v>19.347319347319349</v>
      </c>
      <c r="I14" s="110">
        <f>I13/I9*100</f>
        <v>20.091324200913242</v>
      </c>
      <c r="J14" s="110">
        <f>J13/J9*100</f>
        <v>20.547945205479451</v>
      </c>
      <c r="K14" s="110"/>
      <c r="L14" s="109">
        <f t="shared" si="2"/>
        <v>-20.547945205479451</v>
      </c>
      <c r="M14" s="110">
        <f t="shared" si="3"/>
        <v>-100</v>
      </c>
    </row>
    <row r="15" spans="1:13" ht="19.5" customHeight="1" x14ac:dyDescent="0.2">
      <c r="A15" s="55">
        <v>10</v>
      </c>
      <c r="B15" s="48" t="s">
        <v>21</v>
      </c>
      <c r="C15" s="48"/>
      <c r="D15" s="56" t="s">
        <v>14</v>
      </c>
      <c r="E15" s="109">
        <v>70</v>
      </c>
      <c r="F15" s="109">
        <v>85</v>
      </c>
      <c r="G15" s="109">
        <v>99</v>
      </c>
      <c r="H15" s="109">
        <v>96</v>
      </c>
      <c r="I15" s="109">
        <v>101</v>
      </c>
      <c r="J15" s="109">
        <v>109</v>
      </c>
      <c r="K15" s="109"/>
      <c r="L15" s="109">
        <f t="shared" si="2"/>
        <v>-109</v>
      </c>
      <c r="M15" s="110">
        <f t="shared" si="3"/>
        <v>-100</v>
      </c>
    </row>
    <row r="16" spans="1:13" ht="13.5" customHeight="1" x14ac:dyDescent="0.2">
      <c r="A16" s="55">
        <v>11</v>
      </c>
      <c r="B16" s="68" t="s">
        <v>20</v>
      </c>
      <c r="C16" s="68"/>
      <c r="D16" s="56" t="s">
        <v>18</v>
      </c>
      <c r="E16" s="110">
        <f t="shared" ref="E16:J16" si="5">E15/E9*100</f>
        <v>17.948717948717949</v>
      </c>
      <c r="F16" s="110">
        <f t="shared" si="5"/>
        <v>20.68126520681265</v>
      </c>
      <c r="G16" s="110">
        <f t="shared" si="5"/>
        <v>23.349056603773587</v>
      </c>
      <c r="H16" s="110">
        <f t="shared" si="5"/>
        <v>22.377622377622377</v>
      </c>
      <c r="I16" s="110">
        <f t="shared" si="5"/>
        <v>23.059360730593607</v>
      </c>
      <c r="J16" s="110">
        <f t="shared" si="5"/>
        <v>24.885844748858446</v>
      </c>
      <c r="K16" s="110"/>
      <c r="L16" s="109">
        <f t="shared" si="2"/>
        <v>-24.885844748858446</v>
      </c>
      <c r="M16" s="110">
        <f t="shared" si="3"/>
        <v>-100</v>
      </c>
    </row>
    <row r="17" spans="1:13" ht="13.5" customHeight="1" x14ac:dyDescent="0.2">
      <c r="A17" s="55">
        <v>12</v>
      </c>
      <c r="B17" s="48" t="s">
        <v>22</v>
      </c>
      <c r="C17" s="48"/>
      <c r="D17" s="56" t="s">
        <v>14</v>
      </c>
      <c r="E17" s="109">
        <v>158</v>
      </c>
      <c r="F17" s="109">
        <v>179</v>
      </c>
      <c r="G17" s="109">
        <v>223</v>
      </c>
      <c r="H17" s="69">
        <v>233</v>
      </c>
      <c r="I17" s="69">
        <v>305</v>
      </c>
      <c r="J17" s="69">
        <v>311</v>
      </c>
      <c r="K17" s="69"/>
      <c r="L17" s="109">
        <f t="shared" si="2"/>
        <v>-311</v>
      </c>
      <c r="M17" s="110">
        <f t="shared" si="3"/>
        <v>-100</v>
      </c>
    </row>
    <row r="18" spans="1:13" ht="13.5" customHeight="1" x14ac:dyDescent="0.2">
      <c r="A18" s="55">
        <v>13</v>
      </c>
      <c r="B18" s="68" t="s">
        <v>20</v>
      </c>
      <c r="C18" s="68"/>
      <c r="D18" s="56" t="s">
        <v>18</v>
      </c>
      <c r="E18" s="110">
        <f>E17/E11*100</f>
        <v>53.020134228187921</v>
      </c>
      <c r="F18" s="110">
        <f>F17/F11*100</f>
        <v>58.116883116883123</v>
      </c>
      <c r="G18" s="110">
        <f>G17/G11*100</f>
        <v>71.246006389776369</v>
      </c>
      <c r="H18" s="110">
        <f>H17/H9*100</f>
        <v>54.312354312354316</v>
      </c>
      <c r="I18" s="110">
        <f>I17/I9*100</f>
        <v>69.634703196347033</v>
      </c>
      <c r="J18" s="110">
        <f>J17/J9*100</f>
        <v>71.004566210045667</v>
      </c>
      <c r="K18" s="110"/>
      <c r="L18" s="109">
        <f t="shared" si="2"/>
        <v>-71.004566210045667</v>
      </c>
      <c r="M18" s="110">
        <f t="shared" si="3"/>
        <v>-100</v>
      </c>
    </row>
    <row r="19" spans="1:13" ht="18" customHeight="1" x14ac:dyDescent="0.2">
      <c r="A19" s="60">
        <v>14</v>
      </c>
      <c r="B19" s="61" t="s">
        <v>23</v>
      </c>
      <c r="C19" s="61"/>
      <c r="D19" s="62" t="s">
        <v>24</v>
      </c>
      <c r="E19" s="123">
        <v>1466</v>
      </c>
      <c r="F19" s="111">
        <v>1493</v>
      </c>
      <c r="G19" s="111">
        <v>1526</v>
      </c>
      <c r="H19" s="111">
        <v>1550</v>
      </c>
      <c r="I19" s="111">
        <v>1537</v>
      </c>
      <c r="J19" s="111">
        <v>1534</v>
      </c>
      <c r="K19" s="109">
        <v>1552</v>
      </c>
      <c r="L19" s="109">
        <f t="shared" si="2"/>
        <v>18</v>
      </c>
      <c r="M19" s="110">
        <f t="shared" si="3"/>
        <v>1.173402868318135</v>
      </c>
    </row>
    <row r="20" spans="1:13" ht="13.5" customHeight="1" x14ac:dyDescent="0.2">
      <c r="A20" s="55">
        <v>15</v>
      </c>
      <c r="B20" s="48" t="s">
        <v>25</v>
      </c>
      <c r="C20" s="48"/>
      <c r="D20" s="56" t="s">
        <v>24</v>
      </c>
      <c r="E20" s="109">
        <v>754</v>
      </c>
      <c r="F20" s="109">
        <v>749</v>
      </c>
      <c r="G20" s="109">
        <v>764</v>
      </c>
      <c r="H20" s="109">
        <v>778</v>
      </c>
      <c r="I20" s="109">
        <v>767</v>
      </c>
      <c r="J20" s="109">
        <v>780</v>
      </c>
      <c r="K20" s="109">
        <v>791</v>
      </c>
      <c r="L20" s="109">
        <f t="shared" si="2"/>
        <v>11</v>
      </c>
      <c r="M20" s="110">
        <f t="shared" si="3"/>
        <v>1.4102564102564088</v>
      </c>
    </row>
    <row r="21" spans="1:13" ht="13.5" customHeight="1" x14ac:dyDescent="0.2">
      <c r="A21" s="55">
        <v>16</v>
      </c>
      <c r="B21" s="48" t="s">
        <v>26</v>
      </c>
      <c r="C21" s="48"/>
      <c r="D21" s="56" t="s">
        <v>24</v>
      </c>
      <c r="E21" s="109">
        <v>712</v>
      </c>
      <c r="F21" s="109">
        <v>744</v>
      </c>
      <c r="G21" s="109">
        <v>762</v>
      </c>
      <c r="H21" s="109">
        <v>772</v>
      </c>
      <c r="I21" s="109">
        <v>770</v>
      </c>
      <c r="J21" s="109">
        <v>754</v>
      </c>
      <c r="K21" s="109">
        <v>761</v>
      </c>
      <c r="L21" s="109">
        <f t="shared" si="2"/>
        <v>7</v>
      </c>
      <c r="M21" s="110">
        <f t="shared" si="3"/>
        <v>0.9283819628647052</v>
      </c>
    </row>
    <row r="22" spans="1:13" ht="13.5" customHeight="1" x14ac:dyDescent="0.2">
      <c r="A22" s="55">
        <v>17</v>
      </c>
      <c r="B22" s="48" t="s">
        <v>27</v>
      </c>
      <c r="C22" s="48"/>
      <c r="D22" s="56" t="s">
        <v>24</v>
      </c>
      <c r="E22" s="109">
        <v>320</v>
      </c>
      <c r="F22" s="109">
        <v>345</v>
      </c>
      <c r="G22" s="109">
        <v>366</v>
      </c>
      <c r="H22" s="109">
        <v>380</v>
      </c>
      <c r="I22" s="109">
        <v>396</v>
      </c>
      <c r="J22" s="109">
        <v>400</v>
      </c>
      <c r="K22" s="109">
        <v>419</v>
      </c>
      <c r="L22" s="109">
        <f t="shared" si="2"/>
        <v>19</v>
      </c>
      <c r="M22" s="110">
        <f t="shared" si="3"/>
        <v>4.7500000000000142</v>
      </c>
    </row>
    <row r="23" spans="1:13" ht="13.5" customHeight="1" x14ac:dyDescent="0.2">
      <c r="A23" s="55">
        <v>18</v>
      </c>
      <c r="B23" s="70" t="s">
        <v>16</v>
      </c>
      <c r="C23" s="70"/>
      <c r="D23" s="56" t="s">
        <v>24</v>
      </c>
      <c r="E23" s="109">
        <v>1146</v>
      </c>
      <c r="F23" s="109">
        <v>1148</v>
      </c>
      <c r="G23" s="109">
        <v>1160</v>
      </c>
      <c r="H23" s="109">
        <v>1170</v>
      </c>
      <c r="I23" s="109">
        <v>1141</v>
      </c>
      <c r="J23" s="109">
        <v>1134</v>
      </c>
      <c r="K23" s="109">
        <v>1133</v>
      </c>
      <c r="L23" s="109">
        <f t="shared" si="2"/>
        <v>-1</v>
      </c>
      <c r="M23" s="110">
        <f t="shared" si="3"/>
        <v>-8.8183421516745852E-2</v>
      </c>
    </row>
    <row r="24" spans="1:13" ht="13.5" customHeight="1" x14ac:dyDescent="0.2">
      <c r="A24" s="55">
        <v>19</v>
      </c>
      <c r="B24" s="48" t="s">
        <v>28</v>
      </c>
      <c r="C24" s="48"/>
      <c r="D24" s="56" t="s">
        <v>24</v>
      </c>
      <c r="E24" s="109">
        <f>E19-E25-E26</f>
        <v>369</v>
      </c>
      <c r="F24" s="107">
        <v>372</v>
      </c>
      <c r="G24" s="107">
        <v>381</v>
      </c>
      <c r="H24" s="107">
        <v>395</v>
      </c>
      <c r="I24" s="107">
        <v>383</v>
      </c>
      <c r="J24" s="107">
        <v>394</v>
      </c>
      <c r="K24" s="107">
        <v>415</v>
      </c>
      <c r="L24" s="109">
        <f t="shared" si="2"/>
        <v>21</v>
      </c>
      <c r="M24" s="110">
        <f t="shared" si="3"/>
        <v>5.3299492385786778</v>
      </c>
    </row>
    <row r="25" spans="1:13" ht="13.5" customHeight="1" x14ac:dyDescent="0.2">
      <c r="A25" s="55">
        <v>20</v>
      </c>
      <c r="B25" s="71" t="s">
        <v>29</v>
      </c>
      <c r="C25" s="71"/>
      <c r="D25" s="56" t="s">
        <v>24</v>
      </c>
      <c r="E25" s="109">
        <v>1015</v>
      </c>
      <c r="F25" s="109">
        <f>573+462</f>
        <v>1035</v>
      </c>
      <c r="G25" s="109">
        <f>576+489</f>
        <v>1065</v>
      </c>
      <c r="H25" s="109">
        <v>1072</v>
      </c>
      <c r="I25" s="109">
        <v>1069</v>
      </c>
      <c r="J25" s="109">
        <v>1058</v>
      </c>
      <c r="K25" s="109">
        <f>539+511</f>
        <v>1050</v>
      </c>
      <c r="L25" s="109">
        <f t="shared" si="2"/>
        <v>-8</v>
      </c>
      <c r="M25" s="110">
        <f t="shared" si="3"/>
        <v>-0.75614366729678295</v>
      </c>
    </row>
    <row r="26" spans="1:13" ht="13.5" customHeight="1" x14ac:dyDescent="0.2">
      <c r="A26" s="55">
        <v>21</v>
      </c>
      <c r="B26" s="71" t="s">
        <v>30</v>
      </c>
      <c r="C26" s="71"/>
      <c r="D26" s="56" t="s">
        <v>24</v>
      </c>
      <c r="E26" s="109">
        <v>82</v>
      </c>
      <c r="F26" s="109">
        <v>86</v>
      </c>
      <c r="G26" s="109">
        <v>80</v>
      </c>
      <c r="H26" s="109">
        <v>83</v>
      </c>
      <c r="I26" s="109">
        <v>85</v>
      </c>
      <c r="J26" s="109">
        <v>82</v>
      </c>
      <c r="K26" s="109">
        <v>87</v>
      </c>
      <c r="L26" s="109">
        <f t="shared" si="2"/>
        <v>5</v>
      </c>
      <c r="M26" s="110">
        <f t="shared" si="3"/>
        <v>6.0975609756097668</v>
      </c>
    </row>
    <row r="27" spans="1:13" ht="13.5" customHeight="1" x14ac:dyDescent="0.2">
      <c r="A27" s="55">
        <v>22</v>
      </c>
      <c r="B27" s="48" t="s">
        <v>31</v>
      </c>
      <c r="C27" s="48"/>
      <c r="D27" s="56" t="s">
        <v>24</v>
      </c>
      <c r="E27" s="109"/>
      <c r="F27" s="109"/>
      <c r="G27" s="109"/>
      <c r="H27" s="109"/>
      <c r="I27" s="109"/>
      <c r="J27" s="109"/>
      <c r="K27" s="109"/>
      <c r="L27" s="109">
        <f t="shared" si="2"/>
        <v>0</v>
      </c>
      <c r="M27" s="110" t="e">
        <f t="shared" si="3"/>
        <v>#DIV/0!</v>
      </c>
    </row>
    <row r="28" spans="1:13" ht="13.5" customHeight="1" x14ac:dyDescent="0.2">
      <c r="A28" s="55">
        <v>23</v>
      </c>
      <c r="B28" s="48" t="s">
        <v>32</v>
      </c>
      <c r="C28" s="48"/>
      <c r="D28" s="56" t="s">
        <v>24</v>
      </c>
      <c r="E28" s="109">
        <v>25</v>
      </c>
      <c r="F28" s="109">
        <v>22</v>
      </c>
      <c r="G28" s="109">
        <v>13</v>
      </c>
      <c r="H28" s="109">
        <v>13</v>
      </c>
      <c r="I28" s="109">
        <v>7</v>
      </c>
      <c r="J28" s="109">
        <v>13</v>
      </c>
      <c r="K28" s="109">
        <v>12</v>
      </c>
      <c r="L28" s="109">
        <f t="shared" si="2"/>
        <v>-1</v>
      </c>
      <c r="M28" s="110">
        <f t="shared" si="3"/>
        <v>-7.6923076923076934</v>
      </c>
    </row>
    <row r="29" spans="1:13" ht="13.5" customHeight="1" x14ac:dyDescent="0.2">
      <c r="A29" s="55">
        <v>24</v>
      </c>
      <c r="B29" s="48" t="s">
        <v>33</v>
      </c>
      <c r="C29" s="48"/>
      <c r="D29" s="56" t="s">
        <v>24</v>
      </c>
      <c r="E29" s="109">
        <v>29</v>
      </c>
      <c r="F29" s="109">
        <v>37</v>
      </c>
      <c r="G29" s="109">
        <v>36</v>
      </c>
      <c r="H29" s="109">
        <v>43</v>
      </c>
      <c r="I29" s="109">
        <v>33</v>
      </c>
      <c r="J29" s="109">
        <v>25</v>
      </c>
      <c r="K29" s="109">
        <v>25</v>
      </c>
      <c r="L29" s="109">
        <f t="shared" si="2"/>
        <v>0</v>
      </c>
      <c r="M29" s="110">
        <f t="shared" si="3"/>
        <v>0</v>
      </c>
    </row>
    <row r="30" spans="1:13" ht="13.5" customHeight="1" x14ac:dyDescent="0.2">
      <c r="A30" s="55">
        <v>25</v>
      </c>
      <c r="B30" s="48" t="s">
        <v>34</v>
      </c>
      <c r="C30" s="48"/>
      <c r="D30" s="56" t="s">
        <v>24</v>
      </c>
      <c r="E30" s="109">
        <v>6</v>
      </c>
      <c r="F30" s="109">
        <v>15</v>
      </c>
      <c r="G30" s="109">
        <v>13</v>
      </c>
      <c r="H30" s="109">
        <v>4</v>
      </c>
      <c r="I30" s="109">
        <v>15</v>
      </c>
      <c r="J30" s="109">
        <v>6</v>
      </c>
      <c r="K30" s="109">
        <v>28</v>
      </c>
      <c r="L30" s="109">
        <f t="shared" si="2"/>
        <v>22</v>
      </c>
      <c r="M30" s="110">
        <f t="shared" si="3"/>
        <v>366.66666666666669</v>
      </c>
    </row>
    <row r="31" spans="1:13" ht="13.5" customHeight="1" x14ac:dyDescent="0.2">
      <c r="A31" s="55">
        <v>26</v>
      </c>
      <c r="B31" s="48" t="s">
        <v>35</v>
      </c>
      <c r="C31" s="48"/>
      <c r="D31" s="56" t="s">
        <v>24</v>
      </c>
      <c r="E31" s="109">
        <v>28</v>
      </c>
      <c r="F31" s="109">
        <v>30</v>
      </c>
      <c r="G31" s="109">
        <v>13</v>
      </c>
      <c r="H31" s="109">
        <v>15</v>
      </c>
      <c r="I31" s="109">
        <v>23</v>
      </c>
      <c r="J31" s="109">
        <v>22</v>
      </c>
      <c r="K31" s="109">
        <v>23</v>
      </c>
      <c r="L31" s="109">
        <f t="shared" si="2"/>
        <v>1</v>
      </c>
      <c r="M31" s="110">
        <f t="shared" si="3"/>
        <v>4.5454545454545467</v>
      </c>
    </row>
    <row r="32" spans="1:13" ht="13.5" customHeight="1" x14ac:dyDescent="0.2">
      <c r="A32" s="55">
        <v>27</v>
      </c>
      <c r="B32" s="48" t="s">
        <v>36</v>
      </c>
      <c r="C32" s="48"/>
      <c r="D32" s="56" t="s">
        <v>24</v>
      </c>
      <c r="E32" s="109">
        <v>668</v>
      </c>
      <c r="F32" s="109">
        <v>660</v>
      </c>
      <c r="G32" s="109">
        <v>653</v>
      </c>
      <c r="H32" s="109">
        <v>685</v>
      </c>
      <c r="I32" s="109">
        <v>749</v>
      </c>
      <c r="J32" s="109">
        <v>742</v>
      </c>
      <c r="K32" s="109"/>
      <c r="L32" s="109">
        <f t="shared" si="2"/>
        <v>-742</v>
      </c>
      <c r="M32" s="110">
        <f t="shared" si="3"/>
        <v>-100</v>
      </c>
    </row>
    <row r="33" spans="1:13" ht="13.5" customHeight="1" x14ac:dyDescent="0.2">
      <c r="A33" s="55">
        <v>28</v>
      </c>
      <c r="B33" s="48" t="s">
        <v>37</v>
      </c>
      <c r="C33" s="48"/>
      <c r="D33" s="56" t="s">
        <v>24</v>
      </c>
      <c r="E33" s="109">
        <v>8</v>
      </c>
      <c r="F33" s="109">
        <v>17</v>
      </c>
      <c r="G33" s="109">
        <v>22</v>
      </c>
      <c r="H33" s="109">
        <v>15</v>
      </c>
      <c r="I33" s="109">
        <v>13</v>
      </c>
      <c r="J33" s="109">
        <v>14</v>
      </c>
      <c r="K33" s="109">
        <v>5</v>
      </c>
      <c r="L33" s="109">
        <f t="shared" si="2"/>
        <v>-9</v>
      </c>
      <c r="M33" s="110">
        <f t="shared" si="3"/>
        <v>-64.285714285714278</v>
      </c>
    </row>
    <row r="34" spans="1:13" ht="13.5" customHeight="1" x14ac:dyDescent="0.2">
      <c r="A34" s="55">
        <v>29</v>
      </c>
      <c r="B34" s="48" t="s">
        <v>38</v>
      </c>
      <c r="C34" s="48"/>
      <c r="D34" s="56" t="s">
        <v>24</v>
      </c>
      <c r="E34" s="109">
        <v>121</v>
      </c>
      <c r="F34" s="109">
        <v>192</v>
      </c>
      <c r="G34" s="109">
        <v>195</v>
      </c>
      <c r="H34" s="109">
        <v>89</v>
      </c>
      <c r="I34" s="109">
        <v>83</v>
      </c>
      <c r="J34" s="109">
        <v>37</v>
      </c>
      <c r="K34" s="109">
        <v>57</v>
      </c>
      <c r="L34" s="109">
        <f t="shared" si="2"/>
        <v>20</v>
      </c>
      <c r="M34" s="110">
        <f t="shared" si="3"/>
        <v>54.054054054054063</v>
      </c>
    </row>
    <row r="35" spans="1:13" ht="17.25" customHeight="1" x14ac:dyDescent="0.2">
      <c r="A35" s="55">
        <v>30</v>
      </c>
      <c r="B35" s="48" t="s">
        <v>39</v>
      </c>
      <c r="C35" s="48"/>
      <c r="D35" s="56" t="s">
        <v>24</v>
      </c>
      <c r="E35" s="109">
        <v>111</v>
      </c>
      <c r="F35" s="109">
        <v>184</v>
      </c>
      <c r="G35" s="109">
        <v>186</v>
      </c>
      <c r="H35" s="109">
        <v>96</v>
      </c>
      <c r="I35" s="109">
        <v>37</v>
      </c>
      <c r="J35" s="109">
        <v>9</v>
      </c>
      <c r="K35" s="109">
        <v>26</v>
      </c>
      <c r="L35" s="109">
        <f t="shared" si="2"/>
        <v>17</v>
      </c>
      <c r="M35" s="110">
        <f t="shared" si="3"/>
        <v>188.88888888888886</v>
      </c>
    </row>
    <row r="36" spans="1:13" ht="13.5" customHeight="1" x14ac:dyDescent="0.2">
      <c r="A36" s="55">
        <v>31</v>
      </c>
      <c r="B36" s="48" t="s">
        <v>40</v>
      </c>
      <c r="C36" s="48"/>
      <c r="D36" s="56" t="s">
        <v>41</v>
      </c>
      <c r="E36" s="115">
        <v>158.69999999999999</v>
      </c>
      <c r="F36" s="115">
        <v>230.2</v>
      </c>
      <c r="G36" s="115">
        <v>480</v>
      </c>
      <c r="H36" s="115">
        <v>840.1</v>
      </c>
      <c r="I36" s="115">
        <v>1070.3</v>
      </c>
      <c r="J36" s="115">
        <v>1076.9000000000001</v>
      </c>
      <c r="K36" s="115">
        <v>1211.5</v>
      </c>
      <c r="L36" s="109">
        <f t="shared" si="2"/>
        <v>134.59999999999991</v>
      </c>
      <c r="M36" s="110">
        <f t="shared" si="3"/>
        <v>12.498839260841294</v>
      </c>
    </row>
    <row r="37" spans="1:13" ht="13.5" customHeight="1" x14ac:dyDescent="0.2">
      <c r="A37" s="55">
        <v>32</v>
      </c>
      <c r="B37" s="75" t="s">
        <v>42</v>
      </c>
      <c r="C37" s="75"/>
      <c r="D37" s="56" t="s">
        <v>41</v>
      </c>
      <c r="E37" s="115">
        <v>139.69999999999999</v>
      </c>
      <c r="F37" s="115">
        <v>169.6</v>
      </c>
      <c r="G37" s="115">
        <v>230.8</v>
      </c>
      <c r="H37" s="115">
        <v>428</v>
      </c>
      <c r="I37" s="115">
        <v>1084.0999999999999</v>
      </c>
      <c r="J37" s="115">
        <v>1606.9</v>
      </c>
      <c r="K37" s="115">
        <v>1786</v>
      </c>
      <c r="L37" s="109">
        <f t="shared" si="2"/>
        <v>179.09999999999991</v>
      </c>
      <c r="M37" s="110">
        <f t="shared" si="3"/>
        <v>11.145684236729096</v>
      </c>
    </row>
    <row r="38" spans="1:13" ht="13.5" customHeight="1" x14ac:dyDescent="0.2">
      <c r="A38" s="55">
        <v>33</v>
      </c>
      <c r="B38" s="48" t="s">
        <v>43</v>
      </c>
      <c r="C38" s="48"/>
      <c r="D38" s="56" t="s">
        <v>41</v>
      </c>
      <c r="E38" s="115">
        <v>18.100000000000001</v>
      </c>
      <c r="F38" s="115">
        <v>34.700000000000003</v>
      </c>
      <c r="G38" s="115">
        <v>44.2</v>
      </c>
      <c r="H38" s="115">
        <v>70.2</v>
      </c>
      <c r="I38" s="115">
        <v>82.3</v>
      </c>
      <c r="J38" s="115">
        <v>88.6</v>
      </c>
      <c r="K38" s="115">
        <v>105.9</v>
      </c>
      <c r="L38" s="109">
        <f t="shared" si="2"/>
        <v>17.300000000000011</v>
      </c>
      <c r="M38" s="110">
        <f t="shared" si="3"/>
        <v>19.525959367945831</v>
      </c>
    </row>
    <row r="39" spans="1:13" ht="13.5" customHeight="1" x14ac:dyDescent="0.2">
      <c r="A39" s="55">
        <v>34</v>
      </c>
      <c r="B39" s="75" t="s">
        <v>44</v>
      </c>
      <c r="C39" s="75"/>
      <c r="D39" s="56" t="s">
        <v>41</v>
      </c>
      <c r="E39" s="115">
        <v>101.2</v>
      </c>
      <c r="F39" s="115">
        <v>120.3</v>
      </c>
      <c r="G39" s="115">
        <v>151.80000000000001</v>
      </c>
      <c r="H39" s="115">
        <v>322.10000000000002</v>
      </c>
      <c r="I39" s="115">
        <v>1086.4000000000001</v>
      </c>
      <c r="J39" s="115">
        <v>1467.2</v>
      </c>
      <c r="K39" s="115">
        <v>1154.4000000000001</v>
      </c>
      <c r="L39" s="109">
        <f t="shared" si="2"/>
        <v>-312.79999999999995</v>
      </c>
      <c r="M39" s="110">
        <f t="shared" si="3"/>
        <v>-21.319520174481994</v>
      </c>
    </row>
    <row r="40" spans="1:13" ht="18" customHeight="1" x14ac:dyDescent="0.2">
      <c r="A40" s="60">
        <v>35</v>
      </c>
      <c r="B40" s="61" t="s">
        <v>45</v>
      </c>
      <c r="C40" s="61"/>
      <c r="D40" s="62" t="s">
        <v>14</v>
      </c>
      <c r="E40" s="111">
        <f>E41+E43+E45+E47</f>
        <v>333</v>
      </c>
      <c r="F40" s="111">
        <f>F41+F43+F45+F47</f>
        <v>326</v>
      </c>
      <c r="G40" s="111">
        <f>G41+G43+G45+G47</f>
        <v>332</v>
      </c>
      <c r="H40" s="111">
        <v>329</v>
      </c>
      <c r="I40" s="111">
        <v>327</v>
      </c>
      <c r="J40" s="111">
        <v>341</v>
      </c>
      <c r="K40" s="79">
        <f>K41+K43+K45+K47</f>
        <v>357</v>
      </c>
      <c r="L40" s="109">
        <f>K40-J40</f>
        <v>16</v>
      </c>
      <c r="M40" s="110">
        <f t="shared" si="3"/>
        <v>4.692082111436946</v>
      </c>
    </row>
    <row r="41" spans="1:13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109">
        <f>10+22+16+46+95</f>
        <v>189</v>
      </c>
      <c r="F41" s="109">
        <f>6+11+15+32+76</f>
        <v>140</v>
      </c>
      <c r="G41" s="109">
        <f>4+15+16+39+78</f>
        <v>152</v>
      </c>
      <c r="H41" s="109">
        <v>156</v>
      </c>
      <c r="I41" s="109">
        <v>141</v>
      </c>
      <c r="J41" s="109">
        <v>131</v>
      </c>
      <c r="K41" s="79">
        <v>138</v>
      </c>
      <c r="L41" s="109">
        <f t="shared" si="2"/>
        <v>7</v>
      </c>
      <c r="M41" s="110">
        <f t="shared" si="3"/>
        <v>5.3435114503816834</v>
      </c>
    </row>
    <row r="42" spans="1:13" ht="13.5" customHeight="1" x14ac:dyDescent="0.2">
      <c r="A42" s="55">
        <v>37</v>
      </c>
      <c r="B42" s="77"/>
      <c r="C42" s="78" t="s">
        <v>47</v>
      </c>
      <c r="D42" s="56" t="s">
        <v>18</v>
      </c>
      <c r="E42" s="115">
        <f t="shared" ref="E42:J42" si="6">E41/E40*100</f>
        <v>56.756756756756758</v>
      </c>
      <c r="F42" s="115">
        <f t="shared" si="6"/>
        <v>42.944785276073624</v>
      </c>
      <c r="G42" s="115">
        <f t="shared" si="6"/>
        <v>45.783132530120483</v>
      </c>
      <c r="H42" s="115">
        <f t="shared" si="6"/>
        <v>47.416413373860181</v>
      </c>
      <c r="I42" s="115">
        <f t="shared" si="6"/>
        <v>43.119266055045877</v>
      </c>
      <c r="J42" s="115">
        <f t="shared" si="6"/>
        <v>38.416422287390027</v>
      </c>
      <c r="K42" s="81">
        <f>K41/K40*100</f>
        <v>38.655462184873954</v>
      </c>
      <c r="L42" s="109">
        <f t="shared" si="2"/>
        <v>0.23903989748392718</v>
      </c>
      <c r="M42" s="110">
        <f t="shared" si="3"/>
        <v>0.62223362627496215</v>
      </c>
    </row>
    <row r="43" spans="1:13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109">
        <v>105</v>
      </c>
      <c r="F43" s="109">
        <v>126</v>
      </c>
      <c r="G43" s="109">
        <v>124</v>
      </c>
      <c r="H43" s="109">
        <v>115</v>
      </c>
      <c r="I43" s="109">
        <v>113</v>
      </c>
      <c r="J43" s="109">
        <v>136</v>
      </c>
      <c r="K43" s="79">
        <v>136</v>
      </c>
      <c r="L43" s="109">
        <f t="shared" si="2"/>
        <v>0</v>
      </c>
      <c r="M43" s="110">
        <f t="shared" si="3"/>
        <v>0</v>
      </c>
    </row>
    <row r="44" spans="1:13" ht="13.5" customHeight="1" x14ac:dyDescent="0.2">
      <c r="A44" s="55">
        <v>39</v>
      </c>
      <c r="B44" s="77"/>
      <c r="C44" s="78" t="s">
        <v>47</v>
      </c>
      <c r="D44" s="56" t="s">
        <v>18</v>
      </c>
      <c r="E44" s="115">
        <f t="shared" ref="E44:J44" si="7">E43/E40*100</f>
        <v>31.531531531531531</v>
      </c>
      <c r="F44" s="115">
        <f t="shared" si="7"/>
        <v>38.650306748466257</v>
      </c>
      <c r="G44" s="115">
        <f t="shared" si="7"/>
        <v>37.349397590361441</v>
      </c>
      <c r="H44" s="115">
        <f t="shared" si="7"/>
        <v>34.954407294832826</v>
      </c>
      <c r="I44" s="115">
        <f t="shared" si="7"/>
        <v>34.556574923547402</v>
      </c>
      <c r="J44" s="115">
        <f t="shared" si="7"/>
        <v>39.882697947214076</v>
      </c>
      <c r="K44" s="81">
        <f>K43/K40*100</f>
        <v>38.095238095238095</v>
      </c>
      <c r="L44" s="109">
        <f t="shared" si="2"/>
        <v>-1.7874598519759815</v>
      </c>
      <c r="M44" s="110">
        <f t="shared" si="3"/>
        <v>-4.4817927170868472</v>
      </c>
    </row>
    <row r="45" spans="1:13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109">
        <v>29</v>
      </c>
      <c r="F45" s="109">
        <v>43</v>
      </c>
      <c r="G45" s="109">
        <v>48</v>
      </c>
      <c r="H45" s="109">
        <v>49</v>
      </c>
      <c r="I45" s="109">
        <v>56</v>
      </c>
      <c r="J45" s="109">
        <v>49</v>
      </c>
      <c r="K45" s="79">
        <v>60</v>
      </c>
      <c r="L45" s="109">
        <f t="shared" si="2"/>
        <v>11</v>
      </c>
      <c r="M45" s="110">
        <f t="shared" si="3"/>
        <v>22.448979591836732</v>
      </c>
    </row>
    <row r="46" spans="1:13" ht="13.5" customHeight="1" x14ac:dyDescent="0.2">
      <c r="A46" s="55">
        <v>41</v>
      </c>
      <c r="B46" s="77"/>
      <c r="C46" s="78" t="s">
        <v>47</v>
      </c>
      <c r="D46" s="56" t="s">
        <v>18</v>
      </c>
      <c r="E46" s="115">
        <f t="shared" ref="E46:J46" si="8">E45/E40*100</f>
        <v>8.7087087087087074</v>
      </c>
      <c r="F46" s="115">
        <f t="shared" si="8"/>
        <v>13.190184049079754</v>
      </c>
      <c r="G46" s="115">
        <f t="shared" si="8"/>
        <v>14.457831325301203</v>
      </c>
      <c r="H46" s="115">
        <f t="shared" si="8"/>
        <v>14.893617021276595</v>
      </c>
      <c r="I46" s="115">
        <f t="shared" si="8"/>
        <v>17.12538226299694</v>
      </c>
      <c r="J46" s="115">
        <f t="shared" si="8"/>
        <v>14.369501466275661</v>
      </c>
      <c r="K46" s="81">
        <f>K45/K40*100</f>
        <v>16.806722689075631</v>
      </c>
      <c r="L46" s="109">
        <f t="shared" si="2"/>
        <v>2.4372212227999697</v>
      </c>
      <c r="M46" s="110">
        <f t="shared" si="3"/>
        <v>16.961070142342649</v>
      </c>
    </row>
    <row r="47" spans="1:13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109">
        <v>10</v>
      </c>
      <c r="F47" s="109">
        <v>17</v>
      </c>
      <c r="G47" s="109">
        <v>8</v>
      </c>
      <c r="H47" s="109">
        <v>9</v>
      </c>
      <c r="I47" s="109">
        <v>17</v>
      </c>
      <c r="J47" s="109">
        <v>25</v>
      </c>
      <c r="K47" s="79">
        <v>23</v>
      </c>
      <c r="L47" s="109">
        <f t="shared" si="2"/>
        <v>-2</v>
      </c>
      <c r="M47" s="110">
        <f t="shared" si="3"/>
        <v>-8</v>
      </c>
    </row>
    <row r="48" spans="1:13" ht="13.5" customHeight="1" x14ac:dyDescent="0.2">
      <c r="A48" s="55">
        <v>43</v>
      </c>
      <c r="B48" s="77"/>
      <c r="C48" s="78" t="s">
        <v>47</v>
      </c>
      <c r="D48" s="56" t="s">
        <v>18</v>
      </c>
      <c r="E48" s="115">
        <f t="shared" ref="E48:J48" si="9">E47/E40*100</f>
        <v>3.0030030030030028</v>
      </c>
      <c r="F48" s="115">
        <f t="shared" si="9"/>
        <v>5.2147239263803682</v>
      </c>
      <c r="G48" s="115">
        <f t="shared" si="9"/>
        <v>2.4096385542168677</v>
      </c>
      <c r="H48" s="115">
        <f t="shared" si="9"/>
        <v>2.735562310030395</v>
      </c>
      <c r="I48" s="115">
        <f t="shared" si="9"/>
        <v>5.1987767584097861</v>
      </c>
      <c r="J48" s="115">
        <f t="shared" si="9"/>
        <v>7.3313782991202352</v>
      </c>
      <c r="K48" s="81">
        <f>K47/K40*100</f>
        <v>6.4425770308123242</v>
      </c>
      <c r="L48" s="109">
        <f t="shared" si="2"/>
        <v>-0.88880126830791095</v>
      </c>
      <c r="M48" s="110">
        <f t="shared" si="3"/>
        <v>-12.123249299719902</v>
      </c>
    </row>
    <row r="49" spans="1:13" ht="15" customHeight="1" x14ac:dyDescent="0.2">
      <c r="A49" s="60">
        <v>44</v>
      </c>
      <c r="B49" s="82" t="s">
        <v>51</v>
      </c>
      <c r="C49" s="82"/>
      <c r="D49" s="62" t="s">
        <v>14</v>
      </c>
      <c r="E49" s="111">
        <v>280</v>
      </c>
      <c r="F49" s="111">
        <v>227</v>
      </c>
      <c r="G49" s="111">
        <v>223</v>
      </c>
      <c r="H49" s="111">
        <v>224</v>
      </c>
      <c r="I49" s="111">
        <v>220</v>
      </c>
      <c r="J49" s="111">
        <v>240</v>
      </c>
      <c r="K49" s="84">
        <v>255</v>
      </c>
      <c r="L49" s="109">
        <f t="shared" si="2"/>
        <v>15</v>
      </c>
      <c r="M49" s="110">
        <f t="shared" si="3"/>
        <v>6.25</v>
      </c>
    </row>
    <row r="50" spans="1:13" ht="13.5" customHeight="1" x14ac:dyDescent="0.2">
      <c r="A50" s="55">
        <v>45</v>
      </c>
      <c r="B50" s="48" t="s">
        <v>52</v>
      </c>
      <c r="C50" s="48"/>
      <c r="D50" s="56" t="s">
        <v>14</v>
      </c>
      <c r="E50" s="109">
        <v>272</v>
      </c>
      <c r="F50" s="109">
        <v>304</v>
      </c>
      <c r="G50" s="109">
        <v>282</v>
      </c>
      <c r="H50" s="109">
        <v>203</v>
      </c>
      <c r="I50" s="69">
        <v>216</v>
      </c>
      <c r="J50" s="69">
        <v>231</v>
      </c>
      <c r="K50" s="64">
        <v>242</v>
      </c>
      <c r="L50" s="109">
        <f t="shared" si="2"/>
        <v>11</v>
      </c>
      <c r="M50" s="110">
        <f t="shared" si="3"/>
        <v>4.7619047619047734</v>
      </c>
    </row>
    <row r="51" spans="1:13" ht="13.5" customHeight="1" x14ac:dyDescent="0.2">
      <c r="A51" s="55">
        <v>46</v>
      </c>
      <c r="B51" s="48" t="s">
        <v>53</v>
      </c>
      <c r="C51" s="48"/>
      <c r="D51" s="56" t="s">
        <v>18</v>
      </c>
      <c r="E51" s="115">
        <f t="shared" ref="E51:J51" si="10">E50/E49*100</f>
        <v>97.142857142857139</v>
      </c>
      <c r="F51" s="115">
        <f t="shared" si="10"/>
        <v>133.92070484581498</v>
      </c>
      <c r="G51" s="115">
        <f t="shared" si="10"/>
        <v>126.45739910313902</v>
      </c>
      <c r="H51" s="115">
        <f t="shared" si="10"/>
        <v>90.625</v>
      </c>
      <c r="I51" s="128">
        <f t="shared" si="10"/>
        <v>98.181818181818187</v>
      </c>
      <c r="J51" s="128">
        <f t="shared" si="10"/>
        <v>96.25</v>
      </c>
      <c r="K51" s="87">
        <f>K50/K49*100</f>
        <v>94.901960784313715</v>
      </c>
      <c r="L51" s="109">
        <f t="shared" si="2"/>
        <v>-1.3480392156862848</v>
      </c>
      <c r="M51" s="110">
        <f t="shared" si="3"/>
        <v>-1.4005602240896451</v>
      </c>
    </row>
    <row r="52" spans="1:13" ht="13.5" customHeight="1" x14ac:dyDescent="0.2">
      <c r="A52" s="55">
        <v>47</v>
      </c>
      <c r="B52" s="48" t="s">
        <v>54</v>
      </c>
      <c r="C52" s="48"/>
      <c r="D52" s="56" t="s">
        <v>14</v>
      </c>
      <c r="E52" s="109">
        <v>251</v>
      </c>
      <c r="F52" s="109">
        <v>229</v>
      </c>
      <c r="G52" s="109">
        <v>243</v>
      </c>
      <c r="H52" s="109">
        <v>169</v>
      </c>
      <c r="I52" s="69">
        <v>191</v>
      </c>
      <c r="J52" s="69">
        <v>214</v>
      </c>
      <c r="K52" s="64">
        <v>218</v>
      </c>
      <c r="L52" s="109">
        <f t="shared" si="2"/>
        <v>4</v>
      </c>
      <c r="M52" s="110">
        <f t="shared" si="3"/>
        <v>1.8691588785046775</v>
      </c>
    </row>
    <row r="53" spans="1:13" ht="13.5" customHeight="1" x14ac:dyDescent="0.2">
      <c r="A53" s="55">
        <v>48</v>
      </c>
      <c r="B53" s="48" t="s">
        <v>53</v>
      </c>
      <c r="C53" s="48"/>
      <c r="D53" s="56" t="s">
        <v>18</v>
      </c>
      <c r="E53" s="115">
        <f t="shared" ref="E53:J53" si="11">E52/E49*100</f>
        <v>89.642857142857153</v>
      </c>
      <c r="F53" s="115">
        <f t="shared" si="11"/>
        <v>100.88105726872247</v>
      </c>
      <c r="G53" s="115">
        <f t="shared" si="11"/>
        <v>108.96860986547085</v>
      </c>
      <c r="H53" s="115">
        <f t="shared" si="11"/>
        <v>75.446428571428569</v>
      </c>
      <c r="I53" s="128">
        <f t="shared" si="11"/>
        <v>86.818181818181813</v>
      </c>
      <c r="J53" s="128">
        <f t="shared" si="11"/>
        <v>89.166666666666671</v>
      </c>
      <c r="K53" s="87">
        <f>K52/K49*100</f>
        <v>85.490196078431367</v>
      </c>
      <c r="L53" s="109">
        <f t="shared" si="2"/>
        <v>-3.6764705882353041</v>
      </c>
      <c r="M53" s="110">
        <f t="shared" si="3"/>
        <v>-4.1231445849367958</v>
      </c>
    </row>
    <row r="54" spans="1:13" ht="13.5" customHeight="1" x14ac:dyDescent="0.2">
      <c r="A54" s="55">
        <v>49</v>
      </c>
      <c r="B54" s="48" t="s">
        <v>55</v>
      </c>
      <c r="C54" s="48"/>
      <c r="D54" s="56" t="s">
        <v>14</v>
      </c>
      <c r="E54" s="109">
        <v>81</v>
      </c>
      <c r="F54" s="109">
        <v>73</v>
      </c>
      <c r="G54" s="109">
        <v>83</v>
      </c>
      <c r="H54" s="109">
        <v>68</v>
      </c>
      <c r="I54" s="69">
        <v>66</v>
      </c>
      <c r="J54" s="69">
        <v>144</v>
      </c>
      <c r="K54" s="64">
        <v>103</v>
      </c>
      <c r="L54" s="109">
        <f t="shared" si="2"/>
        <v>-41</v>
      </c>
      <c r="M54" s="110">
        <f t="shared" si="3"/>
        <v>-28.472222222222214</v>
      </c>
    </row>
    <row r="55" spans="1:13" ht="13.5" customHeight="1" x14ac:dyDescent="0.2">
      <c r="A55" s="55">
        <v>50</v>
      </c>
      <c r="B55" s="48" t="s">
        <v>53</v>
      </c>
      <c r="C55" s="48"/>
      <c r="D55" s="56" t="s">
        <v>18</v>
      </c>
      <c r="E55" s="115">
        <f>E54/E51*100</f>
        <v>83.382352941176478</v>
      </c>
      <c r="F55" s="115">
        <f>F54/F51*100</f>
        <v>54.50986842105263</v>
      </c>
      <c r="G55" s="115">
        <f>G54/G51*100</f>
        <v>65.634751773049643</v>
      </c>
      <c r="H55" s="115">
        <f>H54/H49*100</f>
        <v>30.357142857142854</v>
      </c>
      <c r="I55" s="128">
        <f>I54/I49*100</f>
        <v>30</v>
      </c>
      <c r="J55" s="128">
        <f>J54/J49*100</f>
        <v>60</v>
      </c>
      <c r="K55" s="87">
        <f>K54/K49*100</f>
        <v>40.392156862745097</v>
      </c>
      <c r="L55" s="109">
        <f t="shared" si="2"/>
        <v>-19.607843137254903</v>
      </c>
      <c r="M55" s="110">
        <f t="shared" si="3"/>
        <v>-32.679738562091515</v>
      </c>
    </row>
    <row r="56" spans="1:13" ht="13.5" customHeight="1" x14ac:dyDescent="0.2">
      <c r="A56" s="55">
        <v>51</v>
      </c>
      <c r="B56" s="48" t="s">
        <v>56</v>
      </c>
      <c r="C56" s="48"/>
      <c r="D56" s="56" t="s">
        <v>14</v>
      </c>
      <c r="E56" s="109">
        <v>132</v>
      </c>
      <c r="F56" s="109">
        <v>134</v>
      </c>
      <c r="G56" s="109">
        <v>176</v>
      </c>
      <c r="H56" s="109">
        <v>139</v>
      </c>
      <c r="I56" s="69">
        <v>114</v>
      </c>
      <c r="J56" s="69">
        <v>224</v>
      </c>
      <c r="K56" s="64">
        <v>190</v>
      </c>
      <c r="L56" s="109">
        <f t="shared" si="2"/>
        <v>-34</v>
      </c>
      <c r="M56" s="110">
        <f t="shared" si="3"/>
        <v>-15.178571428571431</v>
      </c>
    </row>
    <row r="57" spans="1:13" ht="13.5" customHeight="1" x14ac:dyDescent="0.2">
      <c r="A57" s="55">
        <v>52</v>
      </c>
      <c r="B57" s="48" t="s">
        <v>53</v>
      </c>
      <c r="C57" s="48"/>
      <c r="D57" s="56" t="s">
        <v>18</v>
      </c>
      <c r="E57" s="115">
        <f t="shared" ref="E57:J57" si="12">E56/E49*100</f>
        <v>47.142857142857139</v>
      </c>
      <c r="F57" s="115">
        <f t="shared" si="12"/>
        <v>59.030837004405292</v>
      </c>
      <c r="G57" s="115">
        <f t="shared" si="12"/>
        <v>78.923766816143498</v>
      </c>
      <c r="H57" s="115">
        <f t="shared" si="12"/>
        <v>62.053571428571431</v>
      </c>
      <c r="I57" s="115">
        <f t="shared" si="12"/>
        <v>51.81818181818182</v>
      </c>
      <c r="J57" s="115">
        <f t="shared" si="12"/>
        <v>93.333333333333329</v>
      </c>
      <c r="K57" s="87">
        <f>K56/K49*100</f>
        <v>74.509803921568633</v>
      </c>
      <c r="L57" s="109">
        <f t="shared" si="2"/>
        <v>-18.823529411764696</v>
      </c>
      <c r="M57" s="110">
        <f t="shared" si="3"/>
        <v>-20.168067226890756</v>
      </c>
    </row>
    <row r="58" spans="1:13" ht="18" customHeight="1" x14ac:dyDescent="0.2">
      <c r="A58" s="60">
        <v>53</v>
      </c>
      <c r="B58" s="61" t="s">
        <v>57</v>
      </c>
      <c r="C58" s="61"/>
      <c r="D58" s="62" t="s">
        <v>58</v>
      </c>
      <c r="E58" s="111">
        <f>SUM(E59:E63)</f>
        <v>83970</v>
      </c>
      <c r="F58" s="111">
        <f t="shared" ref="F58:H58" si="13">SUM(F59:F63)</f>
        <v>105855</v>
      </c>
      <c r="G58" s="111">
        <f t="shared" si="13"/>
        <v>96082</v>
      </c>
      <c r="H58" s="111">
        <f t="shared" si="13"/>
        <v>98346</v>
      </c>
      <c r="I58" s="111">
        <v>109091</v>
      </c>
      <c r="J58" s="111">
        <v>123652</v>
      </c>
      <c r="K58" s="84">
        <f>SUM(K59:K63)</f>
        <v>131240</v>
      </c>
      <c r="L58" s="109">
        <f t="shared" si="2"/>
        <v>7588</v>
      </c>
      <c r="M58" s="110">
        <f t="shared" si="3"/>
        <v>6.136576844693181</v>
      </c>
    </row>
    <row r="59" spans="1:13" ht="13.5" customHeight="1" x14ac:dyDescent="0.2">
      <c r="A59" s="55">
        <v>54</v>
      </c>
      <c r="B59" s="89" t="s">
        <v>59</v>
      </c>
      <c r="C59" s="89"/>
      <c r="D59" s="56" t="s">
        <v>58</v>
      </c>
      <c r="E59" s="109">
        <v>400</v>
      </c>
      <c r="F59" s="109">
        <v>500</v>
      </c>
      <c r="G59" s="109">
        <v>444</v>
      </c>
      <c r="H59" s="109">
        <v>407</v>
      </c>
      <c r="I59" s="109">
        <v>331</v>
      </c>
      <c r="J59" s="109">
        <v>334</v>
      </c>
      <c r="K59" s="64">
        <v>277</v>
      </c>
      <c r="L59" s="109">
        <f t="shared" si="2"/>
        <v>-57</v>
      </c>
      <c r="M59" s="110">
        <f t="shared" si="3"/>
        <v>-17.06586826347305</v>
      </c>
    </row>
    <row r="60" spans="1:13" ht="13.5" customHeight="1" x14ac:dyDescent="0.2">
      <c r="A60" s="55">
        <v>55</v>
      </c>
      <c r="B60" s="89" t="s">
        <v>60</v>
      </c>
      <c r="C60" s="89"/>
      <c r="D60" s="56" t="s">
        <v>58</v>
      </c>
      <c r="E60" s="109">
        <v>4961</v>
      </c>
      <c r="F60" s="109">
        <v>6447</v>
      </c>
      <c r="G60" s="109">
        <v>6424</v>
      </c>
      <c r="H60" s="109">
        <v>6649</v>
      </c>
      <c r="I60" s="109">
        <v>7156</v>
      </c>
      <c r="J60" s="109">
        <v>8071</v>
      </c>
      <c r="K60" s="64">
        <v>8854</v>
      </c>
      <c r="L60" s="109">
        <f t="shared" si="2"/>
        <v>783</v>
      </c>
      <c r="M60" s="110">
        <f t="shared" si="3"/>
        <v>9.701400074340242</v>
      </c>
    </row>
    <row r="61" spans="1:13" ht="13.5" customHeight="1" x14ac:dyDescent="0.2">
      <c r="A61" s="55">
        <v>56</v>
      </c>
      <c r="B61" s="89" t="s">
        <v>61</v>
      </c>
      <c r="C61" s="89"/>
      <c r="D61" s="56" t="s">
        <v>58</v>
      </c>
      <c r="E61" s="109">
        <v>6923</v>
      </c>
      <c r="F61" s="109">
        <v>9148</v>
      </c>
      <c r="G61" s="109">
        <v>8591</v>
      </c>
      <c r="H61" s="109">
        <v>8873</v>
      </c>
      <c r="I61" s="109">
        <v>9902</v>
      </c>
      <c r="J61" s="109">
        <v>10860</v>
      </c>
      <c r="K61" s="64">
        <v>11348</v>
      </c>
      <c r="L61" s="109">
        <f t="shared" si="2"/>
        <v>488</v>
      </c>
      <c r="M61" s="110">
        <f t="shared" si="3"/>
        <v>4.493554327808468</v>
      </c>
    </row>
    <row r="62" spans="1:13" ht="13.5" customHeight="1" x14ac:dyDescent="0.2">
      <c r="A62" s="55">
        <v>57</v>
      </c>
      <c r="B62" s="89" t="s">
        <v>62</v>
      </c>
      <c r="C62" s="89"/>
      <c r="D62" s="56" t="s">
        <v>58</v>
      </c>
      <c r="E62" s="109">
        <v>40551</v>
      </c>
      <c r="F62" s="109">
        <v>53804</v>
      </c>
      <c r="G62" s="109">
        <v>46719</v>
      </c>
      <c r="H62" s="109">
        <v>48372</v>
      </c>
      <c r="I62" s="109">
        <v>55027</v>
      </c>
      <c r="J62" s="109">
        <v>63777</v>
      </c>
      <c r="K62" s="64">
        <v>68902</v>
      </c>
      <c r="L62" s="109">
        <f t="shared" si="2"/>
        <v>5125</v>
      </c>
      <c r="M62" s="110">
        <f t="shared" si="3"/>
        <v>8.0358122834250736</v>
      </c>
    </row>
    <row r="63" spans="1:13" ht="13.5" customHeight="1" x14ac:dyDescent="0.2">
      <c r="A63" s="55">
        <v>58</v>
      </c>
      <c r="B63" s="89" t="s">
        <v>63</v>
      </c>
      <c r="C63" s="89"/>
      <c r="D63" s="56" t="s">
        <v>58</v>
      </c>
      <c r="E63" s="109">
        <v>31135</v>
      </c>
      <c r="F63" s="109">
        <v>35956</v>
      </c>
      <c r="G63" s="109">
        <v>33904</v>
      </c>
      <c r="H63" s="109">
        <v>34045</v>
      </c>
      <c r="I63" s="109">
        <v>36675</v>
      </c>
      <c r="J63" s="109">
        <v>40610</v>
      </c>
      <c r="K63" s="64">
        <v>41859</v>
      </c>
      <c r="L63" s="109">
        <f t="shared" si="2"/>
        <v>1249</v>
      </c>
      <c r="M63" s="110">
        <f t="shared" si="3"/>
        <v>3.0755971435606995</v>
      </c>
    </row>
    <row r="64" spans="1:13" ht="13.5" customHeight="1" x14ac:dyDescent="0.2">
      <c r="A64" s="55">
        <v>59</v>
      </c>
      <c r="B64" s="48" t="s">
        <v>64</v>
      </c>
      <c r="C64" s="48"/>
      <c r="D64" s="56" t="s">
        <v>58</v>
      </c>
      <c r="E64" s="109">
        <f>SUM(E65:E69)</f>
        <v>35178</v>
      </c>
      <c r="F64" s="109">
        <f>F65+F66+F67+F68+F69</f>
        <v>45581</v>
      </c>
      <c r="G64" s="109">
        <f>G65+G66+G67+G68+G69</f>
        <v>41761</v>
      </c>
      <c r="H64" s="109">
        <v>43343</v>
      </c>
      <c r="I64" s="109">
        <v>47978</v>
      </c>
      <c r="J64" s="109">
        <v>54426</v>
      </c>
      <c r="K64" s="84">
        <f>SUM(K65:K69)</f>
        <v>58632</v>
      </c>
      <c r="L64" s="109">
        <f t="shared" si="2"/>
        <v>4206</v>
      </c>
      <c r="M64" s="110">
        <f t="shared" si="3"/>
        <v>7.7279241538970211</v>
      </c>
    </row>
    <row r="65" spans="1:13" ht="13.5" customHeight="1" x14ac:dyDescent="0.2">
      <c r="A65" s="55">
        <v>60</v>
      </c>
      <c r="B65" s="89" t="s">
        <v>65</v>
      </c>
      <c r="C65" s="89"/>
      <c r="D65" s="56" t="s">
        <v>58</v>
      </c>
      <c r="E65" s="109">
        <v>150</v>
      </c>
      <c r="F65" s="109">
        <v>180</v>
      </c>
      <c r="G65" s="109">
        <v>169</v>
      </c>
      <c r="H65" s="109">
        <v>158</v>
      </c>
      <c r="I65" s="109">
        <v>142</v>
      </c>
      <c r="J65" s="109">
        <v>135</v>
      </c>
      <c r="K65" s="109">
        <v>116</v>
      </c>
      <c r="L65" s="109">
        <f t="shared" si="2"/>
        <v>-19</v>
      </c>
      <c r="M65" s="110">
        <f t="shared" si="3"/>
        <v>-14.074074074074076</v>
      </c>
    </row>
    <row r="66" spans="1:13" ht="13.5" customHeight="1" x14ac:dyDescent="0.2">
      <c r="A66" s="55">
        <v>61</v>
      </c>
      <c r="B66" s="89" t="s">
        <v>66</v>
      </c>
      <c r="C66" s="89"/>
      <c r="D66" s="56" t="s">
        <v>58</v>
      </c>
      <c r="E66" s="109">
        <v>1435</v>
      </c>
      <c r="F66" s="109">
        <v>1802</v>
      </c>
      <c r="G66" s="109">
        <v>1834</v>
      </c>
      <c r="H66" s="109">
        <v>1942</v>
      </c>
      <c r="I66" s="109">
        <v>2119</v>
      </c>
      <c r="J66" s="109">
        <v>2360</v>
      </c>
      <c r="K66" s="109">
        <v>2634</v>
      </c>
      <c r="L66" s="109">
        <f t="shared" si="2"/>
        <v>274</v>
      </c>
      <c r="M66" s="110">
        <f t="shared" si="3"/>
        <v>11.610169491525426</v>
      </c>
    </row>
    <row r="67" spans="1:13" ht="13.5" customHeight="1" x14ac:dyDescent="0.2">
      <c r="A67" s="55">
        <v>62</v>
      </c>
      <c r="B67" s="89" t="s">
        <v>67</v>
      </c>
      <c r="C67" s="89"/>
      <c r="D67" s="56" t="s">
        <v>58</v>
      </c>
      <c r="E67" s="109">
        <v>2648</v>
      </c>
      <c r="F67" s="109">
        <v>3430</v>
      </c>
      <c r="G67" s="109">
        <v>3350</v>
      </c>
      <c r="H67" s="109">
        <v>3524</v>
      </c>
      <c r="I67" s="109">
        <v>3968</v>
      </c>
      <c r="J67" s="109">
        <v>4229</v>
      </c>
      <c r="K67" s="109">
        <v>4469</v>
      </c>
      <c r="L67" s="109">
        <f t="shared" si="2"/>
        <v>240</v>
      </c>
      <c r="M67" s="110">
        <f t="shared" si="3"/>
        <v>5.6751004965712895</v>
      </c>
    </row>
    <row r="68" spans="1:13" ht="13.5" customHeight="1" x14ac:dyDescent="0.2">
      <c r="A68" s="55">
        <v>63</v>
      </c>
      <c r="B68" s="89" t="s">
        <v>68</v>
      </c>
      <c r="C68" s="89"/>
      <c r="D68" s="56" t="s">
        <v>58</v>
      </c>
      <c r="E68" s="109">
        <v>18092</v>
      </c>
      <c r="F68" s="109">
        <v>24243</v>
      </c>
      <c r="G68" s="109">
        <v>21334</v>
      </c>
      <c r="H68" s="109">
        <v>22486</v>
      </c>
      <c r="I68" s="109">
        <v>25668</v>
      </c>
      <c r="J68" s="109">
        <v>29966</v>
      </c>
      <c r="K68" s="109">
        <v>32426</v>
      </c>
      <c r="L68" s="109">
        <f t="shared" si="2"/>
        <v>2460</v>
      </c>
      <c r="M68" s="110">
        <f t="shared" si="3"/>
        <v>8.2093038777280896</v>
      </c>
    </row>
    <row r="69" spans="1:13" ht="13.5" customHeight="1" x14ac:dyDescent="0.2">
      <c r="A69" s="55">
        <v>64</v>
      </c>
      <c r="B69" s="89" t="s">
        <v>69</v>
      </c>
      <c r="C69" s="89"/>
      <c r="D69" s="56" t="s">
        <v>58</v>
      </c>
      <c r="E69" s="109">
        <v>12853</v>
      </c>
      <c r="F69" s="109">
        <v>15926</v>
      </c>
      <c r="G69" s="109">
        <v>15074</v>
      </c>
      <c r="H69" s="109">
        <v>15233</v>
      </c>
      <c r="I69" s="109">
        <v>16081</v>
      </c>
      <c r="J69" s="109">
        <v>17736</v>
      </c>
      <c r="K69" s="109">
        <v>18987</v>
      </c>
      <c r="L69" s="109">
        <f t="shared" si="2"/>
        <v>1251</v>
      </c>
      <c r="M69" s="110">
        <f t="shared" si="3"/>
        <v>7.0534506089309872</v>
      </c>
    </row>
    <row r="70" spans="1:13" ht="13.5" customHeight="1" x14ac:dyDescent="0.2">
      <c r="A70" s="55">
        <v>65</v>
      </c>
      <c r="B70" s="48" t="s">
        <v>70</v>
      </c>
      <c r="C70" s="48"/>
      <c r="D70" s="56" t="s">
        <v>58</v>
      </c>
      <c r="E70" s="109">
        <v>679</v>
      </c>
      <c r="F70" s="109">
        <v>835</v>
      </c>
      <c r="G70" s="109">
        <v>873</v>
      </c>
      <c r="H70" s="109">
        <v>806</v>
      </c>
      <c r="I70" s="109">
        <v>884</v>
      </c>
      <c r="J70" s="109">
        <v>979</v>
      </c>
      <c r="K70" s="109">
        <v>1100</v>
      </c>
      <c r="L70" s="109">
        <f t="shared" si="2"/>
        <v>121</v>
      </c>
      <c r="M70" s="110">
        <f t="shared" si="3"/>
        <v>12.359550561797761</v>
      </c>
    </row>
    <row r="71" spans="1:13" ht="13.5" customHeight="1" x14ac:dyDescent="0.2">
      <c r="A71" s="55">
        <v>66</v>
      </c>
      <c r="B71" s="48" t="s">
        <v>71</v>
      </c>
      <c r="C71" s="48"/>
      <c r="D71" s="56" t="s">
        <v>58</v>
      </c>
      <c r="E71" s="109">
        <v>25884</v>
      </c>
      <c r="F71" s="109">
        <v>34121</v>
      </c>
      <c r="G71" s="109">
        <v>40243</v>
      </c>
      <c r="H71" s="109">
        <v>35248</v>
      </c>
      <c r="I71" s="109">
        <v>36617</v>
      </c>
      <c r="J71" s="109">
        <v>40374</v>
      </c>
      <c r="K71" s="109">
        <v>50057</v>
      </c>
      <c r="L71" s="109">
        <f t="shared" si="2"/>
        <v>9683</v>
      </c>
      <c r="M71" s="110">
        <f t="shared" si="3"/>
        <v>23.983256551245844</v>
      </c>
    </row>
    <row r="72" spans="1:13" ht="13.5" customHeight="1" x14ac:dyDescent="0.2">
      <c r="A72" s="55">
        <v>67</v>
      </c>
      <c r="B72" s="48" t="s">
        <v>72</v>
      </c>
      <c r="C72" s="48"/>
      <c r="D72" s="56" t="s">
        <v>58</v>
      </c>
      <c r="E72" s="109">
        <v>2093</v>
      </c>
      <c r="F72" s="107">
        <v>3634</v>
      </c>
      <c r="G72" s="107">
        <v>1154</v>
      </c>
      <c r="H72" s="107">
        <v>641</v>
      </c>
      <c r="I72" s="107">
        <v>210</v>
      </c>
      <c r="J72" s="107">
        <v>145</v>
      </c>
      <c r="K72" s="107">
        <v>227</v>
      </c>
      <c r="L72" s="109">
        <f t="shared" si="2"/>
        <v>82</v>
      </c>
      <c r="M72" s="110">
        <f t="shared" si="3"/>
        <v>56.551724137931046</v>
      </c>
    </row>
    <row r="73" spans="1:13" ht="13.5" customHeight="1" x14ac:dyDescent="0.2">
      <c r="A73" s="55">
        <v>68</v>
      </c>
      <c r="B73" s="48" t="s">
        <v>73</v>
      </c>
      <c r="C73" s="48"/>
      <c r="D73" s="56" t="s">
        <v>58</v>
      </c>
      <c r="E73" s="109">
        <v>1154</v>
      </c>
      <c r="F73" s="109">
        <v>1590</v>
      </c>
      <c r="G73" s="109">
        <v>5037</v>
      </c>
      <c r="H73" s="109">
        <v>751</v>
      </c>
      <c r="I73" s="109">
        <v>170</v>
      </c>
      <c r="J73" s="109">
        <v>359</v>
      </c>
      <c r="K73" s="109">
        <v>209</v>
      </c>
      <c r="L73" s="109">
        <f t="shared" si="2"/>
        <v>-150</v>
      </c>
      <c r="M73" s="110">
        <f t="shared" si="3"/>
        <v>-41.782729805013929</v>
      </c>
    </row>
    <row r="74" spans="1:13" ht="13.5" customHeight="1" x14ac:dyDescent="0.2">
      <c r="A74" s="55">
        <v>69</v>
      </c>
      <c r="B74" s="48" t="s">
        <v>74</v>
      </c>
      <c r="C74" s="48"/>
      <c r="D74" s="56" t="s">
        <v>58</v>
      </c>
      <c r="E74" s="109">
        <v>1357</v>
      </c>
      <c r="F74" s="109">
        <v>1774</v>
      </c>
      <c r="G74" s="109">
        <v>1691</v>
      </c>
      <c r="H74" s="109">
        <v>3103</v>
      </c>
      <c r="I74" s="109">
        <v>2902</v>
      </c>
      <c r="J74" s="109">
        <v>2494</v>
      </c>
      <c r="K74" s="109">
        <v>2899</v>
      </c>
      <c r="L74" s="109">
        <f t="shared" ref="L74:L101" si="14">K74-J74</f>
        <v>405</v>
      </c>
      <c r="M74" s="110">
        <f t="shared" ref="M74:M101" si="15">K74/J74*100-100</f>
        <v>16.238973536487578</v>
      </c>
    </row>
    <row r="75" spans="1:13" ht="13.5" customHeight="1" x14ac:dyDescent="0.2">
      <c r="A75" s="55">
        <v>70</v>
      </c>
      <c r="B75" s="48" t="s">
        <v>75</v>
      </c>
      <c r="C75" s="48"/>
      <c r="D75" s="56" t="s">
        <v>58</v>
      </c>
      <c r="E75" s="109">
        <v>993</v>
      </c>
      <c r="F75" s="109">
        <v>1060</v>
      </c>
      <c r="G75" s="109">
        <v>435</v>
      </c>
      <c r="H75" s="109">
        <v>1912</v>
      </c>
      <c r="I75" s="109">
        <v>708</v>
      </c>
      <c r="J75" s="109">
        <v>493</v>
      </c>
      <c r="K75" s="109">
        <v>192</v>
      </c>
      <c r="L75" s="109">
        <f t="shared" si="14"/>
        <v>-301</v>
      </c>
      <c r="M75" s="110">
        <f t="shared" si="15"/>
        <v>-61.054766734279923</v>
      </c>
    </row>
    <row r="76" spans="1:13" ht="18" customHeight="1" x14ac:dyDescent="0.2">
      <c r="A76" s="60">
        <v>71</v>
      </c>
      <c r="B76" s="61" t="s">
        <v>76</v>
      </c>
      <c r="C76" s="61"/>
      <c r="D76" s="62" t="s">
        <v>24</v>
      </c>
      <c r="E76" s="111">
        <v>535</v>
      </c>
      <c r="F76" s="111">
        <v>501</v>
      </c>
      <c r="G76" s="111">
        <v>483</v>
      </c>
      <c r="H76" s="111">
        <v>494</v>
      </c>
      <c r="I76" s="111">
        <v>469</v>
      </c>
      <c r="J76" s="111">
        <v>515</v>
      </c>
      <c r="K76" s="84">
        <f>SUM(K77:K79)</f>
        <v>528</v>
      </c>
      <c r="L76" s="109">
        <f t="shared" si="14"/>
        <v>13</v>
      </c>
      <c r="M76" s="110">
        <f>K76/J76*100-100</f>
        <v>2.5242718446601913</v>
      </c>
    </row>
    <row r="77" spans="1:13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109">
        <v>243</v>
      </c>
      <c r="F77" s="109">
        <v>210</v>
      </c>
      <c r="G77" s="109">
        <v>173</v>
      </c>
      <c r="H77" s="109">
        <v>189</v>
      </c>
      <c r="I77" s="109">
        <v>143</v>
      </c>
      <c r="J77" s="109">
        <v>155</v>
      </c>
      <c r="K77" s="109">
        <v>172</v>
      </c>
      <c r="L77" s="109">
        <f t="shared" si="14"/>
        <v>17</v>
      </c>
      <c r="M77" s="110">
        <f t="shared" si="15"/>
        <v>10.967741935483872</v>
      </c>
    </row>
    <row r="78" spans="1:13" ht="13.5" customHeight="1" x14ac:dyDescent="0.2">
      <c r="A78" s="55">
        <v>73</v>
      </c>
      <c r="B78" s="49"/>
      <c r="C78" s="90" t="s">
        <v>79</v>
      </c>
      <c r="D78" s="56" t="s">
        <v>24</v>
      </c>
      <c r="E78" s="109">
        <v>274</v>
      </c>
      <c r="F78" s="109">
        <v>267</v>
      </c>
      <c r="G78" s="109">
        <v>287</v>
      </c>
      <c r="H78" s="109">
        <v>281</v>
      </c>
      <c r="I78" s="109">
        <v>306</v>
      </c>
      <c r="J78" s="109">
        <v>337</v>
      </c>
      <c r="K78" s="109">
        <v>332</v>
      </c>
      <c r="L78" s="109">
        <f t="shared" si="14"/>
        <v>-5</v>
      </c>
      <c r="M78" s="110">
        <f t="shared" si="15"/>
        <v>-1.4836795252225414</v>
      </c>
    </row>
    <row r="79" spans="1:13" ht="13.5" customHeight="1" x14ac:dyDescent="0.2">
      <c r="A79" s="55">
        <v>74</v>
      </c>
      <c r="B79" s="49"/>
      <c r="C79" s="90" t="s">
        <v>80</v>
      </c>
      <c r="D79" s="56" t="s">
        <v>24</v>
      </c>
      <c r="E79" s="109">
        <v>18</v>
      </c>
      <c r="F79" s="109">
        <v>24</v>
      </c>
      <c r="G79" s="109">
        <v>23</v>
      </c>
      <c r="H79" s="109">
        <v>24</v>
      </c>
      <c r="I79" s="109">
        <v>20</v>
      </c>
      <c r="J79" s="109">
        <v>23</v>
      </c>
      <c r="K79" s="109">
        <v>24</v>
      </c>
      <c r="L79" s="109">
        <f t="shared" si="14"/>
        <v>1</v>
      </c>
      <c r="M79" s="110">
        <f t="shared" si="15"/>
        <v>4.3478260869565162</v>
      </c>
    </row>
    <row r="80" spans="1:13" ht="13.5" customHeight="1" x14ac:dyDescent="0.2">
      <c r="A80" s="55">
        <v>75</v>
      </c>
      <c r="B80" s="77" t="s">
        <v>81</v>
      </c>
      <c r="C80" s="77"/>
      <c r="D80" s="56" t="s">
        <v>24</v>
      </c>
      <c r="E80" s="109">
        <v>231</v>
      </c>
      <c r="F80" s="109">
        <v>231</v>
      </c>
      <c r="G80" s="109">
        <v>215</v>
      </c>
      <c r="H80" s="109">
        <v>224</v>
      </c>
      <c r="I80" s="109">
        <v>213</v>
      </c>
      <c r="J80" s="109">
        <v>232</v>
      </c>
      <c r="K80" s="109">
        <v>234</v>
      </c>
      <c r="L80" s="109">
        <f t="shared" si="14"/>
        <v>2</v>
      </c>
      <c r="M80" s="110">
        <f t="shared" si="15"/>
        <v>0.86206896551723844</v>
      </c>
    </row>
    <row r="81" spans="1:13" ht="13.5" customHeight="1" x14ac:dyDescent="0.2">
      <c r="A81" s="55">
        <v>76</v>
      </c>
      <c r="B81" s="48" t="s">
        <v>82</v>
      </c>
      <c r="C81" s="48"/>
      <c r="D81" s="56" t="s">
        <v>83</v>
      </c>
      <c r="E81" s="115">
        <v>0</v>
      </c>
      <c r="F81" s="115">
        <v>2</v>
      </c>
      <c r="G81" s="115">
        <v>5</v>
      </c>
      <c r="H81" s="115">
        <v>4.8</v>
      </c>
      <c r="I81" s="115">
        <v>10</v>
      </c>
      <c r="J81" s="115">
        <v>5.8</v>
      </c>
      <c r="K81" s="115">
        <v>11</v>
      </c>
      <c r="L81" s="109">
        <f>K81-J81</f>
        <v>5.2</v>
      </c>
      <c r="M81" s="110">
        <f>K81/J81*100-100</f>
        <v>89.65517241379311</v>
      </c>
    </row>
    <row r="82" spans="1:13" ht="13.5" customHeight="1" x14ac:dyDescent="0.2">
      <c r="A82" s="55">
        <v>77</v>
      </c>
      <c r="B82" s="48" t="s">
        <v>84</v>
      </c>
      <c r="C82" s="48"/>
      <c r="D82" s="56" t="s">
        <v>83</v>
      </c>
      <c r="E82" s="115"/>
      <c r="F82" s="115">
        <v>2</v>
      </c>
      <c r="G82" s="115">
        <v>2</v>
      </c>
      <c r="H82" s="115">
        <v>4.2</v>
      </c>
      <c r="I82" s="115">
        <v>27.7</v>
      </c>
      <c r="J82" s="115">
        <v>4.17</v>
      </c>
      <c r="K82" s="115">
        <v>8.1</v>
      </c>
      <c r="L82" s="109">
        <f>K82-J82</f>
        <v>3.9299999999999997</v>
      </c>
      <c r="M82" s="110">
        <f t="shared" si="15"/>
        <v>94.244604316546742</v>
      </c>
    </row>
    <row r="83" spans="1:13" ht="13.5" customHeight="1" x14ac:dyDescent="0.2">
      <c r="A83" s="55">
        <v>78</v>
      </c>
      <c r="B83" s="48" t="s">
        <v>85</v>
      </c>
      <c r="C83" s="48"/>
      <c r="D83" s="56" t="s">
        <v>83</v>
      </c>
      <c r="E83" s="115"/>
      <c r="F83" s="115">
        <v>500</v>
      </c>
      <c r="G83" s="115">
        <v>150</v>
      </c>
      <c r="H83" s="115">
        <v>300</v>
      </c>
      <c r="I83" s="115">
        <v>420</v>
      </c>
      <c r="J83" s="115">
        <v>430</v>
      </c>
      <c r="K83" s="115">
        <v>410</v>
      </c>
      <c r="L83" s="109">
        <f>K83-J83</f>
        <v>-20</v>
      </c>
      <c r="M83" s="110">
        <f>K83/J83*100-100</f>
        <v>-4.6511627906976685</v>
      </c>
    </row>
    <row r="84" spans="1:13" ht="13.5" customHeight="1" x14ac:dyDescent="0.2">
      <c r="A84" s="55">
        <v>79</v>
      </c>
      <c r="B84" s="48" t="s">
        <v>86</v>
      </c>
      <c r="C84" s="48"/>
      <c r="D84" s="56" t="s">
        <v>83</v>
      </c>
      <c r="E84" s="115"/>
      <c r="F84" s="115">
        <v>45</v>
      </c>
      <c r="G84" s="115">
        <v>45</v>
      </c>
      <c r="H84" s="115">
        <v>45</v>
      </c>
      <c r="I84" s="115">
        <v>50</v>
      </c>
      <c r="J84" s="115">
        <v>30</v>
      </c>
      <c r="K84" s="115">
        <v>35</v>
      </c>
      <c r="L84" s="109">
        <f>K84-J84</f>
        <v>5</v>
      </c>
      <c r="M84" s="110">
        <f t="shared" si="15"/>
        <v>16.666666666666671</v>
      </c>
    </row>
    <row r="85" spans="1:13" ht="13.5" customHeight="1" x14ac:dyDescent="0.2">
      <c r="A85" s="55">
        <v>80</v>
      </c>
      <c r="B85" s="48" t="s">
        <v>87</v>
      </c>
      <c r="C85" s="48"/>
      <c r="D85" s="56" t="s">
        <v>8</v>
      </c>
      <c r="E85" s="109">
        <v>1</v>
      </c>
      <c r="F85" s="109">
        <v>1</v>
      </c>
      <c r="G85" s="109">
        <v>1</v>
      </c>
      <c r="H85" s="109">
        <v>1</v>
      </c>
      <c r="I85" s="109">
        <v>1</v>
      </c>
      <c r="J85" s="109">
        <v>1</v>
      </c>
      <c r="K85" s="109">
        <v>1</v>
      </c>
      <c r="L85" s="109">
        <f t="shared" si="14"/>
        <v>0</v>
      </c>
      <c r="M85" s="110">
        <f t="shared" si="15"/>
        <v>0</v>
      </c>
    </row>
    <row r="86" spans="1:13" ht="13.5" customHeight="1" x14ac:dyDescent="0.2">
      <c r="A86" s="55">
        <v>81</v>
      </c>
      <c r="B86" s="48" t="s">
        <v>88</v>
      </c>
      <c r="C86" s="48"/>
      <c r="D86" s="56" t="s">
        <v>8</v>
      </c>
      <c r="E86" s="109">
        <v>11</v>
      </c>
      <c r="F86" s="109">
        <v>11</v>
      </c>
      <c r="G86" s="109">
        <v>11</v>
      </c>
      <c r="H86" s="109">
        <v>10</v>
      </c>
      <c r="I86" s="109">
        <v>10</v>
      </c>
      <c r="J86" s="109">
        <v>10</v>
      </c>
      <c r="K86" s="109">
        <v>9</v>
      </c>
      <c r="L86" s="109">
        <f t="shared" si="14"/>
        <v>-1</v>
      </c>
      <c r="M86" s="110">
        <f t="shared" si="15"/>
        <v>-10</v>
      </c>
    </row>
    <row r="87" spans="1:13" ht="13.5" customHeight="1" x14ac:dyDescent="0.2">
      <c r="A87" s="55">
        <v>82</v>
      </c>
      <c r="B87" s="48" t="s">
        <v>89</v>
      </c>
      <c r="C87" s="48"/>
      <c r="D87" s="56" t="s">
        <v>24</v>
      </c>
      <c r="E87" s="109">
        <v>297</v>
      </c>
      <c r="F87" s="109">
        <v>275</v>
      </c>
      <c r="G87" s="109">
        <v>263</v>
      </c>
      <c r="H87" s="109">
        <v>220</v>
      </c>
      <c r="I87" s="109">
        <v>200</v>
      </c>
      <c r="J87" s="109">
        <v>206</v>
      </c>
      <c r="K87" s="109">
        <v>208</v>
      </c>
      <c r="L87" s="109">
        <f t="shared" si="14"/>
        <v>2</v>
      </c>
      <c r="M87" s="110">
        <f t="shared" si="15"/>
        <v>0.97087378640776478</v>
      </c>
    </row>
    <row r="88" spans="1:13" ht="13.5" customHeight="1" x14ac:dyDescent="0.2">
      <c r="A88" s="55">
        <v>83</v>
      </c>
      <c r="B88" s="48" t="s">
        <v>90</v>
      </c>
      <c r="C88" s="48"/>
      <c r="D88" s="56" t="s">
        <v>24</v>
      </c>
      <c r="E88" s="109">
        <v>144</v>
      </c>
      <c r="F88" s="109">
        <v>130</v>
      </c>
      <c r="G88" s="109">
        <v>117</v>
      </c>
      <c r="H88" s="109">
        <v>100</v>
      </c>
      <c r="I88" s="109">
        <v>82</v>
      </c>
      <c r="J88" s="109">
        <v>90</v>
      </c>
      <c r="K88" s="109">
        <v>92</v>
      </c>
      <c r="L88" s="109">
        <f t="shared" si="14"/>
        <v>2</v>
      </c>
      <c r="M88" s="110">
        <f t="shared" si="15"/>
        <v>2.2222222222222143</v>
      </c>
    </row>
    <row r="89" spans="1:13" ht="13.5" customHeight="1" x14ac:dyDescent="0.2">
      <c r="A89" s="55">
        <v>84</v>
      </c>
      <c r="B89" s="48" t="s">
        <v>91</v>
      </c>
      <c r="C89" s="48"/>
      <c r="D89" s="56" t="s">
        <v>24</v>
      </c>
      <c r="E89" s="109">
        <v>31</v>
      </c>
      <c r="F89" s="109">
        <v>37</v>
      </c>
      <c r="G89" s="109">
        <v>31</v>
      </c>
      <c r="H89" s="109">
        <v>39</v>
      </c>
      <c r="I89" s="109">
        <v>37</v>
      </c>
      <c r="J89" s="109">
        <v>39</v>
      </c>
      <c r="K89" s="109">
        <v>37</v>
      </c>
      <c r="L89" s="109">
        <f t="shared" si="14"/>
        <v>-2</v>
      </c>
      <c r="M89" s="110">
        <f t="shared" si="15"/>
        <v>-5.1282051282051384</v>
      </c>
    </row>
    <row r="90" spans="1:13" ht="13.5" customHeight="1" x14ac:dyDescent="0.2">
      <c r="A90" s="55">
        <v>85</v>
      </c>
      <c r="B90" s="48" t="s">
        <v>90</v>
      </c>
      <c r="C90" s="48"/>
      <c r="D90" s="56" t="s">
        <v>24</v>
      </c>
      <c r="E90" s="109">
        <v>21</v>
      </c>
      <c r="F90" s="109">
        <v>24</v>
      </c>
      <c r="G90" s="109">
        <v>24</v>
      </c>
      <c r="H90" s="109">
        <v>27</v>
      </c>
      <c r="I90" s="109">
        <v>25</v>
      </c>
      <c r="J90" s="109">
        <v>26</v>
      </c>
      <c r="K90" s="109">
        <v>24</v>
      </c>
      <c r="L90" s="109">
        <f t="shared" si="14"/>
        <v>-2</v>
      </c>
      <c r="M90" s="110">
        <f t="shared" si="15"/>
        <v>-7.6923076923076934</v>
      </c>
    </row>
    <row r="91" spans="1:13" ht="13.5" customHeight="1" x14ac:dyDescent="0.2">
      <c r="A91" s="55">
        <v>86</v>
      </c>
      <c r="B91" s="48" t="s">
        <v>92</v>
      </c>
      <c r="C91" s="48"/>
      <c r="D91" s="56" t="s">
        <v>24</v>
      </c>
      <c r="E91" s="109">
        <v>16</v>
      </c>
      <c r="F91" s="109">
        <v>16</v>
      </c>
      <c r="G91" s="109">
        <v>16</v>
      </c>
      <c r="H91" s="109">
        <v>16</v>
      </c>
      <c r="I91" s="109">
        <v>15</v>
      </c>
      <c r="J91" s="109">
        <v>15</v>
      </c>
      <c r="K91" s="109">
        <v>15</v>
      </c>
      <c r="L91" s="109">
        <f t="shared" si="14"/>
        <v>0</v>
      </c>
      <c r="M91" s="110">
        <f t="shared" si="15"/>
        <v>0</v>
      </c>
    </row>
    <row r="92" spans="1:13" ht="13.5" customHeight="1" x14ac:dyDescent="0.2">
      <c r="A92" s="55">
        <v>87</v>
      </c>
      <c r="B92" s="48" t="s">
        <v>90</v>
      </c>
      <c r="C92" s="48"/>
      <c r="D92" s="56" t="s">
        <v>24</v>
      </c>
      <c r="E92" s="109">
        <v>13</v>
      </c>
      <c r="F92" s="109">
        <v>14</v>
      </c>
      <c r="G92" s="109">
        <v>14</v>
      </c>
      <c r="H92" s="109">
        <v>14</v>
      </c>
      <c r="I92" s="109">
        <v>12</v>
      </c>
      <c r="J92" s="109">
        <v>12</v>
      </c>
      <c r="K92" s="109">
        <v>12</v>
      </c>
      <c r="L92" s="109">
        <f t="shared" si="14"/>
        <v>0</v>
      </c>
      <c r="M92" s="110">
        <f t="shared" si="15"/>
        <v>0</v>
      </c>
    </row>
    <row r="93" spans="1:13" ht="13.5" customHeight="1" x14ac:dyDescent="0.2">
      <c r="A93" s="55">
        <v>88</v>
      </c>
      <c r="B93" s="48" t="s">
        <v>93</v>
      </c>
      <c r="C93" s="48"/>
      <c r="D93" s="56" t="s">
        <v>24</v>
      </c>
      <c r="E93" s="109">
        <v>42</v>
      </c>
      <c r="F93" s="109">
        <v>21</v>
      </c>
      <c r="G93" s="109">
        <v>15</v>
      </c>
      <c r="H93" s="109">
        <v>15</v>
      </c>
      <c r="I93" s="109">
        <v>21</v>
      </c>
      <c r="J93" s="109">
        <v>29</v>
      </c>
      <c r="K93" s="109">
        <v>33</v>
      </c>
      <c r="L93" s="109">
        <f t="shared" si="14"/>
        <v>4</v>
      </c>
      <c r="M93" s="110">
        <f t="shared" si="15"/>
        <v>13.793103448275872</v>
      </c>
    </row>
    <row r="94" spans="1:13" ht="13.5" customHeight="1" x14ac:dyDescent="0.2">
      <c r="A94" s="55">
        <v>89</v>
      </c>
      <c r="B94" s="48" t="s">
        <v>94</v>
      </c>
      <c r="C94" s="48"/>
      <c r="D94" s="56" t="s">
        <v>24</v>
      </c>
      <c r="E94" s="109">
        <v>60</v>
      </c>
      <c r="F94" s="109">
        <v>50</v>
      </c>
      <c r="G94" s="109">
        <v>40</v>
      </c>
      <c r="H94" s="109">
        <v>35</v>
      </c>
      <c r="I94" s="109">
        <v>30</v>
      </c>
      <c r="J94" s="109">
        <v>33</v>
      </c>
      <c r="K94" s="109">
        <v>23</v>
      </c>
      <c r="L94" s="109">
        <f t="shared" si="14"/>
        <v>-10</v>
      </c>
      <c r="M94" s="110">
        <f t="shared" si="15"/>
        <v>-30.303030303030297</v>
      </c>
    </row>
    <row r="95" spans="1:13" ht="13.5" customHeight="1" x14ac:dyDescent="0.2">
      <c r="A95" s="55">
        <v>90</v>
      </c>
      <c r="B95" s="48" t="s">
        <v>95</v>
      </c>
      <c r="C95" s="48"/>
      <c r="D95" s="56" t="s">
        <v>24</v>
      </c>
      <c r="E95" s="109">
        <v>7</v>
      </c>
      <c r="F95" s="109">
        <v>4</v>
      </c>
      <c r="G95" s="109">
        <v>1</v>
      </c>
      <c r="H95" s="109"/>
      <c r="I95" s="109"/>
      <c r="J95" s="109">
        <v>1</v>
      </c>
      <c r="K95" s="109"/>
      <c r="L95" s="109">
        <f t="shared" si="14"/>
        <v>-1</v>
      </c>
      <c r="M95" s="110">
        <f t="shared" si="15"/>
        <v>-100</v>
      </c>
    </row>
    <row r="96" spans="1:13" ht="13.5" customHeight="1" x14ac:dyDescent="0.2">
      <c r="A96" s="55">
        <v>91</v>
      </c>
      <c r="B96" s="48" t="s">
        <v>97</v>
      </c>
      <c r="C96" s="48"/>
      <c r="D96" s="56" t="s">
        <v>24</v>
      </c>
      <c r="E96" s="109">
        <v>5</v>
      </c>
      <c r="F96" s="109">
        <v>3</v>
      </c>
      <c r="G96" s="109">
        <v>1</v>
      </c>
      <c r="H96" s="109"/>
      <c r="I96" s="109"/>
      <c r="J96" s="109">
        <v>1</v>
      </c>
      <c r="K96" s="109"/>
      <c r="L96" s="109">
        <f t="shared" si="14"/>
        <v>-1</v>
      </c>
      <c r="M96" s="110">
        <f t="shared" si="15"/>
        <v>-100</v>
      </c>
    </row>
    <row r="97" spans="1:13" ht="27" customHeight="1" x14ac:dyDescent="0.2">
      <c r="A97" s="55">
        <v>92</v>
      </c>
      <c r="B97" s="48" t="s">
        <v>98</v>
      </c>
      <c r="C97" s="48"/>
      <c r="D97" s="56" t="s">
        <v>24</v>
      </c>
      <c r="E97" s="109">
        <v>1</v>
      </c>
      <c r="F97" s="109">
        <v>1</v>
      </c>
      <c r="G97" s="109"/>
      <c r="H97" s="109"/>
      <c r="I97" s="109"/>
      <c r="J97" s="109">
        <v>2</v>
      </c>
      <c r="K97" s="109">
        <v>2</v>
      </c>
      <c r="L97" s="109">
        <f t="shared" si="14"/>
        <v>0</v>
      </c>
      <c r="M97" s="110">
        <f t="shared" si="15"/>
        <v>0</v>
      </c>
    </row>
    <row r="98" spans="1:13" ht="13.5" customHeight="1" x14ac:dyDescent="0.2">
      <c r="A98" s="55">
        <v>93</v>
      </c>
      <c r="B98" s="48" t="s">
        <v>99</v>
      </c>
      <c r="C98" s="48"/>
      <c r="D98" s="56" t="s">
        <v>24</v>
      </c>
      <c r="E98" s="109"/>
      <c r="F98" s="109"/>
      <c r="G98" s="109"/>
      <c r="H98" s="109"/>
      <c r="I98" s="109"/>
      <c r="J98" s="109"/>
      <c r="K98" s="109"/>
      <c r="L98" s="109">
        <f t="shared" si="14"/>
        <v>0</v>
      </c>
      <c r="M98" s="110" t="e">
        <f t="shared" si="15"/>
        <v>#DIV/0!</v>
      </c>
    </row>
    <row r="99" spans="1:13" ht="13.5" customHeight="1" x14ac:dyDescent="0.2">
      <c r="A99" s="55">
        <v>94</v>
      </c>
      <c r="B99" s="48" t="s">
        <v>100</v>
      </c>
      <c r="C99" s="48"/>
      <c r="D99" s="56" t="s">
        <v>24</v>
      </c>
      <c r="E99" s="109">
        <v>26</v>
      </c>
      <c r="F99" s="109">
        <v>4</v>
      </c>
      <c r="G99" s="109">
        <v>11</v>
      </c>
      <c r="H99" s="109">
        <v>6</v>
      </c>
      <c r="I99" s="109">
        <v>29</v>
      </c>
      <c r="J99" s="109">
        <v>3</v>
      </c>
      <c r="K99" s="109">
        <v>14</v>
      </c>
      <c r="L99" s="109">
        <f>K99-J99</f>
        <v>11</v>
      </c>
      <c r="M99" s="110">
        <f t="shared" si="15"/>
        <v>366.66666666666669</v>
      </c>
    </row>
    <row r="100" spans="1:13" ht="13.5" customHeight="1" x14ac:dyDescent="0.2">
      <c r="A100" s="55">
        <v>95</v>
      </c>
      <c r="B100" s="48" t="s">
        <v>101</v>
      </c>
      <c r="C100" s="48"/>
      <c r="D100" s="56" t="s">
        <v>8</v>
      </c>
      <c r="E100" s="109">
        <v>6</v>
      </c>
      <c r="F100" s="109">
        <v>4</v>
      </c>
      <c r="G100" s="109">
        <v>5</v>
      </c>
      <c r="H100" s="109">
        <v>4</v>
      </c>
      <c r="I100" s="109">
        <v>7</v>
      </c>
      <c r="J100" s="109">
        <v>6</v>
      </c>
      <c r="K100" s="109">
        <v>6</v>
      </c>
      <c r="L100" s="109">
        <f>K100-J100</f>
        <v>0</v>
      </c>
      <c r="M100" s="110">
        <f t="shared" si="15"/>
        <v>0</v>
      </c>
    </row>
    <row r="101" spans="1:13" ht="13.5" customHeight="1" x14ac:dyDescent="0.2">
      <c r="A101" s="55">
        <v>96</v>
      </c>
      <c r="B101" s="48" t="s">
        <v>102</v>
      </c>
      <c r="C101" s="48"/>
      <c r="D101" s="56" t="s">
        <v>24</v>
      </c>
      <c r="E101" s="109">
        <v>4</v>
      </c>
      <c r="F101" s="109">
        <v>3</v>
      </c>
      <c r="G101" s="109">
        <v>5</v>
      </c>
      <c r="H101" s="109">
        <v>5</v>
      </c>
      <c r="I101" s="109">
        <v>7</v>
      </c>
      <c r="J101" s="109">
        <v>5</v>
      </c>
      <c r="K101" s="109">
        <v>5</v>
      </c>
      <c r="L101" s="109">
        <f t="shared" si="14"/>
        <v>0</v>
      </c>
      <c r="M101" s="110">
        <f t="shared" si="15"/>
        <v>0</v>
      </c>
    </row>
    <row r="102" spans="1:13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ht="18" customHeight="1" x14ac:dyDescent="0.2"/>
    <row r="104" spans="1:13" ht="18" customHeight="1" x14ac:dyDescent="0.2"/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K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3" ht="11.25" customHeight="1" x14ac:dyDescent="0.2"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</row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H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5000000000000004" bottom="0.27559055118110237" header="0.15748031496062992" footer="0.1574803149606299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workbookViewId="0">
      <selection activeCell="H4" sqref="H4:H5"/>
    </sheetView>
  </sheetViews>
  <sheetFormatPr defaultRowHeight="11.25" x14ac:dyDescent="0.2"/>
  <cols>
    <col min="1" max="1" width="3.5703125" style="40" customWidth="1"/>
    <col min="2" max="2" width="15.85546875" style="40" customWidth="1"/>
    <col min="3" max="3" width="13" style="40" customWidth="1"/>
    <col min="4" max="4" width="6.5703125" style="40" customWidth="1"/>
    <col min="5" max="11" width="6.85546875" style="40" customWidth="1"/>
    <col min="12" max="12" width="7" style="40" customWidth="1"/>
    <col min="13" max="13" width="6.140625" style="40" customWidth="1"/>
    <col min="14" max="14" width="0.7109375" style="40" customWidth="1"/>
    <col min="15" max="247" width="9.140625" style="40"/>
    <col min="248" max="248" width="3.85546875" style="40" customWidth="1"/>
    <col min="249" max="249" width="10.5703125" style="40" customWidth="1"/>
    <col min="250" max="250" width="20.28515625" style="40" customWidth="1"/>
    <col min="251" max="251" width="7.85546875" style="40" customWidth="1"/>
    <col min="252" max="255" width="8.42578125" style="40" customWidth="1"/>
    <col min="256" max="257" width="6" style="40" customWidth="1"/>
    <col min="258" max="503" width="9.140625" style="40"/>
    <col min="504" max="504" width="3.85546875" style="40" customWidth="1"/>
    <col min="505" max="505" width="10.5703125" style="40" customWidth="1"/>
    <col min="506" max="506" width="20.28515625" style="40" customWidth="1"/>
    <col min="507" max="507" width="7.85546875" style="40" customWidth="1"/>
    <col min="508" max="511" width="8.42578125" style="40" customWidth="1"/>
    <col min="512" max="513" width="6" style="40" customWidth="1"/>
    <col min="514" max="759" width="9.140625" style="40"/>
    <col min="760" max="760" width="3.85546875" style="40" customWidth="1"/>
    <col min="761" max="761" width="10.5703125" style="40" customWidth="1"/>
    <col min="762" max="762" width="20.28515625" style="40" customWidth="1"/>
    <col min="763" max="763" width="7.85546875" style="40" customWidth="1"/>
    <col min="764" max="767" width="8.42578125" style="40" customWidth="1"/>
    <col min="768" max="769" width="6" style="40" customWidth="1"/>
    <col min="770" max="1015" width="9.140625" style="40"/>
    <col min="1016" max="1016" width="3.85546875" style="40" customWidth="1"/>
    <col min="1017" max="1017" width="10.5703125" style="40" customWidth="1"/>
    <col min="1018" max="1018" width="20.28515625" style="40" customWidth="1"/>
    <col min="1019" max="1019" width="7.85546875" style="40" customWidth="1"/>
    <col min="1020" max="1023" width="8.42578125" style="40" customWidth="1"/>
    <col min="1024" max="1025" width="6" style="40" customWidth="1"/>
    <col min="1026" max="1271" width="9.140625" style="40"/>
    <col min="1272" max="1272" width="3.85546875" style="40" customWidth="1"/>
    <col min="1273" max="1273" width="10.5703125" style="40" customWidth="1"/>
    <col min="1274" max="1274" width="20.28515625" style="40" customWidth="1"/>
    <col min="1275" max="1275" width="7.85546875" style="40" customWidth="1"/>
    <col min="1276" max="1279" width="8.42578125" style="40" customWidth="1"/>
    <col min="1280" max="1281" width="6" style="40" customWidth="1"/>
    <col min="1282" max="1527" width="9.140625" style="40"/>
    <col min="1528" max="1528" width="3.85546875" style="40" customWidth="1"/>
    <col min="1529" max="1529" width="10.5703125" style="40" customWidth="1"/>
    <col min="1530" max="1530" width="20.28515625" style="40" customWidth="1"/>
    <col min="1531" max="1531" width="7.85546875" style="40" customWidth="1"/>
    <col min="1532" max="1535" width="8.42578125" style="40" customWidth="1"/>
    <col min="1536" max="1537" width="6" style="40" customWidth="1"/>
    <col min="1538" max="1783" width="9.140625" style="40"/>
    <col min="1784" max="1784" width="3.85546875" style="40" customWidth="1"/>
    <col min="1785" max="1785" width="10.5703125" style="40" customWidth="1"/>
    <col min="1786" max="1786" width="20.28515625" style="40" customWidth="1"/>
    <col min="1787" max="1787" width="7.85546875" style="40" customWidth="1"/>
    <col min="1788" max="1791" width="8.42578125" style="40" customWidth="1"/>
    <col min="1792" max="1793" width="6" style="40" customWidth="1"/>
    <col min="1794" max="2039" width="9.140625" style="40"/>
    <col min="2040" max="2040" width="3.85546875" style="40" customWidth="1"/>
    <col min="2041" max="2041" width="10.5703125" style="40" customWidth="1"/>
    <col min="2042" max="2042" width="20.28515625" style="40" customWidth="1"/>
    <col min="2043" max="2043" width="7.85546875" style="40" customWidth="1"/>
    <col min="2044" max="2047" width="8.42578125" style="40" customWidth="1"/>
    <col min="2048" max="2049" width="6" style="40" customWidth="1"/>
    <col min="2050" max="2295" width="9.140625" style="40"/>
    <col min="2296" max="2296" width="3.85546875" style="40" customWidth="1"/>
    <col min="2297" max="2297" width="10.5703125" style="40" customWidth="1"/>
    <col min="2298" max="2298" width="20.28515625" style="40" customWidth="1"/>
    <col min="2299" max="2299" width="7.85546875" style="40" customWidth="1"/>
    <col min="2300" max="2303" width="8.42578125" style="40" customWidth="1"/>
    <col min="2304" max="2305" width="6" style="40" customWidth="1"/>
    <col min="2306" max="2551" width="9.140625" style="40"/>
    <col min="2552" max="2552" width="3.85546875" style="40" customWidth="1"/>
    <col min="2553" max="2553" width="10.5703125" style="40" customWidth="1"/>
    <col min="2554" max="2554" width="20.28515625" style="40" customWidth="1"/>
    <col min="2555" max="2555" width="7.85546875" style="40" customWidth="1"/>
    <col min="2556" max="2559" width="8.42578125" style="40" customWidth="1"/>
    <col min="2560" max="2561" width="6" style="40" customWidth="1"/>
    <col min="2562" max="2807" width="9.140625" style="40"/>
    <col min="2808" max="2808" width="3.85546875" style="40" customWidth="1"/>
    <col min="2809" max="2809" width="10.5703125" style="40" customWidth="1"/>
    <col min="2810" max="2810" width="20.28515625" style="40" customWidth="1"/>
    <col min="2811" max="2811" width="7.85546875" style="40" customWidth="1"/>
    <col min="2812" max="2815" width="8.42578125" style="40" customWidth="1"/>
    <col min="2816" max="2817" width="6" style="40" customWidth="1"/>
    <col min="2818" max="3063" width="9.140625" style="40"/>
    <col min="3064" max="3064" width="3.85546875" style="40" customWidth="1"/>
    <col min="3065" max="3065" width="10.5703125" style="40" customWidth="1"/>
    <col min="3066" max="3066" width="20.28515625" style="40" customWidth="1"/>
    <col min="3067" max="3067" width="7.85546875" style="40" customWidth="1"/>
    <col min="3068" max="3071" width="8.42578125" style="40" customWidth="1"/>
    <col min="3072" max="3073" width="6" style="40" customWidth="1"/>
    <col min="3074" max="3319" width="9.140625" style="40"/>
    <col min="3320" max="3320" width="3.85546875" style="40" customWidth="1"/>
    <col min="3321" max="3321" width="10.5703125" style="40" customWidth="1"/>
    <col min="3322" max="3322" width="20.28515625" style="40" customWidth="1"/>
    <col min="3323" max="3323" width="7.85546875" style="40" customWidth="1"/>
    <col min="3324" max="3327" width="8.42578125" style="40" customWidth="1"/>
    <col min="3328" max="3329" width="6" style="40" customWidth="1"/>
    <col min="3330" max="3575" width="9.140625" style="40"/>
    <col min="3576" max="3576" width="3.85546875" style="40" customWidth="1"/>
    <col min="3577" max="3577" width="10.5703125" style="40" customWidth="1"/>
    <col min="3578" max="3578" width="20.28515625" style="40" customWidth="1"/>
    <col min="3579" max="3579" width="7.85546875" style="40" customWidth="1"/>
    <col min="3580" max="3583" width="8.42578125" style="40" customWidth="1"/>
    <col min="3584" max="3585" width="6" style="40" customWidth="1"/>
    <col min="3586" max="3831" width="9.140625" style="40"/>
    <col min="3832" max="3832" width="3.85546875" style="40" customWidth="1"/>
    <col min="3833" max="3833" width="10.5703125" style="40" customWidth="1"/>
    <col min="3834" max="3834" width="20.28515625" style="40" customWidth="1"/>
    <col min="3835" max="3835" width="7.85546875" style="40" customWidth="1"/>
    <col min="3836" max="3839" width="8.42578125" style="40" customWidth="1"/>
    <col min="3840" max="3841" width="6" style="40" customWidth="1"/>
    <col min="3842" max="4087" width="9.140625" style="40"/>
    <col min="4088" max="4088" width="3.85546875" style="40" customWidth="1"/>
    <col min="4089" max="4089" width="10.5703125" style="40" customWidth="1"/>
    <col min="4090" max="4090" width="20.28515625" style="40" customWidth="1"/>
    <col min="4091" max="4091" width="7.85546875" style="40" customWidth="1"/>
    <col min="4092" max="4095" width="8.42578125" style="40" customWidth="1"/>
    <col min="4096" max="4097" width="6" style="40" customWidth="1"/>
    <col min="4098" max="4343" width="9.140625" style="40"/>
    <col min="4344" max="4344" width="3.85546875" style="40" customWidth="1"/>
    <col min="4345" max="4345" width="10.5703125" style="40" customWidth="1"/>
    <col min="4346" max="4346" width="20.28515625" style="40" customWidth="1"/>
    <col min="4347" max="4347" width="7.85546875" style="40" customWidth="1"/>
    <col min="4348" max="4351" width="8.42578125" style="40" customWidth="1"/>
    <col min="4352" max="4353" width="6" style="40" customWidth="1"/>
    <col min="4354" max="4599" width="9.140625" style="40"/>
    <col min="4600" max="4600" width="3.85546875" style="40" customWidth="1"/>
    <col min="4601" max="4601" width="10.5703125" style="40" customWidth="1"/>
    <col min="4602" max="4602" width="20.28515625" style="40" customWidth="1"/>
    <col min="4603" max="4603" width="7.85546875" style="40" customWidth="1"/>
    <col min="4604" max="4607" width="8.42578125" style="40" customWidth="1"/>
    <col min="4608" max="4609" width="6" style="40" customWidth="1"/>
    <col min="4610" max="4855" width="9.140625" style="40"/>
    <col min="4856" max="4856" width="3.85546875" style="40" customWidth="1"/>
    <col min="4857" max="4857" width="10.5703125" style="40" customWidth="1"/>
    <col min="4858" max="4858" width="20.28515625" style="40" customWidth="1"/>
    <col min="4859" max="4859" width="7.85546875" style="40" customWidth="1"/>
    <col min="4860" max="4863" width="8.42578125" style="40" customWidth="1"/>
    <col min="4864" max="4865" width="6" style="40" customWidth="1"/>
    <col min="4866" max="5111" width="9.140625" style="40"/>
    <col min="5112" max="5112" width="3.85546875" style="40" customWidth="1"/>
    <col min="5113" max="5113" width="10.5703125" style="40" customWidth="1"/>
    <col min="5114" max="5114" width="20.28515625" style="40" customWidth="1"/>
    <col min="5115" max="5115" width="7.85546875" style="40" customWidth="1"/>
    <col min="5116" max="5119" width="8.42578125" style="40" customWidth="1"/>
    <col min="5120" max="5121" width="6" style="40" customWidth="1"/>
    <col min="5122" max="5367" width="9.140625" style="40"/>
    <col min="5368" max="5368" width="3.85546875" style="40" customWidth="1"/>
    <col min="5369" max="5369" width="10.5703125" style="40" customWidth="1"/>
    <col min="5370" max="5370" width="20.28515625" style="40" customWidth="1"/>
    <col min="5371" max="5371" width="7.85546875" style="40" customWidth="1"/>
    <col min="5372" max="5375" width="8.42578125" style="40" customWidth="1"/>
    <col min="5376" max="5377" width="6" style="40" customWidth="1"/>
    <col min="5378" max="5623" width="9.140625" style="40"/>
    <col min="5624" max="5624" width="3.85546875" style="40" customWidth="1"/>
    <col min="5625" max="5625" width="10.5703125" style="40" customWidth="1"/>
    <col min="5626" max="5626" width="20.28515625" style="40" customWidth="1"/>
    <col min="5627" max="5627" width="7.85546875" style="40" customWidth="1"/>
    <col min="5628" max="5631" width="8.42578125" style="40" customWidth="1"/>
    <col min="5632" max="5633" width="6" style="40" customWidth="1"/>
    <col min="5634" max="5879" width="9.140625" style="40"/>
    <col min="5880" max="5880" width="3.85546875" style="40" customWidth="1"/>
    <col min="5881" max="5881" width="10.5703125" style="40" customWidth="1"/>
    <col min="5882" max="5882" width="20.28515625" style="40" customWidth="1"/>
    <col min="5883" max="5883" width="7.85546875" style="40" customWidth="1"/>
    <col min="5884" max="5887" width="8.42578125" style="40" customWidth="1"/>
    <col min="5888" max="5889" width="6" style="40" customWidth="1"/>
    <col min="5890" max="6135" width="9.140625" style="40"/>
    <col min="6136" max="6136" width="3.85546875" style="40" customWidth="1"/>
    <col min="6137" max="6137" width="10.5703125" style="40" customWidth="1"/>
    <col min="6138" max="6138" width="20.28515625" style="40" customWidth="1"/>
    <col min="6139" max="6139" width="7.85546875" style="40" customWidth="1"/>
    <col min="6140" max="6143" width="8.42578125" style="40" customWidth="1"/>
    <col min="6144" max="6145" width="6" style="40" customWidth="1"/>
    <col min="6146" max="6391" width="9.140625" style="40"/>
    <col min="6392" max="6392" width="3.85546875" style="40" customWidth="1"/>
    <col min="6393" max="6393" width="10.5703125" style="40" customWidth="1"/>
    <col min="6394" max="6394" width="20.28515625" style="40" customWidth="1"/>
    <col min="6395" max="6395" width="7.85546875" style="40" customWidth="1"/>
    <col min="6396" max="6399" width="8.42578125" style="40" customWidth="1"/>
    <col min="6400" max="6401" width="6" style="40" customWidth="1"/>
    <col min="6402" max="6647" width="9.140625" style="40"/>
    <col min="6648" max="6648" width="3.85546875" style="40" customWidth="1"/>
    <col min="6649" max="6649" width="10.5703125" style="40" customWidth="1"/>
    <col min="6650" max="6650" width="20.28515625" style="40" customWidth="1"/>
    <col min="6651" max="6651" width="7.85546875" style="40" customWidth="1"/>
    <col min="6652" max="6655" width="8.42578125" style="40" customWidth="1"/>
    <col min="6656" max="6657" width="6" style="40" customWidth="1"/>
    <col min="6658" max="6903" width="9.140625" style="40"/>
    <col min="6904" max="6904" width="3.85546875" style="40" customWidth="1"/>
    <col min="6905" max="6905" width="10.5703125" style="40" customWidth="1"/>
    <col min="6906" max="6906" width="20.28515625" style="40" customWidth="1"/>
    <col min="6907" max="6907" width="7.85546875" style="40" customWidth="1"/>
    <col min="6908" max="6911" width="8.42578125" style="40" customWidth="1"/>
    <col min="6912" max="6913" width="6" style="40" customWidth="1"/>
    <col min="6914" max="7159" width="9.140625" style="40"/>
    <col min="7160" max="7160" width="3.85546875" style="40" customWidth="1"/>
    <col min="7161" max="7161" width="10.5703125" style="40" customWidth="1"/>
    <col min="7162" max="7162" width="20.28515625" style="40" customWidth="1"/>
    <col min="7163" max="7163" width="7.85546875" style="40" customWidth="1"/>
    <col min="7164" max="7167" width="8.42578125" style="40" customWidth="1"/>
    <col min="7168" max="7169" width="6" style="40" customWidth="1"/>
    <col min="7170" max="7415" width="9.140625" style="40"/>
    <col min="7416" max="7416" width="3.85546875" style="40" customWidth="1"/>
    <col min="7417" max="7417" width="10.5703125" style="40" customWidth="1"/>
    <col min="7418" max="7418" width="20.28515625" style="40" customWidth="1"/>
    <col min="7419" max="7419" width="7.85546875" style="40" customWidth="1"/>
    <col min="7420" max="7423" width="8.42578125" style="40" customWidth="1"/>
    <col min="7424" max="7425" width="6" style="40" customWidth="1"/>
    <col min="7426" max="7671" width="9.140625" style="40"/>
    <col min="7672" max="7672" width="3.85546875" style="40" customWidth="1"/>
    <col min="7673" max="7673" width="10.5703125" style="40" customWidth="1"/>
    <col min="7674" max="7674" width="20.28515625" style="40" customWidth="1"/>
    <col min="7675" max="7675" width="7.85546875" style="40" customWidth="1"/>
    <col min="7676" max="7679" width="8.42578125" style="40" customWidth="1"/>
    <col min="7680" max="7681" width="6" style="40" customWidth="1"/>
    <col min="7682" max="7927" width="9.140625" style="40"/>
    <col min="7928" max="7928" width="3.85546875" style="40" customWidth="1"/>
    <col min="7929" max="7929" width="10.5703125" style="40" customWidth="1"/>
    <col min="7930" max="7930" width="20.28515625" style="40" customWidth="1"/>
    <col min="7931" max="7931" width="7.85546875" style="40" customWidth="1"/>
    <col min="7932" max="7935" width="8.42578125" style="40" customWidth="1"/>
    <col min="7936" max="7937" width="6" style="40" customWidth="1"/>
    <col min="7938" max="8183" width="9.140625" style="40"/>
    <col min="8184" max="8184" width="3.85546875" style="40" customWidth="1"/>
    <col min="8185" max="8185" width="10.5703125" style="40" customWidth="1"/>
    <col min="8186" max="8186" width="20.28515625" style="40" customWidth="1"/>
    <col min="8187" max="8187" width="7.85546875" style="40" customWidth="1"/>
    <col min="8188" max="8191" width="8.42578125" style="40" customWidth="1"/>
    <col min="8192" max="8193" width="6" style="40" customWidth="1"/>
    <col min="8194" max="8439" width="9.140625" style="40"/>
    <col min="8440" max="8440" width="3.85546875" style="40" customWidth="1"/>
    <col min="8441" max="8441" width="10.5703125" style="40" customWidth="1"/>
    <col min="8442" max="8442" width="20.28515625" style="40" customWidth="1"/>
    <col min="8443" max="8443" width="7.85546875" style="40" customWidth="1"/>
    <col min="8444" max="8447" width="8.42578125" style="40" customWidth="1"/>
    <col min="8448" max="8449" width="6" style="40" customWidth="1"/>
    <col min="8450" max="8695" width="9.140625" style="40"/>
    <col min="8696" max="8696" width="3.85546875" style="40" customWidth="1"/>
    <col min="8697" max="8697" width="10.5703125" style="40" customWidth="1"/>
    <col min="8698" max="8698" width="20.28515625" style="40" customWidth="1"/>
    <col min="8699" max="8699" width="7.85546875" style="40" customWidth="1"/>
    <col min="8700" max="8703" width="8.42578125" style="40" customWidth="1"/>
    <col min="8704" max="8705" width="6" style="40" customWidth="1"/>
    <col min="8706" max="8951" width="9.140625" style="40"/>
    <col min="8952" max="8952" width="3.85546875" style="40" customWidth="1"/>
    <col min="8953" max="8953" width="10.5703125" style="40" customWidth="1"/>
    <col min="8954" max="8954" width="20.28515625" style="40" customWidth="1"/>
    <col min="8955" max="8955" width="7.85546875" style="40" customWidth="1"/>
    <col min="8956" max="8959" width="8.42578125" style="40" customWidth="1"/>
    <col min="8960" max="8961" width="6" style="40" customWidth="1"/>
    <col min="8962" max="9207" width="9.140625" style="40"/>
    <col min="9208" max="9208" width="3.85546875" style="40" customWidth="1"/>
    <col min="9209" max="9209" width="10.5703125" style="40" customWidth="1"/>
    <col min="9210" max="9210" width="20.28515625" style="40" customWidth="1"/>
    <col min="9211" max="9211" width="7.85546875" style="40" customWidth="1"/>
    <col min="9212" max="9215" width="8.42578125" style="40" customWidth="1"/>
    <col min="9216" max="9217" width="6" style="40" customWidth="1"/>
    <col min="9218" max="9463" width="9.140625" style="40"/>
    <col min="9464" max="9464" width="3.85546875" style="40" customWidth="1"/>
    <col min="9465" max="9465" width="10.5703125" style="40" customWidth="1"/>
    <col min="9466" max="9466" width="20.28515625" style="40" customWidth="1"/>
    <col min="9467" max="9467" width="7.85546875" style="40" customWidth="1"/>
    <col min="9468" max="9471" width="8.42578125" style="40" customWidth="1"/>
    <col min="9472" max="9473" width="6" style="40" customWidth="1"/>
    <col min="9474" max="9719" width="9.140625" style="40"/>
    <col min="9720" max="9720" width="3.85546875" style="40" customWidth="1"/>
    <col min="9721" max="9721" width="10.5703125" style="40" customWidth="1"/>
    <col min="9722" max="9722" width="20.28515625" style="40" customWidth="1"/>
    <col min="9723" max="9723" width="7.85546875" style="40" customWidth="1"/>
    <col min="9724" max="9727" width="8.42578125" style="40" customWidth="1"/>
    <col min="9728" max="9729" width="6" style="40" customWidth="1"/>
    <col min="9730" max="9975" width="9.140625" style="40"/>
    <col min="9976" max="9976" width="3.85546875" style="40" customWidth="1"/>
    <col min="9977" max="9977" width="10.5703125" style="40" customWidth="1"/>
    <col min="9978" max="9978" width="20.28515625" style="40" customWidth="1"/>
    <col min="9979" max="9979" width="7.85546875" style="40" customWidth="1"/>
    <col min="9980" max="9983" width="8.42578125" style="40" customWidth="1"/>
    <col min="9984" max="9985" width="6" style="40" customWidth="1"/>
    <col min="9986" max="10231" width="9.140625" style="40"/>
    <col min="10232" max="10232" width="3.85546875" style="40" customWidth="1"/>
    <col min="10233" max="10233" width="10.5703125" style="40" customWidth="1"/>
    <col min="10234" max="10234" width="20.28515625" style="40" customWidth="1"/>
    <col min="10235" max="10235" width="7.85546875" style="40" customWidth="1"/>
    <col min="10236" max="10239" width="8.42578125" style="40" customWidth="1"/>
    <col min="10240" max="10241" width="6" style="40" customWidth="1"/>
    <col min="10242" max="10487" width="9.140625" style="40"/>
    <col min="10488" max="10488" width="3.85546875" style="40" customWidth="1"/>
    <col min="10489" max="10489" width="10.5703125" style="40" customWidth="1"/>
    <col min="10490" max="10490" width="20.28515625" style="40" customWidth="1"/>
    <col min="10491" max="10491" width="7.85546875" style="40" customWidth="1"/>
    <col min="10492" max="10495" width="8.42578125" style="40" customWidth="1"/>
    <col min="10496" max="10497" width="6" style="40" customWidth="1"/>
    <col min="10498" max="10743" width="9.140625" style="40"/>
    <col min="10744" max="10744" width="3.85546875" style="40" customWidth="1"/>
    <col min="10745" max="10745" width="10.5703125" style="40" customWidth="1"/>
    <col min="10746" max="10746" width="20.28515625" style="40" customWidth="1"/>
    <col min="10747" max="10747" width="7.85546875" style="40" customWidth="1"/>
    <col min="10748" max="10751" width="8.42578125" style="40" customWidth="1"/>
    <col min="10752" max="10753" width="6" style="40" customWidth="1"/>
    <col min="10754" max="10999" width="9.140625" style="40"/>
    <col min="11000" max="11000" width="3.85546875" style="40" customWidth="1"/>
    <col min="11001" max="11001" width="10.5703125" style="40" customWidth="1"/>
    <col min="11002" max="11002" width="20.28515625" style="40" customWidth="1"/>
    <col min="11003" max="11003" width="7.85546875" style="40" customWidth="1"/>
    <col min="11004" max="11007" width="8.42578125" style="40" customWidth="1"/>
    <col min="11008" max="11009" width="6" style="40" customWidth="1"/>
    <col min="11010" max="11255" width="9.140625" style="40"/>
    <col min="11256" max="11256" width="3.85546875" style="40" customWidth="1"/>
    <col min="11257" max="11257" width="10.5703125" style="40" customWidth="1"/>
    <col min="11258" max="11258" width="20.28515625" style="40" customWidth="1"/>
    <col min="11259" max="11259" width="7.85546875" style="40" customWidth="1"/>
    <col min="11260" max="11263" width="8.42578125" style="40" customWidth="1"/>
    <col min="11264" max="11265" width="6" style="40" customWidth="1"/>
    <col min="11266" max="11511" width="9.140625" style="40"/>
    <col min="11512" max="11512" width="3.85546875" style="40" customWidth="1"/>
    <col min="11513" max="11513" width="10.5703125" style="40" customWidth="1"/>
    <col min="11514" max="11514" width="20.28515625" style="40" customWidth="1"/>
    <col min="11515" max="11515" width="7.85546875" style="40" customWidth="1"/>
    <col min="11516" max="11519" width="8.42578125" style="40" customWidth="1"/>
    <col min="11520" max="11521" width="6" style="40" customWidth="1"/>
    <col min="11522" max="11767" width="9.140625" style="40"/>
    <col min="11768" max="11768" width="3.85546875" style="40" customWidth="1"/>
    <col min="11769" max="11769" width="10.5703125" style="40" customWidth="1"/>
    <col min="11770" max="11770" width="20.28515625" style="40" customWidth="1"/>
    <col min="11771" max="11771" width="7.85546875" style="40" customWidth="1"/>
    <col min="11772" max="11775" width="8.42578125" style="40" customWidth="1"/>
    <col min="11776" max="11777" width="6" style="40" customWidth="1"/>
    <col min="11778" max="12023" width="9.140625" style="40"/>
    <col min="12024" max="12024" width="3.85546875" style="40" customWidth="1"/>
    <col min="12025" max="12025" width="10.5703125" style="40" customWidth="1"/>
    <col min="12026" max="12026" width="20.28515625" style="40" customWidth="1"/>
    <col min="12027" max="12027" width="7.85546875" style="40" customWidth="1"/>
    <col min="12028" max="12031" width="8.42578125" style="40" customWidth="1"/>
    <col min="12032" max="12033" width="6" style="40" customWidth="1"/>
    <col min="12034" max="12279" width="9.140625" style="40"/>
    <col min="12280" max="12280" width="3.85546875" style="40" customWidth="1"/>
    <col min="12281" max="12281" width="10.5703125" style="40" customWidth="1"/>
    <col min="12282" max="12282" width="20.28515625" style="40" customWidth="1"/>
    <col min="12283" max="12283" width="7.85546875" style="40" customWidth="1"/>
    <col min="12284" max="12287" width="8.42578125" style="40" customWidth="1"/>
    <col min="12288" max="12289" width="6" style="40" customWidth="1"/>
    <col min="12290" max="12535" width="9.140625" style="40"/>
    <col min="12536" max="12536" width="3.85546875" style="40" customWidth="1"/>
    <col min="12537" max="12537" width="10.5703125" style="40" customWidth="1"/>
    <col min="12538" max="12538" width="20.28515625" style="40" customWidth="1"/>
    <col min="12539" max="12539" width="7.85546875" style="40" customWidth="1"/>
    <col min="12540" max="12543" width="8.42578125" style="40" customWidth="1"/>
    <col min="12544" max="12545" width="6" style="40" customWidth="1"/>
    <col min="12546" max="12791" width="9.140625" style="40"/>
    <col min="12792" max="12792" width="3.85546875" style="40" customWidth="1"/>
    <col min="12793" max="12793" width="10.5703125" style="40" customWidth="1"/>
    <col min="12794" max="12794" width="20.28515625" style="40" customWidth="1"/>
    <col min="12795" max="12795" width="7.85546875" style="40" customWidth="1"/>
    <col min="12796" max="12799" width="8.42578125" style="40" customWidth="1"/>
    <col min="12800" max="12801" width="6" style="40" customWidth="1"/>
    <col min="12802" max="13047" width="9.140625" style="40"/>
    <col min="13048" max="13048" width="3.85546875" style="40" customWidth="1"/>
    <col min="13049" max="13049" width="10.5703125" style="40" customWidth="1"/>
    <col min="13050" max="13050" width="20.28515625" style="40" customWidth="1"/>
    <col min="13051" max="13051" width="7.85546875" style="40" customWidth="1"/>
    <col min="13052" max="13055" width="8.42578125" style="40" customWidth="1"/>
    <col min="13056" max="13057" width="6" style="40" customWidth="1"/>
    <col min="13058" max="13303" width="9.140625" style="40"/>
    <col min="13304" max="13304" width="3.85546875" style="40" customWidth="1"/>
    <col min="13305" max="13305" width="10.5703125" style="40" customWidth="1"/>
    <col min="13306" max="13306" width="20.28515625" style="40" customWidth="1"/>
    <col min="13307" max="13307" width="7.85546875" style="40" customWidth="1"/>
    <col min="13308" max="13311" width="8.42578125" style="40" customWidth="1"/>
    <col min="13312" max="13313" width="6" style="40" customWidth="1"/>
    <col min="13314" max="13559" width="9.140625" style="40"/>
    <col min="13560" max="13560" width="3.85546875" style="40" customWidth="1"/>
    <col min="13561" max="13561" width="10.5703125" style="40" customWidth="1"/>
    <col min="13562" max="13562" width="20.28515625" style="40" customWidth="1"/>
    <col min="13563" max="13563" width="7.85546875" style="40" customWidth="1"/>
    <col min="13564" max="13567" width="8.42578125" style="40" customWidth="1"/>
    <col min="13568" max="13569" width="6" style="40" customWidth="1"/>
    <col min="13570" max="13815" width="9.140625" style="40"/>
    <col min="13816" max="13816" width="3.85546875" style="40" customWidth="1"/>
    <col min="13817" max="13817" width="10.5703125" style="40" customWidth="1"/>
    <col min="13818" max="13818" width="20.28515625" style="40" customWidth="1"/>
    <col min="13819" max="13819" width="7.85546875" style="40" customWidth="1"/>
    <col min="13820" max="13823" width="8.42578125" style="40" customWidth="1"/>
    <col min="13824" max="13825" width="6" style="40" customWidth="1"/>
    <col min="13826" max="14071" width="9.140625" style="40"/>
    <col min="14072" max="14072" width="3.85546875" style="40" customWidth="1"/>
    <col min="14073" max="14073" width="10.5703125" style="40" customWidth="1"/>
    <col min="14074" max="14074" width="20.28515625" style="40" customWidth="1"/>
    <col min="14075" max="14075" width="7.85546875" style="40" customWidth="1"/>
    <col min="14076" max="14079" width="8.42578125" style="40" customWidth="1"/>
    <col min="14080" max="14081" width="6" style="40" customWidth="1"/>
    <col min="14082" max="14327" width="9.140625" style="40"/>
    <col min="14328" max="14328" width="3.85546875" style="40" customWidth="1"/>
    <col min="14329" max="14329" width="10.5703125" style="40" customWidth="1"/>
    <col min="14330" max="14330" width="20.28515625" style="40" customWidth="1"/>
    <col min="14331" max="14331" width="7.85546875" style="40" customWidth="1"/>
    <col min="14332" max="14335" width="8.42578125" style="40" customWidth="1"/>
    <col min="14336" max="14337" width="6" style="40" customWidth="1"/>
    <col min="14338" max="14583" width="9.140625" style="40"/>
    <col min="14584" max="14584" width="3.85546875" style="40" customWidth="1"/>
    <col min="14585" max="14585" width="10.5703125" style="40" customWidth="1"/>
    <col min="14586" max="14586" width="20.28515625" style="40" customWidth="1"/>
    <col min="14587" max="14587" width="7.85546875" style="40" customWidth="1"/>
    <col min="14588" max="14591" width="8.42578125" style="40" customWidth="1"/>
    <col min="14592" max="14593" width="6" style="40" customWidth="1"/>
    <col min="14594" max="14839" width="9.140625" style="40"/>
    <col min="14840" max="14840" width="3.85546875" style="40" customWidth="1"/>
    <col min="14841" max="14841" width="10.5703125" style="40" customWidth="1"/>
    <col min="14842" max="14842" width="20.28515625" style="40" customWidth="1"/>
    <col min="14843" max="14843" width="7.85546875" style="40" customWidth="1"/>
    <col min="14844" max="14847" width="8.42578125" style="40" customWidth="1"/>
    <col min="14848" max="14849" width="6" style="40" customWidth="1"/>
    <col min="14850" max="15095" width="9.140625" style="40"/>
    <col min="15096" max="15096" width="3.85546875" style="40" customWidth="1"/>
    <col min="15097" max="15097" width="10.5703125" style="40" customWidth="1"/>
    <col min="15098" max="15098" width="20.28515625" style="40" customWidth="1"/>
    <col min="15099" max="15099" width="7.85546875" style="40" customWidth="1"/>
    <col min="15100" max="15103" width="8.42578125" style="40" customWidth="1"/>
    <col min="15104" max="15105" width="6" style="40" customWidth="1"/>
    <col min="15106" max="15351" width="9.140625" style="40"/>
    <col min="15352" max="15352" width="3.85546875" style="40" customWidth="1"/>
    <col min="15353" max="15353" width="10.5703125" style="40" customWidth="1"/>
    <col min="15354" max="15354" width="20.28515625" style="40" customWidth="1"/>
    <col min="15355" max="15355" width="7.85546875" style="40" customWidth="1"/>
    <col min="15356" max="15359" width="8.42578125" style="40" customWidth="1"/>
    <col min="15360" max="15361" width="6" style="40" customWidth="1"/>
    <col min="15362" max="15607" width="9.140625" style="40"/>
    <col min="15608" max="15608" width="3.85546875" style="40" customWidth="1"/>
    <col min="15609" max="15609" width="10.5703125" style="40" customWidth="1"/>
    <col min="15610" max="15610" width="20.28515625" style="40" customWidth="1"/>
    <col min="15611" max="15611" width="7.85546875" style="40" customWidth="1"/>
    <col min="15612" max="15615" width="8.42578125" style="40" customWidth="1"/>
    <col min="15616" max="15617" width="6" style="40" customWidth="1"/>
    <col min="15618" max="15863" width="9.140625" style="40"/>
    <col min="15864" max="15864" width="3.85546875" style="40" customWidth="1"/>
    <col min="15865" max="15865" width="10.5703125" style="40" customWidth="1"/>
    <col min="15866" max="15866" width="20.28515625" style="40" customWidth="1"/>
    <col min="15867" max="15867" width="7.85546875" style="40" customWidth="1"/>
    <col min="15868" max="15871" width="8.42578125" style="40" customWidth="1"/>
    <col min="15872" max="15873" width="6" style="40" customWidth="1"/>
    <col min="15874" max="16119" width="9.140625" style="40"/>
    <col min="16120" max="16120" width="3.85546875" style="40" customWidth="1"/>
    <col min="16121" max="16121" width="10.5703125" style="40" customWidth="1"/>
    <col min="16122" max="16122" width="20.28515625" style="40" customWidth="1"/>
    <col min="16123" max="16123" width="7.85546875" style="40" customWidth="1"/>
    <col min="16124" max="16127" width="8.42578125" style="40" customWidth="1"/>
    <col min="16128" max="16129" width="6" style="40" customWidth="1"/>
    <col min="16130" max="16384" width="9.140625" style="40"/>
  </cols>
  <sheetData>
    <row r="1" spans="1:13" ht="15" customHeight="1" x14ac:dyDescent="0.2">
      <c r="B1" s="41" t="s">
        <v>112</v>
      </c>
      <c r="C1" s="41"/>
      <c r="D1" s="100"/>
      <c r="F1" s="102"/>
      <c r="G1" s="102"/>
      <c r="H1" s="102"/>
      <c r="I1" s="102"/>
      <c r="J1" s="102"/>
      <c r="K1" s="121"/>
      <c r="L1" s="121"/>
      <c r="M1" s="102"/>
    </row>
    <row r="2" spans="1:13" ht="18.75" customHeight="1" x14ac:dyDescent="0.2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25" customHeight="1" x14ac:dyDescent="0.2">
      <c r="G3" s="103"/>
      <c r="H3" s="104" t="s">
        <v>110</v>
      </c>
      <c r="I3" s="104"/>
      <c r="J3" s="104"/>
      <c r="K3" s="104"/>
      <c r="L3" s="104"/>
      <c r="M3" s="104"/>
    </row>
    <row r="4" spans="1:13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105" t="s">
        <v>4</v>
      </c>
      <c r="M4" s="106"/>
    </row>
    <row r="5" spans="1:13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3" ht="13.5" customHeight="1" x14ac:dyDescent="0.2">
      <c r="A6" s="55">
        <v>1</v>
      </c>
      <c r="B6" s="48" t="s">
        <v>7</v>
      </c>
      <c r="C6" s="48"/>
      <c r="D6" s="56" t="s">
        <v>8</v>
      </c>
      <c r="E6" s="107">
        <v>5</v>
      </c>
      <c r="F6" s="107">
        <v>5</v>
      </c>
      <c r="G6" s="107">
        <v>5</v>
      </c>
      <c r="H6" s="107">
        <v>5</v>
      </c>
      <c r="I6" s="107">
        <v>5</v>
      </c>
      <c r="J6" s="107">
        <v>5</v>
      </c>
      <c r="K6" s="107">
        <v>5</v>
      </c>
      <c r="L6" s="107">
        <f t="shared" ref="L6:L8" si="0">I6-E6</f>
        <v>0</v>
      </c>
      <c r="M6" s="108">
        <f t="shared" ref="M6:M8" si="1">I6/E6*100-100</f>
        <v>0</v>
      </c>
    </row>
    <row r="7" spans="1:13" ht="13.5" customHeight="1" x14ac:dyDescent="0.2">
      <c r="A7" s="55">
        <v>2</v>
      </c>
      <c r="B7" s="48" t="s">
        <v>9</v>
      </c>
      <c r="C7" s="48"/>
      <c r="D7" s="56" t="s">
        <v>10</v>
      </c>
      <c r="E7" s="107">
        <v>6468</v>
      </c>
      <c r="F7" s="107">
        <v>6468</v>
      </c>
      <c r="G7" s="107">
        <v>6468</v>
      </c>
      <c r="H7" s="107">
        <v>6468</v>
      </c>
      <c r="I7" s="107">
        <v>6468</v>
      </c>
      <c r="J7" s="107">
        <v>6468</v>
      </c>
      <c r="K7" s="107">
        <v>6468</v>
      </c>
      <c r="L7" s="109">
        <f t="shared" si="0"/>
        <v>0</v>
      </c>
      <c r="M7" s="110">
        <f t="shared" si="1"/>
        <v>0</v>
      </c>
    </row>
    <row r="8" spans="1:13" ht="13.5" customHeight="1" x14ac:dyDescent="0.2">
      <c r="A8" s="55">
        <v>3</v>
      </c>
      <c r="B8" s="48" t="s">
        <v>11</v>
      </c>
      <c r="C8" s="48"/>
      <c r="D8" s="56" t="s">
        <v>12</v>
      </c>
      <c r="E8" s="107">
        <v>160</v>
      </c>
      <c r="F8" s="107">
        <v>160</v>
      </c>
      <c r="G8" s="107">
        <v>160</v>
      </c>
      <c r="H8" s="107">
        <v>160</v>
      </c>
      <c r="I8" s="107">
        <v>160</v>
      </c>
      <c r="J8" s="107">
        <v>160</v>
      </c>
      <c r="K8" s="107">
        <v>160</v>
      </c>
      <c r="L8" s="109">
        <f t="shared" si="0"/>
        <v>0</v>
      </c>
      <c r="M8" s="110">
        <f t="shared" si="1"/>
        <v>0</v>
      </c>
    </row>
    <row r="9" spans="1:13" ht="18" customHeight="1" x14ac:dyDescent="0.2">
      <c r="A9" s="60">
        <v>4</v>
      </c>
      <c r="B9" s="61" t="s">
        <v>13</v>
      </c>
      <c r="C9" s="61"/>
      <c r="D9" s="62" t="s">
        <v>14</v>
      </c>
      <c r="E9" s="111">
        <v>949</v>
      </c>
      <c r="F9" s="111">
        <v>962</v>
      </c>
      <c r="G9" s="111">
        <v>979</v>
      </c>
      <c r="H9" s="111">
        <v>981</v>
      </c>
      <c r="I9" s="111">
        <v>1002</v>
      </c>
      <c r="J9" s="111">
        <v>991</v>
      </c>
      <c r="K9" s="111">
        <v>1021</v>
      </c>
      <c r="L9" s="109">
        <f>K9-J9</f>
        <v>30</v>
      </c>
      <c r="M9" s="110">
        <f>K9/J9*100-100</f>
        <v>3.0272452068617497</v>
      </c>
    </row>
    <row r="10" spans="1:13" ht="13.5" customHeight="1" x14ac:dyDescent="0.2">
      <c r="A10" s="55">
        <v>5</v>
      </c>
      <c r="B10" s="48" t="s">
        <v>15</v>
      </c>
      <c r="C10" s="48"/>
      <c r="D10" s="56" t="s">
        <v>14</v>
      </c>
      <c r="E10" s="109">
        <v>335</v>
      </c>
      <c r="F10" s="109">
        <v>345</v>
      </c>
      <c r="G10" s="109">
        <v>354</v>
      </c>
      <c r="H10" s="109">
        <v>197</v>
      </c>
      <c r="I10" s="109">
        <v>491</v>
      </c>
      <c r="J10" s="109">
        <v>491</v>
      </c>
      <c r="K10" s="109">
        <v>369</v>
      </c>
      <c r="L10" s="109">
        <f t="shared" ref="L10:L73" si="2">K10-J10</f>
        <v>-122</v>
      </c>
      <c r="M10" s="110">
        <f t="shared" ref="M10:M73" si="3">K10/J10*100-100</f>
        <v>-24.847250509164965</v>
      </c>
    </row>
    <row r="11" spans="1:13" ht="13.5" customHeight="1" x14ac:dyDescent="0.2">
      <c r="A11" s="55">
        <v>6</v>
      </c>
      <c r="B11" s="48" t="s">
        <v>16</v>
      </c>
      <c r="C11" s="48"/>
      <c r="D11" s="56" t="s">
        <v>14</v>
      </c>
      <c r="E11" s="109">
        <v>614</v>
      </c>
      <c r="F11" s="109">
        <v>617</v>
      </c>
      <c r="G11" s="109">
        <v>625</v>
      </c>
      <c r="H11" s="109">
        <v>784</v>
      </c>
      <c r="I11" s="109">
        <v>511</v>
      </c>
      <c r="J11" s="109">
        <v>500</v>
      </c>
      <c r="K11" s="109">
        <v>652</v>
      </c>
      <c r="L11" s="109">
        <f t="shared" si="2"/>
        <v>152</v>
      </c>
      <c r="M11" s="110">
        <f t="shared" si="3"/>
        <v>30.400000000000006</v>
      </c>
    </row>
    <row r="12" spans="1:13" ht="13.5" customHeight="1" x14ac:dyDescent="0.2">
      <c r="A12" s="55">
        <v>7</v>
      </c>
      <c r="B12" s="48" t="s">
        <v>17</v>
      </c>
      <c r="C12" s="48"/>
      <c r="D12" s="56" t="s">
        <v>18</v>
      </c>
      <c r="E12" s="110">
        <f t="shared" ref="E12:H12" si="4">E11/E9*100</f>
        <v>64.699683877766063</v>
      </c>
      <c r="F12" s="110">
        <f t="shared" si="4"/>
        <v>64.137214137214144</v>
      </c>
      <c r="G12" s="110">
        <f t="shared" si="4"/>
        <v>63.840653728294185</v>
      </c>
      <c r="H12" s="110">
        <f t="shared" si="4"/>
        <v>79.918450560652403</v>
      </c>
      <c r="I12" s="110">
        <f>I11/I9*100</f>
        <v>50.998003992015974</v>
      </c>
      <c r="J12" s="110">
        <f>J11/J9*100</f>
        <v>50.454086781029261</v>
      </c>
      <c r="K12" s="110">
        <f>K11/K9*100</f>
        <v>63.858961802154745</v>
      </c>
      <c r="L12" s="109">
        <f t="shared" si="2"/>
        <v>13.404875021125484</v>
      </c>
      <c r="M12" s="110">
        <f t="shared" si="3"/>
        <v>26.568462291870702</v>
      </c>
    </row>
    <row r="13" spans="1:13" ht="13.5" customHeight="1" x14ac:dyDescent="0.2">
      <c r="A13" s="55">
        <v>8</v>
      </c>
      <c r="B13" s="48" t="s">
        <v>19</v>
      </c>
      <c r="C13" s="48"/>
      <c r="D13" s="56" t="s">
        <v>14</v>
      </c>
      <c r="E13" s="109">
        <v>233</v>
      </c>
      <c r="F13" s="109">
        <v>245</v>
      </c>
      <c r="G13" s="109">
        <v>273</v>
      </c>
      <c r="H13" s="109">
        <v>301</v>
      </c>
      <c r="I13" s="109">
        <v>304</v>
      </c>
      <c r="J13" s="109">
        <v>291</v>
      </c>
      <c r="K13" s="109"/>
      <c r="L13" s="109">
        <f t="shared" si="2"/>
        <v>-291</v>
      </c>
      <c r="M13" s="110">
        <f t="shared" si="3"/>
        <v>-100</v>
      </c>
    </row>
    <row r="14" spans="1:13" ht="13.5" customHeight="1" x14ac:dyDescent="0.2">
      <c r="A14" s="55">
        <v>9</v>
      </c>
      <c r="B14" s="68" t="s">
        <v>20</v>
      </c>
      <c r="C14" s="68"/>
      <c r="D14" s="56" t="s">
        <v>18</v>
      </c>
      <c r="E14" s="110">
        <f>E13/E11*100</f>
        <v>37.947882736156352</v>
      </c>
      <c r="F14" s="110">
        <f>F13/F11*100</f>
        <v>39.708265802269047</v>
      </c>
      <c r="G14" s="110">
        <f>G13/G11*100</f>
        <v>43.68</v>
      </c>
      <c r="H14" s="110">
        <f>H13/H9*100</f>
        <v>30.682976554536189</v>
      </c>
      <c r="I14" s="110">
        <f>I13/I9*100</f>
        <v>30.339321357285431</v>
      </c>
      <c r="J14" s="110">
        <f>J13/J9*100</f>
        <v>29.364278506559032</v>
      </c>
      <c r="K14" s="110"/>
      <c r="L14" s="109">
        <f t="shared" si="2"/>
        <v>-29.364278506559032</v>
      </c>
      <c r="M14" s="110">
        <f t="shared" si="3"/>
        <v>-100</v>
      </c>
    </row>
    <row r="15" spans="1:13" ht="24" customHeight="1" x14ac:dyDescent="0.2">
      <c r="A15" s="55">
        <v>10</v>
      </c>
      <c r="B15" s="48" t="s">
        <v>21</v>
      </c>
      <c r="C15" s="48"/>
      <c r="D15" s="56" t="s">
        <v>14</v>
      </c>
      <c r="E15" s="109">
        <f>298+25</f>
        <v>323</v>
      </c>
      <c r="F15" s="109">
        <v>323</v>
      </c>
      <c r="G15" s="109">
        <v>377</v>
      </c>
      <c r="H15" s="109">
        <v>422</v>
      </c>
      <c r="I15" s="109">
        <v>413</v>
      </c>
      <c r="J15" s="109">
        <v>501</v>
      </c>
      <c r="K15" s="109"/>
      <c r="L15" s="109">
        <f t="shared" si="2"/>
        <v>-501</v>
      </c>
      <c r="M15" s="110">
        <f t="shared" si="3"/>
        <v>-100</v>
      </c>
    </row>
    <row r="16" spans="1:13" ht="13.5" customHeight="1" x14ac:dyDescent="0.2">
      <c r="A16" s="55">
        <v>11</v>
      </c>
      <c r="B16" s="68" t="s">
        <v>20</v>
      </c>
      <c r="C16" s="68"/>
      <c r="D16" s="56" t="s">
        <v>18</v>
      </c>
      <c r="E16" s="110">
        <f>E15/E9*100</f>
        <v>34.035827186512115</v>
      </c>
      <c r="F16" s="110">
        <f>F15/F9*100</f>
        <v>33.575883575883573</v>
      </c>
      <c r="G16" s="110">
        <f>G15/G9*100</f>
        <v>38.508682328907042</v>
      </c>
      <c r="H16" s="110">
        <f>H15/H9*100</f>
        <v>43.017329255861362</v>
      </c>
      <c r="I16" s="110">
        <f t="shared" ref="I16:J16" si="5">I15/I9*100</f>
        <v>41.21756487025948</v>
      </c>
      <c r="J16" s="110">
        <f t="shared" si="5"/>
        <v>50.554994954591322</v>
      </c>
      <c r="K16" s="110"/>
      <c r="L16" s="109">
        <f t="shared" si="2"/>
        <v>-50.554994954591322</v>
      </c>
      <c r="M16" s="110">
        <f t="shared" si="3"/>
        <v>-100</v>
      </c>
    </row>
    <row r="17" spans="1:13" ht="13.5" customHeight="1" x14ac:dyDescent="0.2">
      <c r="A17" s="55">
        <v>12</v>
      </c>
      <c r="B17" s="48" t="s">
        <v>22</v>
      </c>
      <c r="C17" s="48"/>
      <c r="D17" s="56" t="s">
        <v>14</v>
      </c>
      <c r="E17" s="109">
        <v>378</v>
      </c>
      <c r="F17" s="109">
        <v>406</v>
      </c>
      <c r="G17" s="109">
        <v>413</v>
      </c>
      <c r="H17" s="69">
        <v>568</v>
      </c>
      <c r="I17" s="69">
        <v>613</v>
      </c>
      <c r="J17" s="69">
        <v>638</v>
      </c>
      <c r="K17" s="69"/>
      <c r="L17" s="109">
        <f t="shared" si="2"/>
        <v>-638</v>
      </c>
      <c r="M17" s="110">
        <f t="shared" si="3"/>
        <v>-100</v>
      </c>
    </row>
    <row r="18" spans="1:13" ht="13.5" customHeight="1" x14ac:dyDescent="0.2">
      <c r="A18" s="55">
        <v>13</v>
      </c>
      <c r="B18" s="68" t="s">
        <v>20</v>
      </c>
      <c r="C18" s="68"/>
      <c r="D18" s="56" t="s">
        <v>18</v>
      </c>
      <c r="E18" s="110">
        <f t="shared" ref="E18:J18" si="6">E17/E9*100</f>
        <v>39.831401475237094</v>
      </c>
      <c r="F18" s="110">
        <f t="shared" si="6"/>
        <v>42.203742203742209</v>
      </c>
      <c r="G18" s="110">
        <f t="shared" si="6"/>
        <v>42.185903983656793</v>
      </c>
      <c r="H18" s="110">
        <f t="shared" si="6"/>
        <v>57.900101936799189</v>
      </c>
      <c r="I18" s="110">
        <f t="shared" si="6"/>
        <v>61.177644710578839</v>
      </c>
      <c r="J18" s="110">
        <f t="shared" si="6"/>
        <v>64.379414732593347</v>
      </c>
      <c r="K18" s="110"/>
      <c r="L18" s="109">
        <f t="shared" si="2"/>
        <v>-64.379414732593347</v>
      </c>
      <c r="M18" s="110">
        <f t="shared" si="3"/>
        <v>-100</v>
      </c>
    </row>
    <row r="19" spans="1:13" ht="18" customHeight="1" x14ac:dyDescent="0.2">
      <c r="A19" s="60">
        <v>14</v>
      </c>
      <c r="B19" s="61" t="s">
        <v>23</v>
      </c>
      <c r="C19" s="61"/>
      <c r="D19" s="62" t="s">
        <v>24</v>
      </c>
      <c r="E19" s="111">
        <v>3638</v>
      </c>
      <c r="F19" s="111">
        <v>3598</v>
      </c>
      <c r="G19" s="111">
        <v>3608</v>
      </c>
      <c r="H19" s="111">
        <v>3655</v>
      </c>
      <c r="I19" s="111">
        <v>3650</v>
      </c>
      <c r="J19" s="111">
        <v>3647</v>
      </c>
      <c r="K19" s="111">
        <v>3786</v>
      </c>
      <c r="L19" s="109">
        <f t="shared" si="2"/>
        <v>139</v>
      </c>
      <c r="M19" s="110">
        <f t="shared" si="3"/>
        <v>3.811351795996714</v>
      </c>
    </row>
    <row r="20" spans="1:13" ht="13.5" customHeight="1" x14ac:dyDescent="0.2">
      <c r="A20" s="55">
        <v>15</v>
      </c>
      <c r="B20" s="48" t="s">
        <v>25</v>
      </c>
      <c r="C20" s="48"/>
      <c r="D20" s="56" t="s">
        <v>24</v>
      </c>
      <c r="E20" s="109">
        <v>1818</v>
      </c>
      <c r="F20" s="109">
        <v>1812</v>
      </c>
      <c r="G20" s="109">
        <v>1823</v>
      </c>
      <c r="H20" s="109">
        <v>1843</v>
      </c>
      <c r="I20" s="109">
        <v>1847</v>
      </c>
      <c r="J20" s="109">
        <v>1843</v>
      </c>
      <c r="K20" s="109">
        <v>1931</v>
      </c>
      <c r="L20" s="109">
        <f t="shared" si="2"/>
        <v>88</v>
      </c>
      <c r="M20" s="110">
        <f t="shared" si="3"/>
        <v>4.7748236570808444</v>
      </c>
    </row>
    <row r="21" spans="1:13" ht="13.5" customHeight="1" x14ac:dyDescent="0.2">
      <c r="A21" s="55">
        <v>16</v>
      </c>
      <c r="B21" s="48" t="s">
        <v>26</v>
      </c>
      <c r="C21" s="48"/>
      <c r="D21" s="56" t="s">
        <v>24</v>
      </c>
      <c r="E21" s="109">
        <v>1820</v>
      </c>
      <c r="F21" s="109">
        <v>1786</v>
      </c>
      <c r="G21" s="109">
        <v>1785</v>
      </c>
      <c r="H21" s="109">
        <v>1812</v>
      </c>
      <c r="I21" s="109">
        <v>1803</v>
      </c>
      <c r="J21" s="109">
        <v>1804</v>
      </c>
      <c r="K21" s="109">
        <v>1855</v>
      </c>
      <c r="L21" s="109">
        <f t="shared" si="2"/>
        <v>51</v>
      </c>
      <c r="M21" s="110">
        <f t="shared" si="3"/>
        <v>2.8270509977827061</v>
      </c>
    </row>
    <row r="22" spans="1:13" ht="13.5" customHeight="1" x14ac:dyDescent="0.2">
      <c r="A22" s="55">
        <v>17</v>
      </c>
      <c r="B22" s="48" t="s">
        <v>27</v>
      </c>
      <c r="C22" s="48"/>
      <c r="D22" s="56" t="s">
        <v>24</v>
      </c>
      <c r="E22" s="109">
        <v>1261</v>
      </c>
      <c r="F22" s="109">
        <v>1229</v>
      </c>
      <c r="G22" s="109">
        <v>1225</v>
      </c>
      <c r="H22" s="109">
        <v>659</v>
      </c>
      <c r="I22" s="109">
        <v>1772</v>
      </c>
      <c r="J22" s="109">
        <v>1699</v>
      </c>
      <c r="K22" s="109">
        <v>1265</v>
      </c>
      <c r="L22" s="109">
        <f t="shared" si="2"/>
        <v>-434</v>
      </c>
      <c r="M22" s="110">
        <f t="shared" si="3"/>
        <v>-25.544437904649797</v>
      </c>
    </row>
    <row r="23" spans="1:13" ht="13.5" customHeight="1" x14ac:dyDescent="0.2">
      <c r="A23" s="55">
        <v>18</v>
      </c>
      <c r="B23" s="70" t="s">
        <v>16</v>
      </c>
      <c r="C23" s="70"/>
      <c r="D23" s="56" t="s">
        <v>24</v>
      </c>
      <c r="E23" s="109">
        <v>2377</v>
      </c>
      <c r="F23" s="109">
        <v>2369</v>
      </c>
      <c r="G23" s="109">
        <v>2383</v>
      </c>
      <c r="H23" s="109">
        <v>2996</v>
      </c>
      <c r="I23" s="109">
        <v>1878</v>
      </c>
      <c r="J23" s="109">
        <v>1948</v>
      </c>
      <c r="K23" s="109">
        <v>2521</v>
      </c>
      <c r="L23" s="109">
        <f t="shared" si="2"/>
        <v>573</v>
      </c>
      <c r="M23" s="110">
        <f t="shared" si="3"/>
        <v>29.414784394250518</v>
      </c>
    </row>
    <row r="24" spans="1:13" ht="13.5" customHeight="1" x14ac:dyDescent="0.2">
      <c r="A24" s="55">
        <v>19</v>
      </c>
      <c r="B24" s="48" t="s">
        <v>28</v>
      </c>
      <c r="C24" s="48"/>
      <c r="D24" s="56" t="s">
        <v>24</v>
      </c>
      <c r="E24" s="109">
        <f>E19-E25-E26</f>
        <v>1049</v>
      </c>
      <c r="F24" s="109">
        <v>1053</v>
      </c>
      <c r="G24" s="109">
        <v>1077</v>
      </c>
      <c r="H24" s="109">
        <v>1091</v>
      </c>
      <c r="I24" s="109">
        <v>1073</v>
      </c>
      <c r="J24" s="109">
        <v>1066</v>
      </c>
      <c r="K24" s="109">
        <v>1132</v>
      </c>
      <c r="L24" s="109">
        <f t="shared" si="2"/>
        <v>66</v>
      </c>
      <c r="M24" s="110">
        <f t="shared" si="3"/>
        <v>6.1913696060037466</v>
      </c>
    </row>
    <row r="25" spans="1:13" ht="13.5" customHeight="1" x14ac:dyDescent="0.2">
      <c r="A25" s="55">
        <v>20</v>
      </c>
      <c r="B25" s="71" t="s">
        <v>29</v>
      </c>
      <c r="C25" s="71"/>
      <c r="D25" s="56" t="s">
        <v>24</v>
      </c>
      <c r="E25" s="109">
        <v>2386</v>
      </c>
      <c r="F25" s="109">
        <f>1347+1007</f>
        <v>2354</v>
      </c>
      <c r="G25" s="109">
        <f>1293+1059</f>
        <v>2352</v>
      </c>
      <c r="H25" s="109">
        <v>2369</v>
      </c>
      <c r="I25" s="109">
        <v>2375</v>
      </c>
      <c r="J25" s="109">
        <v>2372</v>
      </c>
      <c r="K25" s="109">
        <f>1277+1165</f>
        <v>2442</v>
      </c>
      <c r="L25" s="109">
        <f t="shared" si="2"/>
        <v>70</v>
      </c>
      <c r="M25" s="110">
        <f t="shared" si="3"/>
        <v>2.9510961214165263</v>
      </c>
    </row>
    <row r="26" spans="1:13" ht="13.5" customHeight="1" x14ac:dyDescent="0.2">
      <c r="A26" s="55">
        <v>21</v>
      </c>
      <c r="B26" s="71" t="s">
        <v>30</v>
      </c>
      <c r="C26" s="71"/>
      <c r="D26" s="56" t="s">
        <v>24</v>
      </c>
      <c r="E26" s="109">
        <v>203</v>
      </c>
      <c r="F26" s="109">
        <v>191</v>
      </c>
      <c r="G26" s="109">
        <v>179</v>
      </c>
      <c r="H26" s="109">
        <v>195</v>
      </c>
      <c r="I26" s="109">
        <v>202</v>
      </c>
      <c r="J26" s="109">
        <v>209</v>
      </c>
      <c r="K26" s="109">
        <v>212</v>
      </c>
      <c r="L26" s="109">
        <f t="shared" si="2"/>
        <v>3</v>
      </c>
      <c r="M26" s="110">
        <f t="shared" si="3"/>
        <v>1.4354066985645915</v>
      </c>
    </row>
    <row r="27" spans="1:13" ht="13.5" customHeight="1" x14ac:dyDescent="0.2">
      <c r="A27" s="55">
        <v>22</v>
      </c>
      <c r="B27" s="48" t="s">
        <v>31</v>
      </c>
      <c r="C27" s="48"/>
      <c r="D27" s="56" t="s">
        <v>24</v>
      </c>
      <c r="E27" s="109"/>
      <c r="F27" s="109"/>
      <c r="G27" s="109">
        <v>2</v>
      </c>
      <c r="H27" s="109">
        <v>4</v>
      </c>
      <c r="I27" s="109">
        <v>2</v>
      </c>
      <c r="J27" s="109">
        <v>2</v>
      </c>
      <c r="K27" s="109">
        <v>2</v>
      </c>
      <c r="L27" s="109">
        <f t="shared" si="2"/>
        <v>0</v>
      </c>
      <c r="M27" s="110">
        <f t="shared" si="3"/>
        <v>0</v>
      </c>
    </row>
    <row r="28" spans="1:13" ht="13.5" customHeight="1" x14ac:dyDescent="0.2">
      <c r="A28" s="55">
        <v>23</v>
      </c>
      <c r="B28" s="48" t="s">
        <v>32</v>
      </c>
      <c r="C28" s="48"/>
      <c r="D28" s="56" t="s">
        <v>24</v>
      </c>
      <c r="E28" s="109">
        <v>50</v>
      </c>
      <c r="F28" s="109">
        <v>47</v>
      </c>
      <c r="G28" s="109">
        <v>45</v>
      </c>
      <c r="H28" s="109">
        <v>51</v>
      </c>
      <c r="I28" s="109">
        <v>44</v>
      </c>
      <c r="J28" s="109">
        <v>46</v>
      </c>
      <c r="K28" s="109">
        <v>27</v>
      </c>
      <c r="L28" s="109">
        <f t="shared" si="2"/>
        <v>-19</v>
      </c>
      <c r="M28" s="110">
        <f t="shared" si="3"/>
        <v>-41.304347826086953</v>
      </c>
    </row>
    <row r="29" spans="1:13" ht="13.5" customHeight="1" x14ac:dyDescent="0.2">
      <c r="A29" s="55">
        <v>24</v>
      </c>
      <c r="B29" s="48" t="s">
        <v>33</v>
      </c>
      <c r="C29" s="48"/>
      <c r="D29" s="56" t="s">
        <v>24</v>
      </c>
      <c r="E29" s="109">
        <v>45</v>
      </c>
      <c r="F29" s="109">
        <v>43</v>
      </c>
      <c r="G29" s="109">
        <v>65</v>
      </c>
      <c r="H29" s="109">
        <v>86</v>
      </c>
      <c r="I29" s="109">
        <v>126</v>
      </c>
      <c r="J29" s="109">
        <v>123</v>
      </c>
      <c r="K29" s="109">
        <v>115</v>
      </c>
      <c r="L29" s="109">
        <f t="shared" si="2"/>
        <v>-8</v>
      </c>
      <c r="M29" s="110">
        <f t="shared" si="3"/>
        <v>-6.5040650406504028</v>
      </c>
    </row>
    <row r="30" spans="1:13" ht="13.5" customHeight="1" x14ac:dyDescent="0.2">
      <c r="A30" s="55">
        <v>25</v>
      </c>
      <c r="B30" s="48" t="s">
        <v>34</v>
      </c>
      <c r="C30" s="48"/>
      <c r="D30" s="56" t="s">
        <v>24</v>
      </c>
      <c r="E30" s="109">
        <v>23</v>
      </c>
      <c r="F30" s="109">
        <v>43</v>
      </c>
      <c r="G30" s="109">
        <v>19</v>
      </c>
      <c r="H30" s="109">
        <v>22</v>
      </c>
      <c r="I30" s="109">
        <v>36</v>
      </c>
      <c r="J30" s="109">
        <v>18</v>
      </c>
      <c r="K30" s="109">
        <v>25</v>
      </c>
      <c r="L30" s="109">
        <f t="shared" si="2"/>
        <v>7</v>
      </c>
      <c r="M30" s="110">
        <f t="shared" si="3"/>
        <v>38.888888888888886</v>
      </c>
    </row>
    <row r="31" spans="1:13" ht="13.5" customHeight="1" x14ac:dyDescent="0.2">
      <c r="A31" s="55">
        <v>26</v>
      </c>
      <c r="B31" s="48" t="s">
        <v>35</v>
      </c>
      <c r="C31" s="48"/>
      <c r="D31" s="56" t="s">
        <v>24</v>
      </c>
      <c r="E31" s="109">
        <v>109</v>
      </c>
      <c r="F31" s="109">
        <v>108</v>
      </c>
      <c r="G31" s="109">
        <v>79</v>
      </c>
      <c r="H31" s="109">
        <v>59</v>
      </c>
      <c r="I31" s="109">
        <v>58</v>
      </c>
      <c r="J31" s="109">
        <v>52</v>
      </c>
      <c r="K31" s="109">
        <v>62</v>
      </c>
      <c r="L31" s="109">
        <f t="shared" si="2"/>
        <v>10</v>
      </c>
      <c r="M31" s="110">
        <f t="shared" si="3"/>
        <v>19.230769230769226</v>
      </c>
    </row>
    <row r="32" spans="1:13" ht="13.5" customHeight="1" x14ac:dyDescent="0.2">
      <c r="A32" s="55">
        <v>27</v>
      </c>
      <c r="B32" s="48" t="s">
        <v>36</v>
      </c>
      <c r="C32" s="48"/>
      <c r="D32" s="56" t="s">
        <v>24</v>
      </c>
      <c r="E32" s="109">
        <v>1667</v>
      </c>
      <c r="F32" s="109">
        <v>1616</v>
      </c>
      <c r="G32" s="109">
        <v>1648</v>
      </c>
      <c r="H32" s="109">
        <v>1653</v>
      </c>
      <c r="I32" s="109">
        <v>1627</v>
      </c>
      <c r="J32" s="109">
        <v>1582</v>
      </c>
      <c r="K32" s="109"/>
      <c r="L32" s="109">
        <f t="shared" si="2"/>
        <v>-1582</v>
      </c>
      <c r="M32" s="110">
        <f t="shared" si="3"/>
        <v>-100</v>
      </c>
    </row>
    <row r="33" spans="1:13" ht="13.5" customHeight="1" x14ac:dyDescent="0.2">
      <c r="A33" s="55">
        <v>28</v>
      </c>
      <c r="B33" s="48" t="s">
        <v>37</v>
      </c>
      <c r="C33" s="48"/>
      <c r="D33" s="56" t="s">
        <v>24</v>
      </c>
      <c r="E33" s="109">
        <v>9</v>
      </c>
      <c r="F33" s="109">
        <v>14</v>
      </c>
      <c r="G33" s="109">
        <v>27</v>
      </c>
      <c r="H33" s="109">
        <v>28</v>
      </c>
      <c r="I33" s="109">
        <v>25</v>
      </c>
      <c r="J33" s="109">
        <v>39</v>
      </c>
      <c r="K33" s="109">
        <v>12</v>
      </c>
      <c r="L33" s="109">
        <f t="shared" si="2"/>
        <v>-27</v>
      </c>
      <c r="M33" s="110">
        <f t="shared" si="3"/>
        <v>-69.230769230769226</v>
      </c>
    </row>
    <row r="34" spans="1:13" ht="13.5" customHeight="1" x14ac:dyDescent="0.2">
      <c r="A34" s="55">
        <v>29</v>
      </c>
      <c r="B34" s="48" t="s">
        <v>38</v>
      </c>
      <c r="C34" s="48"/>
      <c r="D34" s="56" t="s">
        <v>24</v>
      </c>
      <c r="E34" s="109">
        <v>182</v>
      </c>
      <c r="F34" s="109">
        <v>152</v>
      </c>
      <c r="G34" s="109">
        <v>183</v>
      </c>
      <c r="H34" s="109">
        <v>89</v>
      </c>
      <c r="I34" s="109">
        <v>168</v>
      </c>
      <c r="J34" s="109">
        <v>95</v>
      </c>
      <c r="K34" s="109">
        <v>73</v>
      </c>
      <c r="L34" s="109">
        <f t="shared" si="2"/>
        <v>-22</v>
      </c>
      <c r="M34" s="110">
        <f t="shared" si="3"/>
        <v>-23.15789473684211</v>
      </c>
    </row>
    <row r="35" spans="1:13" ht="13.5" customHeight="1" x14ac:dyDescent="0.2">
      <c r="A35" s="55">
        <v>30</v>
      </c>
      <c r="B35" s="48" t="s">
        <v>39</v>
      </c>
      <c r="C35" s="48"/>
      <c r="D35" s="56" t="s">
        <v>24</v>
      </c>
      <c r="E35" s="109">
        <v>181</v>
      </c>
      <c r="F35" s="109">
        <v>149</v>
      </c>
      <c r="G35" s="109">
        <v>155</v>
      </c>
      <c r="H35" s="109">
        <v>92</v>
      </c>
      <c r="I35" s="109">
        <v>113</v>
      </c>
      <c r="J35" s="109">
        <v>17</v>
      </c>
      <c r="K35" s="109">
        <v>22</v>
      </c>
      <c r="L35" s="109">
        <f t="shared" si="2"/>
        <v>5</v>
      </c>
      <c r="M35" s="110">
        <f t="shared" si="3"/>
        <v>29.411764705882348</v>
      </c>
    </row>
    <row r="36" spans="1:13" ht="13.5" customHeight="1" x14ac:dyDescent="0.2">
      <c r="A36" s="55">
        <v>31</v>
      </c>
      <c r="B36" s="48" t="s">
        <v>40</v>
      </c>
      <c r="C36" s="48"/>
      <c r="D36" s="56" t="s">
        <v>41</v>
      </c>
      <c r="E36" s="115">
        <v>438.2</v>
      </c>
      <c r="F36" s="115">
        <v>669.9</v>
      </c>
      <c r="G36" s="115">
        <v>1070</v>
      </c>
      <c r="H36" s="115">
        <v>1729.2</v>
      </c>
      <c r="I36" s="115">
        <v>2142.8000000000002</v>
      </c>
      <c r="J36" s="115">
        <v>2514.3000000000002</v>
      </c>
      <c r="K36" s="115">
        <v>2174.9</v>
      </c>
      <c r="L36" s="109">
        <f t="shared" si="2"/>
        <v>-339.40000000000009</v>
      </c>
      <c r="M36" s="110">
        <f t="shared" si="3"/>
        <v>-13.49878693871058</v>
      </c>
    </row>
    <row r="37" spans="1:13" ht="13.5" customHeight="1" x14ac:dyDescent="0.2">
      <c r="A37" s="55">
        <v>32</v>
      </c>
      <c r="B37" s="75" t="s">
        <v>42</v>
      </c>
      <c r="C37" s="75"/>
      <c r="D37" s="56" t="s">
        <v>41</v>
      </c>
      <c r="E37" s="115">
        <v>487.6</v>
      </c>
      <c r="F37" s="115">
        <v>713.7</v>
      </c>
      <c r="G37" s="115">
        <v>1577.8</v>
      </c>
      <c r="H37" s="115">
        <v>2289.8000000000002</v>
      </c>
      <c r="I37" s="115">
        <v>3621</v>
      </c>
      <c r="J37" s="115">
        <v>4638.5</v>
      </c>
      <c r="K37" s="115">
        <v>4945.8999999999996</v>
      </c>
      <c r="L37" s="109">
        <f t="shared" si="2"/>
        <v>307.39999999999964</v>
      </c>
      <c r="M37" s="110">
        <f t="shared" si="3"/>
        <v>6.6271423951708357</v>
      </c>
    </row>
    <row r="38" spans="1:13" ht="13.5" customHeight="1" x14ac:dyDescent="0.2">
      <c r="A38" s="55">
        <v>33</v>
      </c>
      <c r="B38" s="48" t="s">
        <v>43</v>
      </c>
      <c r="C38" s="48"/>
      <c r="D38" s="56" t="s">
        <v>41</v>
      </c>
      <c r="E38" s="115">
        <v>26.2</v>
      </c>
      <c r="F38" s="115">
        <v>121.2</v>
      </c>
      <c r="G38" s="115">
        <v>154</v>
      </c>
      <c r="H38" s="115">
        <v>234.4</v>
      </c>
      <c r="I38" s="115">
        <v>296.89999999999998</v>
      </c>
      <c r="J38" s="115">
        <v>324.3</v>
      </c>
      <c r="K38" s="115">
        <v>368.6</v>
      </c>
      <c r="L38" s="109">
        <f t="shared" si="2"/>
        <v>44.300000000000011</v>
      </c>
      <c r="M38" s="110">
        <f t="shared" si="3"/>
        <v>13.66019118100526</v>
      </c>
    </row>
    <row r="39" spans="1:13" ht="13.5" customHeight="1" x14ac:dyDescent="0.2">
      <c r="A39" s="55">
        <v>34</v>
      </c>
      <c r="B39" s="75" t="s">
        <v>44</v>
      </c>
      <c r="C39" s="75"/>
      <c r="D39" s="56" t="s">
        <v>41</v>
      </c>
      <c r="E39" s="115">
        <v>126.4</v>
      </c>
      <c r="F39" s="115">
        <v>138.6</v>
      </c>
      <c r="G39" s="115">
        <v>174.9</v>
      </c>
      <c r="H39" s="115">
        <v>242.2</v>
      </c>
      <c r="I39" s="115">
        <v>1700.5</v>
      </c>
      <c r="J39" s="115">
        <v>1853.2</v>
      </c>
      <c r="K39" s="115">
        <v>1336.3</v>
      </c>
      <c r="L39" s="109">
        <f t="shared" si="2"/>
        <v>-516.90000000000009</v>
      </c>
      <c r="M39" s="110">
        <f t="shared" si="3"/>
        <v>-27.892294409669759</v>
      </c>
    </row>
    <row r="40" spans="1:13" ht="18" customHeight="1" x14ac:dyDescent="0.2">
      <c r="A40" s="60">
        <v>35</v>
      </c>
      <c r="B40" s="61" t="s">
        <v>45</v>
      </c>
      <c r="C40" s="61"/>
      <c r="D40" s="62" t="s">
        <v>14</v>
      </c>
      <c r="E40" s="111">
        <f>E41+E43+E45+E47</f>
        <v>741</v>
      </c>
      <c r="F40" s="111">
        <f>F41+F43+F45+F47</f>
        <v>737</v>
      </c>
      <c r="G40" s="111">
        <f>G41+G43+G45+G47</f>
        <v>737</v>
      </c>
      <c r="H40" s="111">
        <v>732</v>
      </c>
      <c r="I40" s="111">
        <v>726</v>
      </c>
      <c r="J40" s="111">
        <v>736</v>
      </c>
      <c r="K40" s="58">
        <f>K41+K43+K45+K47</f>
        <v>743</v>
      </c>
      <c r="L40" s="109">
        <f>K40-J40</f>
        <v>7</v>
      </c>
      <c r="M40" s="110">
        <f t="shared" si="3"/>
        <v>0.95108695652173481</v>
      </c>
    </row>
    <row r="41" spans="1:13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109">
        <f>45+60+59+107+192</f>
        <v>463</v>
      </c>
      <c r="F41" s="109">
        <v>404</v>
      </c>
      <c r="G41" s="109">
        <f>33+48+46+105+167</f>
        <v>399</v>
      </c>
      <c r="H41" s="109">
        <v>382</v>
      </c>
      <c r="I41" s="109">
        <v>337</v>
      </c>
      <c r="J41" s="109">
        <v>317</v>
      </c>
      <c r="K41" s="58">
        <v>316</v>
      </c>
      <c r="L41" s="109">
        <f t="shared" si="2"/>
        <v>-1</v>
      </c>
      <c r="M41" s="110">
        <f t="shared" si="3"/>
        <v>-0.31545741324920584</v>
      </c>
    </row>
    <row r="42" spans="1:13" ht="13.5" customHeight="1" x14ac:dyDescent="0.2">
      <c r="A42" s="55">
        <v>37</v>
      </c>
      <c r="B42" s="77"/>
      <c r="C42" s="78" t="s">
        <v>47</v>
      </c>
      <c r="D42" s="56" t="s">
        <v>18</v>
      </c>
      <c r="E42" s="115">
        <f t="shared" ref="E42:J42" si="7">E41/E40*100</f>
        <v>62.48313090418354</v>
      </c>
      <c r="F42" s="115">
        <f t="shared" si="7"/>
        <v>54.816824966078691</v>
      </c>
      <c r="G42" s="115">
        <f t="shared" si="7"/>
        <v>54.138398914518312</v>
      </c>
      <c r="H42" s="115">
        <f t="shared" si="7"/>
        <v>52.185792349726782</v>
      </c>
      <c r="I42" s="115">
        <f t="shared" si="7"/>
        <v>46.418732782369148</v>
      </c>
      <c r="J42" s="115">
        <f t="shared" si="7"/>
        <v>43.070652173913047</v>
      </c>
      <c r="K42" s="74">
        <f>K41/K40*100</f>
        <v>42.530282637954244</v>
      </c>
      <c r="L42" s="109">
        <f t="shared" si="2"/>
        <v>-0.54036953595880277</v>
      </c>
      <c r="M42" s="110">
        <f t="shared" si="3"/>
        <v>-1.2546119194500847</v>
      </c>
    </row>
    <row r="43" spans="1:13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109">
        <v>212</v>
      </c>
      <c r="F43" s="109">
        <v>242</v>
      </c>
      <c r="G43" s="109">
        <v>249</v>
      </c>
      <c r="H43" s="109">
        <v>245</v>
      </c>
      <c r="I43" s="109">
        <v>259</v>
      </c>
      <c r="J43" s="109">
        <v>247</v>
      </c>
      <c r="K43" s="58">
        <v>233</v>
      </c>
      <c r="L43" s="109">
        <f t="shared" si="2"/>
        <v>-14</v>
      </c>
      <c r="M43" s="110">
        <f t="shared" si="3"/>
        <v>-5.6680161943319831</v>
      </c>
    </row>
    <row r="44" spans="1:13" ht="13.5" customHeight="1" x14ac:dyDescent="0.2">
      <c r="A44" s="55">
        <v>39</v>
      </c>
      <c r="B44" s="77"/>
      <c r="C44" s="78" t="s">
        <v>47</v>
      </c>
      <c r="D44" s="56" t="s">
        <v>18</v>
      </c>
      <c r="E44" s="115">
        <f t="shared" ref="E44:J44" si="8">E43/E40*100</f>
        <v>28.609986504723345</v>
      </c>
      <c r="F44" s="115">
        <f t="shared" si="8"/>
        <v>32.835820895522389</v>
      </c>
      <c r="G44" s="115">
        <f t="shared" si="8"/>
        <v>33.785617367706919</v>
      </c>
      <c r="H44" s="115">
        <f t="shared" si="8"/>
        <v>33.469945355191257</v>
      </c>
      <c r="I44" s="115">
        <f t="shared" si="8"/>
        <v>35.674931129476583</v>
      </c>
      <c r="J44" s="115">
        <f t="shared" si="8"/>
        <v>33.559782608695656</v>
      </c>
      <c r="K44" s="74">
        <f>K43/K40*100</f>
        <v>31.359353970390309</v>
      </c>
      <c r="L44" s="109">
        <f t="shared" si="2"/>
        <v>-2.2004286383053469</v>
      </c>
      <c r="M44" s="110">
        <f t="shared" si="3"/>
        <v>-6.5567428250718081</v>
      </c>
    </row>
    <row r="45" spans="1:13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109">
        <v>55</v>
      </c>
      <c r="F45" s="109">
        <v>75</v>
      </c>
      <c r="G45" s="109">
        <v>73</v>
      </c>
      <c r="H45" s="109">
        <v>84</v>
      </c>
      <c r="I45" s="109">
        <v>96</v>
      </c>
      <c r="J45" s="109">
        <v>131</v>
      </c>
      <c r="K45" s="58">
        <v>140</v>
      </c>
      <c r="L45" s="109">
        <f t="shared" si="2"/>
        <v>9</v>
      </c>
      <c r="M45" s="110">
        <f t="shared" si="3"/>
        <v>6.8702290076335828</v>
      </c>
    </row>
    <row r="46" spans="1:13" ht="13.5" customHeight="1" x14ac:dyDescent="0.2">
      <c r="A46" s="55">
        <v>41</v>
      </c>
      <c r="B46" s="77"/>
      <c r="C46" s="78" t="s">
        <v>47</v>
      </c>
      <c r="D46" s="56" t="s">
        <v>18</v>
      </c>
      <c r="E46" s="115">
        <f t="shared" ref="E46:J46" si="9">E45/E40*100</f>
        <v>7.4224021592442648</v>
      </c>
      <c r="F46" s="115">
        <f t="shared" si="9"/>
        <v>10.176390773405698</v>
      </c>
      <c r="G46" s="115">
        <f t="shared" si="9"/>
        <v>9.9050203527815466</v>
      </c>
      <c r="H46" s="115">
        <f t="shared" si="9"/>
        <v>11.475409836065573</v>
      </c>
      <c r="I46" s="115">
        <f t="shared" si="9"/>
        <v>13.223140495867769</v>
      </c>
      <c r="J46" s="115">
        <f t="shared" si="9"/>
        <v>17.798913043478262</v>
      </c>
      <c r="K46" s="74">
        <f>K45/K40*100</f>
        <v>18.842530282637952</v>
      </c>
      <c r="L46" s="109">
        <f t="shared" si="2"/>
        <v>1.0436172391596905</v>
      </c>
      <c r="M46" s="110">
        <f t="shared" si="3"/>
        <v>5.8633762444391806</v>
      </c>
    </row>
    <row r="47" spans="1:13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109">
        <v>11</v>
      </c>
      <c r="F47" s="109">
        <v>16</v>
      </c>
      <c r="G47" s="109">
        <v>16</v>
      </c>
      <c r="H47" s="109">
        <v>21</v>
      </c>
      <c r="I47" s="109">
        <v>34</v>
      </c>
      <c r="J47" s="109">
        <v>41</v>
      </c>
      <c r="K47" s="58">
        <v>54</v>
      </c>
      <c r="L47" s="109">
        <f t="shared" si="2"/>
        <v>13</v>
      </c>
      <c r="M47" s="110">
        <f t="shared" si="3"/>
        <v>31.707317073170742</v>
      </c>
    </row>
    <row r="48" spans="1:13" ht="13.5" customHeight="1" x14ac:dyDescent="0.2">
      <c r="A48" s="55">
        <v>43</v>
      </c>
      <c r="B48" s="77"/>
      <c r="C48" s="78" t="s">
        <v>47</v>
      </c>
      <c r="D48" s="56" t="s">
        <v>18</v>
      </c>
      <c r="E48" s="115">
        <f t="shared" ref="E48:J48" si="10">E47/E40*100</f>
        <v>1.4844804318488529</v>
      </c>
      <c r="F48" s="115">
        <f t="shared" si="10"/>
        <v>2.1709633649932156</v>
      </c>
      <c r="G48" s="115">
        <f t="shared" si="10"/>
        <v>2.1709633649932156</v>
      </c>
      <c r="H48" s="115">
        <f t="shared" si="10"/>
        <v>2.8688524590163933</v>
      </c>
      <c r="I48" s="115">
        <f t="shared" si="10"/>
        <v>4.6831955922865012</v>
      </c>
      <c r="J48" s="115">
        <f t="shared" si="10"/>
        <v>5.570652173913043</v>
      </c>
      <c r="K48" s="74">
        <f>K47/K40*100</f>
        <v>7.2678331090174968</v>
      </c>
      <c r="L48" s="109">
        <f t="shared" si="2"/>
        <v>1.6971809351044538</v>
      </c>
      <c r="M48" s="110">
        <f t="shared" si="3"/>
        <v>30.466467517972632</v>
      </c>
    </row>
    <row r="49" spans="1:13" ht="15" customHeight="1" x14ac:dyDescent="0.2">
      <c r="A49" s="60">
        <v>44</v>
      </c>
      <c r="B49" s="82" t="s">
        <v>51</v>
      </c>
      <c r="C49" s="82"/>
      <c r="D49" s="62" t="s">
        <v>14</v>
      </c>
      <c r="E49" s="111">
        <v>467</v>
      </c>
      <c r="F49" s="111">
        <v>566</v>
      </c>
      <c r="G49" s="111">
        <v>551</v>
      </c>
      <c r="H49" s="111">
        <v>470</v>
      </c>
      <c r="I49" s="111">
        <v>475</v>
      </c>
      <c r="J49" s="111">
        <v>493</v>
      </c>
      <c r="K49" s="84">
        <v>493</v>
      </c>
      <c r="L49" s="109">
        <f t="shared" si="2"/>
        <v>0</v>
      </c>
      <c r="M49" s="110">
        <f t="shared" si="3"/>
        <v>0</v>
      </c>
    </row>
    <row r="50" spans="1:13" ht="13.5" customHeight="1" x14ac:dyDescent="0.2">
      <c r="A50" s="55">
        <v>45</v>
      </c>
      <c r="B50" s="48" t="s">
        <v>52</v>
      </c>
      <c r="C50" s="48"/>
      <c r="D50" s="56" t="s">
        <v>14</v>
      </c>
      <c r="E50" s="109">
        <v>441</v>
      </c>
      <c r="F50" s="109">
        <v>492</v>
      </c>
      <c r="G50" s="109">
        <v>551</v>
      </c>
      <c r="H50" s="109">
        <v>349</v>
      </c>
      <c r="I50" s="69">
        <v>477</v>
      </c>
      <c r="J50" s="69">
        <v>491</v>
      </c>
      <c r="K50" s="64">
        <v>482</v>
      </c>
      <c r="L50" s="109">
        <f t="shared" si="2"/>
        <v>-9</v>
      </c>
      <c r="M50" s="110">
        <f t="shared" si="3"/>
        <v>-1.8329938900203615</v>
      </c>
    </row>
    <row r="51" spans="1:13" ht="13.5" customHeight="1" x14ac:dyDescent="0.2">
      <c r="A51" s="55">
        <v>46</v>
      </c>
      <c r="B51" s="48" t="s">
        <v>53</v>
      </c>
      <c r="C51" s="48"/>
      <c r="D51" s="56" t="s">
        <v>18</v>
      </c>
      <c r="E51" s="115">
        <f t="shared" ref="E51:J51" si="11">E50/E49*100</f>
        <v>94.432548179871517</v>
      </c>
      <c r="F51" s="115">
        <f t="shared" si="11"/>
        <v>86.925795053003526</v>
      </c>
      <c r="G51" s="115">
        <f t="shared" si="11"/>
        <v>100</v>
      </c>
      <c r="H51" s="115">
        <f t="shared" si="11"/>
        <v>74.255319148936167</v>
      </c>
      <c r="I51" s="128">
        <f t="shared" si="11"/>
        <v>100.42105263157895</v>
      </c>
      <c r="J51" s="128">
        <f t="shared" si="11"/>
        <v>99.59432048681542</v>
      </c>
      <c r="K51" s="87">
        <f>K50/K49*100</f>
        <v>97.768762677484787</v>
      </c>
      <c r="L51" s="109">
        <f t="shared" si="2"/>
        <v>-1.8255578093306326</v>
      </c>
      <c r="M51" s="110">
        <f t="shared" si="3"/>
        <v>-1.8329938900203757</v>
      </c>
    </row>
    <row r="52" spans="1:13" ht="13.5" customHeight="1" x14ac:dyDescent="0.2">
      <c r="A52" s="55">
        <v>47</v>
      </c>
      <c r="B52" s="48" t="s">
        <v>54</v>
      </c>
      <c r="C52" s="48"/>
      <c r="D52" s="56" t="s">
        <v>14</v>
      </c>
      <c r="E52" s="109">
        <v>427</v>
      </c>
      <c r="F52" s="109">
        <v>490</v>
      </c>
      <c r="G52" s="109">
        <v>507</v>
      </c>
      <c r="H52" s="109">
        <v>321</v>
      </c>
      <c r="I52" s="69">
        <v>463</v>
      </c>
      <c r="J52" s="69">
        <v>467</v>
      </c>
      <c r="K52" s="64">
        <v>454</v>
      </c>
      <c r="L52" s="109">
        <f t="shared" si="2"/>
        <v>-13</v>
      </c>
      <c r="M52" s="110">
        <f t="shared" si="3"/>
        <v>-2.7837259100642342</v>
      </c>
    </row>
    <row r="53" spans="1:13" ht="13.5" customHeight="1" x14ac:dyDescent="0.2">
      <c r="A53" s="55">
        <v>48</v>
      </c>
      <c r="B53" s="48" t="s">
        <v>53</v>
      </c>
      <c r="C53" s="48"/>
      <c r="D53" s="56" t="s">
        <v>18</v>
      </c>
      <c r="E53" s="115">
        <f t="shared" ref="E53:J53" si="12">E52/E49*100</f>
        <v>91.434689507494653</v>
      </c>
      <c r="F53" s="115">
        <f t="shared" si="12"/>
        <v>86.572438162544174</v>
      </c>
      <c r="G53" s="115">
        <f t="shared" si="12"/>
        <v>92.014519056261349</v>
      </c>
      <c r="H53" s="115">
        <f t="shared" si="12"/>
        <v>68.297872340425542</v>
      </c>
      <c r="I53" s="128">
        <f t="shared" si="12"/>
        <v>97.473684210526315</v>
      </c>
      <c r="J53" s="128">
        <f t="shared" si="12"/>
        <v>94.726166328600399</v>
      </c>
      <c r="K53" s="87">
        <f>K52/K49*100</f>
        <v>92.089249492900606</v>
      </c>
      <c r="L53" s="109">
        <f t="shared" si="2"/>
        <v>-2.6369168356997932</v>
      </c>
      <c r="M53" s="110">
        <f t="shared" si="3"/>
        <v>-2.7837259100642342</v>
      </c>
    </row>
    <row r="54" spans="1:13" ht="13.5" customHeight="1" x14ac:dyDescent="0.2">
      <c r="A54" s="55">
        <v>49</v>
      </c>
      <c r="B54" s="48" t="s">
        <v>55</v>
      </c>
      <c r="C54" s="48"/>
      <c r="D54" s="56" t="s">
        <v>14</v>
      </c>
      <c r="E54" s="109">
        <v>98</v>
      </c>
      <c r="F54" s="109">
        <v>191</v>
      </c>
      <c r="G54" s="109">
        <v>188</v>
      </c>
      <c r="H54" s="109">
        <v>151</v>
      </c>
      <c r="I54" s="69">
        <v>233</v>
      </c>
      <c r="J54" s="69">
        <v>253</v>
      </c>
      <c r="K54" s="64">
        <v>237</v>
      </c>
      <c r="L54" s="109">
        <f t="shared" si="2"/>
        <v>-16</v>
      </c>
      <c r="M54" s="110">
        <f t="shared" si="3"/>
        <v>-6.3241106719367508</v>
      </c>
    </row>
    <row r="55" spans="1:13" ht="13.5" customHeight="1" x14ac:dyDescent="0.2">
      <c r="A55" s="55">
        <v>50</v>
      </c>
      <c r="B55" s="48" t="s">
        <v>53</v>
      </c>
      <c r="C55" s="48"/>
      <c r="D55" s="56" t="s">
        <v>18</v>
      </c>
      <c r="E55" s="115">
        <f t="shared" ref="E55:J55" si="13">E54/E49*100</f>
        <v>20.985010706638114</v>
      </c>
      <c r="F55" s="115">
        <f t="shared" si="13"/>
        <v>33.745583038869256</v>
      </c>
      <c r="G55" s="115">
        <f t="shared" si="13"/>
        <v>34.119782214156082</v>
      </c>
      <c r="H55" s="115">
        <f t="shared" si="13"/>
        <v>32.12765957446809</v>
      </c>
      <c r="I55" s="128">
        <f t="shared" si="13"/>
        <v>49.05263157894737</v>
      </c>
      <c r="J55" s="128">
        <f t="shared" si="13"/>
        <v>51.318458417849897</v>
      </c>
      <c r="K55" s="87">
        <f>K54/K49*100</f>
        <v>48.073022312373226</v>
      </c>
      <c r="L55" s="109">
        <f t="shared" si="2"/>
        <v>-3.2454361054766707</v>
      </c>
      <c r="M55" s="110">
        <f t="shared" si="3"/>
        <v>-6.3241106719367508</v>
      </c>
    </row>
    <row r="56" spans="1:13" ht="13.5" customHeight="1" x14ac:dyDescent="0.2">
      <c r="A56" s="55">
        <v>51</v>
      </c>
      <c r="B56" s="48" t="s">
        <v>56</v>
      </c>
      <c r="C56" s="48"/>
      <c r="D56" s="56" t="s">
        <v>14</v>
      </c>
      <c r="E56" s="109">
        <v>205</v>
      </c>
      <c r="F56" s="109">
        <v>195</v>
      </c>
      <c r="G56" s="109">
        <v>330</v>
      </c>
      <c r="H56" s="109">
        <v>282</v>
      </c>
      <c r="I56" s="69">
        <v>340</v>
      </c>
      <c r="J56" s="69">
        <v>350</v>
      </c>
      <c r="K56" s="64">
        <v>349</v>
      </c>
      <c r="L56" s="109">
        <f t="shared" si="2"/>
        <v>-1</v>
      </c>
      <c r="M56" s="110">
        <f t="shared" si="3"/>
        <v>-0.2857142857142918</v>
      </c>
    </row>
    <row r="57" spans="1:13" ht="13.5" customHeight="1" x14ac:dyDescent="0.2">
      <c r="A57" s="55">
        <v>52</v>
      </c>
      <c r="B57" s="48" t="s">
        <v>53</v>
      </c>
      <c r="C57" s="48"/>
      <c r="D57" s="56" t="s">
        <v>18</v>
      </c>
      <c r="E57" s="115">
        <f t="shared" ref="E57:J57" si="14">E56/E49*100</f>
        <v>43.897216274089935</v>
      </c>
      <c r="F57" s="115">
        <f t="shared" si="14"/>
        <v>34.452296819787989</v>
      </c>
      <c r="G57" s="115">
        <f t="shared" si="14"/>
        <v>59.89110707803993</v>
      </c>
      <c r="H57" s="115">
        <f t="shared" si="14"/>
        <v>60</v>
      </c>
      <c r="I57" s="115">
        <f t="shared" si="14"/>
        <v>71.578947368421055</v>
      </c>
      <c r="J57" s="115">
        <f t="shared" si="14"/>
        <v>70.993914807302232</v>
      </c>
      <c r="K57" s="87">
        <f>K56/K49*100</f>
        <v>70.791075050709935</v>
      </c>
      <c r="L57" s="109">
        <f t="shared" si="2"/>
        <v>-0.20283975659229725</v>
      </c>
      <c r="M57" s="110">
        <f t="shared" si="3"/>
        <v>-0.2857142857142918</v>
      </c>
    </row>
    <row r="58" spans="1:13" ht="18" customHeight="1" x14ac:dyDescent="0.2">
      <c r="A58" s="60">
        <v>53</v>
      </c>
      <c r="B58" s="61" t="s">
        <v>57</v>
      </c>
      <c r="C58" s="61"/>
      <c r="D58" s="62" t="s">
        <v>58</v>
      </c>
      <c r="E58" s="111">
        <f>SUM(E59:E63)</f>
        <v>147197</v>
      </c>
      <c r="F58" s="111">
        <f t="shared" ref="F58:H58" si="15">SUM(F59:F63)</f>
        <v>184682</v>
      </c>
      <c r="G58" s="111">
        <f t="shared" si="15"/>
        <v>187041</v>
      </c>
      <c r="H58" s="111">
        <f t="shared" si="15"/>
        <v>207014</v>
      </c>
      <c r="I58" s="111">
        <v>228517</v>
      </c>
      <c r="J58" s="111">
        <v>256435</v>
      </c>
      <c r="K58" s="84">
        <f>SUM(K59:K63)</f>
        <v>277480</v>
      </c>
      <c r="L58" s="109">
        <f t="shared" si="2"/>
        <v>21045</v>
      </c>
      <c r="M58" s="110">
        <f t="shared" si="3"/>
        <v>8.2067580478483819</v>
      </c>
    </row>
    <row r="59" spans="1:13" ht="13.5" customHeight="1" x14ac:dyDescent="0.2">
      <c r="A59" s="55">
        <v>54</v>
      </c>
      <c r="B59" s="89" t="s">
        <v>59</v>
      </c>
      <c r="C59" s="89"/>
      <c r="D59" s="56" t="s">
        <v>58</v>
      </c>
      <c r="E59" s="109">
        <v>996</v>
      </c>
      <c r="F59" s="109">
        <v>1177</v>
      </c>
      <c r="G59" s="109">
        <v>1178</v>
      </c>
      <c r="H59" s="109">
        <v>1033</v>
      </c>
      <c r="I59" s="109">
        <v>955</v>
      </c>
      <c r="J59" s="109">
        <v>827</v>
      </c>
      <c r="K59" s="64">
        <v>829</v>
      </c>
      <c r="L59" s="109">
        <f t="shared" si="2"/>
        <v>2</v>
      </c>
      <c r="M59" s="110">
        <f t="shared" si="3"/>
        <v>0.24183796856105744</v>
      </c>
    </row>
    <row r="60" spans="1:13" ht="13.5" customHeight="1" x14ac:dyDescent="0.2">
      <c r="A60" s="55">
        <v>55</v>
      </c>
      <c r="B60" s="89" t="s">
        <v>60</v>
      </c>
      <c r="C60" s="89"/>
      <c r="D60" s="56" t="s">
        <v>58</v>
      </c>
      <c r="E60" s="109">
        <v>9948</v>
      </c>
      <c r="F60" s="109">
        <v>11200</v>
      </c>
      <c r="G60" s="109">
        <v>11524</v>
      </c>
      <c r="H60" s="109">
        <v>13154</v>
      </c>
      <c r="I60" s="109">
        <v>14538</v>
      </c>
      <c r="J60" s="109">
        <v>16186</v>
      </c>
      <c r="K60" s="64">
        <v>17613</v>
      </c>
      <c r="L60" s="109">
        <f t="shared" si="2"/>
        <v>1427</v>
      </c>
      <c r="M60" s="110">
        <f t="shared" si="3"/>
        <v>8.8162609662671514</v>
      </c>
    </row>
    <row r="61" spans="1:13" ht="13.5" customHeight="1" x14ac:dyDescent="0.2">
      <c r="A61" s="55">
        <v>56</v>
      </c>
      <c r="B61" s="89" t="s">
        <v>61</v>
      </c>
      <c r="C61" s="89"/>
      <c r="D61" s="56" t="s">
        <v>58</v>
      </c>
      <c r="E61" s="109">
        <v>9850</v>
      </c>
      <c r="F61" s="109">
        <v>11945</v>
      </c>
      <c r="G61" s="109">
        <v>12763</v>
      </c>
      <c r="H61" s="109">
        <v>13991</v>
      </c>
      <c r="I61" s="109">
        <v>16151</v>
      </c>
      <c r="J61" s="109">
        <v>18316</v>
      </c>
      <c r="K61" s="64">
        <v>19667</v>
      </c>
      <c r="L61" s="109">
        <f t="shared" si="2"/>
        <v>1351</v>
      </c>
      <c r="M61" s="110">
        <f t="shared" si="3"/>
        <v>7.3760646429351482</v>
      </c>
    </row>
    <row r="62" spans="1:13" ht="13.5" customHeight="1" x14ac:dyDescent="0.2">
      <c r="A62" s="55">
        <v>57</v>
      </c>
      <c r="B62" s="89" t="s">
        <v>62</v>
      </c>
      <c r="C62" s="89"/>
      <c r="D62" s="56" t="s">
        <v>58</v>
      </c>
      <c r="E62" s="109">
        <v>79503</v>
      </c>
      <c r="F62" s="109">
        <v>102521</v>
      </c>
      <c r="G62" s="109">
        <v>103001</v>
      </c>
      <c r="H62" s="109">
        <v>115555</v>
      </c>
      <c r="I62" s="109">
        <v>128017</v>
      </c>
      <c r="J62" s="109">
        <v>142902</v>
      </c>
      <c r="K62" s="64">
        <v>154701</v>
      </c>
      <c r="L62" s="109">
        <f t="shared" si="2"/>
        <v>11799</v>
      </c>
      <c r="M62" s="110">
        <f t="shared" si="3"/>
        <v>8.2567073938783153</v>
      </c>
    </row>
    <row r="63" spans="1:13" ht="13.5" customHeight="1" x14ac:dyDescent="0.2">
      <c r="A63" s="55">
        <v>58</v>
      </c>
      <c r="B63" s="89" t="s">
        <v>63</v>
      </c>
      <c r="C63" s="89"/>
      <c r="D63" s="56" t="s">
        <v>58</v>
      </c>
      <c r="E63" s="109">
        <v>46900</v>
      </c>
      <c r="F63" s="109">
        <v>57839</v>
      </c>
      <c r="G63" s="109">
        <v>58575</v>
      </c>
      <c r="H63" s="109">
        <v>63281</v>
      </c>
      <c r="I63" s="109">
        <v>68856</v>
      </c>
      <c r="J63" s="109">
        <v>78204</v>
      </c>
      <c r="K63" s="64">
        <v>84670</v>
      </c>
      <c r="L63" s="109">
        <f t="shared" si="2"/>
        <v>6466</v>
      </c>
      <c r="M63" s="110">
        <f t="shared" si="3"/>
        <v>8.2681192777862975</v>
      </c>
    </row>
    <row r="64" spans="1:13" ht="13.5" customHeight="1" x14ac:dyDescent="0.2">
      <c r="A64" s="55">
        <v>59</v>
      </c>
      <c r="B64" s="48" t="s">
        <v>64</v>
      </c>
      <c r="C64" s="48"/>
      <c r="D64" s="56" t="s">
        <v>58</v>
      </c>
      <c r="E64" s="109">
        <f>SUM(E65:E69)</f>
        <v>62620</v>
      </c>
      <c r="F64" s="109">
        <f>F65+F66+F67+F68+F69</f>
        <v>78464</v>
      </c>
      <c r="G64" s="109">
        <f>G65+G66+G67+G68+G69</f>
        <v>81672</v>
      </c>
      <c r="H64" s="109">
        <v>87441</v>
      </c>
      <c r="I64" s="109">
        <v>102632</v>
      </c>
      <c r="J64" s="109">
        <v>112942</v>
      </c>
      <c r="K64" s="84">
        <f>SUM(K65:K69)</f>
        <v>118275</v>
      </c>
      <c r="L64" s="109">
        <f t="shared" si="2"/>
        <v>5333</v>
      </c>
      <c r="M64" s="110">
        <f t="shared" si="3"/>
        <v>4.7218926528660603</v>
      </c>
    </row>
    <row r="65" spans="1:13" ht="13.5" customHeight="1" x14ac:dyDescent="0.2">
      <c r="A65" s="55">
        <v>60</v>
      </c>
      <c r="B65" s="89" t="s">
        <v>65</v>
      </c>
      <c r="C65" s="89"/>
      <c r="D65" s="56" t="s">
        <v>58</v>
      </c>
      <c r="E65" s="109">
        <v>331</v>
      </c>
      <c r="F65" s="109">
        <v>413</v>
      </c>
      <c r="G65" s="109">
        <v>402</v>
      </c>
      <c r="H65" s="109">
        <v>370</v>
      </c>
      <c r="I65" s="109">
        <v>354</v>
      </c>
      <c r="J65" s="109">
        <v>311</v>
      </c>
      <c r="K65" s="109">
        <v>290</v>
      </c>
      <c r="L65" s="109">
        <f t="shared" si="2"/>
        <v>-21</v>
      </c>
      <c r="M65" s="110">
        <f t="shared" si="3"/>
        <v>-6.7524115755627037</v>
      </c>
    </row>
    <row r="66" spans="1:13" ht="13.5" customHeight="1" x14ac:dyDescent="0.2">
      <c r="A66" s="55">
        <v>61</v>
      </c>
      <c r="B66" s="89" t="s">
        <v>66</v>
      </c>
      <c r="C66" s="89"/>
      <c r="D66" s="56" t="s">
        <v>58</v>
      </c>
      <c r="E66" s="109">
        <v>2810</v>
      </c>
      <c r="F66" s="109">
        <v>3161</v>
      </c>
      <c r="G66" s="109">
        <v>3225</v>
      </c>
      <c r="H66" s="109">
        <v>3736</v>
      </c>
      <c r="I66" s="109">
        <v>4062</v>
      </c>
      <c r="J66" s="109">
        <v>4583</v>
      </c>
      <c r="K66" s="109">
        <v>4991</v>
      </c>
      <c r="L66" s="109">
        <f t="shared" si="2"/>
        <v>408</v>
      </c>
      <c r="M66" s="110">
        <f t="shared" si="3"/>
        <v>8.9024656338642814</v>
      </c>
    </row>
    <row r="67" spans="1:13" ht="13.5" customHeight="1" x14ac:dyDescent="0.2">
      <c r="A67" s="55">
        <v>62</v>
      </c>
      <c r="B67" s="89" t="s">
        <v>67</v>
      </c>
      <c r="C67" s="89"/>
      <c r="D67" s="56" t="s">
        <v>58</v>
      </c>
      <c r="E67" s="109">
        <v>3965</v>
      </c>
      <c r="F67" s="109">
        <v>4590</v>
      </c>
      <c r="G67" s="109">
        <v>4947</v>
      </c>
      <c r="H67" s="109">
        <v>5460</v>
      </c>
      <c r="I67" s="109">
        <v>6256</v>
      </c>
      <c r="J67" s="109">
        <v>7104</v>
      </c>
      <c r="K67" s="109">
        <v>7535</v>
      </c>
      <c r="L67" s="109">
        <f t="shared" si="2"/>
        <v>431</v>
      </c>
      <c r="M67" s="110">
        <f t="shared" si="3"/>
        <v>6.0670045045044958</v>
      </c>
    </row>
    <row r="68" spans="1:13" ht="13.5" customHeight="1" x14ac:dyDescent="0.2">
      <c r="A68" s="55">
        <v>63</v>
      </c>
      <c r="B68" s="89" t="s">
        <v>68</v>
      </c>
      <c r="C68" s="89"/>
      <c r="D68" s="56" t="s">
        <v>58</v>
      </c>
      <c r="E68" s="109">
        <v>35445</v>
      </c>
      <c r="F68" s="109">
        <v>45438</v>
      </c>
      <c r="G68" s="109">
        <v>47304</v>
      </c>
      <c r="H68" s="109">
        <v>50626</v>
      </c>
      <c r="I68" s="109">
        <v>60357</v>
      </c>
      <c r="J68" s="109">
        <v>66090</v>
      </c>
      <c r="K68" s="109">
        <v>68568</v>
      </c>
      <c r="L68" s="109">
        <f t="shared" si="2"/>
        <v>2478</v>
      </c>
      <c r="M68" s="110">
        <f t="shared" si="3"/>
        <v>3.7494325919201117</v>
      </c>
    </row>
    <row r="69" spans="1:13" ht="13.5" customHeight="1" x14ac:dyDescent="0.2">
      <c r="A69" s="55">
        <v>64</v>
      </c>
      <c r="B69" s="89" t="s">
        <v>69</v>
      </c>
      <c r="C69" s="89"/>
      <c r="D69" s="56" t="s">
        <v>58</v>
      </c>
      <c r="E69" s="109">
        <v>20069</v>
      </c>
      <c r="F69" s="109">
        <v>24862</v>
      </c>
      <c r="G69" s="109">
        <v>25794</v>
      </c>
      <c r="H69" s="109">
        <v>27249</v>
      </c>
      <c r="I69" s="109">
        <v>31603</v>
      </c>
      <c r="J69" s="109">
        <v>34854</v>
      </c>
      <c r="K69" s="109">
        <v>36891</v>
      </c>
      <c r="L69" s="109">
        <f t="shared" si="2"/>
        <v>2037</v>
      </c>
      <c r="M69" s="110">
        <f t="shared" si="3"/>
        <v>5.8443794112583873</v>
      </c>
    </row>
    <row r="70" spans="1:13" ht="13.5" customHeight="1" x14ac:dyDescent="0.2">
      <c r="A70" s="55">
        <v>65</v>
      </c>
      <c r="B70" s="48" t="s">
        <v>70</v>
      </c>
      <c r="C70" s="48"/>
      <c r="D70" s="56" t="s">
        <v>58</v>
      </c>
      <c r="E70" s="109">
        <v>1276</v>
      </c>
      <c r="F70" s="109">
        <v>1279</v>
      </c>
      <c r="G70" s="109">
        <f>14+558+129+524+338</f>
        <v>1563</v>
      </c>
      <c r="H70" s="109">
        <v>1565</v>
      </c>
      <c r="I70" s="109">
        <v>1712</v>
      </c>
      <c r="J70" s="109">
        <v>1922</v>
      </c>
      <c r="K70" s="109">
        <v>2309</v>
      </c>
      <c r="L70" s="109">
        <f t="shared" si="2"/>
        <v>387</v>
      </c>
      <c r="M70" s="110">
        <f t="shared" si="3"/>
        <v>20.135275754422466</v>
      </c>
    </row>
    <row r="71" spans="1:13" ht="13.5" customHeight="1" x14ac:dyDescent="0.2">
      <c r="A71" s="55">
        <v>66</v>
      </c>
      <c r="B71" s="48" t="s">
        <v>71</v>
      </c>
      <c r="C71" s="48"/>
      <c r="D71" s="56" t="s">
        <v>58</v>
      </c>
      <c r="E71" s="109">
        <v>41159</v>
      </c>
      <c r="F71" s="109">
        <v>63791</v>
      </c>
      <c r="G71" s="109">
        <v>69807</v>
      </c>
      <c r="H71" s="109">
        <v>72785</v>
      </c>
      <c r="I71" s="109">
        <v>66312</v>
      </c>
      <c r="J71" s="109">
        <v>78211</v>
      </c>
      <c r="K71" s="109">
        <v>96380</v>
      </c>
      <c r="L71" s="109">
        <f t="shared" si="2"/>
        <v>18169</v>
      </c>
      <c r="M71" s="110">
        <f t="shared" si="3"/>
        <v>23.230747593049571</v>
      </c>
    </row>
    <row r="72" spans="1:13" ht="13.5" customHeight="1" x14ac:dyDescent="0.2">
      <c r="A72" s="55">
        <v>67</v>
      </c>
      <c r="B72" s="48" t="s">
        <v>72</v>
      </c>
      <c r="C72" s="48"/>
      <c r="D72" s="56" t="s">
        <v>58</v>
      </c>
      <c r="E72" s="107">
        <v>8842</v>
      </c>
      <c r="F72" s="107">
        <v>1084</v>
      </c>
      <c r="G72" s="107">
        <v>123</v>
      </c>
      <c r="H72" s="107">
        <v>523</v>
      </c>
      <c r="I72" s="107"/>
      <c r="J72" s="107">
        <v>57</v>
      </c>
      <c r="K72" s="107">
        <v>3</v>
      </c>
      <c r="L72" s="109">
        <f t="shared" si="2"/>
        <v>-54</v>
      </c>
      <c r="M72" s="110">
        <f t="shared" si="3"/>
        <v>-94.736842105263165</v>
      </c>
    </row>
    <row r="73" spans="1:13" ht="13.5" customHeight="1" x14ac:dyDescent="0.2">
      <c r="A73" s="55">
        <v>68</v>
      </c>
      <c r="B73" s="48" t="s">
        <v>73</v>
      </c>
      <c r="C73" s="48"/>
      <c r="D73" s="56" t="s">
        <v>58</v>
      </c>
      <c r="E73" s="109">
        <v>21415</v>
      </c>
      <c r="F73" s="109">
        <v>3363</v>
      </c>
      <c r="G73" s="109">
        <v>3907</v>
      </c>
      <c r="H73" s="109">
        <v>1822</v>
      </c>
      <c r="I73" s="109">
        <v>264</v>
      </c>
      <c r="J73" s="109">
        <v>347</v>
      </c>
      <c r="K73" s="109">
        <v>101</v>
      </c>
      <c r="L73" s="109">
        <f t="shared" si="2"/>
        <v>-246</v>
      </c>
      <c r="M73" s="110">
        <f t="shared" si="3"/>
        <v>-70.893371757925081</v>
      </c>
    </row>
    <row r="74" spans="1:13" ht="13.5" customHeight="1" x14ac:dyDescent="0.2">
      <c r="A74" s="55">
        <v>69</v>
      </c>
      <c r="B74" s="48" t="s">
        <v>74</v>
      </c>
      <c r="C74" s="48"/>
      <c r="D74" s="56" t="s">
        <v>58</v>
      </c>
      <c r="E74" s="109">
        <v>4360</v>
      </c>
      <c r="F74" s="109">
        <v>4313</v>
      </c>
      <c r="G74" s="109">
        <v>4489</v>
      </c>
      <c r="H74" s="109">
        <v>7875</v>
      </c>
      <c r="I74" s="109">
        <v>15032</v>
      </c>
      <c r="J74" s="109">
        <v>14456</v>
      </c>
      <c r="K74" s="109">
        <v>10562</v>
      </c>
      <c r="L74" s="109">
        <f t="shared" ref="L74:L101" si="16">K74-J74</f>
        <v>-3894</v>
      </c>
      <c r="M74" s="110">
        <f t="shared" ref="M74:M101" si="17">K74/J74*100-100</f>
        <v>-26.936912008854449</v>
      </c>
    </row>
    <row r="75" spans="1:13" ht="13.5" customHeight="1" x14ac:dyDescent="0.2">
      <c r="A75" s="55">
        <v>70</v>
      </c>
      <c r="B75" s="48" t="s">
        <v>75</v>
      </c>
      <c r="C75" s="48"/>
      <c r="D75" s="56" t="s">
        <v>58</v>
      </c>
      <c r="E75" s="109">
        <v>1246</v>
      </c>
      <c r="F75" s="109">
        <v>1684</v>
      </c>
      <c r="G75" s="109">
        <v>2014</v>
      </c>
      <c r="H75" s="109">
        <v>1269</v>
      </c>
      <c r="I75" s="109">
        <v>1077</v>
      </c>
      <c r="J75" s="109">
        <v>1086</v>
      </c>
      <c r="K75" s="109">
        <v>321</v>
      </c>
      <c r="L75" s="109">
        <f t="shared" si="16"/>
        <v>-765</v>
      </c>
      <c r="M75" s="110">
        <f t="shared" si="17"/>
        <v>-70.44198895027624</v>
      </c>
    </row>
    <row r="76" spans="1:13" ht="18" customHeight="1" x14ac:dyDescent="0.2">
      <c r="A76" s="60">
        <v>71</v>
      </c>
      <c r="B76" s="61" t="s">
        <v>76</v>
      </c>
      <c r="C76" s="61"/>
      <c r="D76" s="62" t="s">
        <v>24</v>
      </c>
      <c r="E76" s="111">
        <v>1117</v>
      </c>
      <c r="F76" s="111">
        <v>1179</v>
      </c>
      <c r="G76" s="111">
        <v>1208</v>
      </c>
      <c r="H76" s="111">
        <v>1062</v>
      </c>
      <c r="I76" s="111">
        <v>1023</v>
      </c>
      <c r="J76" s="111">
        <v>1061</v>
      </c>
      <c r="K76" s="84">
        <f>SUM(K77:K79)</f>
        <v>1090</v>
      </c>
      <c r="L76" s="109">
        <f t="shared" si="16"/>
        <v>29</v>
      </c>
      <c r="M76" s="110">
        <f>K76/J76*100-100</f>
        <v>2.7332704995287429</v>
      </c>
    </row>
    <row r="77" spans="1:13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109">
        <v>576</v>
      </c>
      <c r="F77" s="109">
        <v>568</v>
      </c>
      <c r="G77" s="109">
        <v>578</v>
      </c>
      <c r="H77" s="109">
        <v>482</v>
      </c>
      <c r="I77" s="109">
        <v>379</v>
      </c>
      <c r="J77" s="109">
        <v>377</v>
      </c>
      <c r="K77" s="109">
        <v>412</v>
      </c>
      <c r="L77" s="109">
        <f t="shared" si="16"/>
        <v>35</v>
      </c>
      <c r="M77" s="110">
        <f t="shared" si="17"/>
        <v>9.2838196286472225</v>
      </c>
    </row>
    <row r="78" spans="1:13" ht="13.5" customHeight="1" x14ac:dyDescent="0.2">
      <c r="A78" s="55">
        <v>73</v>
      </c>
      <c r="B78" s="49"/>
      <c r="C78" s="90" t="s">
        <v>79</v>
      </c>
      <c r="D78" s="56" t="s">
        <v>24</v>
      </c>
      <c r="E78" s="109">
        <v>461</v>
      </c>
      <c r="F78" s="109">
        <v>529</v>
      </c>
      <c r="G78" s="109">
        <v>551</v>
      </c>
      <c r="H78" s="109">
        <v>519</v>
      </c>
      <c r="I78" s="109">
        <v>598</v>
      </c>
      <c r="J78" s="109">
        <v>636</v>
      </c>
      <c r="K78" s="109">
        <v>635</v>
      </c>
      <c r="L78" s="109">
        <f t="shared" si="16"/>
        <v>-1</v>
      </c>
      <c r="M78" s="110">
        <f t="shared" si="17"/>
        <v>-0.15723270440251724</v>
      </c>
    </row>
    <row r="79" spans="1:13" ht="13.5" customHeight="1" x14ac:dyDescent="0.2">
      <c r="A79" s="55">
        <v>74</v>
      </c>
      <c r="B79" s="49"/>
      <c r="C79" s="90" t="s">
        <v>80</v>
      </c>
      <c r="D79" s="56" t="s">
        <v>24</v>
      </c>
      <c r="E79" s="109">
        <v>80</v>
      </c>
      <c r="F79" s="109">
        <v>82</v>
      </c>
      <c r="G79" s="109">
        <v>79</v>
      </c>
      <c r="H79" s="109">
        <v>61</v>
      </c>
      <c r="I79" s="109">
        <v>46</v>
      </c>
      <c r="J79" s="109">
        <v>48</v>
      </c>
      <c r="K79" s="109">
        <v>43</v>
      </c>
      <c r="L79" s="109">
        <f t="shared" si="16"/>
        <v>-5</v>
      </c>
      <c r="M79" s="110">
        <f t="shared" si="17"/>
        <v>-10.416666666666657</v>
      </c>
    </row>
    <row r="80" spans="1:13" ht="13.5" customHeight="1" x14ac:dyDescent="0.2">
      <c r="A80" s="55">
        <v>75</v>
      </c>
      <c r="B80" s="77" t="s">
        <v>81</v>
      </c>
      <c r="C80" s="77"/>
      <c r="D80" s="56" t="s">
        <v>24</v>
      </c>
      <c r="E80" s="109">
        <v>522</v>
      </c>
      <c r="F80" s="109">
        <v>548</v>
      </c>
      <c r="G80" s="109">
        <v>544</v>
      </c>
      <c r="H80" s="109">
        <v>484</v>
      </c>
      <c r="I80" s="109">
        <v>485</v>
      </c>
      <c r="J80" s="109">
        <v>497</v>
      </c>
      <c r="K80" s="109">
        <v>503</v>
      </c>
      <c r="L80" s="109">
        <f t="shared" si="16"/>
        <v>6</v>
      </c>
      <c r="M80" s="110">
        <f t="shared" si="17"/>
        <v>1.2072434607646017</v>
      </c>
    </row>
    <row r="81" spans="1:13" ht="13.5" customHeight="1" x14ac:dyDescent="0.2">
      <c r="A81" s="55">
        <v>76</v>
      </c>
      <c r="B81" s="48" t="s">
        <v>82</v>
      </c>
      <c r="C81" s="48"/>
      <c r="D81" s="56" t="s">
        <v>83</v>
      </c>
      <c r="E81" s="115">
        <v>3.5</v>
      </c>
      <c r="F81" s="115">
        <v>50</v>
      </c>
      <c r="G81" s="115">
        <v>28</v>
      </c>
      <c r="H81" s="115">
        <v>42</v>
      </c>
      <c r="I81" s="115">
        <v>45</v>
      </c>
      <c r="J81" s="115">
        <v>54</v>
      </c>
      <c r="K81" s="115">
        <v>45</v>
      </c>
      <c r="L81" s="109">
        <f>K81-J81</f>
        <v>-9</v>
      </c>
      <c r="M81" s="110">
        <f>K81/J81*100-100</f>
        <v>-16.666666666666657</v>
      </c>
    </row>
    <row r="82" spans="1:13" ht="13.5" customHeight="1" x14ac:dyDescent="0.2">
      <c r="A82" s="55">
        <v>77</v>
      </c>
      <c r="B82" s="48" t="s">
        <v>84</v>
      </c>
      <c r="C82" s="48"/>
      <c r="D82" s="56" t="s">
        <v>83</v>
      </c>
      <c r="E82" s="115">
        <v>0.5</v>
      </c>
      <c r="F82" s="115">
        <v>10</v>
      </c>
      <c r="G82" s="115">
        <v>8</v>
      </c>
      <c r="H82" s="115">
        <v>6</v>
      </c>
      <c r="I82" s="115">
        <v>6.4</v>
      </c>
      <c r="J82" s="115">
        <v>5.0999999999999996</v>
      </c>
      <c r="K82" s="115">
        <v>3.5</v>
      </c>
      <c r="L82" s="109">
        <f t="shared" si="16"/>
        <v>-1.5999999999999996</v>
      </c>
      <c r="M82" s="110">
        <f t="shared" si="17"/>
        <v>-31.372549019607845</v>
      </c>
    </row>
    <row r="83" spans="1:13" ht="13.5" customHeight="1" x14ac:dyDescent="0.2">
      <c r="A83" s="55">
        <v>78</v>
      </c>
      <c r="B83" s="48" t="s">
        <v>85</v>
      </c>
      <c r="C83" s="48"/>
      <c r="D83" s="56" t="s">
        <v>83</v>
      </c>
      <c r="E83" s="115">
        <v>220</v>
      </c>
      <c r="F83" s="115">
        <v>425</v>
      </c>
      <c r="G83" s="115">
        <v>170</v>
      </c>
      <c r="H83" s="115">
        <v>120</v>
      </c>
      <c r="I83" s="115">
        <v>240</v>
      </c>
      <c r="J83" s="115">
        <v>200</v>
      </c>
      <c r="K83" s="115">
        <v>388</v>
      </c>
      <c r="L83" s="109">
        <f>K83-J83</f>
        <v>188</v>
      </c>
      <c r="M83" s="110">
        <f>K83/J83*100-100</f>
        <v>94</v>
      </c>
    </row>
    <row r="84" spans="1:13" ht="13.5" customHeight="1" x14ac:dyDescent="0.2">
      <c r="A84" s="55">
        <v>79</v>
      </c>
      <c r="B84" s="48" t="s">
        <v>86</v>
      </c>
      <c r="C84" s="48"/>
      <c r="D84" s="56" t="s">
        <v>83</v>
      </c>
      <c r="E84" s="115">
        <v>3.6</v>
      </c>
      <c r="F84" s="115">
        <v>800</v>
      </c>
      <c r="G84" s="115"/>
      <c r="H84" s="115">
        <v>20</v>
      </c>
      <c r="I84" s="115"/>
      <c r="J84" s="115"/>
      <c r="K84" s="115">
        <v>3.8</v>
      </c>
      <c r="L84" s="109">
        <f>K84-J84</f>
        <v>3.8</v>
      </c>
      <c r="M84" s="110" t="s">
        <v>96</v>
      </c>
    </row>
    <row r="85" spans="1:13" ht="13.5" customHeight="1" x14ac:dyDescent="0.2">
      <c r="A85" s="55">
        <v>80</v>
      </c>
      <c r="B85" s="48" t="s">
        <v>87</v>
      </c>
      <c r="C85" s="48"/>
      <c r="D85" s="56" t="s">
        <v>8</v>
      </c>
      <c r="E85" s="109">
        <v>1</v>
      </c>
      <c r="F85" s="109">
        <v>1</v>
      </c>
      <c r="G85" s="109">
        <v>1</v>
      </c>
      <c r="H85" s="109">
        <v>1</v>
      </c>
      <c r="I85" s="109">
        <v>1</v>
      </c>
      <c r="J85" s="109">
        <v>1</v>
      </c>
      <c r="K85" s="109">
        <v>1</v>
      </c>
      <c r="L85" s="109">
        <f>K85-J85</f>
        <v>0</v>
      </c>
      <c r="M85" s="110">
        <f>K85/J85*100-100</f>
        <v>0</v>
      </c>
    </row>
    <row r="86" spans="1:13" ht="13.5" customHeight="1" x14ac:dyDescent="0.2">
      <c r="A86" s="55">
        <v>81</v>
      </c>
      <c r="B86" s="48" t="s">
        <v>88</v>
      </c>
      <c r="C86" s="48"/>
      <c r="D86" s="56" t="s">
        <v>8</v>
      </c>
      <c r="E86" s="109">
        <v>26</v>
      </c>
      <c r="F86" s="109">
        <v>25</v>
      </c>
      <c r="G86" s="109">
        <v>25</v>
      </c>
      <c r="H86" s="109">
        <v>25</v>
      </c>
      <c r="I86" s="109">
        <v>25</v>
      </c>
      <c r="J86" s="109">
        <v>27</v>
      </c>
      <c r="K86" s="109">
        <v>25</v>
      </c>
      <c r="L86" s="109">
        <f t="shared" si="16"/>
        <v>-2</v>
      </c>
      <c r="M86" s="110">
        <f t="shared" si="17"/>
        <v>-7.4074074074074048</v>
      </c>
    </row>
    <row r="87" spans="1:13" ht="13.5" customHeight="1" x14ac:dyDescent="0.2">
      <c r="A87" s="55">
        <v>82</v>
      </c>
      <c r="B87" s="48" t="s">
        <v>89</v>
      </c>
      <c r="C87" s="48"/>
      <c r="D87" s="56" t="s">
        <v>24</v>
      </c>
      <c r="E87" s="109">
        <v>775</v>
      </c>
      <c r="F87" s="109">
        <v>670</v>
      </c>
      <c r="G87" s="109">
        <v>696</v>
      </c>
      <c r="H87" s="109">
        <v>667</v>
      </c>
      <c r="I87" s="109">
        <v>665</v>
      </c>
      <c r="J87" s="109">
        <v>634</v>
      </c>
      <c r="K87" s="109">
        <v>656</v>
      </c>
      <c r="L87" s="109">
        <f t="shared" si="16"/>
        <v>22</v>
      </c>
      <c r="M87" s="110">
        <f t="shared" si="17"/>
        <v>3.4700315457413211</v>
      </c>
    </row>
    <row r="88" spans="1:13" ht="13.5" customHeight="1" x14ac:dyDescent="0.2">
      <c r="A88" s="55">
        <v>83</v>
      </c>
      <c r="B88" s="48" t="s">
        <v>90</v>
      </c>
      <c r="C88" s="48"/>
      <c r="D88" s="56" t="s">
        <v>24</v>
      </c>
      <c r="E88" s="109">
        <v>369</v>
      </c>
      <c r="F88" s="109">
        <v>330</v>
      </c>
      <c r="G88" s="109">
        <v>349</v>
      </c>
      <c r="H88" s="109">
        <v>334</v>
      </c>
      <c r="I88" s="109">
        <v>333</v>
      </c>
      <c r="J88" s="109">
        <v>323</v>
      </c>
      <c r="K88" s="109">
        <v>330</v>
      </c>
      <c r="L88" s="109">
        <f t="shared" si="16"/>
        <v>7</v>
      </c>
      <c r="M88" s="110">
        <f t="shared" si="17"/>
        <v>2.1671826625387069</v>
      </c>
    </row>
    <row r="89" spans="1:13" ht="13.5" customHeight="1" x14ac:dyDescent="0.2">
      <c r="A89" s="55">
        <v>84</v>
      </c>
      <c r="B89" s="48" t="s">
        <v>91</v>
      </c>
      <c r="C89" s="48"/>
      <c r="D89" s="56" t="s">
        <v>24</v>
      </c>
      <c r="E89" s="109">
        <v>72</v>
      </c>
      <c r="F89" s="109">
        <v>76</v>
      </c>
      <c r="G89" s="109">
        <v>62</v>
      </c>
      <c r="H89" s="109">
        <v>74</v>
      </c>
      <c r="I89" s="109">
        <v>61</v>
      </c>
      <c r="J89" s="109">
        <v>62</v>
      </c>
      <c r="K89" s="109">
        <v>64</v>
      </c>
      <c r="L89" s="109">
        <f t="shared" si="16"/>
        <v>2</v>
      </c>
      <c r="M89" s="110">
        <f t="shared" si="17"/>
        <v>3.2258064516128968</v>
      </c>
    </row>
    <row r="90" spans="1:13" ht="13.5" customHeight="1" x14ac:dyDescent="0.2">
      <c r="A90" s="55">
        <v>85</v>
      </c>
      <c r="B90" s="48" t="s">
        <v>90</v>
      </c>
      <c r="C90" s="48"/>
      <c r="D90" s="56" t="s">
        <v>24</v>
      </c>
      <c r="E90" s="109">
        <v>43</v>
      </c>
      <c r="F90" s="109">
        <v>46</v>
      </c>
      <c r="G90" s="109">
        <v>45</v>
      </c>
      <c r="H90" s="109">
        <v>43</v>
      </c>
      <c r="I90" s="109">
        <v>46</v>
      </c>
      <c r="J90" s="109">
        <v>44</v>
      </c>
      <c r="K90" s="109">
        <v>54</v>
      </c>
      <c r="L90" s="109">
        <f t="shared" si="16"/>
        <v>10</v>
      </c>
      <c r="M90" s="110">
        <f t="shared" si="17"/>
        <v>22.727272727272734</v>
      </c>
    </row>
    <row r="91" spans="1:13" ht="13.5" customHeight="1" x14ac:dyDescent="0.2">
      <c r="A91" s="55">
        <v>86</v>
      </c>
      <c r="B91" s="48" t="s">
        <v>92</v>
      </c>
      <c r="C91" s="48"/>
      <c r="D91" s="56" t="s">
        <v>24</v>
      </c>
      <c r="E91" s="109">
        <v>37</v>
      </c>
      <c r="F91" s="109">
        <v>36</v>
      </c>
      <c r="G91" s="109">
        <v>36</v>
      </c>
      <c r="H91" s="109">
        <v>35</v>
      </c>
      <c r="I91" s="109">
        <v>33</v>
      </c>
      <c r="J91" s="109">
        <v>33</v>
      </c>
      <c r="K91" s="109">
        <v>34</v>
      </c>
      <c r="L91" s="109">
        <f t="shared" si="16"/>
        <v>1</v>
      </c>
      <c r="M91" s="110">
        <f t="shared" si="17"/>
        <v>3.0303030303030312</v>
      </c>
    </row>
    <row r="92" spans="1:13" ht="13.5" customHeight="1" x14ac:dyDescent="0.2">
      <c r="A92" s="55">
        <v>87</v>
      </c>
      <c r="B92" s="48" t="s">
        <v>90</v>
      </c>
      <c r="C92" s="48"/>
      <c r="D92" s="56" t="s">
        <v>24</v>
      </c>
      <c r="E92" s="109">
        <v>28</v>
      </c>
      <c r="F92" s="109">
        <v>28</v>
      </c>
      <c r="G92" s="109">
        <v>28</v>
      </c>
      <c r="H92" s="109">
        <v>28</v>
      </c>
      <c r="I92" s="109">
        <v>29</v>
      </c>
      <c r="J92" s="109">
        <v>27</v>
      </c>
      <c r="K92" s="109">
        <v>28</v>
      </c>
      <c r="L92" s="109">
        <f t="shared" si="16"/>
        <v>1</v>
      </c>
      <c r="M92" s="110">
        <f t="shared" si="17"/>
        <v>3.7037037037036953</v>
      </c>
    </row>
    <row r="93" spans="1:13" ht="13.5" customHeight="1" x14ac:dyDescent="0.2">
      <c r="A93" s="55">
        <v>88</v>
      </c>
      <c r="B93" s="48" t="s">
        <v>93</v>
      </c>
      <c r="C93" s="48"/>
      <c r="D93" s="56" t="s">
        <v>24</v>
      </c>
      <c r="E93" s="109">
        <v>111</v>
      </c>
      <c r="F93" s="109">
        <v>48</v>
      </c>
      <c r="G93" s="109">
        <v>72</v>
      </c>
      <c r="H93" s="109">
        <v>44</v>
      </c>
      <c r="I93" s="109">
        <v>52</v>
      </c>
      <c r="J93" s="109">
        <v>60</v>
      </c>
      <c r="K93" s="109">
        <v>79</v>
      </c>
      <c r="L93" s="109">
        <f t="shared" si="16"/>
        <v>19</v>
      </c>
      <c r="M93" s="110">
        <f t="shared" si="17"/>
        <v>31.666666666666657</v>
      </c>
    </row>
    <row r="94" spans="1:13" ht="13.5" customHeight="1" x14ac:dyDescent="0.2">
      <c r="A94" s="55">
        <v>89</v>
      </c>
      <c r="B94" s="48" t="s">
        <v>94</v>
      </c>
      <c r="C94" s="48"/>
      <c r="D94" s="56" t="s">
        <v>24</v>
      </c>
      <c r="E94" s="109">
        <v>80</v>
      </c>
      <c r="F94" s="109">
        <v>80</v>
      </c>
      <c r="G94" s="109">
        <v>80</v>
      </c>
      <c r="H94" s="109">
        <v>80</v>
      </c>
      <c r="I94" s="109">
        <v>63</v>
      </c>
      <c r="J94" s="109">
        <v>47</v>
      </c>
      <c r="K94" s="109">
        <v>45</v>
      </c>
      <c r="L94" s="109">
        <f t="shared" si="16"/>
        <v>-2</v>
      </c>
      <c r="M94" s="110">
        <f t="shared" si="17"/>
        <v>-4.2553191489361666</v>
      </c>
    </row>
    <row r="95" spans="1:13" ht="13.5" customHeight="1" x14ac:dyDescent="0.2">
      <c r="A95" s="55">
        <v>90</v>
      </c>
      <c r="B95" s="48" t="s">
        <v>95</v>
      </c>
      <c r="C95" s="48"/>
      <c r="D95" s="56" t="s">
        <v>24</v>
      </c>
      <c r="E95" s="109">
        <v>14</v>
      </c>
      <c r="F95" s="109">
        <v>11</v>
      </c>
      <c r="G95" s="109">
        <v>24</v>
      </c>
      <c r="H95" s="109">
        <v>23</v>
      </c>
      <c r="I95" s="109">
        <v>17</v>
      </c>
      <c r="J95" s="109">
        <v>20</v>
      </c>
      <c r="K95" s="109">
        <v>11</v>
      </c>
      <c r="L95" s="109">
        <f t="shared" si="16"/>
        <v>-9</v>
      </c>
      <c r="M95" s="110">
        <f t="shared" si="17"/>
        <v>-44.999999999999993</v>
      </c>
    </row>
    <row r="96" spans="1:13" ht="13.5" customHeight="1" x14ac:dyDescent="0.2">
      <c r="A96" s="55">
        <v>91</v>
      </c>
      <c r="B96" s="48" t="s">
        <v>97</v>
      </c>
      <c r="C96" s="48"/>
      <c r="D96" s="56" t="s">
        <v>24</v>
      </c>
      <c r="E96" s="109">
        <v>13</v>
      </c>
      <c r="F96" s="109">
        <v>11</v>
      </c>
      <c r="G96" s="109">
        <v>24</v>
      </c>
      <c r="H96" s="109">
        <v>23</v>
      </c>
      <c r="I96" s="109">
        <v>17</v>
      </c>
      <c r="J96" s="109">
        <v>20</v>
      </c>
      <c r="K96" s="109">
        <v>11</v>
      </c>
      <c r="L96" s="109">
        <f t="shared" si="16"/>
        <v>-9</v>
      </c>
      <c r="M96" s="110">
        <f t="shared" si="17"/>
        <v>-44.999999999999993</v>
      </c>
    </row>
    <row r="97" spans="1:13" ht="27" customHeight="1" x14ac:dyDescent="0.2">
      <c r="A97" s="55">
        <v>92</v>
      </c>
      <c r="B97" s="48" t="s">
        <v>98</v>
      </c>
      <c r="C97" s="48"/>
      <c r="D97" s="56" t="s">
        <v>24</v>
      </c>
      <c r="E97" s="109"/>
      <c r="F97" s="109">
        <v>3</v>
      </c>
      <c r="G97" s="109">
        <v>1</v>
      </c>
      <c r="H97" s="109">
        <v>1</v>
      </c>
      <c r="I97" s="109"/>
      <c r="J97" s="109">
        <v>1</v>
      </c>
      <c r="K97" s="109"/>
      <c r="L97" s="109">
        <f t="shared" si="16"/>
        <v>-1</v>
      </c>
      <c r="M97" s="110">
        <f t="shared" si="17"/>
        <v>-100</v>
      </c>
    </row>
    <row r="98" spans="1:13" ht="13.5" customHeight="1" x14ac:dyDescent="0.2">
      <c r="A98" s="55">
        <v>93</v>
      </c>
      <c r="B98" s="48" t="s">
        <v>99</v>
      </c>
      <c r="C98" s="48"/>
      <c r="D98" s="56" t="s">
        <v>24</v>
      </c>
      <c r="E98" s="109"/>
      <c r="F98" s="109"/>
      <c r="G98" s="109"/>
      <c r="H98" s="109">
        <v>1</v>
      </c>
      <c r="I98" s="109"/>
      <c r="J98" s="109"/>
      <c r="K98" s="109">
        <v>1</v>
      </c>
      <c r="L98" s="109">
        <f t="shared" si="16"/>
        <v>1</v>
      </c>
      <c r="M98" s="110" t="e">
        <f t="shared" si="17"/>
        <v>#DIV/0!</v>
      </c>
    </row>
    <row r="99" spans="1:13" ht="13.5" customHeight="1" x14ac:dyDescent="0.2">
      <c r="A99" s="55">
        <v>94</v>
      </c>
      <c r="B99" s="48" t="s">
        <v>100</v>
      </c>
      <c r="C99" s="48"/>
      <c r="D99" s="56" t="s">
        <v>24</v>
      </c>
      <c r="E99" s="109">
        <v>63</v>
      </c>
      <c r="F99" s="109">
        <v>11</v>
      </c>
      <c r="G99" s="109">
        <v>28</v>
      </c>
      <c r="H99" s="109">
        <v>18</v>
      </c>
      <c r="I99" s="109">
        <v>17</v>
      </c>
      <c r="J99" s="109">
        <v>27</v>
      </c>
      <c r="K99" s="109">
        <v>36</v>
      </c>
      <c r="L99" s="109">
        <f>K99-J99</f>
        <v>9</v>
      </c>
      <c r="M99" s="110">
        <f t="shared" si="17"/>
        <v>33.333333333333314</v>
      </c>
    </row>
    <row r="100" spans="1:13" ht="13.5" customHeight="1" x14ac:dyDescent="0.2">
      <c r="A100" s="55">
        <v>95</v>
      </c>
      <c r="B100" s="48" t="s">
        <v>101</v>
      </c>
      <c r="C100" s="48"/>
      <c r="D100" s="56" t="s">
        <v>8</v>
      </c>
      <c r="E100" s="109">
        <v>8</v>
      </c>
      <c r="F100" s="109">
        <v>6</v>
      </c>
      <c r="G100" s="109">
        <v>2</v>
      </c>
      <c r="H100" s="109">
        <v>7</v>
      </c>
      <c r="I100" s="109">
        <v>5</v>
      </c>
      <c r="J100" s="109">
        <v>8</v>
      </c>
      <c r="K100" s="109">
        <v>9</v>
      </c>
      <c r="L100" s="109">
        <f>K100-J100</f>
        <v>1</v>
      </c>
      <c r="M100" s="110">
        <f t="shared" si="17"/>
        <v>12.5</v>
      </c>
    </row>
    <row r="101" spans="1:13" ht="13.5" customHeight="1" x14ac:dyDescent="0.2">
      <c r="A101" s="55">
        <v>96</v>
      </c>
      <c r="B101" s="48" t="s">
        <v>102</v>
      </c>
      <c r="C101" s="48"/>
      <c r="D101" s="56" t="s">
        <v>24</v>
      </c>
      <c r="E101" s="109">
        <v>7</v>
      </c>
      <c r="F101" s="109">
        <v>4</v>
      </c>
      <c r="G101" s="109">
        <v>1</v>
      </c>
      <c r="H101" s="109">
        <v>6</v>
      </c>
      <c r="I101" s="109">
        <v>4</v>
      </c>
      <c r="J101" s="109">
        <v>9</v>
      </c>
      <c r="K101" s="109">
        <v>8</v>
      </c>
      <c r="L101" s="109">
        <f t="shared" si="16"/>
        <v>-1</v>
      </c>
      <c r="M101" s="110">
        <f t="shared" si="17"/>
        <v>-11.111111111111114</v>
      </c>
    </row>
    <row r="102" spans="1:13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ht="18" customHeight="1" x14ac:dyDescent="0.2"/>
    <row r="104" spans="1:13" ht="18" customHeight="1" x14ac:dyDescent="0.2"/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H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6999999999999995" bottom="0.27559055118110237" header="0.15748031496062992" footer="0.1574803149606299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workbookViewId="0">
      <selection activeCell="I83" sqref="I83"/>
    </sheetView>
  </sheetViews>
  <sheetFormatPr defaultRowHeight="11.25" x14ac:dyDescent="0.2"/>
  <cols>
    <col min="1" max="1" width="3.5703125" style="133" customWidth="1"/>
    <col min="2" max="2" width="15.85546875" style="133" customWidth="1"/>
    <col min="3" max="3" width="13" style="133" customWidth="1"/>
    <col min="4" max="4" width="8.42578125" style="133" customWidth="1"/>
    <col min="5" max="11" width="6.85546875" style="133" customWidth="1"/>
    <col min="12" max="12" width="7" style="133" customWidth="1"/>
    <col min="13" max="13" width="6.140625" style="133" customWidth="1"/>
    <col min="14" max="14" width="0.7109375" style="133" customWidth="1"/>
    <col min="15" max="16384" width="9.140625" style="133"/>
  </cols>
  <sheetData>
    <row r="1" spans="1:13" ht="15" customHeight="1" x14ac:dyDescent="0.2">
      <c r="A1" s="131"/>
      <c r="B1" s="131" t="s">
        <v>113</v>
      </c>
      <c r="C1" s="132"/>
      <c r="D1" s="132"/>
      <c r="G1" s="43"/>
      <c r="H1" s="43"/>
      <c r="I1" s="43"/>
      <c r="J1" s="43"/>
      <c r="K1" s="134"/>
      <c r="L1" s="43"/>
      <c r="M1" s="43"/>
    </row>
    <row r="2" spans="1:13" ht="18.75" customHeight="1" x14ac:dyDescent="0.2">
      <c r="A2" s="135" t="s">
        <v>109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14.25" customHeight="1" x14ac:dyDescent="0.2">
      <c r="H3" s="136"/>
      <c r="I3" s="137" t="s">
        <v>110</v>
      </c>
      <c r="J3" s="137"/>
      <c r="K3" s="137"/>
      <c r="L3" s="137"/>
      <c r="M3" s="137"/>
    </row>
    <row r="4" spans="1:13" s="141" customFormat="1" ht="15" customHeight="1" x14ac:dyDescent="0.2">
      <c r="A4" s="49" t="s">
        <v>1</v>
      </c>
      <c r="B4" s="48" t="s">
        <v>2</v>
      </c>
      <c r="C4" s="48"/>
      <c r="D4" s="49" t="s">
        <v>3</v>
      </c>
      <c r="E4" s="138">
        <v>2008</v>
      </c>
      <c r="F4" s="138">
        <v>2010</v>
      </c>
      <c r="G4" s="138">
        <v>2011</v>
      </c>
      <c r="H4" s="138">
        <v>2012</v>
      </c>
      <c r="I4" s="138">
        <v>2013</v>
      </c>
      <c r="J4" s="138">
        <v>2014</v>
      </c>
      <c r="K4" s="138">
        <v>2015</v>
      </c>
      <c r="L4" s="139" t="s">
        <v>4</v>
      </c>
      <c r="M4" s="140"/>
    </row>
    <row r="5" spans="1:13" s="141" customFormat="1" ht="15" customHeight="1" x14ac:dyDescent="0.2">
      <c r="A5" s="49"/>
      <c r="B5" s="48"/>
      <c r="C5" s="48"/>
      <c r="D5" s="49"/>
      <c r="E5" s="138"/>
      <c r="F5" s="138"/>
      <c r="G5" s="138"/>
      <c r="H5" s="138"/>
      <c r="I5" s="138"/>
      <c r="J5" s="138"/>
      <c r="K5" s="138"/>
      <c r="L5" s="142" t="s">
        <v>5</v>
      </c>
      <c r="M5" s="142" t="s">
        <v>6</v>
      </c>
    </row>
    <row r="6" spans="1:13" s="141" customFormat="1" ht="13.5" customHeight="1" x14ac:dyDescent="0.2">
      <c r="A6" s="56">
        <v>1</v>
      </c>
      <c r="B6" s="48" t="s">
        <v>7</v>
      </c>
      <c r="C6" s="48"/>
      <c r="D6" s="56" t="s">
        <v>8</v>
      </c>
      <c r="E6" s="143">
        <v>5</v>
      </c>
      <c r="F6" s="143">
        <v>5</v>
      </c>
      <c r="G6" s="143">
        <v>5</v>
      </c>
      <c r="H6" s="143">
        <v>5</v>
      </c>
      <c r="I6" s="143">
        <v>5</v>
      </c>
      <c r="J6" s="143">
        <v>5</v>
      </c>
      <c r="K6" s="143">
        <v>5</v>
      </c>
      <c r="L6" s="64">
        <f t="shared" ref="L6:L8" si="0">I6-E6</f>
        <v>0</v>
      </c>
      <c r="M6" s="65">
        <f t="shared" ref="M6:M8" si="1">I6/E6*100-100</f>
        <v>0</v>
      </c>
    </row>
    <row r="7" spans="1:13" s="141" customFormat="1" ht="13.5" customHeight="1" x14ac:dyDescent="0.2">
      <c r="A7" s="56">
        <v>2</v>
      </c>
      <c r="B7" s="48" t="s">
        <v>9</v>
      </c>
      <c r="C7" s="48"/>
      <c r="D7" s="56" t="s">
        <v>10</v>
      </c>
      <c r="E7" s="143">
        <v>12762</v>
      </c>
      <c r="F7" s="143">
        <v>12762</v>
      </c>
      <c r="G7" s="143">
        <v>12762</v>
      </c>
      <c r="H7" s="143">
        <v>12762</v>
      </c>
      <c r="I7" s="143">
        <v>12762</v>
      </c>
      <c r="J7" s="143">
        <v>12762</v>
      </c>
      <c r="K7" s="143">
        <v>12762</v>
      </c>
      <c r="L7" s="64">
        <f t="shared" si="0"/>
        <v>0</v>
      </c>
      <c r="M7" s="65">
        <f t="shared" si="1"/>
        <v>0</v>
      </c>
    </row>
    <row r="8" spans="1:13" s="141" customFormat="1" ht="13.5" customHeight="1" x14ac:dyDescent="0.2">
      <c r="A8" s="56">
        <v>3</v>
      </c>
      <c r="B8" s="48" t="s">
        <v>11</v>
      </c>
      <c r="C8" s="48"/>
      <c r="D8" s="56" t="s">
        <v>12</v>
      </c>
      <c r="E8" s="143">
        <v>50</v>
      </c>
      <c r="F8" s="143">
        <v>50</v>
      </c>
      <c r="G8" s="143">
        <v>50</v>
      </c>
      <c r="H8" s="143">
        <v>50</v>
      </c>
      <c r="I8" s="143">
        <v>50</v>
      </c>
      <c r="J8" s="143">
        <v>50</v>
      </c>
      <c r="K8" s="143">
        <v>50</v>
      </c>
      <c r="L8" s="64">
        <f t="shared" si="0"/>
        <v>0</v>
      </c>
      <c r="M8" s="65">
        <f t="shared" si="1"/>
        <v>0</v>
      </c>
    </row>
    <row r="9" spans="1:13" s="141" customFormat="1" ht="18" customHeight="1" x14ac:dyDescent="0.2">
      <c r="A9" s="144">
        <v>4</v>
      </c>
      <c r="B9" s="61" t="s">
        <v>13</v>
      </c>
      <c r="C9" s="61"/>
      <c r="D9" s="62" t="s">
        <v>14</v>
      </c>
      <c r="E9" s="84">
        <f>E10+E11</f>
        <v>869</v>
      </c>
      <c r="F9" s="84">
        <f>F10+F11</f>
        <v>869</v>
      </c>
      <c r="G9" s="84">
        <f>G10+G11</f>
        <v>875</v>
      </c>
      <c r="H9" s="84">
        <f>H10+H11</f>
        <v>909</v>
      </c>
      <c r="I9" s="84">
        <f>I10+I11</f>
        <v>919</v>
      </c>
      <c r="J9" s="84">
        <v>916</v>
      </c>
      <c r="K9" s="84">
        <v>938</v>
      </c>
      <c r="L9" s="64">
        <f>K9-J9</f>
        <v>22</v>
      </c>
      <c r="M9" s="65">
        <f>K9/J9*100-100</f>
        <v>2.4017467248908133</v>
      </c>
    </row>
    <row r="10" spans="1:13" s="141" customFormat="1" ht="13.5" customHeight="1" x14ac:dyDescent="0.2">
      <c r="A10" s="56">
        <v>5</v>
      </c>
      <c r="B10" s="48" t="s">
        <v>15</v>
      </c>
      <c r="C10" s="48"/>
      <c r="D10" s="56" t="s">
        <v>14</v>
      </c>
      <c r="E10" s="64">
        <v>173</v>
      </c>
      <c r="F10" s="64">
        <v>176</v>
      </c>
      <c r="G10" s="64">
        <v>178</v>
      </c>
      <c r="H10" s="64">
        <v>298</v>
      </c>
      <c r="I10" s="64">
        <v>298</v>
      </c>
      <c r="J10" s="64">
        <v>297</v>
      </c>
      <c r="K10" s="64">
        <v>206</v>
      </c>
      <c r="L10" s="64">
        <f t="shared" ref="L10:L73" si="2">K10-J10</f>
        <v>-91</v>
      </c>
      <c r="M10" s="65">
        <f t="shared" ref="M10:M73" si="3">K10/J10*100-100</f>
        <v>-30.639730639730644</v>
      </c>
    </row>
    <row r="11" spans="1:13" s="141" customFormat="1" ht="13.5" customHeight="1" x14ac:dyDescent="0.2">
      <c r="A11" s="56">
        <v>6</v>
      </c>
      <c r="B11" s="48" t="s">
        <v>16</v>
      </c>
      <c r="C11" s="48"/>
      <c r="D11" s="56" t="s">
        <v>14</v>
      </c>
      <c r="E11" s="64">
        <v>696</v>
      </c>
      <c r="F11" s="64">
        <v>693</v>
      </c>
      <c r="G11" s="64">
        <v>697</v>
      </c>
      <c r="H11" s="64">
        <v>611</v>
      </c>
      <c r="I11" s="64">
        <v>621</v>
      </c>
      <c r="J11" s="64">
        <v>619</v>
      </c>
      <c r="K11" s="64">
        <v>732</v>
      </c>
      <c r="L11" s="64">
        <f t="shared" si="2"/>
        <v>113</v>
      </c>
      <c r="M11" s="65">
        <f t="shared" si="3"/>
        <v>18.255250403877227</v>
      </c>
    </row>
    <row r="12" spans="1:13" s="141" customFormat="1" ht="13.5" customHeight="1" x14ac:dyDescent="0.2">
      <c r="A12" s="56">
        <v>7</v>
      </c>
      <c r="B12" s="48" t="s">
        <v>17</v>
      </c>
      <c r="C12" s="48"/>
      <c r="D12" s="56" t="s">
        <v>18</v>
      </c>
      <c r="E12" s="65">
        <f>E11/E9*100</f>
        <v>80.092059838895281</v>
      </c>
      <c r="F12" s="65">
        <v>79.74683544303798</v>
      </c>
      <c r="G12" s="65">
        <v>79.657142857142858</v>
      </c>
      <c r="H12" s="65">
        <v>67.21672167216721</v>
      </c>
      <c r="I12" s="65">
        <f>I11/I9*100</f>
        <v>67.573449401523405</v>
      </c>
      <c r="J12" s="65">
        <f>J11/J9*100</f>
        <v>67.576419213973807</v>
      </c>
      <c r="K12" s="65">
        <f>K11/K9*100</f>
        <v>78.038379530916842</v>
      </c>
      <c r="L12" s="64">
        <f t="shared" si="2"/>
        <v>10.461960316943035</v>
      </c>
      <c r="M12" s="65">
        <f t="shared" si="3"/>
        <v>15.48167310229374</v>
      </c>
    </row>
    <row r="13" spans="1:13" s="141" customFormat="1" ht="13.5" customHeight="1" x14ac:dyDescent="0.2">
      <c r="A13" s="56">
        <v>8</v>
      </c>
      <c r="B13" s="48" t="s">
        <v>19</v>
      </c>
      <c r="C13" s="48"/>
      <c r="D13" s="56" t="s">
        <v>14</v>
      </c>
      <c r="E13" s="64">
        <v>108</v>
      </c>
      <c r="F13" s="64">
        <v>107</v>
      </c>
      <c r="G13" s="64">
        <v>104</v>
      </c>
      <c r="H13" s="64">
        <v>138</v>
      </c>
      <c r="I13" s="64">
        <v>148</v>
      </c>
      <c r="J13" s="64">
        <v>149</v>
      </c>
      <c r="K13" s="64"/>
      <c r="L13" s="64">
        <f t="shared" si="2"/>
        <v>-149</v>
      </c>
      <c r="M13" s="65">
        <f t="shared" si="3"/>
        <v>-100</v>
      </c>
    </row>
    <row r="14" spans="1:13" s="141" customFormat="1" ht="13.5" customHeight="1" x14ac:dyDescent="0.2">
      <c r="A14" s="56">
        <v>9</v>
      </c>
      <c r="B14" s="68" t="s">
        <v>20</v>
      </c>
      <c r="C14" s="68"/>
      <c r="D14" s="56" t="s">
        <v>18</v>
      </c>
      <c r="E14" s="65">
        <f>E13/E9*100</f>
        <v>12.428078250863061</v>
      </c>
      <c r="F14" s="65">
        <v>12.31300345224396</v>
      </c>
      <c r="G14" s="65">
        <v>11.885714285714286</v>
      </c>
      <c r="H14" s="65">
        <v>15.181518151815181</v>
      </c>
      <c r="I14" s="65">
        <f>I13/I9*100</f>
        <v>16.104461371055496</v>
      </c>
      <c r="J14" s="65">
        <f>J13/J9*100</f>
        <v>16.266375545851528</v>
      </c>
      <c r="K14" s="65"/>
      <c r="L14" s="64">
        <f t="shared" si="2"/>
        <v>-16.266375545851528</v>
      </c>
      <c r="M14" s="65">
        <f t="shared" si="3"/>
        <v>-100</v>
      </c>
    </row>
    <row r="15" spans="1:13" s="141" customFormat="1" ht="13.5" customHeight="1" x14ac:dyDescent="0.2">
      <c r="A15" s="56">
        <v>10</v>
      </c>
      <c r="B15" s="48" t="s">
        <v>21</v>
      </c>
      <c r="C15" s="48"/>
      <c r="D15" s="56" t="s">
        <v>14</v>
      </c>
      <c r="E15" s="64">
        <f>169+16</f>
        <v>185</v>
      </c>
      <c r="F15" s="64">
        <v>189</v>
      </c>
      <c r="G15" s="64">
        <v>185</v>
      </c>
      <c r="H15" s="64">
        <v>300</v>
      </c>
      <c r="I15" s="64">
        <v>296</v>
      </c>
      <c r="J15" s="64">
        <v>296</v>
      </c>
      <c r="K15" s="64"/>
      <c r="L15" s="64">
        <f t="shared" si="2"/>
        <v>-296</v>
      </c>
      <c r="M15" s="65">
        <f t="shared" si="3"/>
        <v>-100</v>
      </c>
    </row>
    <row r="16" spans="1:13" s="141" customFormat="1" ht="13.5" customHeight="1" x14ac:dyDescent="0.2">
      <c r="A16" s="56">
        <v>11</v>
      </c>
      <c r="B16" s="68" t="s">
        <v>20</v>
      </c>
      <c r="C16" s="68"/>
      <c r="D16" s="56" t="s">
        <v>18</v>
      </c>
      <c r="E16" s="65">
        <f>E15/E9*100</f>
        <v>21.288837744533947</v>
      </c>
      <c r="F16" s="65">
        <v>21.749136939010359</v>
      </c>
      <c r="G16" s="65">
        <v>21.142857142857142</v>
      </c>
      <c r="H16" s="65">
        <v>33.003300330032999</v>
      </c>
      <c r="I16" s="65">
        <f>I15/I9*100</f>
        <v>32.208922742110992</v>
      </c>
      <c r="J16" s="65">
        <f>J15/J9*100</f>
        <v>32.314410480349345</v>
      </c>
      <c r="K16" s="65"/>
      <c r="L16" s="64">
        <f t="shared" si="2"/>
        <v>-32.314410480349345</v>
      </c>
      <c r="M16" s="65">
        <f t="shared" si="3"/>
        <v>-100</v>
      </c>
    </row>
    <row r="17" spans="1:13" s="141" customFormat="1" ht="13.5" customHeight="1" x14ac:dyDescent="0.2">
      <c r="A17" s="56">
        <v>12</v>
      </c>
      <c r="B17" s="48" t="s">
        <v>22</v>
      </c>
      <c r="C17" s="48"/>
      <c r="D17" s="56" t="s">
        <v>14</v>
      </c>
      <c r="E17" s="64">
        <v>272</v>
      </c>
      <c r="F17" s="64">
        <v>306</v>
      </c>
      <c r="G17" s="64">
        <v>311</v>
      </c>
      <c r="H17" s="64">
        <v>375</v>
      </c>
      <c r="I17" s="64">
        <v>450</v>
      </c>
      <c r="J17" s="64">
        <v>460</v>
      </c>
      <c r="K17" s="64"/>
      <c r="L17" s="64">
        <f t="shared" si="2"/>
        <v>-460</v>
      </c>
      <c r="M17" s="65">
        <f t="shared" si="3"/>
        <v>-100</v>
      </c>
    </row>
    <row r="18" spans="1:13" s="141" customFormat="1" ht="13.5" customHeight="1" x14ac:dyDescent="0.2">
      <c r="A18" s="56">
        <v>13</v>
      </c>
      <c r="B18" s="68" t="s">
        <v>20</v>
      </c>
      <c r="C18" s="68"/>
      <c r="D18" s="56" t="s">
        <v>18</v>
      </c>
      <c r="E18" s="65">
        <f>E17/E9*100</f>
        <v>31.300345224395858</v>
      </c>
      <c r="F18" s="65">
        <v>35.212888377445339</v>
      </c>
      <c r="G18" s="65">
        <v>35.542857142857144</v>
      </c>
      <c r="H18" s="65">
        <v>41.254125412541256</v>
      </c>
      <c r="I18" s="65">
        <f>I17/I9*100</f>
        <v>48.966267682263329</v>
      </c>
      <c r="J18" s="65">
        <f>J17/J9*100</f>
        <v>50.21834061135371</v>
      </c>
      <c r="K18" s="65"/>
      <c r="L18" s="64">
        <f t="shared" si="2"/>
        <v>-50.21834061135371</v>
      </c>
      <c r="M18" s="65">
        <f t="shared" si="3"/>
        <v>-100</v>
      </c>
    </row>
    <row r="19" spans="1:13" s="141" customFormat="1" ht="18" customHeight="1" x14ac:dyDescent="0.2">
      <c r="A19" s="144">
        <v>14</v>
      </c>
      <c r="B19" s="61" t="s">
        <v>23</v>
      </c>
      <c r="C19" s="61"/>
      <c r="D19" s="62" t="s">
        <v>24</v>
      </c>
      <c r="E19" s="84">
        <f>E20+E21</f>
        <v>3263</v>
      </c>
      <c r="F19" s="84">
        <v>3144</v>
      </c>
      <c r="G19" s="84">
        <v>3146</v>
      </c>
      <c r="H19" s="84">
        <v>3178</v>
      </c>
      <c r="I19" s="84">
        <f>I20+I21</f>
        <v>3145</v>
      </c>
      <c r="J19" s="84">
        <v>3134</v>
      </c>
      <c r="K19" s="84">
        <v>3188</v>
      </c>
      <c r="L19" s="64">
        <f t="shared" si="2"/>
        <v>54</v>
      </c>
      <c r="M19" s="65">
        <f t="shared" si="3"/>
        <v>1.7230376515635015</v>
      </c>
    </row>
    <row r="20" spans="1:13" s="141" customFormat="1" ht="13.5" customHeight="1" x14ac:dyDescent="0.2">
      <c r="A20" s="56">
        <v>15</v>
      </c>
      <c r="B20" s="48" t="s">
        <v>25</v>
      </c>
      <c r="C20" s="48"/>
      <c r="D20" s="56" t="s">
        <v>24</v>
      </c>
      <c r="E20" s="64">
        <v>1645</v>
      </c>
      <c r="F20" s="64">
        <v>1597</v>
      </c>
      <c r="G20" s="64">
        <v>1600</v>
      </c>
      <c r="H20" s="64">
        <v>1613</v>
      </c>
      <c r="I20" s="64">
        <v>1606</v>
      </c>
      <c r="J20" s="64">
        <v>1631</v>
      </c>
      <c r="K20" s="64">
        <v>1682</v>
      </c>
      <c r="L20" s="64">
        <f t="shared" si="2"/>
        <v>51</v>
      </c>
      <c r="M20" s="65">
        <f t="shared" si="3"/>
        <v>3.1269160024524751</v>
      </c>
    </row>
    <row r="21" spans="1:13" s="141" customFormat="1" ht="13.5" customHeight="1" x14ac:dyDescent="0.2">
      <c r="A21" s="56">
        <v>16</v>
      </c>
      <c r="B21" s="48" t="s">
        <v>26</v>
      </c>
      <c r="C21" s="48"/>
      <c r="D21" s="56" t="s">
        <v>24</v>
      </c>
      <c r="E21" s="64">
        <v>1618</v>
      </c>
      <c r="F21" s="64">
        <v>1547</v>
      </c>
      <c r="G21" s="64">
        <v>1546</v>
      </c>
      <c r="H21" s="64">
        <v>1565</v>
      </c>
      <c r="I21" s="64">
        <v>1539</v>
      </c>
      <c r="J21" s="64">
        <v>1503</v>
      </c>
      <c r="K21" s="64">
        <v>1506</v>
      </c>
      <c r="L21" s="64">
        <f t="shared" si="2"/>
        <v>3</v>
      </c>
      <c r="M21" s="65">
        <f t="shared" si="3"/>
        <v>0.19960079840319622</v>
      </c>
    </row>
    <row r="22" spans="1:13" s="141" customFormat="1" ht="13.5" customHeight="1" x14ac:dyDescent="0.2">
      <c r="A22" s="56">
        <v>17</v>
      </c>
      <c r="B22" s="48" t="s">
        <v>27</v>
      </c>
      <c r="C22" s="48"/>
      <c r="D22" s="56" t="s">
        <v>24</v>
      </c>
      <c r="E22" s="64">
        <v>639</v>
      </c>
      <c r="F22" s="64">
        <v>638</v>
      </c>
      <c r="G22" s="64">
        <v>643</v>
      </c>
      <c r="H22" s="64">
        <v>1101</v>
      </c>
      <c r="I22" s="64">
        <v>1075</v>
      </c>
      <c r="J22" s="64">
        <v>1066</v>
      </c>
      <c r="K22" s="64">
        <v>693</v>
      </c>
      <c r="L22" s="64">
        <f t="shared" si="2"/>
        <v>-373</v>
      </c>
      <c r="M22" s="65">
        <f t="shared" si="3"/>
        <v>-34.990619136960603</v>
      </c>
    </row>
    <row r="23" spans="1:13" s="141" customFormat="1" ht="13.5" customHeight="1" x14ac:dyDescent="0.2">
      <c r="A23" s="56">
        <v>18</v>
      </c>
      <c r="B23" s="70" t="s">
        <v>16</v>
      </c>
      <c r="C23" s="70"/>
      <c r="D23" s="56" t="s">
        <v>24</v>
      </c>
      <c r="E23" s="64">
        <v>2624</v>
      </c>
      <c r="F23" s="64">
        <v>2506</v>
      </c>
      <c r="G23" s="64">
        <v>2503</v>
      </c>
      <c r="H23" s="64">
        <v>2077</v>
      </c>
      <c r="I23" s="64">
        <v>2070</v>
      </c>
      <c r="J23" s="64">
        <v>2068</v>
      </c>
      <c r="K23" s="64">
        <v>2495</v>
      </c>
      <c r="L23" s="64">
        <f t="shared" si="2"/>
        <v>427</v>
      </c>
      <c r="M23" s="65">
        <f t="shared" si="3"/>
        <v>20.647969052224369</v>
      </c>
    </row>
    <row r="24" spans="1:13" s="95" customFormat="1" ht="13.5" customHeight="1" x14ac:dyDescent="0.2">
      <c r="A24" s="56">
        <v>19</v>
      </c>
      <c r="B24" s="48" t="s">
        <v>28</v>
      </c>
      <c r="C24" s="48"/>
      <c r="D24" s="56" t="s">
        <v>24</v>
      </c>
      <c r="E24" s="145">
        <v>982</v>
      </c>
      <c r="F24" s="145">
        <v>908</v>
      </c>
      <c r="G24" s="64">
        <v>921</v>
      </c>
      <c r="H24" s="64">
        <v>937</v>
      </c>
      <c r="I24" s="64">
        <v>925</v>
      </c>
      <c r="J24" s="64">
        <v>916</v>
      </c>
      <c r="K24" s="64">
        <v>919</v>
      </c>
      <c r="L24" s="64">
        <f t="shared" si="2"/>
        <v>3</v>
      </c>
      <c r="M24" s="65">
        <f t="shared" si="3"/>
        <v>0.32751091703056545</v>
      </c>
    </row>
    <row r="25" spans="1:13" s="95" customFormat="1" ht="13.5" customHeight="1" x14ac:dyDescent="0.2">
      <c r="A25" s="56">
        <v>20</v>
      </c>
      <c r="B25" s="71" t="s">
        <v>29</v>
      </c>
      <c r="C25" s="71"/>
      <c r="D25" s="56" t="s">
        <v>24</v>
      </c>
      <c r="E25" s="145">
        <v>2149</v>
      </c>
      <c r="F25" s="145">
        <v>2109</v>
      </c>
      <c r="G25" s="64">
        <v>2094</v>
      </c>
      <c r="H25" s="64">
        <v>2102</v>
      </c>
      <c r="I25" s="64">
        <v>2078</v>
      </c>
      <c r="J25" s="64">
        <v>2068</v>
      </c>
      <c r="K25" s="64">
        <v>2120</v>
      </c>
      <c r="L25" s="64">
        <f t="shared" si="2"/>
        <v>52</v>
      </c>
      <c r="M25" s="65">
        <f t="shared" si="3"/>
        <v>2.514506769825914</v>
      </c>
    </row>
    <row r="26" spans="1:13" s="95" customFormat="1" ht="13.5" customHeight="1" x14ac:dyDescent="0.2">
      <c r="A26" s="56">
        <v>21</v>
      </c>
      <c r="B26" s="71" t="s">
        <v>30</v>
      </c>
      <c r="C26" s="71"/>
      <c r="D26" s="56" t="s">
        <v>24</v>
      </c>
      <c r="E26" s="64">
        <v>132</v>
      </c>
      <c r="F26" s="64">
        <v>127</v>
      </c>
      <c r="G26" s="64">
        <v>131</v>
      </c>
      <c r="H26" s="64">
        <v>139</v>
      </c>
      <c r="I26" s="64">
        <v>142</v>
      </c>
      <c r="J26" s="64">
        <v>150</v>
      </c>
      <c r="K26" s="64">
        <v>149</v>
      </c>
      <c r="L26" s="64">
        <f t="shared" si="2"/>
        <v>-1</v>
      </c>
      <c r="M26" s="65">
        <f t="shared" si="3"/>
        <v>-0.6666666666666714</v>
      </c>
    </row>
    <row r="27" spans="1:13" s="95" customFormat="1" ht="13.5" customHeight="1" x14ac:dyDescent="0.2">
      <c r="A27" s="56">
        <v>22</v>
      </c>
      <c r="B27" s="48" t="s">
        <v>31</v>
      </c>
      <c r="C27" s="48"/>
      <c r="D27" s="56" t="s">
        <v>24</v>
      </c>
      <c r="E27" s="64">
        <v>6</v>
      </c>
      <c r="F27" s="64">
        <v>6</v>
      </c>
      <c r="G27" s="64">
        <v>5</v>
      </c>
      <c r="H27" s="64">
        <v>7</v>
      </c>
      <c r="I27" s="64">
        <v>6</v>
      </c>
      <c r="J27" s="64">
        <v>5</v>
      </c>
      <c r="K27" s="64">
        <v>4</v>
      </c>
      <c r="L27" s="64">
        <f t="shared" si="2"/>
        <v>-1</v>
      </c>
      <c r="M27" s="65">
        <f t="shared" si="3"/>
        <v>-20</v>
      </c>
    </row>
    <row r="28" spans="1:13" s="95" customFormat="1" ht="13.5" customHeight="1" x14ac:dyDescent="0.2">
      <c r="A28" s="56">
        <v>23</v>
      </c>
      <c r="B28" s="48" t="s">
        <v>32</v>
      </c>
      <c r="C28" s="48"/>
      <c r="D28" s="56" t="s">
        <v>24</v>
      </c>
      <c r="E28" s="64">
        <v>80</v>
      </c>
      <c r="F28" s="64">
        <v>73</v>
      </c>
      <c r="G28" s="64">
        <v>51</v>
      </c>
      <c r="H28" s="64">
        <v>35</v>
      </c>
      <c r="I28" s="64">
        <v>42</v>
      </c>
      <c r="J28" s="64">
        <v>46</v>
      </c>
      <c r="K28" s="64">
        <v>43</v>
      </c>
      <c r="L28" s="64">
        <f t="shared" si="2"/>
        <v>-3</v>
      </c>
      <c r="M28" s="65">
        <f t="shared" si="3"/>
        <v>-6.5217391304347814</v>
      </c>
    </row>
    <row r="29" spans="1:13" s="95" customFormat="1" ht="13.5" customHeight="1" x14ac:dyDescent="0.2">
      <c r="A29" s="56">
        <v>24</v>
      </c>
      <c r="B29" s="48" t="s">
        <v>33</v>
      </c>
      <c r="C29" s="48"/>
      <c r="D29" s="56" t="s">
        <v>24</v>
      </c>
      <c r="E29" s="64">
        <v>102</v>
      </c>
      <c r="F29" s="64">
        <v>72</v>
      </c>
      <c r="G29" s="64">
        <v>96</v>
      </c>
      <c r="H29" s="64">
        <v>108</v>
      </c>
      <c r="I29" s="64">
        <v>142</v>
      </c>
      <c r="J29" s="64">
        <v>135</v>
      </c>
      <c r="K29" s="64">
        <v>134</v>
      </c>
      <c r="L29" s="64">
        <f t="shared" si="2"/>
        <v>-1</v>
      </c>
      <c r="M29" s="65">
        <f t="shared" si="3"/>
        <v>-0.74074074074074758</v>
      </c>
    </row>
    <row r="30" spans="1:13" s="95" customFormat="1" ht="13.5" customHeight="1" x14ac:dyDescent="0.2">
      <c r="A30" s="56">
        <v>25</v>
      </c>
      <c r="B30" s="48" t="s">
        <v>34</v>
      </c>
      <c r="C30" s="48"/>
      <c r="D30" s="56" t="s">
        <v>24</v>
      </c>
      <c r="E30" s="64">
        <v>9</v>
      </c>
      <c r="F30" s="64">
        <v>31</v>
      </c>
      <c r="G30" s="64">
        <v>17</v>
      </c>
      <c r="H30" s="64">
        <v>16</v>
      </c>
      <c r="I30" s="64">
        <v>21</v>
      </c>
      <c r="J30" s="64">
        <v>29</v>
      </c>
      <c r="K30" s="64">
        <v>27</v>
      </c>
      <c r="L30" s="64">
        <f t="shared" si="2"/>
        <v>-2</v>
      </c>
      <c r="M30" s="65">
        <f t="shared" si="3"/>
        <v>-6.8965517241379359</v>
      </c>
    </row>
    <row r="31" spans="1:13" s="95" customFormat="1" ht="13.5" customHeight="1" x14ac:dyDescent="0.2">
      <c r="A31" s="56">
        <v>26</v>
      </c>
      <c r="B31" s="48" t="s">
        <v>35</v>
      </c>
      <c r="C31" s="48"/>
      <c r="D31" s="56" t="s">
        <v>24</v>
      </c>
      <c r="E31" s="64">
        <v>41</v>
      </c>
      <c r="F31" s="64">
        <v>84</v>
      </c>
      <c r="G31" s="64">
        <v>43</v>
      </c>
      <c r="H31" s="64">
        <v>26</v>
      </c>
      <c r="I31" s="64">
        <v>20</v>
      </c>
      <c r="J31" s="64">
        <v>55</v>
      </c>
      <c r="K31" s="64">
        <v>22</v>
      </c>
      <c r="L31" s="64">
        <f t="shared" si="2"/>
        <v>-33</v>
      </c>
      <c r="M31" s="65">
        <f t="shared" si="3"/>
        <v>-60</v>
      </c>
    </row>
    <row r="32" spans="1:13" s="95" customFormat="1" ht="13.5" customHeight="1" x14ac:dyDescent="0.2">
      <c r="A32" s="56">
        <v>27</v>
      </c>
      <c r="B32" s="48" t="s">
        <v>36</v>
      </c>
      <c r="C32" s="48"/>
      <c r="D32" s="56" t="s">
        <v>24</v>
      </c>
      <c r="E32" s="64">
        <v>1567</v>
      </c>
      <c r="F32" s="64">
        <v>1503</v>
      </c>
      <c r="G32" s="64">
        <v>1571</v>
      </c>
      <c r="H32" s="64">
        <v>1431</v>
      </c>
      <c r="I32" s="64">
        <v>1474</v>
      </c>
      <c r="J32" s="64">
        <v>1459</v>
      </c>
      <c r="K32" s="64"/>
      <c r="L32" s="64">
        <f t="shared" si="2"/>
        <v>-1459</v>
      </c>
      <c r="M32" s="65">
        <f t="shared" si="3"/>
        <v>-100</v>
      </c>
    </row>
    <row r="33" spans="1:13" s="95" customFormat="1" ht="13.5" customHeight="1" x14ac:dyDescent="0.2">
      <c r="A33" s="56">
        <v>28</v>
      </c>
      <c r="B33" s="48" t="s">
        <v>37</v>
      </c>
      <c r="C33" s="48"/>
      <c r="D33" s="56" t="s">
        <v>24</v>
      </c>
      <c r="E33" s="64">
        <v>9</v>
      </c>
      <c r="F33" s="64">
        <v>23</v>
      </c>
      <c r="G33" s="64">
        <v>33</v>
      </c>
      <c r="H33" s="64">
        <v>43</v>
      </c>
      <c r="I33" s="64">
        <v>36</v>
      </c>
      <c r="J33" s="64">
        <v>33</v>
      </c>
      <c r="K33" s="64">
        <v>10</v>
      </c>
      <c r="L33" s="64">
        <f t="shared" si="2"/>
        <v>-23</v>
      </c>
      <c r="M33" s="65">
        <f t="shared" si="3"/>
        <v>-69.696969696969688</v>
      </c>
    </row>
    <row r="34" spans="1:13" s="95" customFormat="1" ht="13.5" customHeight="1" x14ac:dyDescent="0.2">
      <c r="A34" s="56">
        <v>29</v>
      </c>
      <c r="B34" s="48" t="s">
        <v>38</v>
      </c>
      <c r="C34" s="48"/>
      <c r="D34" s="56" t="s">
        <v>24</v>
      </c>
      <c r="E34" s="64">
        <v>205</v>
      </c>
      <c r="F34" s="64">
        <v>173</v>
      </c>
      <c r="G34" s="64">
        <v>210</v>
      </c>
      <c r="H34" s="64">
        <v>102</v>
      </c>
      <c r="I34" s="64">
        <v>110</v>
      </c>
      <c r="J34" s="64">
        <v>134</v>
      </c>
      <c r="K34" s="64">
        <v>59</v>
      </c>
      <c r="L34" s="64">
        <f t="shared" si="2"/>
        <v>-75</v>
      </c>
      <c r="M34" s="65">
        <f t="shared" si="3"/>
        <v>-55.970149253731343</v>
      </c>
    </row>
    <row r="35" spans="1:13" s="95" customFormat="1" ht="13.5" customHeight="1" x14ac:dyDescent="0.2">
      <c r="A35" s="56">
        <v>30</v>
      </c>
      <c r="B35" s="48" t="s">
        <v>39</v>
      </c>
      <c r="C35" s="48"/>
      <c r="D35" s="56" t="s">
        <v>24</v>
      </c>
      <c r="E35" s="64">
        <v>164</v>
      </c>
      <c r="F35" s="64">
        <v>154</v>
      </c>
      <c r="G35" s="64">
        <v>186</v>
      </c>
      <c r="H35" s="64">
        <v>100</v>
      </c>
      <c r="I35" s="64">
        <v>29</v>
      </c>
      <c r="J35" s="64">
        <v>95</v>
      </c>
      <c r="K35" s="64">
        <v>26</v>
      </c>
      <c r="L35" s="64">
        <f t="shared" si="2"/>
        <v>-69</v>
      </c>
      <c r="M35" s="65">
        <f t="shared" si="3"/>
        <v>-72.631578947368411</v>
      </c>
    </row>
    <row r="36" spans="1:13" s="95" customFormat="1" ht="13.5" customHeight="1" x14ac:dyDescent="0.2">
      <c r="A36" s="56">
        <v>31</v>
      </c>
      <c r="B36" s="48" t="s">
        <v>40</v>
      </c>
      <c r="C36" s="48"/>
      <c r="D36" s="56" t="s">
        <v>41</v>
      </c>
      <c r="E36" s="87">
        <v>224.3</v>
      </c>
      <c r="F36" s="87">
        <v>380.7</v>
      </c>
      <c r="G36" s="87">
        <v>413.9</v>
      </c>
      <c r="H36" s="87">
        <v>711.1</v>
      </c>
      <c r="I36" s="87">
        <v>924</v>
      </c>
      <c r="J36" s="87">
        <v>1057.5999999999999</v>
      </c>
      <c r="K36" s="87">
        <v>1233.2</v>
      </c>
      <c r="L36" s="64">
        <f t="shared" si="2"/>
        <v>175.60000000000014</v>
      </c>
      <c r="M36" s="65">
        <f t="shared" si="3"/>
        <v>16.603630862329808</v>
      </c>
    </row>
    <row r="37" spans="1:13" s="95" customFormat="1" ht="13.5" customHeight="1" x14ac:dyDescent="0.2">
      <c r="A37" s="56">
        <v>32</v>
      </c>
      <c r="B37" s="75" t="s">
        <v>42</v>
      </c>
      <c r="C37" s="75"/>
      <c r="D37" s="56" t="s">
        <v>41</v>
      </c>
      <c r="E37" s="87">
        <v>520.6</v>
      </c>
      <c r="F37" s="87">
        <v>675.5</v>
      </c>
      <c r="G37" s="87">
        <v>1483.9</v>
      </c>
      <c r="H37" s="87">
        <v>1893.8</v>
      </c>
      <c r="I37" s="87">
        <v>2796.4</v>
      </c>
      <c r="J37" s="87">
        <v>3674.5</v>
      </c>
      <c r="K37" s="87">
        <v>3806.2</v>
      </c>
      <c r="L37" s="64">
        <f t="shared" si="2"/>
        <v>131.69999999999982</v>
      </c>
      <c r="M37" s="65">
        <f t="shared" si="3"/>
        <v>3.5841611103551543</v>
      </c>
    </row>
    <row r="38" spans="1:13" s="95" customFormat="1" ht="13.5" customHeight="1" x14ac:dyDescent="0.2">
      <c r="A38" s="56">
        <v>33</v>
      </c>
      <c r="B38" s="48" t="s">
        <v>43</v>
      </c>
      <c r="C38" s="48"/>
      <c r="D38" s="56" t="s">
        <v>41</v>
      </c>
      <c r="E38" s="87">
        <v>25.1</v>
      </c>
      <c r="F38" s="87">
        <v>56.5</v>
      </c>
      <c r="G38" s="87">
        <v>83</v>
      </c>
      <c r="H38" s="87">
        <v>94.6</v>
      </c>
      <c r="I38" s="87">
        <v>154.9</v>
      </c>
      <c r="J38" s="87">
        <v>146.19999999999999</v>
      </c>
      <c r="K38" s="87">
        <v>166.9</v>
      </c>
      <c r="L38" s="64">
        <f t="shared" si="2"/>
        <v>20.700000000000017</v>
      </c>
      <c r="M38" s="65">
        <f t="shared" si="3"/>
        <v>14.158686730506176</v>
      </c>
    </row>
    <row r="39" spans="1:13" s="95" customFormat="1" ht="13.5" customHeight="1" x14ac:dyDescent="0.2">
      <c r="A39" s="56">
        <v>34</v>
      </c>
      <c r="B39" s="75" t="s">
        <v>44</v>
      </c>
      <c r="C39" s="75"/>
      <c r="D39" s="56" t="s">
        <v>41</v>
      </c>
      <c r="E39" s="87">
        <v>120.1</v>
      </c>
      <c r="F39" s="87">
        <v>128.5</v>
      </c>
      <c r="G39" s="87">
        <v>173.8</v>
      </c>
      <c r="H39" s="87">
        <v>235.1</v>
      </c>
      <c r="I39" s="87">
        <v>1584.6</v>
      </c>
      <c r="J39" s="87">
        <v>1930.5</v>
      </c>
      <c r="K39" s="87">
        <v>1533.7</v>
      </c>
      <c r="L39" s="64">
        <f t="shared" si="2"/>
        <v>-396.79999999999995</v>
      </c>
      <c r="M39" s="65">
        <f t="shared" si="3"/>
        <v>-20.554260554260551</v>
      </c>
    </row>
    <row r="40" spans="1:13" s="95" customFormat="1" ht="18" customHeight="1" x14ac:dyDescent="0.2">
      <c r="A40" s="144">
        <v>35</v>
      </c>
      <c r="B40" s="61" t="s">
        <v>45</v>
      </c>
      <c r="C40" s="61"/>
      <c r="D40" s="62" t="s">
        <v>14</v>
      </c>
      <c r="E40" s="84">
        <v>692</v>
      </c>
      <c r="F40" s="84">
        <v>692</v>
      </c>
      <c r="G40" s="84">
        <v>697</v>
      </c>
      <c r="H40" s="84">
        <v>696</v>
      </c>
      <c r="I40" s="84">
        <f>I41+I43+I45+I47</f>
        <v>686</v>
      </c>
      <c r="J40" s="84">
        <v>698</v>
      </c>
      <c r="K40" s="63">
        <f>K41+K43+K45+K47</f>
        <v>693</v>
      </c>
      <c r="L40" s="64">
        <f>K40-J40</f>
        <v>-5</v>
      </c>
      <c r="M40" s="65">
        <f t="shared" si="3"/>
        <v>-0.71633237822349827</v>
      </c>
    </row>
    <row r="41" spans="1:13" s="95" customFormat="1" ht="13.5" customHeight="1" x14ac:dyDescent="0.2">
      <c r="A41" s="56">
        <v>36</v>
      </c>
      <c r="B41" s="77" t="s">
        <v>46</v>
      </c>
      <c r="C41" s="78" t="s">
        <v>13</v>
      </c>
      <c r="D41" s="56" t="s">
        <v>14</v>
      </c>
      <c r="E41" s="64">
        <v>455</v>
      </c>
      <c r="F41" s="64">
        <v>429</v>
      </c>
      <c r="G41" s="64">
        <v>418</v>
      </c>
      <c r="H41" s="64">
        <v>388</v>
      </c>
      <c r="I41" s="64">
        <v>367</v>
      </c>
      <c r="J41" s="64">
        <v>343</v>
      </c>
      <c r="K41" s="58">
        <v>335</v>
      </c>
      <c r="L41" s="64">
        <f t="shared" si="2"/>
        <v>-8</v>
      </c>
      <c r="M41" s="65">
        <f t="shared" si="3"/>
        <v>-2.3323615160349931</v>
      </c>
    </row>
    <row r="42" spans="1:13" s="95" customFormat="1" ht="13.5" customHeight="1" x14ac:dyDescent="0.2">
      <c r="A42" s="56">
        <v>37</v>
      </c>
      <c r="B42" s="77"/>
      <c r="C42" s="78" t="s">
        <v>47</v>
      </c>
      <c r="D42" s="56" t="s">
        <v>18</v>
      </c>
      <c r="E42" s="87">
        <f>E41/E40*100</f>
        <v>65.751445086705203</v>
      </c>
      <c r="F42" s="87">
        <v>61.994219653179194</v>
      </c>
      <c r="G42" s="87">
        <v>59.9713055954089</v>
      </c>
      <c r="H42" s="87">
        <v>55.747126436781613</v>
      </c>
      <c r="I42" s="87">
        <f>I41/I40*100</f>
        <v>53.498542274052475</v>
      </c>
      <c r="J42" s="87">
        <f>J41/J40*100</f>
        <v>49.140401146131808</v>
      </c>
      <c r="K42" s="74">
        <f>K41/K40*100</f>
        <v>48.340548340548338</v>
      </c>
      <c r="L42" s="64">
        <f t="shared" si="2"/>
        <v>-0.79985280558346972</v>
      </c>
      <c r="M42" s="65">
        <f t="shared" si="3"/>
        <v>-1.627688799700465</v>
      </c>
    </row>
    <row r="43" spans="1:13" s="95" customFormat="1" ht="13.5" customHeight="1" x14ac:dyDescent="0.2">
      <c r="A43" s="56">
        <v>38</v>
      </c>
      <c r="B43" s="77" t="s">
        <v>48</v>
      </c>
      <c r="C43" s="78" t="s">
        <v>13</v>
      </c>
      <c r="D43" s="56" t="s">
        <v>14</v>
      </c>
      <c r="E43" s="64">
        <v>162</v>
      </c>
      <c r="F43" s="64">
        <v>173</v>
      </c>
      <c r="G43" s="64">
        <v>178</v>
      </c>
      <c r="H43" s="64">
        <v>201</v>
      </c>
      <c r="I43" s="64">
        <v>201</v>
      </c>
      <c r="J43" s="64">
        <v>214</v>
      </c>
      <c r="K43" s="58">
        <v>218</v>
      </c>
      <c r="L43" s="64">
        <f t="shared" si="2"/>
        <v>4</v>
      </c>
      <c r="M43" s="65">
        <f t="shared" si="3"/>
        <v>1.8691588785046775</v>
      </c>
    </row>
    <row r="44" spans="1:13" s="95" customFormat="1" ht="13.5" customHeight="1" x14ac:dyDescent="0.2">
      <c r="A44" s="56">
        <v>39</v>
      </c>
      <c r="B44" s="77"/>
      <c r="C44" s="78" t="s">
        <v>47</v>
      </c>
      <c r="D44" s="56" t="s">
        <v>18</v>
      </c>
      <c r="E44" s="87">
        <f>E43/E40*100</f>
        <v>23.410404624277454</v>
      </c>
      <c r="F44" s="87">
        <v>25</v>
      </c>
      <c r="G44" s="87">
        <v>25.538020086083215</v>
      </c>
      <c r="H44" s="87">
        <v>28.879310344827587</v>
      </c>
      <c r="I44" s="87">
        <f>I43/I40*100</f>
        <v>29.300291545189506</v>
      </c>
      <c r="J44" s="87">
        <f>J43/J40*100</f>
        <v>30.659025787965614</v>
      </c>
      <c r="K44" s="74">
        <f>K43/K40*100</f>
        <v>31.457431457431458</v>
      </c>
      <c r="L44" s="64">
        <f t="shared" si="2"/>
        <v>0.79840566946584346</v>
      </c>
      <c r="M44" s="65">
        <f t="shared" si="3"/>
        <v>2.6041455947998031</v>
      </c>
    </row>
    <row r="45" spans="1:13" s="95" customFormat="1" ht="13.5" customHeight="1" x14ac:dyDescent="0.2">
      <c r="A45" s="56">
        <v>40</v>
      </c>
      <c r="B45" s="77" t="s">
        <v>49</v>
      </c>
      <c r="C45" s="78" t="s">
        <v>13</v>
      </c>
      <c r="D45" s="56" t="s">
        <v>14</v>
      </c>
      <c r="E45" s="64">
        <v>61</v>
      </c>
      <c r="F45" s="64">
        <v>71</v>
      </c>
      <c r="G45" s="64">
        <v>77</v>
      </c>
      <c r="H45" s="64">
        <v>76</v>
      </c>
      <c r="I45" s="64">
        <v>82</v>
      </c>
      <c r="J45" s="64">
        <v>95</v>
      </c>
      <c r="K45" s="58">
        <v>91</v>
      </c>
      <c r="L45" s="64">
        <f t="shared" si="2"/>
        <v>-4</v>
      </c>
      <c r="M45" s="65">
        <f t="shared" si="3"/>
        <v>-4.2105263157894797</v>
      </c>
    </row>
    <row r="46" spans="1:13" s="95" customFormat="1" ht="13.5" customHeight="1" x14ac:dyDescent="0.2">
      <c r="A46" s="56">
        <v>41</v>
      </c>
      <c r="B46" s="77"/>
      <c r="C46" s="78" t="s">
        <v>47</v>
      </c>
      <c r="D46" s="56" t="s">
        <v>18</v>
      </c>
      <c r="E46" s="87">
        <f>E45/E40*100</f>
        <v>8.8150289017341041</v>
      </c>
      <c r="F46" s="87">
        <v>10.260115606936417</v>
      </c>
      <c r="G46" s="87">
        <v>11.047345767575322</v>
      </c>
      <c r="H46" s="87">
        <v>10.919540229885058</v>
      </c>
      <c r="I46" s="87">
        <f>I45/I40*100</f>
        <v>11.9533527696793</v>
      </c>
      <c r="J46" s="87">
        <f>J45/J40*100</f>
        <v>13.610315186246419</v>
      </c>
      <c r="K46" s="74">
        <f>K45/K40*100</f>
        <v>13.131313131313133</v>
      </c>
      <c r="L46" s="64">
        <f t="shared" si="2"/>
        <v>-0.47900205493328585</v>
      </c>
      <c r="M46" s="65">
        <f t="shared" si="3"/>
        <v>-3.5194045720361373</v>
      </c>
    </row>
    <row r="47" spans="1:13" s="95" customFormat="1" ht="13.5" customHeight="1" x14ac:dyDescent="0.2">
      <c r="A47" s="56">
        <v>42</v>
      </c>
      <c r="B47" s="77" t="s">
        <v>50</v>
      </c>
      <c r="C47" s="78" t="s">
        <v>13</v>
      </c>
      <c r="D47" s="56" t="s">
        <v>14</v>
      </c>
      <c r="E47" s="64">
        <v>14</v>
      </c>
      <c r="F47" s="64">
        <v>19</v>
      </c>
      <c r="G47" s="64">
        <v>24</v>
      </c>
      <c r="H47" s="64">
        <v>31</v>
      </c>
      <c r="I47" s="64">
        <v>36</v>
      </c>
      <c r="J47" s="64">
        <v>46</v>
      </c>
      <c r="K47" s="58">
        <v>49</v>
      </c>
      <c r="L47" s="64">
        <f t="shared" si="2"/>
        <v>3</v>
      </c>
      <c r="M47" s="65">
        <f t="shared" si="3"/>
        <v>6.5217391304347956</v>
      </c>
    </row>
    <row r="48" spans="1:13" s="95" customFormat="1" ht="13.5" customHeight="1" x14ac:dyDescent="0.2">
      <c r="A48" s="56">
        <v>43</v>
      </c>
      <c r="B48" s="77"/>
      <c r="C48" s="78" t="s">
        <v>47</v>
      </c>
      <c r="D48" s="56" t="s">
        <v>18</v>
      </c>
      <c r="E48" s="87">
        <f>E47/E40*100</f>
        <v>2.0231213872832372</v>
      </c>
      <c r="F48" s="87">
        <v>2.745664739884393</v>
      </c>
      <c r="G48" s="87">
        <v>3.4433285509325682</v>
      </c>
      <c r="H48" s="87">
        <v>4.4540229885057476</v>
      </c>
      <c r="I48" s="87">
        <f>I47/I40*100</f>
        <v>5.2478134110787176</v>
      </c>
      <c r="J48" s="87">
        <f>J47/J40*100</f>
        <v>6.5902578796561597</v>
      </c>
      <c r="K48" s="74">
        <f>K47/K40*100</f>
        <v>7.0707070707070701</v>
      </c>
      <c r="L48" s="64">
        <f t="shared" si="2"/>
        <v>0.48044919105091033</v>
      </c>
      <c r="M48" s="65">
        <f t="shared" si="3"/>
        <v>7.2902942468160035</v>
      </c>
    </row>
    <row r="49" spans="1:14" s="95" customFormat="1" ht="15" customHeight="1" x14ac:dyDescent="0.2">
      <c r="A49" s="144">
        <v>44</v>
      </c>
      <c r="B49" s="82" t="s">
        <v>51</v>
      </c>
      <c r="C49" s="82"/>
      <c r="D49" s="62" t="s">
        <v>14</v>
      </c>
      <c r="E49" s="84">
        <v>609</v>
      </c>
      <c r="F49" s="84">
        <v>609</v>
      </c>
      <c r="G49" s="84">
        <v>585</v>
      </c>
      <c r="H49" s="84">
        <v>590</v>
      </c>
      <c r="I49" s="84">
        <v>540</v>
      </c>
      <c r="J49" s="84">
        <v>536</v>
      </c>
      <c r="K49" s="84">
        <v>530</v>
      </c>
      <c r="L49" s="64">
        <f t="shared" si="2"/>
        <v>-6</v>
      </c>
      <c r="M49" s="65">
        <f t="shared" si="3"/>
        <v>-1.119402985074629</v>
      </c>
    </row>
    <row r="50" spans="1:14" s="95" customFormat="1" ht="13.5" customHeight="1" x14ac:dyDescent="0.2">
      <c r="A50" s="56">
        <v>45</v>
      </c>
      <c r="B50" s="48" t="s">
        <v>52</v>
      </c>
      <c r="C50" s="48"/>
      <c r="D50" s="56" t="s">
        <v>14</v>
      </c>
      <c r="E50" s="64">
        <v>518</v>
      </c>
      <c r="F50" s="64">
        <v>500</v>
      </c>
      <c r="G50" s="64">
        <v>474</v>
      </c>
      <c r="H50" s="64">
        <v>404</v>
      </c>
      <c r="I50" s="64">
        <v>508</v>
      </c>
      <c r="J50" s="64">
        <v>497</v>
      </c>
      <c r="K50" s="64">
        <v>482</v>
      </c>
      <c r="L50" s="64">
        <f t="shared" si="2"/>
        <v>-15</v>
      </c>
      <c r="M50" s="65">
        <f t="shared" si="3"/>
        <v>-3.0181086519114615</v>
      </c>
    </row>
    <row r="51" spans="1:14" s="95" customFormat="1" ht="13.5" customHeight="1" x14ac:dyDescent="0.2">
      <c r="A51" s="56">
        <v>46</v>
      </c>
      <c r="B51" s="48" t="s">
        <v>53</v>
      </c>
      <c r="C51" s="48"/>
      <c r="D51" s="56" t="s">
        <v>18</v>
      </c>
      <c r="E51" s="87">
        <f>E50/E49*100</f>
        <v>85.057471264367805</v>
      </c>
      <c r="F51" s="87">
        <v>82.101806239737272</v>
      </c>
      <c r="G51" s="87">
        <v>81.025641025641022</v>
      </c>
      <c r="H51" s="87">
        <v>68.13559322033899</v>
      </c>
      <c r="I51" s="87">
        <f>I50/I49*100</f>
        <v>94.074074074074076</v>
      </c>
      <c r="J51" s="87">
        <f>J50/J49*100</f>
        <v>92.723880597014926</v>
      </c>
      <c r="K51" s="87">
        <f>K50/K49*100</f>
        <v>90.943396226415103</v>
      </c>
      <c r="L51" s="64">
        <f t="shared" si="2"/>
        <v>-1.7804843705998223</v>
      </c>
      <c r="M51" s="65">
        <f t="shared" si="3"/>
        <v>-1.9202004479708279</v>
      </c>
    </row>
    <row r="52" spans="1:14" s="95" customFormat="1" ht="13.5" customHeight="1" x14ac:dyDescent="0.2">
      <c r="A52" s="56">
        <v>47</v>
      </c>
      <c r="B52" s="48" t="s">
        <v>54</v>
      </c>
      <c r="C52" s="48"/>
      <c r="D52" s="56" t="s">
        <v>14</v>
      </c>
      <c r="E52" s="64">
        <v>328</v>
      </c>
      <c r="F52" s="64">
        <v>349</v>
      </c>
      <c r="G52" s="64">
        <v>394</v>
      </c>
      <c r="H52" s="64">
        <v>333</v>
      </c>
      <c r="I52" s="64">
        <v>434</v>
      </c>
      <c r="J52" s="64">
        <v>425</v>
      </c>
      <c r="K52" s="64">
        <v>426</v>
      </c>
      <c r="L52" s="64">
        <f t="shared" si="2"/>
        <v>1</v>
      </c>
      <c r="M52" s="65">
        <f t="shared" si="3"/>
        <v>0.2352941176470722</v>
      </c>
    </row>
    <row r="53" spans="1:14" s="95" customFormat="1" ht="13.5" customHeight="1" x14ac:dyDescent="0.2">
      <c r="A53" s="56">
        <v>48</v>
      </c>
      <c r="B53" s="48" t="s">
        <v>53</v>
      </c>
      <c r="C53" s="48"/>
      <c r="D53" s="56" t="s">
        <v>18</v>
      </c>
      <c r="E53" s="87">
        <f>E52/E49*100</f>
        <v>53.858784893267654</v>
      </c>
      <c r="F53" s="87">
        <v>57.307060755336614</v>
      </c>
      <c r="G53" s="87">
        <v>67.350427350427353</v>
      </c>
      <c r="H53" s="87">
        <v>56.440677966101696</v>
      </c>
      <c r="I53" s="87">
        <f>I52/I49*100</f>
        <v>80.370370370370367</v>
      </c>
      <c r="J53" s="87">
        <f>J52/J49*100</f>
        <v>79.291044776119406</v>
      </c>
      <c r="K53" s="87">
        <f>K52/K49*100</f>
        <v>80.377358490566039</v>
      </c>
      <c r="L53" s="64">
        <f t="shared" si="2"/>
        <v>1.0863137144466322</v>
      </c>
      <c r="M53" s="65">
        <f t="shared" si="3"/>
        <v>1.3700332963373967</v>
      </c>
    </row>
    <row r="54" spans="1:14" s="95" customFormat="1" ht="13.5" customHeight="1" x14ac:dyDescent="0.2">
      <c r="A54" s="56">
        <v>49</v>
      </c>
      <c r="B54" s="48" t="s">
        <v>55</v>
      </c>
      <c r="C54" s="48"/>
      <c r="D54" s="56" t="s">
        <v>14</v>
      </c>
      <c r="E54" s="64">
        <v>138</v>
      </c>
      <c r="F54" s="64">
        <v>154</v>
      </c>
      <c r="G54" s="64">
        <v>147</v>
      </c>
      <c r="H54" s="64">
        <v>187</v>
      </c>
      <c r="I54" s="64">
        <v>243</v>
      </c>
      <c r="J54" s="64">
        <v>268</v>
      </c>
      <c r="K54" s="64">
        <v>226</v>
      </c>
      <c r="L54" s="64">
        <f t="shared" si="2"/>
        <v>-42</v>
      </c>
      <c r="M54" s="65">
        <f t="shared" si="3"/>
        <v>-15.671641791044777</v>
      </c>
    </row>
    <row r="55" spans="1:14" s="95" customFormat="1" ht="13.5" customHeight="1" x14ac:dyDescent="0.2">
      <c r="A55" s="56">
        <v>50</v>
      </c>
      <c r="B55" s="48" t="s">
        <v>53</v>
      </c>
      <c r="C55" s="48"/>
      <c r="D55" s="56" t="s">
        <v>18</v>
      </c>
      <c r="E55" s="87">
        <f>E54/E49*100</f>
        <v>22.660098522167488</v>
      </c>
      <c r="F55" s="87">
        <v>25.287356321839084</v>
      </c>
      <c r="G55" s="87">
        <v>25.128205128205128</v>
      </c>
      <c r="H55" s="87">
        <v>30.16949152542373</v>
      </c>
      <c r="I55" s="87">
        <f>I54/I49*100</f>
        <v>45</v>
      </c>
      <c r="J55" s="87">
        <f>J54/J49*100</f>
        <v>50</v>
      </c>
      <c r="K55" s="87">
        <f>K54/K49*100</f>
        <v>42.641509433962263</v>
      </c>
      <c r="L55" s="64">
        <f t="shared" si="2"/>
        <v>-7.3584905660377373</v>
      </c>
      <c r="M55" s="65">
        <f t="shared" si="3"/>
        <v>-14.716981132075475</v>
      </c>
      <c r="N55" s="146"/>
    </row>
    <row r="56" spans="1:14" s="95" customFormat="1" ht="13.5" customHeight="1" x14ac:dyDescent="0.2">
      <c r="A56" s="56">
        <v>51</v>
      </c>
      <c r="B56" s="48" t="s">
        <v>56</v>
      </c>
      <c r="C56" s="48"/>
      <c r="D56" s="56" t="s">
        <v>14</v>
      </c>
      <c r="E56" s="64">
        <v>224</v>
      </c>
      <c r="F56" s="64">
        <v>231</v>
      </c>
      <c r="G56" s="64">
        <v>224</v>
      </c>
      <c r="H56" s="64">
        <v>250</v>
      </c>
      <c r="I56" s="64">
        <v>251</v>
      </c>
      <c r="J56" s="64">
        <v>269</v>
      </c>
      <c r="K56" s="64">
        <v>229</v>
      </c>
      <c r="L56" s="64">
        <f t="shared" si="2"/>
        <v>-40</v>
      </c>
      <c r="M56" s="65">
        <f t="shared" si="3"/>
        <v>-14.869888475836433</v>
      </c>
    </row>
    <row r="57" spans="1:14" s="95" customFormat="1" ht="13.5" customHeight="1" x14ac:dyDescent="0.2">
      <c r="A57" s="56">
        <v>52</v>
      </c>
      <c r="B57" s="48" t="s">
        <v>53</v>
      </c>
      <c r="C57" s="48"/>
      <c r="D57" s="56" t="s">
        <v>18</v>
      </c>
      <c r="E57" s="87">
        <f>E56/E49*100</f>
        <v>36.781609195402297</v>
      </c>
      <c r="F57" s="87">
        <v>37.931034482758619</v>
      </c>
      <c r="G57" s="87">
        <v>38.290598290598297</v>
      </c>
      <c r="H57" s="87">
        <v>41.355932203389827</v>
      </c>
      <c r="I57" s="87">
        <f>I56/I49*100</f>
        <v>46.481481481481481</v>
      </c>
      <c r="J57" s="87">
        <f>J56/J49*100</f>
        <v>50.18656716417911</v>
      </c>
      <c r="K57" s="87">
        <f>K56/K49*100</f>
        <v>43.20754716981132</v>
      </c>
      <c r="L57" s="64">
        <f t="shared" si="2"/>
        <v>-6.9790199943677891</v>
      </c>
      <c r="M57" s="65">
        <f t="shared" si="3"/>
        <v>-13.906151364242135</v>
      </c>
    </row>
    <row r="58" spans="1:14" s="95" customFormat="1" ht="18" customHeight="1" x14ac:dyDescent="0.2">
      <c r="A58" s="144">
        <v>53</v>
      </c>
      <c r="B58" s="61" t="s">
        <v>57</v>
      </c>
      <c r="C58" s="61"/>
      <c r="D58" s="62" t="s">
        <v>58</v>
      </c>
      <c r="E58" s="84">
        <f>SUM(E59:E63)</f>
        <v>143463</v>
      </c>
      <c r="F58" s="84">
        <v>159751</v>
      </c>
      <c r="G58" s="84">
        <v>168313</v>
      </c>
      <c r="H58" s="84">
        <v>186850</v>
      </c>
      <c r="I58" s="84">
        <f>SUM(I59:I63)</f>
        <v>197614</v>
      </c>
      <c r="J58" s="84">
        <v>220556</v>
      </c>
      <c r="K58" s="84">
        <f>SUM(K59:K63)</f>
        <v>229826</v>
      </c>
      <c r="L58" s="64">
        <f t="shared" si="2"/>
        <v>9270</v>
      </c>
      <c r="M58" s="65">
        <f t="shared" si="3"/>
        <v>4.2030142004751525</v>
      </c>
    </row>
    <row r="59" spans="1:14" s="95" customFormat="1" ht="13.5" customHeight="1" x14ac:dyDescent="0.2">
      <c r="A59" s="56">
        <v>54</v>
      </c>
      <c r="B59" s="89" t="s">
        <v>59</v>
      </c>
      <c r="C59" s="89"/>
      <c r="D59" s="56" t="s">
        <v>58</v>
      </c>
      <c r="E59" s="64">
        <v>1277</v>
      </c>
      <c r="F59" s="64">
        <v>1303</v>
      </c>
      <c r="G59" s="64">
        <v>1268</v>
      </c>
      <c r="H59" s="64">
        <v>1283</v>
      </c>
      <c r="I59" s="64">
        <v>1294</v>
      </c>
      <c r="J59" s="64">
        <v>1206</v>
      </c>
      <c r="K59" s="64">
        <v>1131</v>
      </c>
      <c r="L59" s="64">
        <f t="shared" si="2"/>
        <v>-75</v>
      </c>
      <c r="M59" s="65">
        <f t="shared" si="3"/>
        <v>-6.2189054726368198</v>
      </c>
    </row>
    <row r="60" spans="1:14" s="95" customFormat="1" ht="13.5" customHeight="1" x14ac:dyDescent="0.2">
      <c r="A60" s="56">
        <v>55</v>
      </c>
      <c r="B60" s="89" t="s">
        <v>60</v>
      </c>
      <c r="C60" s="89"/>
      <c r="D60" s="56" t="s">
        <v>58</v>
      </c>
      <c r="E60" s="64">
        <v>12803</v>
      </c>
      <c r="F60" s="64">
        <v>13926</v>
      </c>
      <c r="G60" s="64">
        <v>15403</v>
      </c>
      <c r="H60" s="64">
        <v>17061</v>
      </c>
      <c r="I60" s="64">
        <v>18654</v>
      </c>
      <c r="J60" s="64">
        <v>21330</v>
      </c>
      <c r="K60" s="64">
        <v>22102</v>
      </c>
      <c r="L60" s="64">
        <f t="shared" si="2"/>
        <v>772</v>
      </c>
      <c r="M60" s="65">
        <f t="shared" si="3"/>
        <v>3.619315518049703</v>
      </c>
    </row>
    <row r="61" spans="1:14" s="95" customFormat="1" ht="13.5" customHeight="1" x14ac:dyDescent="0.2">
      <c r="A61" s="56">
        <v>56</v>
      </c>
      <c r="B61" s="89" t="s">
        <v>61</v>
      </c>
      <c r="C61" s="89"/>
      <c r="D61" s="56" t="s">
        <v>58</v>
      </c>
      <c r="E61" s="64">
        <v>6987</v>
      </c>
      <c r="F61" s="64">
        <v>7867</v>
      </c>
      <c r="G61" s="64">
        <v>8779</v>
      </c>
      <c r="H61" s="64">
        <v>10346</v>
      </c>
      <c r="I61" s="64">
        <v>11860</v>
      </c>
      <c r="J61" s="64">
        <v>14231</v>
      </c>
      <c r="K61" s="64">
        <v>14739</v>
      </c>
      <c r="L61" s="64">
        <f t="shared" si="2"/>
        <v>508</v>
      </c>
      <c r="M61" s="65">
        <f t="shared" si="3"/>
        <v>3.5696718431593126</v>
      </c>
    </row>
    <row r="62" spans="1:14" s="95" customFormat="1" ht="13.5" customHeight="1" x14ac:dyDescent="0.2">
      <c r="A62" s="56">
        <v>57</v>
      </c>
      <c r="B62" s="89" t="s">
        <v>62</v>
      </c>
      <c r="C62" s="89"/>
      <c r="D62" s="56" t="s">
        <v>58</v>
      </c>
      <c r="E62" s="64">
        <v>76451</v>
      </c>
      <c r="F62" s="64">
        <v>86584</v>
      </c>
      <c r="G62" s="64">
        <v>88818</v>
      </c>
      <c r="H62" s="64">
        <v>97752</v>
      </c>
      <c r="I62" s="64">
        <v>105348</v>
      </c>
      <c r="J62" s="64">
        <v>116560</v>
      </c>
      <c r="K62" s="64">
        <v>124100</v>
      </c>
      <c r="L62" s="64">
        <f t="shared" si="2"/>
        <v>7540</v>
      </c>
      <c r="M62" s="65">
        <f t="shared" si="3"/>
        <v>6.4687714481811867</v>
      </c>
    </row>
    <row r="63" spans="1:14" s="95" customFormat="1" ht="13.5" customHeight="1" x14ac:dyDescent="0.2">
      <c r="A63" s="56">
        <v>58</v>
      </c>
      <c r="B63" s="89" t="s">
        <v>63</v>
      </c>
      <c r="C63" s="89"/>
      <c r="D63" s="56" t="s">
        <v>58</v>
      </c>
      <c r="E63" s="64">
        <v>45945</v>
      </c>
      <c r="F63" s="64">
        <v>50071</v>
      </c>
      <c r="G63" s="64">
        <v>54045</v>
      </c>
      <c r="H63" s="64">
        <v>60408</v>
      </c>
      <c r="I63" s="64">
        <v>60458</v>
      </c>
      <c r="J63" s="64">
        <v>67229</v>
      </c>
      <c r="K63" s="64">
        <v>67754</v>
      </c>
      <c r="L63" s="64">
        <f t="shared" si="2"/>
        <v>525</v>
      </c>
      <c r="M63" s="65">
        <f t="shared" si="3"/>
        <v>0.78091299885466015</v>
      </c>
    </row>
    <row r="64" spans="1:14" s="95" customFormat="1" ht="13.5" customHeight="1" x14ac:dyDescent="0.2">
      <c r="A64" s="56">
        <v>59</v>
      </c>
      <c r="B64" s="48" t="s">
        <v>64</v>
      </c>
      <c r="C64" s="48"/>
      <c r="D64" s="56" t="s">
        <v>58</v>
      </c>
      <c r="E64" s="64">
        <v>63100</v>
      </c>
      <c r="F64" s="64">
        <v>69409</v>
      </c>
      <c r="G64" s="64">
        <v>71795</v>
      </c>
      <c r="H64" s="64">
        <v>78102</v>
      </c>
      <c r="I64" s="64">
        <f>I65+I66+I67+I68+I69</f>
        <v>86370</v>
      </c>
      <c r="J64" s="64">
        <v>92117</v>
      </c>
      <c r="K64" s="84">
        <f>SUM(K65:K69)</f>
        <v>95554</v>
      </c>
      <c r="L64" s="64">
        <f t="shared" si="2"/>
        <v>3437</v>
      </c>
      <c r="M64" s="65">
        <f t="shared" si="3"/>
        <v>3.731124548129003</v>
      </c>
    </row>
    <row r="65" spans="1:13" s="95" customFormat="1" ht="13.5" customHeight="1" x14ac:dyDescent="0.2">
      <c r="A65" s="56">
        <v>60</v>
      </c>
      <c r="B65" s="89" t="s">
        <v>65</v>
      </c>
      <c r="C65" s="89"/>
      <c r="D65" s="56" t="s">
        <v>58</v>
      </c>
      <c r="E65" s="64">
        <v>410</v>
      </c>
      <c r="F65" s="64">
        <v>449</v>
      </c>
      <c r="G65" s="64">
        <v>436</v>
      </c>
      <c r="H65" s="64">
        <v>427</v>
      </c>
      <c r="I65" s="64">
        <v>469</v>
      </c>
      <c r="J65" s="64">
        <v>431</v>
      </c>
      <c r="K65" s="64">
        <v>421</v>
      </c>
      <c r="L65" s="64">
        <f t="shared" si="2"/>
        <v>-10</v>
      </c>
      <c r="M65" s="65">
        <f t="shared" si="3"/>
        <v>-2.3201856148491942</v>
      </c>
    </row>
    <row r="66" spans="1:13" s="95" customFormat="1" ht="13.5" customHeight="1" x14ac:dyDescent="0.2">
      <c r="A66" s="56">
        <v>61</v>
      </c>
      <c r="B66" s="89" t="s">
        <v>66</v>
      </c>
      <c r="C66" s="89"/>
      <c r="D66" s="56" t="s">
        <v>58</v>
      </c>
      <c r="E66" s="64">
        <v>3991</v>
      </c>
      <c r="F66" s="64">
        <v>4070</v>
      </c>
      <c r="G66" s="64">
        <v>4277</v>
      </c>
      <c r="H66" s="64">
        <v>4180</v>
      </c>
      <c r="I66" s="64">
        <v>5490</v>
      </c>
      <c r="J66" s="64">
        <v>5980</v>
      </c>
      <c r="K66" s="64">
        <v>6374</v>
      </c>
      <c r="L66" s="64">
        <f t="shared" si="2"/>
        <v>394</v>
      </c>
      <c r="M66" s="65">
        <f t="shared" si="3"/>
        <v>6.5886287625418021</v>
      </c>
    </row>
    <row r="67" spans="1:13" s="95" customFormat="1" ht="13.5" customHeight="1" x14ac:dyDescent="0.2">
      <c r="A67" s="56">
        <v>62</v>
      </c>
      <c r="B67" s="89" t="s">
        <v>67</v>
      </c>
      <c r="C67" s="89"/>
      <c r="D67" s="56" t="s">
        <v>58</v>
      </c>
      <c r="E67" s="64">
        <v>2599</v>
      </c>
      <c r="F67" s="64">
        <v>2899</v>
      </c>
      <c r="G67" s="64">
        <v>3221</v>
      </c>
      <c r="H67" s="64">
        <v>3698</v>
      </c>
      <c r="I67" s="64">
        <v>4357</v>
      </c>
      <c r="J67" s="64">
        <v>5088</v>
      </c>
      <c r="K67" s="64">
        <v>5260</v>
      </c>
      <c r="L67" s="64">
        <f t="shared" si="2"/>
        <v>172</v>
      </c>
      <c r="M67" s="65">
        <f t="shared" si="3"/>
        <v>3.3805031446540852</v>
      </c>
    </row>
    <row r="68" spans="1:13" s="95" customFormat="1" ht="13.5" customHeight="1" x14ac:dyDescent="0.2">
      <c r="A68" s="56">
        <v>63</v>
      </c>
      <c r="B68" s="89" t="s">
        <v>68</v>
      </c>
      <c r="C68" s="89"/>
      <c r="D68" s="56" t="s">
        <v>58</v>
      </c>
      <c r="E68" s="64">
        <v>35472</v>
      </c>
      <c r="F68" s="64">
        <v>39501</v>
      </c>
      <c r="G68" s="64">
        <v>40182</v>
      </c>
      <c r="H68" s="64">
        <v>43297</v>
      </c>
      <c r="I68" s="64">
        <v>48482</v>
      </c>
      <c r="J68" s="64">
        <v>51688</v>
      </c>
      <c r="K68" s="64">
        <v>54471</v>
      </c>
      <c r="L68" s="64">
        <f t="shared" si="2"/>
        <v>2783</v>
      </c>
      <c r="M68" s="65">
        <f t="shared" si="3"/>
        <v>5.3842284476087343</v>
      </c>
    </row>
    <row r="69" spans="1:13" s="95" customFormat="1" ht="13.5" customHeight="1" x14ac:dyDescent="0.2">
      <c r="A69" s="56">
        <v>64</v>
      </c>
      <c r="B69" s="89" t="s">
        <v>69</v>
      </c>
      <c r="C69" s="89"/>
      <c r="D69" s="56" t="s">
        <v>58</v>
      </c>
      <c r="E69" s="64">
        <v>20628</v>
      </c>
      <c r="F69" s="64">
        <v>22490</v>
      </c>
      <c r="G69" s="64">
        <v>23679</v>
      </c>
      <c r="H69" s="64">
        <v>26500</v>
      </c>
      <c r="I69" s="64">
        <v>27572</v>
      </c>
      <c r="J69" s="64">
        <v>28930</v>
      </c>
      <c r="K69" s="64">
        <v>29028</v>
      </c>
      <c r="L69" s="64">
        <f t="shared" si="2"/>
        <v>98</v>
      </c>
      <c r="M69" s="65">
        <f t="shared" si="3"/>
        <v>0.33874870376770616</v>
      </c>
    </row>
    <row r="70" spans="1:13" s="95" customFormat="1" ht="13.5" customHeight="1" x14ac:dyDescent="0.2">
      <c r="A70" s="56">
        <v>65</v>
      </c>
      <c r="B70" s="48" t="s">
        <v>70</v>
      </c>
      <c r="C70" s="48"/>
      <c r="D70" s="56" t="s">
        <v>58</v>
      </c>
      <c r="E70" s="64">
        <v>1513</v>
      </c>
      <c r="F70" s="64">
        <v>1750</v>
      </c>
      <c r="G70" s="64">
        <v>1854</v>
      </c>
      <c r="H70" s="64">
        <v>1959</v>
      </c>
      <c r="I70" s="64">
        <v>2115</v>
      </c>
      <c r="J70" s="64">
        <v>2220</v>
      </c>
      <c r="K70" s="64">
        <v>2330</v>
      </c>
      <c r="L70" s="64">
        <f t="shared" si="2"/>
        <v>110</v>
      </c>
      <c r="M70" s="65">
        <f t="shared" si="3"/>
        <v>4.9549549549549425</v>
      </c>
    </row>
    <row r="71" spans="1:13" s="95" customFormat="1" ht="13.5" customHeight="1" x14ac:dyDescent="0.2">
      <c r="A71" s="56">
        <v>66</v>
      </c>
      <c r="B71" s="48" t="s">
        <v>71</v>
      </c>
      <c r="C71" s="48"/>
      <c r="D71" s="56" t="s">
        <v>58</v>
      </c>
      <c r="E71" s="64">
        <v>43322</v>
      </c>
      <c r="F71" s="64">
        <v>53598</v>
      </c>
      <c r="G71" s="64">
        <v>62126</v>
      </c>
      <c r="H71" s="64">
        <v>67041</v>
      </c>
      <c r="I71" s="64">
        <v>70672</v>
      </c>
      <c r="J71" s="64">
        <v>74358</v>
      </c>
      <c r="K71" s="64">
        <v>83600</v>
      </c>
      <c r="L71" s="64">
        <f t="shared" si="2"/>
        <v>9242</v>
      </c>
      <c r="M71" s="65">
        <f t="shared" si="3"/>
        <v>12.429059415261307</v>
      </c>
    </row>
    <row r="72" spans="1:13" s="95" customFormat="1" ht="13.5" customHeight="1" x14ac:dyDescent="0.2">
      <c r="A72" s="56">
        <v>67</v>
      </c>
      <c r="B72" s="48" t="s">
        <v>72</v>
      </c>
      <c r="C72" s="48"/>
      <c r="D72" s="56" t="s">
        <v>58</v>
      </c>
      <c r="E72" s="64">
        <v>10249</v>
      </c>
      <c r="F72" s="64">
        <v>6128</v>
      </c>
      <c r="G72" s="64">
        <v>6</v>
      </c>
      <c r="H72" s="64">
        <v>0</v>
      </c>
      <c r="I72" s="64">
        <v>453</v>
      </c>
      <c r="J72" s="64">
        <v>0</v>
      </c>
      <c r="K72" s="64">
        <v>1160</v>
      </c>
      <c r="L72" s="64">
        <f t="shared" si="2"/>
        <v>1160</v>
      </c>
      <c r="M72" s="65" t="e">
        <f t="shared" si="3"/>
        <v>#DIV/0!</v>
      </c>
    </row>
    <row r="73" spans="1:13" s="95" customFormat="1" ht="13.5" customHeight="1" x14ac:dyDescent="0.2">
      <c r="A73" s="56">
        <v>68</v>
      </c>
      <c r="B73" s="48" t="s">
        <v>73</v>
      </c>
      <c r="C73" s="48"/>
      <c r="D73" s="56" t="s">
        <v>58</v>
      </c>
      <c r="E73" s="64">
        <v>38836</v>
      </c>
      <c r="F73" s="64">
        <v>7887</v>
      </c>
      <c r="G73" s="64">
        <v>984</v>
      </c>
      <c r="H73" s="64">
        <v>257</v>
      </c>
      <c r="I73" s="64">
        <v>1036</v>
      </c>
      <c r="J73" s="64">
        <v>163</v>
      </c>
      <c r="K73" s="64">
        <v>2708</v>
      </c>
      <c r="L73" s="64">
        <f t="shared" si="2"/>
        <v>2545</v>
      </c>
      <c r="M73" s="65">
        <f t="shared" si="3"/>
        <v>1561.3496932515336</v>
      </c>
    </row>
    <row r="74" spans="1:13" s="95" customFormat="1" ht="13.5" customHeight="1" x14ac:dyDescent="0.2">
      <c r="A74" s="56">
        <v>69</v>
      </c>
      <c r="B74" s="48" t="s">
        <v>74</v>
      </c>
      <c r="C74" s="48"/>
      <c r="D74" s="56" t="s">
        <v>58</v>
      </c>
      <c r="E74" s="64">
        <v>159</v>
      </c>
      <c r="F74" s="64">
        <v>1597</v>
      </c>
      <c r="G74" s="64">
        <v>2202</v>
      </c>
      <c r="H74" s="64">
        <v>1419</v>
      </c>
      <c r="I74" s="64">
        <v>2116</v>
      </c>
      <c r="J74" s="64">
        <v>2645</v>
      </c>
      <c r="K74" s="64">
        <v>554</v>
      </c>
      <c r="L74" s="64">
        <f t="shared" ref="L74:L101" si="4">K74-J74</f>
        <v>-2091</v>
      </c>
      <c r="M74" s="65">
        <f t="shared" ref="M74:M101" si="5">K74/J74*100-100</f>
        <v>-79.054820415879021</v>
      </c>
    </row>
    <row r="75" spans="1:13" s="95" customFormat="1" ht="13.5" customHeight="1" x14ac:dyDescent="0.2">
      <c r="A75" s="56">
        <v>70</v>
      </c>
      <c r="B75" s="48" t="s">
        <v>75</v>
      </c>
      <c r="C75" s="48"/>
      <c r="D75" s="56" t="s">
        <v>58</v>
      </c>
      <c r="E75" s="64">
        <v>18</v>
      </c>
      <c r="F75" s="64">
        <v>339</v>
      </c>
      <c r="G75" s="64">
        <v>849</v>
      </c>
      <c r="H75" s="64">
        <v>481</v>
      </c>
      <c r="I75" s="64">
        <v>849</v>
      </c>
      <c r="J75" s="64">
        <v>132</v>
      </c>
      <c r="K75" s="64">
        <v>272</v>
      </c>
      <c r="L75" s="64">
        <f t="shared" si="4"/>
        <v>140</v>
      </c>
      <c r="M75" s="65">
        <f t="shared" si="5"/>
        <v>106.06060606060606</v>
      </c>
    </row>
    <row r="76" spans="1:13" s="95" customFormat="1" ht="18" customHeight="1" x14ac:dyDescent="0.2">
      <c r="A76" s="144">
        <v>71</v>
      </c>
      <c r="B76" s="61" t="s">
        <v>76</v>
      </c>
      <c r="C76" s="61"/>
      <c r="D76" s="62" t="s">
        <v>24</v>
      </c>
      <c r="E76" s="84">
        <v>1438</v>
      </c>
      <c r="F76" s="84">
        <v>1347</v>
      </c>
      <c r="G76" s="84">
        <v>1293</v>
      </c>
      <c r="H76" s="84">
        <v>1187</v>
      </c>
      <c r="I76" s="84">
        <f>I77+I78+I79</f>
        <v>1124</v>
      </c>
      <c r="J76" s="84">
        <v>1092</v>
      </c>
      <c r="K76" s="84">
        <f>SUM(K77:K79)</f>
        <v>1092</v>
      </c>
      <c r="L76" s="64">
        <f t="shared" si="4"/>
        <v>0</v>
      </c>
      <c r="M76" s="65">
        <f>K76/J76*100-100</f>
        <v>0</v>
      </c>
    </row>
    <row r="77" spans="1:13" s="95" customFormat="1" ht="13.5" customHeight="1" x14ac:dyDescent="0.2">
      <c r="A77" s="56">
        <v>72</v>
      </c>
      <c r="B77" s="49" t="s">
        <v>77</v>
      </c>
      <c r="C77" s="90" t="s">
        <v>78</v>
      </c>
      <c r="D77" s="56" t="s">
        <v>24</v>
      </c>
      <c r="E77" s="64">
        <v>778</v>
      </c>
      <c r="F77" s="64">
        <v>691</v>
      </c>
      <c r="G77" s="64">
        <v>679</v>
      </c>
      <c r="H77" s="64">
        <v>619</v>
      </c>
      <c r="I77" s="64">
        <v>588</v>
      </c>
      <c r="J77" s="64">
        <v>518</v>
      </c>
      <c r="K77" s="64">
        <v>503</v>
      </c>
      <c r="L77" s="64">
        <f t="shared" si="4"/>
        <v>-15</v>
      </c>
      <c r="M77" s="65">
        <f t="shared" si="5"/>
        <v>-2.8957528957529064</v>
      </c>
    </row>
    <row r="78" spans="1:13" s="95" customFormat="1" ht="13.5" customHeight="1" x14ac:dyDescent="0.2">
      <c r="A78" s="56">
        <v>73</v>
      </c>
      <c r="B78" s="49"/>
      <c r="C78" s="90" t="s">
        <v>79</v>
      </c>
      <c r="D78" s="56" t="s">
        <v>24</v>
      </c>
      <c r="E78" s="64">
        <v>553</v>
      </c>
      <c r="F78" s="64">
        <v>553</v>
      </c>
      <c r="G78" s="64">
        <v>510</v>
      </c>
      <c r="H78" s="64">
        <v>502</v>
      </c>
      <c r="I78" s="64">
        <v>458</v>
      </c>
      <c r="J78" s="64">
        <v>517</v>
      </c>
      <c r="K78" s="64">
        <v>532</v>
      </c>
      <c r="L78" s="64">
        <f t="shared" si="4"/>
        <v>15</v>
      </c>
      <c r="M78" s="65">
        <f t="shared" si="5"/>
        <v>2.901353965183759</v>
      </c>
    </row>
    <row r="79" spans="1:13" s="95" customFormat="1" ht="13.5" customHeight="1" x14ac:dyDescent="0.2">
      <c r="A79" s="56">
        <v>74</v>
      </c>
      <c r="B79" s="49"/>
      <c r="C79" s="90" t="s">
        <v>80</v>
      </c>
      <c r="D79" s="56" t="s">
        <v>24</v>
      </c>
      <c r="E79" s="64">
        <v>107</v>
      </c>
      <c r="F79" s="64">
        <v>103</v>
      </c>
      <c r="G79" s="64">
        <v>104</v>
      </c>
      <c r="H79" s="64">
        <v>66</v>
      </c>
      <c r="I79" s="64">
        <v>78</v>
      </c>
      <c r="J79" s="64">
        <v>57</v>
      </c>
      <c r="K79" s="64">
        <v>57</v>
      </c>
      <c r="L79" s="64">
        <f t="shared" si="4"/>
        <v>0</v>
      </c>
      <c r="M79" s="65">
        <f t="shared" si="5"/>
        <v>0</v>
      </c>
    </row>
    <row r="80" spans="1:13" s="95" customFormat="1" ht="13.5" customHeight="1" x14ac:dyDescent="0.2">
      <c r="A80" s="56">
        <v>75</v>
      </c>
      <c r="B80" s="77" t="s">
        <v>81</v>
      </c>
      <c r="C80" s="77"/>
      <c r="D80" s="56" t="s">
        <v>24</v>
      </c>
      <c r="E80" s="64">
        <v>652</v>
      </c>
      <c r="F80" s="64">
        <v>605</v>
      </c>
      <c r="G80" s="64">
        <v>592</v>
      </c>
      <c r="H80" s="64">
        <v>534</v>
      </c>
      <c r="I80" s="64">
        <v>508</v>
      </c>
      <c r="J80" s="64">
        <v>478</v>
      </c>
      <c r="K80" s="64">
        <v>467</v>
      </c>
      <c r="L80" s="64">
        <f t="shared" si="4"/>
        <v>-11</v>
      </c>
      <c r="M80" s="65">
        <f t="shared" si="5"/>
        <v>-2.3012552301255198</v>
      </c>
    </row>
    <row r="81" spans="1:13" s="95" customFormat="1" ht="13.5" customHeight="1" x14ac:dyDescent="0.2">
      <c r="A81" s="56">
        <v>76</v>
      </c>
      <c r="B81" s="48" t="s">
        <v>82</v>
      </c>
      <c r="C81" s="48"/>
      <c r="D81" s="56" t="s">
        <v>83</v>
      </c>
      <c r="E81" s="87">
        <v>1.1000000000000001</v>
      </c>
      <c r="F81" s="87">
        <v>14</v>
      </c>
      <c r="G81" s="87">
        <v>14</v>
      </c>
      <c r="H81" s="87">
        <v>32.799999999999997</v>
      </c>
      <c r="I81" s="87">
        <v>33.9</v>
      </c>
      <c r="J81" s="87">
        <v>48</v>
      </c>
      <c r="K81" s="87">
        <v>24</v>
      </c>
      <c r="L81" s="64">
        <f>K81-J81</f>
        <v>-24</v>
      </c>
      <c r="M81" s="65">
        <f>K81/J81*100-100</f>
        <v>-50</v>
      </c>
    </row>
    <row r="82" spans="1:13" s="95" customFormat="1" ht="13.5" customHeight="1" x14ac:dyDescent="0.2">
      <c r="A82" s="56">
        <v>77</v>
      </c>
      <c r="B82" s="48" t="s">
        <v>84</v>
      </c>
      <c r="C82" s="48"/>
      <c r="D82" s="56" t="s">
        <v>83</v>
      </c>
      <c r="E82" s="87">
        <v>1</v>
      </c>
      <c r="F82" s="87">
        <v>5</v>
      </c>
      <c r="G82" s="87">
        <v>7.5</v>
      </c>
      <c r="H82" s="87">
        <v>12</v>
      </c>
      <c r="I82" s="87">
        <v>7.2</v>
      </c>
      <c r="J82" s="87">
        <v>17.100000000000001</v>
      </c>
      <c r="K82" s="87">
        <v>6</v>
      </c>
      <c r="L82" s="64">
        <f t="shared" si="4"/>
        <v>-11.100000000000001</v>
      </c>
      <c r="M82" s="65">
        <f>K82/J82*100-100</f>
        <v>-64.912280701754383</v>
      </c>
    </row>
    <row r="83" spans="1:13" s="95" customFormat="1" ht="13.5" customHeight="1" x14ac:dyDescent="0.2">
      <c r="A83" s="56">
        <v>78</v>
      </c>
      <c r="B83" s="48" t="s">
        <v>85</v>
      </c>
      <c r="C83" s="48"/>
      <c r="D83" s="56" t="s">
        <v>83</v>
      </c>
      <c r="E83" s="87">
        <v>350</v>
      </c>
      <c r="F83" s="87">
        <v>750</v>
      </c>
      <c r="G83" s="87">
        <v>600</v>
      </c>
      <c r="H83" s="87">
        <v>600</v>
      </c>
      <c r="I83" s="87">
        <v>610</v>
      </c>
      <c r="J83" s="87">
        <v>580</v>
      </c>
      <c r="K83" s="87">
        <v>700</v>
      </c>
      <c r="L83" s="64">
        <f>K83-J83</f>
        <v>120</v>
      </c>
      <c r="M83" s="65">
        <f t="shared" si="5"/>
        <v>20.689655172413794</v>
      </c>
    </row>
    <row r="84" spans="1:13" s="95" customFormat="1" ht="13.5" customHeight="1" x14ac:dyDescent="0.2">
      <c r="A84" s="56">
        <v>79</v>
      </c>
      <c r="B84" s="48" t="s">
        <v>86</v>
      </c>
      <c r="C84" s="48"/>
      <c r="D84" s="56" t="s">
        <v>83</v>
      </c>
      <c r="E84" s="87">
        <v>100</v>
      </c>
      <c r="F84" s="87">
        <v>180</v>
      </c>
      <c r="G84" s="87">
        <v>180</v>
      </c>
      <c r="H84" s="87">
        <v>150</v>
      </c>
      <c r="I84" s="87">
        <v>120</v>
      </c>
      <c r="J84" s="87">
        <v>50</v>
      </c>
      <c r="K84" s="87">
        <v>80</v>
      </c>
      <c r="L84" s="64">
        <f t="shared" si="4"/>
        <v>30</v>
      </c>
      <c r="M84" s="65">
        <f t="shared" si="5"/>
        <v>60</v>
      </c>
    </row>
    <row r="85" spans="1:13" s="95" customFormat="1" ht="13.5" customHeight="1" x14ac:dyDescent="0.2">
      <c r="A85" s="56">
        <v>80</v>
      </c>
      <c r="B85" s="48" t="s">
        <v>87</v>
      </c>
      <c r="C85" s="48"/>
      <c r="D85" s="56" t="s">
        <v>8</v>
      </c>
      <c r="E85" s="64">
        <v>1</v>
      </c>
      <c r="F85" s="64">
        <v>1</v>
      </c>
      <c r="G85" s="64">
        <v>1</v>
      </c>
      <c r="H85" s="64">
        <v>1</v>
      </c>
      <c r="I85" s="64">
        <v>1</v>
      </c>
      <c r="J85" s="64">
        <v>1</v>
      </c>
      <c r="K85" s="64">
        <v>1</v>
      </c>
      <c r="L85" s="64">
        <f t="shared" si="4"/>
        <v>0</v>
      </c>
      <c r="M85" s="65">
        <f t="shared" si="5"/>
        <v>0</v>
      </c>
    </row>
    <row r="86" spans="1:13" s="95" customFormat="1" ht="13.5" customHeight="1" x14ac:dyDescent="0.2">
      <c r="A86" s="56">
        <v>81</v>
      </c>
      <c r="B86" s="48" t="s">
        <v>88</v>
      </c>
      <c r="C86" s="48"/>
      <c r="D86" s="56" t="s">
        <v>8</v>
      </c>
      <c r="E86" s="64">
        <v>20</v>
      </c>
      <c r="F86" s="64">
        <v>19</v>
      </c>
      <c r="G86" s="64">
        <v>17</v>
      </c>
      <c r="H86" s="64">
        <v>16</v>
      </c>
      <c r="I86" s="64">
        <v>17</v>
      </c>
      <c r="J86" s="64">
        <v>16</v>
      </c>
      <c r="K86" s="64">
        <v>16</v>
      </c>
      <c r="L86" s="64">
        <f t="shared" si="4"/>
        <v>0</v>
      </c>
      <c r="M86" s="65">
        <f t="shared" si="5"/>
        <v>0</v>
      </c>
    </row>
    <row r="87" spans="1:13" s="95" customFormat="1" ht="13.5" customHeight="1" x14ac:dyDescent="0.2">
      <c r="A87" s="56">
        <v>82</v>
      </c>
      <c r="B87" s="48" t="s">
        <v>89</v>
      </c>
      <c r="C87" s="48"/>
      <c r="D87" s="56" t="s">
        <v>24</v>
      </c>
      <c r="E87" s="64">
        <v>513</v>
      </c>
      <c r="F87" s="64">
        <v>460</v>
      </c>
      <c r="G87" s="64">
        <v>433</v>
      </c>
      <c r="H87" s="64">
        <v>363</v>
      </c>
      <c r="I87" s="64">
        <v>349</v>
      </c>
      <c r="J87" s="64">
        <v>349</v>
      </c>
      <c r="K87" s="64">
        <v>352</v>
      </c>
      <c r="L87" s="64">
        <f t="shared" si="4"/>
        <v>3</v>
      </c>
      <c r="M87" s="65">
        <f t="shared" si="5"/>
        <v>0.85959885386819224</v>
      </c>
    </row>
    <row r="88" spans="1:13" s="95" customFormat="1" ht="13.5" customHeight="1" x14ac:dyDescent="0.2">
      <c r="A88" s="56">
        <v>83</v>
      </c>
      <c r="B88" s="48" t="s">
        <v>90</v>
      </c>
      <c r="C88" s="48"/>
      <c r="D88" s="56" t="s">
        <v>24</v>
      </c>
      <c r="E88" s="64">
        <v>263</v>
      </c>
      <c r="F88" s="64">
        <v>222</v>
      </c>
      <c r="G88" s="64">
        <v>202</v>
      </c>
      <c r="H88" s="64">
        <v>169</v>
      </c>
      <c r="I88" s="64">
        <v>201</v>
      </c>
      <c r="J88" s="64">
        <v>156</v>
      </c>
      <c r="K88" s="64">
        <v>157</v>
      </c>
      <c r="L88" s="64">
        <f t="shared" si="4"/>
        <v>1</v>
      </c>
      <c r="M88" s="65">
        <f t="shared" si="5"/>
        <v>0.6410256410256352</v>
      </c>
    </row>
    <row r="89" spans="1:13" s="95" customFormat="1" ht="13.5" customHeight="1" x14ac:dyDescent="0.2">
      <c r="A89" s="56">
        <v>84</v>
      </c>
      <c r="B89" s="48" t="s">
        <v>91</v>
      </c>
      <c r="C89" s="48"/>
      <c r="D89" s="56" t="s">
        <v>24</v>
      </c>
      <c r="E89" s="64">
        <v>54</v>
      </c>
      <c r="F89" s="64">
        <v>56</v>
      </c>
      <c r="G89" s="64">
        <v>48</v>
      </c>
      <c r="H89" s="64">
        <v>48</v>
      </c>
      <c r="I89" s="64">
        <v>48</v>
      </c>
      <c r="J89" s="64">
        <v>45</v>
      </c>
      <c r="K89" s="64">
        <v>44</v>
      </c>
      <c r="L89" s="64">
        <f t="shared" si="4"/>
        <v>-1</v>
      </c>
      <c r="M89" s="65">
        <f t="shared" si="5"/>
        <v>-2.2222222222222285</v>
      </c>
    </row>
    <row r="90" spans="1:13" s="95" customFormat="1" ht="13.5" customHeight="1" x14ac:dyDescent="0.2">
      <c r="A90" s="56">
        <v>85</v>
      </c>
      <c r="B90" s="48" t="s">
        <v>90</v>
      </c>
      <c r="C90" s="48"/>
      <c r="D90" s="56" t="s">
        <v>24</v>
      </c>
      <c r="E90" s="64">
        <v>38</v>
      </c>
      <c r="F90" s="64">
        <v>40</v>
      </c>
      <c r="G90" s="64">
        <v>38</v>
      </c>
      <c r="H90" s="64">
        <v>38</v>
      </c>
      <c r="I90" s="64">
        <v>37</v>
      </c>
      <c r="J90" s="64">
        <v>37</v>
      </c>
      <c r="K90" s="64">
        <v>38</v>
      </c>
      <c r="L90" s="64">
        <f t="shared" si="4"/>
        <v>1</v>
      </c>
      <c r="M90" s="65">
        <f t="shared" si="5"/>
        <v>2.7027027027026946</v>
      </c>
    </row>
    <row r="91" spans="1:13" s="95" customFormat="1" ht="13.5" customHeight="1" x14ac:dyDescent="0.2">
      <c r="A91" s="56">
        <v>86</v>
      </c>
      <c r="B91" s="48" t="s">
        <v>92</v>
      </c>
      <c r="C91" s="48"/>
      <c r="D91" s="56" t="s">
        <v>24</v>
      </c>
      <c r="E91" s="64">
        <v>26</v>
      </c>
      <c r="F91" s="64">
        <v>25</v>
      </c>
      <c r="G91" s="64">
        <v>24</v>
      </c>
      <c r="H91" s="64">
        <v>24</v>
      </c>
      <c r="I91" s="64">
        <v>23</v>
      </c>
      <c r="J91" s="64">
        <v>22</v>
      </c>
      <c r="K91" s="64">
        <v>23</v>
      </c>
      <c r="L91" s="64">
        <f t="shared" si="4"/>
        <v>1</v>
      </c>
      <c r="M91" s="65">
        <f t="shared" si="5"/>
        <v>4.5454545454545467</v>
      </c>
    </row>
    <row r="92" spans="1:13" s="95" customFormat="1" ht="13.5" customHeight="1" x14ac:dyDescent="0.2">
      <c r="A92" s="56">
        <v>87</v>
      </c>
      <c r="B92" s="48" t="s">
        <v>90</v>
      </c>
      <c r="C92" s="48"/>
      <c r="D92" s="56" t="s">
        <v>24</v>
      </c>
      <c r="E92" s="64">
        <v>19</v>
      </c>
      <c r="F92" s="64">
        <v>19</v>
      </c>
      <c r="G92" s="64">
        <v>18</v>
      </c>
      <c r="H92" s="64">
        <v>18</v>
      </c>
      <c r="I92" s="64">
        <v>16</v>
      </c>
      <c r="J92" s="64">
        <v>17</v>
      </c>
      <c r="K92" s="64">
        <v>19</v>
      </c>
      <c r="L92" s="64">
        <f t="shared" si="4"/>
        <v>2</v>
      </c>
      <c r="M92" s="65">
        <f t="shared" si="5"/>
        <v>11.764705882352942</v>
      </c>
    </row>
    <row r="93" spans="1:13" s="95" customFormat="1" ht="13.5" customHeight="1" x14ac:dyDescent="0.2">
      <c r="A93" s="56">
        <v>88</v>
      </c>
      <c r="B93" s="48" t="s">
        <v>93</v>
      </c>
      <c r="C93" s="48"/>
      <c r="D93" s="56" t="s">
        <v>24</v>
      </c>
      <c r="E93" s="64">
        <v>96</v>
      </c>
      <c r="F93" s="64">
        <v>51</v>
      </c>
      <c r="G93" s="64">
        <v>37</v>
      </c>
      <c r="H93" s="64">
        <v>40</v>
      </c>
      <c r="I93" s="64">
        <v>42</v>
      </c>
      <c r="J93" s="64">
        <v>39</v>
      </c>
      <c r="K93" s="64">
        <v>58</v>
      </c>
      <c r="L93" s="64">
        <f t="shared" si="4"/>
        <v>19</v>
      </c>
      <c r="M93" s="65">
        <f t="shared" si="5"/>
        <v>48.71794871794873</v>
      </c>
    </row>
    <row r="94" spans="1:13" s="95" customFormat="1" ht="13.5" customHeight="1" x14ac:dyDescent="0.2">
      <c r="A94" s="56">
        <v>89</v>
      </c>
      <c r="B94" s="48" t="s">
        <v>94</v>
      </c>
      <c r="C94" s="48"/>
      <c r="D94" s="56" t="s">
        <v>24</v>
      </c>
      <c r="E94" s="64">
        <v>100</v>
      </c>
      <c r="F94" s="64">
        <v>100</v>
      </c>
      <c r="G94" s="64">
        <v>92</v>
      </c>
      <c r="H94" s="64">
        <v>76</v>
      </c>
      <c r="I94" s="64">
        <v>68</v>
      </c>
      <c r="J94" s="64">
        <v>42</v>
      </c>
      <c r="K94" s="64">
        <v>57</v>
      </c>
      <c r="L94" s="64">
        <f t="shared" si="4"/>
        <v>15</v>
      </c>
      <c r="M94" s="65">
        <f t="shared" si="5"/>
        <v>35.714285714285722</v>
      </c>
    </row>
    <row r="95" spans="1:13" s="95" customFormat="1" ht="13.5" customHeight="1" x14ac:dyDescent="0.2">
      <c r="A95" s="56">
        <v>90</v>
      </c>
      <c r="B95" s="48" t="s">
        <v>95</v>
      </c>
      <c r="C95" s="48"/>
      <c r="D95" s="56" t="s">
        <v>24</v>
      </c>
      <c r="E95" s="64">
        <v>4</v>
      </c>
      <c r="F95" s="64">
        <v>1</v>
      </c>
      <c r="G95" s="64">
        <v>5</v>
      </c>
      <c r="H95" s="64">
        <v>5</v>
      </c>
      <c r="I95" s="64">
        <v>5</v>
      </c>
      <c r="J95" s="64"/>
      <c r="K95" s="64">
        <v>6</v>
      </c>
      <c r="L95" s="64">
        <f t="shared" si="4"/>
        <v>6</v>
      </c>
      <c r="M95" s="64" t="e">
        <f t="shared" si="5"/>
        <v>#DIV/0!</v>
      </c>
    </row>
    <row r="96" spans="1:13" s="95" customFormat="1" ht="13.5" customHeight="1" x14ac:dyDescent="0.2">
      <c r="A96" s="56">
        <v>91</v>
      </c>
      <c r="B96" s="48" t="s">
        <v>97</v>
      </c>
      <c r="C96" s="48"/>
      <c r="D96" s="56" t="s">
        <v>24</v>
      </c>
      <c r="E96" s="64">
        <v>4</v>
      </c>
      <c r="F96" s="64">
        <v>1</v>
      </c>
      <c r="G96" s="64">
        <v>5</v>
      </c>
      <c r="H96" s="64">
        <v>5</v>
      </c>
      <c r="I96" s="64">
        <v>5</v>
      </c>
      <c r="J96" s="64"/>
      <c r="K96" s="64">
        <v>6</v>
      </c>
      <c r="L96" s="64">
        <f t="shared" si="4"/>
        <v>6</v>
      </c>
      <c r="M96" s="64" t="e">
        <f t="shared" si="5"/>
        <v>#DIV/0!</v>
      </c>
    </row>
    <row r="97" spans="1:13" s="95" customFormat="1" ht="27" customHeight="1" x14ac:dyDescent="0.2">
      <c r="A97" s="56">
        <v>92</v>
      </c>
      <c r="B97" s="48" t="s">
        <v>98</v>
      </c>
      <c r="C97" s="48"/>
      <c r="D97" s="56" t="s">
        <v>24</v>
      </c>
      <c r="E97" s="64"/>
      <c r="F97" s="64">
        <v>1</v>
      </c>
      <c r="G97" s="64">
        <v>1</v>
      </c>
      <c r="H97" s="64"/>
      <c r="I97" s="64"/>
      <c r="J97" s="64">
        <v>1</v>
      </c>
      <c r="K97" s="64"/>
      <c r="L97" s="64">
        <f t="shared" si="4"/>
        <v>-1</v>
      </c>
      <c r="M97" s="64">
        <f t="shared" si="5"/>
        <v>-100</v>
      </c>
    </row>
    <row r="98" spans="1:13" s="95" customFormat="1" ht="13.5" customHeight="1" x14ac:dyDescent="0.2">
      <c r="A98" s="56">
        <v>93</v>
      </c>
      <c r="B98" s="48" t="s">
        <v>99</v>
      </c>
      <c r="C98" s="48"/>
      <c r="D98" s="56" t="s">
        <v>24</v>
      </c>
      <c r="E98" s="64"/>
      <c r="F98" s="64"/>
      <c r="G98" s="64"/>
      <c r="H98" s="64"/>
      <c r="I98" s="64"/>
      <c r="J98" s="64">
        <v>1</v>
      </c>
      <c r="K98" s="64"/>
      <c r="L98" s="64">
        <f t="shared" si="4"/>
        <v>-1</v>
      </c>
      <c r="M98" s="64">
        <f t="shared" si="5"/>
        <v>-100</v>
      </c>
    </row>
    <row r="99" spans="1:13" s="95" customFormat="1" ht="13.5" customHeight="1" x14ac:dyDescent="0.2">
      <c r="A99" s="56">
        <v>94</v>
      </c>
      <c r="B99" s="48" t="s">
        <v>100</v>
      </c>
      <c r="C99" s="48"/>
      <c r="D99" s="56" t="s">
        <v>24</v>
      </c>
      <c r="E99" s="64">
        <v>82</v>
      </c>
      <c r="F99" s="64">
        <v>45</v>
      </c>
      <c r="G99" s="64">
        <v>36</v>
      </c>
      <c r="H99" s="64">
        <v>30</v>
      </c>
      <c r="I99" s="64">
        <v>40</v>
      </c>
      <c r="J99" s="64">
        <v>39</v>
      </c>
      <c r="K99" s="64">
        <v>32</v>
      </c>
      <c r="L99" s="64">
        <f>K99-J99</f>
        <v>-7</v>
      </c>
      <c r="M99" s="65">
        <f t="shared" si="5"/>
        <v>-17.948717948717956</v>
      </c>
    </row>
    <row r="100" spans="1:13" s="95" customFormat="1" ht="13.5" customHeight="1" x14ac:dyDescent="0.2">
      <c r="A100" s="56">
        <v>95</v>
      </c>
      <c r="B100" s="48" t="s">
        <v>101</v>
      </c>
      <c r="C100" s="48"/>
      <c r="D100" s="56" t="s">
        <v>8</v>
      </c>
      <c r="E100" s="64">
        <v>17</v>
      </c>
      <c r="F100" s="64">
        <v>14</v>
      </c>
      <c r="G100" s="64">
        <v>18</v>
      </c>
      <c r="H100" s="64">
        <v>16</v>
      </c>
      <c r="I100" s="64">
        <v>23</v>
      </c>
      <c r="J100" s="64">
        <v>15</v>
      </c>
      <c r="K100" s="64">
        <v>24</v>
      </c>
      <c r="L100" s="64">
        <f>K100-J100</f>
        <v>9</v>
      </c>
      <c r="M100" s="65">
        <f t="shared" si="5"/>
        <v>60</v>
      </c>
    </row>
    <row r="101" spans="1:13" s="95" customFormat="1" ht="13.5" customHeight="1" x14ac:dyDescent="0.2">
      <c r="A101" s="56">
        <v>96</v>
      </c>
      <c r="B101" s="48" t="s">
        <v>102</v>
      </c>
      <c r="C101" s="48"/>
      <c r="D101" s="56" t="s">
        <v>24</v>
      </c>
      <c r="E101" s="64">
        <v>16</v>
      </c>
      <c r="F101" s="64">
        <v>11</v>
      </c>
      <c r="G101" s="64">
        <v>17</v>
      </c>
      <c r="H101" s="64">
        <v>13</v>
      </c>
      <c r="I101" s="64">
        <v>21</v>
      </c>
      <c r="J101" s="64">
        <v>17</v>
      </c>
      <c r="K101" s="64">
        <v>21</v>
      </c>
      <c r="L101" s="64">
        <f t="shared" si="4"/>
        <v>4</v>
      </c>
      <c r="M101" s="65">
        <f t="shared" si="5"/>
        <v>23.529411764705884</v>
      </c>
    </row>
    <row r="102" spans="1:13" s="95" customFormat="1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s="95" customFormat="1" ht="18" customHeight="1" x14ac:dyDescent="0.2"/>
    <row r="104" spans="1:13" s="95" customFormat="1" ht="18" customHeight="1" x14ac:dyDescent="0.2"/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3" s="95" customFormat="1" x14ac:dyDescent="0.2"/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I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workbookViewId="0">
      <selection activeCell="H4" sqref="H4:H5"/>
    </sheetView>
  </sheetViews>
  <sheetFormatPr defaultRowHeight="11.25" x14ac:dyDescent="0.2"/>
  <cols>
    <col min="1" max="1" width="3.5703125" style="40" customWidth="1"/>
    <col min="2" max="2" width="15.85546875" style="40" customWidth="1"/>
    <col min="3" max="3" width="8.7109375" style="40" customWidth="1"/>
    <col min="4" max="4" width="6.5703125" style="40" customWidth="1"/>
    <col min="5" max="10" width="6.28515625" style="40" customWidth="1"/>
    <col min="11" max="11" width="7.28515625" style="40" customWidth="1"/>
    <col min="12" max="12" width="6.28515625" style="40" customWidth="1"/>
    <col min="13" max="13" width="6.140625" style="40" customWidth="1"/>
    <col min="14" max="14" width="0.7109375" style="40" customWidth="1"/>
    <col min="15" max="247" width="9.140625" style="40"/>
    <col min="248" max="248" width="3.7109375" style="40" customWidth="1"/>
    <col min="249" max="249" width="19" style="40" customWidth="1"/>
    <col min="250" max="250" width="13" style="40" customWidth="1"/>
    <col min="251" max="251" width="9" style="40" customWidth="1"/>
    <col min="252" max="257" width="6.85546875" style="40" customWidth="1"/>
    <col min="258" max="503" width="9.140625" style="40"/>
    <col min="504" max="504" width="3.7109375" style="40" customWidth="1"/>
    <col min="505" max="505" width="19" style="40" customWidth="1"/>
    <col min="506" max="506" width="13" style="40" customWidth="1"/>
    <col min="507" max="507" width="9" style="40" customWidth="1"/>
    <col min="508" max="513" width="6.85546875" style="40" customWidth="1"/>
    <col min="514" max="759" width="9.140625" style="40"/>
    <col min="760" max="760" width="3.7109375" style="40" customWidth="1"/>
    <col min="761" max="761" width="19" style="40" customWidth="1"/>
    <col min="762" max="762" width="13" style="40" customWidth="1"/>
    <col min="763" max="763" width="9" style="40" customWidth="1"/>
    <col min="764" max="769" width="6.85546875" style="40" customWidth="1"/>
    <col min="770" max="1015" width="9.140625" style="40"/>
    <col min="1016" max="1016" width="3.7109375" style="40" customWidth="1"/>
    <col min="1017" max="1017" width="19" style="40" customWidth="1"/>
    <col min="1018" max="1018" width="13" style="40" customWidth="1"/>
    <col min="1019" max="1019" width="9" style="40" customWidth="1"/>
    <col min="1020" max="1025" width="6.85546875" style="40" customWidth="1"/>
    <col min="1026" max="1271" width="9.140625" style="40"/>
    <col min="1272" max="1272" width="3.7109375" style="40" customWidth="1"/>
    <col min="1273" max="1273" width="19" style="40" customWidth="1"/>
    <col min="1274" max="1274" width="13" style="40" customWidth="1"/>
    <col min="1275" max="1275" width="9" style="40" customWidth="1"/>
    <col min="1276" max="1281" width="6.85546875" style="40" customWidth="1"/>
    <col min="1282" max="1527" width="9.140625" style="40"/>
    <col min="1528" max="1528" width="3.7109375" style="40" customWidth="1"/>
    <col min="1529" max="1529" width="19" style="40" customWidth="1"/>
    <col min="1530" max="1530" width="13" style="40" customWidth="1"/>
    <col min="1531" max="1531" width="9" style="40" customWidth="1"/>
    <col min="1532" max="1537" width="6.85546875" style="40" customWidth="1"/>
    <col min="1538" max="1783" width="9.140625" style="40"/>
    <col min="1784" max="1784" width="3.7109375" style="40" customWidth="1"/>
    <col min="1785" max="1785" width="19" style="40" customWidth="1"/>
    <col min="1786" max="1786" width="13" style="40" customWidth="1"/>
    <col min="1787" max="1787" width="9" style="40" customWidth="1"/>
    <col min="1788" max="1793" width="6.85546875" style="40" customWidth="1"/>
    <col min="1794" max="2039" width="9.140625" style="40"/>
    <col min="2040" max="2040" width="3.7109375" style="40" customWidth="1"/>
    <col min="2041" max="2041" width="19" style="40" customWidth="1"/>
    <col min="2042" max="2042" width="13" style="40" customWidth="1"/>
    <col min="2043" max="2043" width="9" style="40" customWidth="1"/>
    <col min="2044" max="2049" width="6.85546875" style="40" customWidth="1"/>
    <col min="2050" max="2295" width="9.140625" style="40"/>
    <col min="2296" max="2296" width="3.7109375" style="40" customWidth="1"/>
    <col min="2297" max="2297" width="19" style="40" customWidth="1"/>
    <col min="2298" max="2298" width="13" style="40" customWidth="1"/>
    <col min="2299" max="2299" width="9" style="40" customWidth="1"/>
    <col min="2300" max="2305" width="6.85546875" style="40" customWidth="1"/>
    <col min="2306" max="2551" width="9.140625" style="40"/>
    <col min="2552" max="2552" width="3.7109375" style="40" customWidth="1"/>
    <col min="2553" max="2553" width="19" style="40" customWidth="1"/>
    <col min="2554" max="2554" width="13" style="40" customWidth="1"/>
    <col min="2555" max="2555" width="9" style="40" customWidth="1"/>
    <col min="2556" max="2561" width="6.85546875" style="40" customWidth="1"/>
    <col min="2562" max="2807" width="9.140625" style="40"/>
    <col min="2808" max="2808" width="3.7109375" style="40" customWidth="1"/>
    <col min="2809" max="2809" width="19" style="40" customWidth="1"/>
    <col min="2810" max="2810" width="13" style="40" customWidth="1"/>
    <col min="2811" max="2811" width="9" style="40" customWidth="1"/>
    <col min="2812" max="2817" width="6.85546875" style="40" customWidth="1"/>
    <col min="2818" max="3063" width="9.140625" style="40"/>
    <col min="3064" max="3064" width="3.7109375" style="40" customWidth="1"/>
    <col min="3065" max="3065" width="19" style="40" customWidth="1"/>
    <col min="3066" max="3066" width="13" style="40" customWidth="1"/>
    <col min="3067" max="3067" width="9" style="40" customWidth="1"/>
    <col min="3068" max="3073" width="6.85546875" style="40" customWidth="1"/>
    <col min="3074" max="3319" width="9.140625" style="40"/>
    <col min="3320" max="3320" width="3.7109375" style="40" customWidth="1"/>
    <col min="3321" max="3321" width="19" style="40" customWidth="1"/>
    <col min="3322" max="3322" width="13" style="40" customWidth="1"/>
    <col min="3323" max="3323" width="9" style="40" customWidth="1"/>
    <col min="3324" max="3329" width="6.85546875" style="40" customWidth="1"/>
    <col min="3330" max="3575" width="9.140625" style="40"/>
    <col min="3576" max="3576" width="3.7109375" style="40" customWidth="1"/>
    <col min="3577" max="3577" width="19" style="40" customWidth="1"/>
    <col min="3578" max="3578" width="13" style="40" customWidth="1"/>
    <col min="3579" max="3579" width="9" style="40" customWidth="1"/>
    <col min="3580" max="3585" width="6.85546875" style="40" customWidth="1"/>
    <col min="3586" max="3831" width="9.140625" style="40"/>
    <col min="3832" max="3832" width="3.7109375" style="40" customWidth="1"/>
    <col min="3833" max="3833" width="19" style="40" customWidth="1"/>
    <col min="3834" max="3834" width="13" style="40" customWidth="1"/>
    <col min="3835" max="3835" width="9" style="40" customWidth="1"/>
    <col min="3836" max="3841" width="6.85546875" style="40" customWidth="1"/>
    <col min="3842" max="4087" width="9.140625" style="40"/>
    <col min="4088" max="4088" width="3.7109375" style="40" customWidth="1"/>
    <col min="4089" max="4089" width="19" style="40" customWidth="1"/>
    <col min="4090" max="4090" width="13" style="40" customWidth="1"/>
    <col min="4091" max="4091" width="9" style="40" customWidth="1"/>
    <col min="4092" max="4097" width="6.85546875" style="40" customWidth="1"/>
    <col min="4098" max="4343" width="9.140625" style="40"/>
    <col min="4344" max="4344" width="3.7109375" style="40" customWidth="1"/>
    <col min="4345" max="4345" width="19" style="40" customWidth="1"/>
    <col min="4346" max="4346" width="13" style="40" customWidth="1"/>
    <col min="4347" max="4347" width="9" style="40" customWidth="1"/>
    <col min="4348" max="4353" width="6.85546875" style="40" customWidth="1"/>
    <col min="4354" max="4599" width="9.140625" style="40"/>
    <col min="4600" max="4600" width="3.7109375" style="40" customWidth="1"/>
    <col min="4601" max="4601" width="19" style="40" customWidth="1"/>
    <col min="4602" max="4602" width="13" style="40" customWidth="1"/>
    <col min="4603" max="4603" width="9" style="40" customWidth="1"/>
    <col min="4604" max="4609" width="6.85546875" style="40" customWidth="1"/>
    <col min="4610" max="4855" width="9.140625" style="40"/>
    <col min="4856" max="4856" width="3.7109375" style="40" customWidth="1"/>
    <col min="4857" max="4857" width="19" style="40" customWidth="1"/>
    <col min="4858" max="4858" width="13" style="40" customWidth="1"/>
    <col min="4859" max="4859" width="9" style="40" customWidth="1"/>
    <col min="4860" max="4865" width="6.85546875" style="40" customWidth="1"/>
    <col min="4866" max="5111" width="9.140625" style="40"/>
    <col min="5112" max="5112" width="3.7109375" style="40" customWidth="1"/>
    <col min="5113" max="5113" width="19" style="40" customWidth="1"/>
    <col min="5114" max="5114" width="13" style="40" customWidth="1"/>
    <col min="5115" max="5115" width="9" style="40" customWidth="1"/>
    <col min="5116" max="5121" width="6.85546875" style="40" customWidth="1"/>
    <col min="5122" max="5367" width="9.140625" style="40"/>
    <col min="5368" max="5368" width="3.7109375" style="40" customWidth="1"/>
    <col min="5369" max="5369" width="19" style="40" customWidth="1"/>
    <col min="5370" max="5370" width="13" style="40" customWidth="1"/>
    <col min="5371" max="5371" width="9" style="40" customWidth="1"/>
    <col min="5372" max="5377" width="6.85546875" style="40" customWidth="1"/>
    <col min="5378" max="5623" width="9.140625" style="40"/>
    <col min="5624" max="5624" width="3.7109375" style="40" customWidth="1"/>
    <col min="5625" max="5625" width="19" style="40" customWidth="1"/>
    <col min="5626" max="5626" width="13" style="40" customWidth="1"/>
    <col min="5627" max="5627" width="9" style="40" customWidth="1"/>
    <col min="5628" max="5633" width="6.85546875" style="40" customWidth="1"/>
    <col min="5634" max="5879" width="9.140625" style="40"/>
    <col min="5880" max="5880" width="3.7109375" style="40" customWidth="1"/>
    <col min="5881" max="5881" width="19" style="40" customWidth="1"/>
    <col min="5882" max="5882" width="13" style="40" customWidth="1"/>
    <col min="5883" max="5883" width="9" style="40" customWidth="1"/>
    <col min="5884" max="5889" width="6.85546875" style="40" customWidth="1"/>
    <col min="5890" max="6135" width="9.140625" style="40"/>
    <col min="6136" max="6136" width="3.7109375" style="40" customWidth="1"/>
    <col min="6137" max="6137" width="19" style="40" customWidth="1"/>
    <col min="6138" max="6138" width="13" style="40" customWidth="1"/>
    <col min="6139" max="6139" width="9" style="40" customWidth="1"/>
    <col min="6140" max="6145" width="6.85546875" style="40" customWidth="1"/>
    <col min="6146" max="6391" width="9.140625" style="40"/>
    <col min="6392" max="6392" width="3.7109375" style="40" customWidth="1"/>
    <col min="6393" max="6393" width="19" style="40" customWidth="1"/>
    <col min="6394" max="6394" width="13" style="40" customWidth="1"/>
    <col min="6395" max="6395" width="9" style="40" customWidth="1"/>
    <col min="6396" max="6401" width="6.85546875" style="40" customWidth="1"/>
    <col min="6402" max="6647" width="9.140625" style="40"/>
    <col min="6648" max="6648" width="3.7109375" style="40" customWidth="1"/>
    <col min="6649" max="6649" width="19" style="40" customWidth="1"/>
    <col min="6650" max="6650" width="13" style="40" customWidth="1"/>
    <col min="6651" max="6651" width="9" style="40" customWidth="1"/>
    <col min="6652" max="6657" width="6.85546875" style="40" customWidth="1"/>
    <col min="6658" max="6903" width="9.140625" style="40"/>
    <col min="6904" max="6904" width="3.7109375" style="40" customWidth="1"/>
    <col min="6905" max="6905" width="19" style="40" customWidth="1"/>
    <col min="6906" max="6906" width="13" style="40" customWidth="1"/>
    <col min="6907" max="6907" width="9" style="40" customWidth="1"/>
    <col min="6908" max="6913" width="6.85546875" style="40" customWidth="1"/>
    <col min="6914" max="7159" width="9.140625" style="40"/>
    <col min="7160" max="7160" width="3.7109375" style="40" customWidth="1"/>
    <col min="7161" max="7161" width="19" style="40" customWidth="1"/>
    <col min="7162" max="7162" width="13" style="40" customWidth="1"/>
    <col min="7163" max="7163" width="9" style="40" customWidth="1"/>
    <col min="7164" max="7169" width="6.85546875" style="40" customWidth="1"/>
    <col min="7170" max="7415" width="9.140625" style="40"/>
    <col min="7416" max="7416" width="3.7109375" style="40" customWidth="1"/>
    <col min="7417" max="7417" width="19" style="40" customWidth="1"/>
    <col min="7418" max="7418" width="13" style="40" customWidth="1"/>
    <col min="7419" max="7419" width="9" style="40" customWidth="1"/>
    <col min="7420" max="7425" width="6.85546875" style="40" customWidth="1"/>
    <col min="7426" max="7671" width="9.140625" style="40"/>
    <col min="7672" max="7672" width="3.7109375" style="40" customWidth="1"/>
    <col min="7673" max="7673" width="19" style="40" customWidth="1"/>
    <col min="7674" max="7674" width="13" style="40" customWidth="1"/>
    <col min="7675" max="7675" width="9" style="40" customWidth="1"/>
    <col min="7676" max="7681" width="6.85546875" style="40" customWidth="1"/>
    <col min="7682" max="7927" width="9.140625" style="40"/>
    <col min="7928" max="7928" width="3.7109375" style="40" customWidth="1"/>
    <col min="7929" max="7929" width="19" style="40" customWidth="1"/>
    <col min="7930" max="7930" width="13" style="40" customWidth="1"/>
    <col min="7931" max="7931" width="9" style="40" customWidth="1"/>
    <col min="7932" max="7937" width="6.85546875" style="40" customWidth="1"/>
    <col min="7938" max="8183" width="9.140625" style="40"/>
    <col min="8184" max="8184" width="3.7109375" style="40" customWidth="1"/>
    <col min="8185" max="8185" width="19" style="40" customWidth="1"/>
    <col min="8186" max="8186" width="13" style="40" customWidth="1"/>
    <col min="8187" max="8187" width="9" style="40" customWidth="1"/>
    <col min="8188" max="8193" width="6.85546875" style="40" customWidth="1"/>
    <col min="8194" max="8439" width="9.140625" style="40"/>
    <col min="8440" max="8440" width="3.7109375" style="40" customWidth="1"/>
    <col min="8441" max="8441" width="19" style="40" customWidth="1"/>
    <col min="8442" max="8442" width="13" style="40" customWidth="1"/>
    <col min="8443" max="8443" width="9" style="40" customWidth="1"/>
    <col min="8444" max="8449" width="6.85546875" style="40" customWidth="1"/>
    <col min="8450" max="8695" width="9.140625" style="40"/>
    <col min="8696" max="8696" width="3.7109375" style="40" customWidth="1"/>
    <col min="8697" max="8697" width="19" style="40" customWidth="1"/>
    <col min="8698" max="8698" width="13" style="40" customWidth="1"/>
    <col min="8699" max="8699" width="9" style="40" customWidth="1"/>
    <col min="8700" max="8705" width="6.85546875" style="40" customWidth="1"/>
    <col min="8706" max="8951" width="9.140625" style="40"/>
    <col min="8952" max="8952" width="3.7109375" style="40" customWidth="1"/>
    <col min="8953" max="8953" width="19" style="40" customWidth="1"/>
    <col min="8954" max="8954" width="13" style="40" customWidth="1"/>
    <col min="8955" max="8955" width="9" style="40" customWidth="1"/>
    <col min="8956" max="8961" width="6.85546875" style="40" customWidth="1"/>
    <col min="8962" max="9207" width="9.140625" style="40"/>
    <col min="9208" max="9208" width="3.7109375" style="40" customWidth="1"/>
    <col min="9209" max="9209" width="19" style="40" customWidth="1"/>
    <col min="9210" max="9210" width="13" style="40" customWidth="1"/>
    <col min="9211" max="9211" width="9" style="40" customWidth="1"/>
    <col min="9212" max="9217" width="6.85546875" style="40" customWidth="1"/>
    <col min="9218" max="9463" width="9.140625" style="40"/>
    <col min="9464" max="9464" width="3.7109375" style="40" customWidth="1"/>
    <col min="9465" max="9465" width="19" style="40" customWidth="1"/>
    <col min="9466" max="9466" width="13" style="40" customWidth="1"/>
    <col min="9467" max="9467" width="9" style="40" customWidth="1"/>
    <col min="9468" max="9473" width="6.85546875" style="40" customWidth="1"/>
    <col min="9474" max="9719" width="9.140625" style="40"/>
    <col min="9720" max="9720" width="3.7109375" style="40" customWidth="1"/>
    <col min="9721" max="9721" width="19" style="40" customWidth="1"/>
    <col min="9722" max="9722" width="13" style="40" customWidth="1"/>
    <col min="9723" max="9723" width="9" style="40" customWidth="1"/>
    <col min="9724" max="9729" width="6.85546875" style="40" customWidth="1"/>
    <col min="9730" max="9975" width="9.140625" style="40"/>
    <col min="9976" max="9976" width="3.7109375" style="40" customWidth="1"/>
    <col min="9977" max="9977" width="19" style="40" customWidth="1"/>
    <col min="9978" max="9978" width="13" style="40" customWidth="1"/>
    <col min="9979" max="9979" width="9" style="40" customWidth="1"/>
    <col min="9980" max="9985" width="6.85546875" style="40" customWidth="1"/>
    <col min="9986" max="10231" width="9.140625" style="40"/>
    <col min="10232" max="10232" width="3.7109375" style="40" customWidth="1"/>
    <col min="10233" max="10233" width="19" style="40" customWidth="1"/>
    <col min="10234" max="10234" width="13" style="40" customWidth="1"/>
    <col min="10235" max="10235" width="9" style="40" customWidth="1"/>
    <col min="10236" max="10241" width="6.85546875" style="40" customWidth="1"/>
    <col min="10242" max="10487" width="9.140625" style="40"/>
    <col min="10488" max="10488" width="3.7109375" style="40" customWidth="1"/>
    <col min="10489" max="10489" width="19" style="40" customWidth="1"/>
    <col min="10490" max="10490" width="13" style="40" customWidth="1"/>
    <col min="10491" max="10491" width="9" style="40" customWidth="1"/>
    <col min="10492" max="10497" width="6.85546875" style="40" customWidth="1"/>
    <col min="10498" max="10743" width="9.140625" style="40"/>
    <col min="10744" max="10744" width="3.7109375" style="40" customWidth="1"/>
    <col min="10745" max="10745" width="19" style="40" customWidth="1"/>
    <col min="10746" max="10746" width="13" style="40" customWidth="1"/>
    <col min="10747" max="10747" width="9" style="40" customWidth="1"/>
    <col min="10748" max="10753" width="6.85546875" style="40" customWidth="1"/>
    <col min="10754" max="10999" width="9.140625" style="40"/>
    <col min="11000" max="11000" width="3.7109375" style="40" customWidth="1"/>
    <col min="11001" max="11001" width="19" style="40" customWidth="1"/>
    <col min="11002" max="11002" width="13" style="40" customWidth="1"/>
    <col min="11003" max="11003" width="9" style="40" customWidth="1"/>
    <col min="11004" max="11009" width="6.85546875" style="40" customWidth="1"/>
    <col min="11010" max="11255" width="9.140625" style="40"/>
    <col min="11256" max="11256" width="3.7109375" style="40" customWidth="1"/>
    <col min="11257" max="11257" width="19" style="40" customWidth="1"/>
    <col min="11258" max="11258" width="13" style="40" customWidth="1"/>
    <col min="11259" max="11259" width="9" style="40" customWidth="1"/>
    <col min="11260" max="11265" width="6.85546875" style="40" customWidth="1"/>
    <col min="11266" max="11511" width="9.140625" style="40"/>
    <col min="11512" max="11512" width="3.7109375" style="40" customWidth="1"/>
    <col min="11513" max="11513" width="19" style="40" customWidth="1"/>
    <col min="11514" max="11514" width="13" style="40" customWidth="1"/>
    <col min="11515" max="11515" width="9" style="40" customWidth="1"/>
    <col min="11516" max="11521" width="6.85546875" style="40" customWidth="1"/>
    <col min="11522" max="11767" width="9.140625" style="40"/>
    <col min="11768" max="11768" width="3.7109375" style="40" customWidth="1"/>
    <col min="11769" max="11769" width="19" style="40" customWidth="1"/>
    <col min="11770" max="11770" width="13" style="40" customWidth="1"/>
    <col min="11771" max="11771" width="9" style="40" customWidth="1"/>
    <col min="11772" max="11777" width="6.85546875" style="40" customWidth="1"/>
    <col min="11778" max="12023" width="9.140625" style="40"/>
    <col min="12024" max="12024" width="3.7109375" style="40" customWidth="1"/>
    <col min="12025" max="12025" width="19" style="40" customWidth="1"/>
    <col min="12026" max="12026" width="13" style="40" customWidth="1"/>
    <col min="12027" max="12027" width="9" style="40" customWidth="1"/>
    <col min="12028" max="12033" width="6.85546875" style="40" customWidth="1"/>
    <col min="12034" max="12279" width="9.140625" style="40"/>
    <col min="12280" max="12280" width="3.7109375" style="40" customWidth="1"/>
    <col min="12281" max="12281" width="19" style="40" customWidth="1"/>
    <col min="12282" max="12282" width="13" style="40" customWidth="1"/>
    <col min="12283" max="12283" width="9" style="40" customWidth="1"/>
    <col min="12284" max="12289" width="6.85546875" style="40" customWidth="1"/>
    <col min="12290" max="12535" width="9.140625" style="40"/>
    <col min="12536" max="12536" width="3.7109375" style="40" customWidth="1"/>
    <col min="12537" max="12537" width="19" style="40" customWidth="1"/>
    <col min="12538" max="12538" width="13" style="40" customWidth="1"/>
    <col min="12539" max="12539" width="9" style="40" customWidth="1"/>
    <col min="12540" max="12545" width="6.85546875" style="40" customWidth="1"/>
    <col min="12546" max="12791" width="9.140625" style="40"/>
    <col min="12792" max="12792" width="3.7109375" style="40" customWidth="1"/>
    <col min="12793" max="12793" width="19" style="40" customWidth="1"/>
    <col min="12794" max="12794" width="13" style="40" customWidth="1"/>
    <col min="12795" max="12795" width="9" style="40" customWidth="1"/>
    <col min="12796" max="12801" width="6.85546875" style="40" customWidth="1"/>
    <col min="12802" max="13047" width="9.140625" style="40"/>
    <col min="13048" max="13048" width="3.7109375" style="40" customWidth="1"/>
    <col min="13049" max="13049" width="19" style="40" customWidth="1"/>
    <col min="13050" max="13050" width="13" style="40" customWidth="1"/>
    <col min="13051" max="13051" width="9" style="40" customWidth="1"/>
    <col min="13052" max="13057" width="6.85546875" style="40" customWidth="1"/>
    <col min="13058" max="13303" width="9.140625" style="40"/>
    <col min="13304" max="13304" width="3.7109375" style="40" customWidth="1"/>
    <col min="13305" max="13305" width="19" style="40" customWidth="1"/>
    <col min="13306" max="13306" width="13" style="40" customWidth="1"/>
    <col min="13307" max="13307" width="9" style="40" customWidth="1"/>
    <col min="13308" max="13313" width="6.85546875" style="40" customWidth="1"/>
    <col min="13314" max="13559" width="9.140625" style="40"/>
    <col min="13560" max="13560" width="3.7109375" style="40" customWidth="1"/>
    <col min="13561" max="13561" width="19" style="40" customWidth="1"/>
    <col min="13562" max="13562" width="13" style="40" customWidth="1"/>
    <col min="13563" max="13563" width="9" style="40" customWidth="1"/>
    <col min="13564" max="13569" width="6.85546875" style="40" customWidth="1"/>
    <col min="13570" max="13815" width="9.140625" style="40"/>
    <col min="13816" max="13816" width="3.7109375" style="40" customWidth="1"/>
    <col min="13817" max="13817" width="19" style="40" customWidth="1"/>
    <col min="13818" max="13818" width="13" style="40" customWidth="1"/>
    <col min="13819" max="13819" width="9" style="40" customWidth="1"/>
    <col min="13820" max="13825" width="6.85546875" style="40" customWidth="1"/>
    <col min="13826" max="14071" width="9.140625" style="40"/>
    <col min="14072" max="14072" width="3.7109375" style="40" customWidth="1"/>
    <col min="14073" max="14073" width="19" style="40" customWidth="1"/>
    <col min="14074" max="14074" width="13" style="40" customWidth="1"/>
    <col min="14075" max="14075" width="9" style="40" customWidth="1"/>
    <col min="14076" max="14081" width="6.85546875" style="40" customWidth="1"/>
    <col min="14082" max="14327" width="9.140625" style="40"/>
    <col min="14328" max="14328" width="3.7109375" style="40" customWidth="1"/>
    <col min="14329" max="14329" width="19" style="40" customWidth="1"/>
    <col min="14330" max="14330" width="13" style="40" customWidth="1"/>
    <col min="14331" max="14331" width="9" style="40" customWidth="1"/>
    <col min="14332" max="14337" width="6.85546875" style="40" customWidth="1"/>
    <col min="14338" max="14583" width="9.140625" style="40"/>
    <col min="14584" max="14584" width="3.7109375" style="40" customWidth="1"/>
    <col min="14585" max="14585" width="19" style="40" customWidth="1"/>
    <col min="14586" max="14586" width="13" style="40" customWidth="1"/>
    <col min="14587" max="14587" width="9" style="40" customWidth="1"/>
    <col min="14588" max="14593" width="6.85546875" style="40" customWidth="1"/>
    <col min="14594" max="14839" width="9.140625" style="40"/>
    <col min="14840" max="14840" width="3.7109375" style="40" customWidth="1"/>
    <col min="14841" max="14841" width="19" style="40" customWidth="1"/>
    <col min="14842" max="14842" width="13" style="40" customWidth="1"/>
    <col min="14843" max="14843" width="9" style="40" customWidth="1"/>
    <col min="14844" max="14849" width="6.85546875" style="40" customWidth="1"/>
    <col min="14850" max="15095" width="9.140625" style="40"/>
    <col min="15096" max="15096" width="3.7109375" style="40" customWidth="1"/>
    <col min="15097" max="15097" width="19" style="40" customWidth="1"/>
    <col min="15098" max="15098" width="13" style="40" customWidth="1"/>
    <col min="15099" max="15099" width="9" style="40" customWidth="1"/>
    <col min="15100" max="15105" width="6.85546875" style="40" customWidth="1"/>
    <col min="15106" max="15351" width="9.140625" style="40"/>
    <col min="15352" max="15352" width="3.7109375" style="40" customWidth="1"/>
    <col min="15353" max="15353" width="19" style="40" customWidth="1"/>
    <col min="15354" max="15354" width="13" style="40" customWidth="1"/>
    <col min="15355" max="15355" width="9" style="40" customWidth="1"/>
    <col min="15356" max="15361" width="6.85546875" style="40" customWidth="1"/>
    <col min="15362" max="15607" width="9.140625" style="40"/>
    <col min="15608" max="15608" width="3.7109375" style="40" customWidth="1"/>
    <col min="15609" max="15609" width="19" style="40" customWidth="1"/>
    <col min="15610" max="15610" width="13" style="40" customWidth="1"/>
    <col min="15611" max="15611" width="9" style="40" customWidth="1"/>
    <col min="15612" max="15617" width="6.85546875" style="40" customWidth="1"/>
    <col min="15618" max="15863" width="9.140625" style="40"/>
    <col min="15864" max="15864" width="3.7109375" style="40" customWidth="1"/>
    <col min="15865" max="15865" width="19" style="40" customWidth="1"/>
    <col min="15866" max="15866" width="13" style="40" customWidth="1"/>
    <col min="15867" max="15867" width="9" style="40" customWidth="1"/>
    <col min="15868" max="15873" width="6.85546875" style="40" customWidth="1"/>
    <col min="15874" max="16119" width="9.140625" style="40"/>
    <col min="16120" max="16120" width="3.7109375" style="40" customWidth="1"/>
    <col min="16121" max="16121" width="19" style="40" customWidth="1"/>
    <col min="16122" max="16122" width="13" style="40" customWidth="1"/>
    <col min="16123" max="16123" width="9" style="40" customWidth="1"/>
    <col min="16124" max="16129" width="6.85546875" style="40" customWidth="1"/>
    <col min="16130" max="16384" width="9.140625" style="40"/>
  </cols>
  <sheetData>
    <row r="1" spans="1:13" ht="15" customHeight="1" x14ac:dyDescent="0.2">
      <c r="B1" s="41" t="s">
        <v>114</v>
      </c>
      <c r="C1" s="42"/>
      <c r="D1" s="42"/>
      <c r="F1" s="102"/>
      <c r="G1" s="102"/>
      <c r="H1" s="102"/>
      <c r="I1" s="102"/>
      <c r="J1" s="102"/>
      <c r="K1" s="121"/>
      <c r="L1" s="102"/>
      <c r="M1" s="102"/>
    </row>
    <row r="2" spans="1:13" ht="18.75" customHeight="1" x14ac:dyDescent="0.2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25" customHeight="1" x14ac:dyDescent="0.2">
      <c r="A3" s="45"/>
      <c r="B3" s="45"/>
      <c r="C3" s="45"/>
      <c r="D3" s="45"/>
      <c r="E3" s="45"/>
      <c r="G3" s="103"/>
      <c r="H3" s="104" t="s">
        <v>121</v>
      </c>
      <c r="I3" s="104"/>
      <c r="J3" s="104"/>
      <c r="K3" s="104"/>
      <c r="L3" s="104"/>
      <c r="M3" s="104"/>
    </row>
    <row r="4" spans="1:13" s="54" customFormat="1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51" t="s">
        <v>4</v>
      </c>
      <c r="M4" s="52"/>
    </row>
    <row r="5" spans="1:13" s="54" customFormat="1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3" s="54" customFormat="1" ht="13.5" customHeight="1" x14ac:dyDescent="0.2">
      <c r="A6" s="55">
        <v>1</v>
      </c>
      <c r="B6" s="48" t="s">
        <v>7</v>
      </c>
      <c r="C6" s="48"/>
      <c r="D6" s="56" t="s">
        <v>8</v>
      </c>
      <c r="E6" s="66">
        <v>5</v>
      </c>
      <c r="F6" s="66">
        <v>5</v>
      </c>
      <c r="G6" s="66">
        <v>5</v>
      </c>
      <c r="H6" s="66">
        <v>5</v>
      </c>
      <c r="I6" s="66">
        <v>5</v>
      </c>
      <c r="J6" s="66">
        <v>5</v>
      </c>
      <c r="K6" s="66">
        <v>5</v>
      </c>
      <c r="L6" s="109">
        <f t="shared" ref="L6:L8" si="0">I6-E6</f>
        <v>0</v>
      </c>
      <c r="M6" s="110">
        <f t="shared" ref="M6:M8" si="1">I6/E6*100-100</f>
        <v>0</v>
      </c>
    </row>
    <row r="7" spans="1:13" s="54" customFormat="1" ht="13.5" customHeight="1" x14ac:dyDescent="0.2">
      <c r="A7" s="55">
        <v>2</v>
      </c>
      <c r="B7" s="48" t="s">
        <v>9</v>
      </c>
      <c r="C7" s="48"/>
      <c r="D7" s="56" t="s">
        <v>10</v>
      </c>
      <c r="E7" s="66">
        <v>4356</v>
      </c>
      <c r="F7" s="66">
        <v>4356</v>
      </c>
      <c r="G7" s="66">
        <v>4356</v>
      </c>
      <c r="H7" s="66">
        <v>4356</v>
      </c>
      <c r="I7" s="66">
        <v>4356</v>
      </c>
      <c r="J7" s="66">
        <v>4356</v>
      </c>
      <c r="K7" s="66">
        <v>4356</v>
      </c>
      <c r="L7" s="109">
        <f t="shared" si="0"/>
        <v>0</v>
      </c>
      <c r="M7" s="110">
        <f t="shared" si="1"/>
        <v>0</v>
      </c>
    </row>
    <row r="8" spans="1:13" s="54" customFormat="1" ht="13.5" customHeight="1" x14ac:dyDescent="0.2">
      <c r="A8" s="55">
        <v>3</v>
      </c>
      <c r="B8" s="48" t="s">
        <v>11</v>
      </c>
      <c r="C8" s="48"/>
      <c r="D8" s="56" t="s">
        <v>12</v>
      </c>
      <c r="E8" s="66">
        <v>136</v>
      </c>
      <c r="F8" s="66">
        <v>136</v>
      </c>
      <c r="G8" s="66">
        <v>136</v>
      </c>
      <c r="H8" s="66">
        <v>136</v>
      </c>
      <c r="I8" s="66">
        <v>136</v>
      </c>
      <c r="J8" s="66">
        <v>136</v>
      </c>
      <c r="K8" s="66">
        <v>136</v>
      </c>
      <c r="L8" s="109">
        <f t="shared" si="0"/>
        <v>0</v>
      </c>
      <c r="M8" s="110">
        <f t="shared" si="1"/>
        <v>0</v>
      </c>
    </row>
    <row r="9" spans="1:13" s="54" customFormat="1" ht="18" customHeight="1" x14ac:dyDescent="0.2">
      <c r="A9" s="60">
        <v>4</v>
      </c>
      <c r="B9" s="61" t="s">
        <v>13</v>
      </c>
      <c r="C9" s="61"/>
      <c r="D9" s="62" t="s">
        <v>14</v>
      </c>
      <c r="E9" s="63">
        <v>808</v>
      </c>
      <c r="F9" s="63">
        <v>842</v>
      </c>
      <c r="G9" s="63">
        <v>857</v>
      </c>
      <c r="H9" s="63">
        <v>871</v>
      </c>
      <c r="I9" s="63">
        <v>894</v>
      </c>
      <c r="J9" s="63">
        <v>910</v>
      </c>
      <c r="K9" s="63">
        <v>930</v>
      </c>
      <c r="L9" s="109">
        <f>K9-J9</f>
        <v>20</v>
      </c>
      <c r="M9" s="110">
        <f>K9/J9*100-100</f>
        <v>2.19780219780219</v>
      </c>
    </row>
    <row r="10" spans="1:13" s="54" customFormat="1" ht="13.5" customHeight="1" x14ac:dyDescent="0.2">
      <c r="A10" s="55">
        <v>5</v>
      </c>
      <c r="B10" s="48" t="s">
        <v>15</v>
      </c>
      <c r="C10" s="48"/>
      <c r="D10" s="56" t="s">
        <v>14</v>
      </c>
      <c r="E10" s="58">
        <v>165</v>
      </c>
      <c r="F10" s="58">
        <v>175</v>
      </c>
      <c r="G10" s="58">
        <v>180</v>
      </c>
      <c r="H10" s="58">
        <v>262</v>
      </c>
      <c r="I10" s="58">
        <v>183</v>
      </c>
      <c r="J10" s="58">
        <v>176</v>
      </c>
      <c r="K10" s="58">
        <v>203</v>
      </c>
      <c r="L10" s="109">
        <f t="shared" ref="L10:L73" si="2">K10-J10</f>
        <v>27</v>
      </c>
      <c r="M10" s="110">
        <f t="shared" ref="M10:M73" si="3">K10/J10*100-100</f>
        <v>15.340909090909079</v>
      </c>
    </row>
    <row r="11" spans="1:13" s="54" customFormat="1" ht="13.5" customHeight="1" x14ac:dyDescent="0.2">
      <c r="A11" s="55">
        <v>6</v>
      </c>
      <c r="B11" s="48" t="s">
        <v>16</v>
      </c>
      <c r="C11" s="48"/>
      <c r="D11" s="56" t="s">
        <v>14</v>
      </c>
      <c r="E11" s="66">
        <f>E9-E10</f>
        <v>643</v>
      </c>
      <c r="F11" s="58">
        <v>667</v>
      </c>
      <c r="G11" s="58">
        <v>677</v>
      </c>
      <c r="H11" s="58">
        <v>609</v>
      </c>
      <c r="I11" s="58">
        <v>711</v>
      </c>
      <c r="J11" s="58">
        <v>734</v>
      </c>
      <c r="K11" s="58">
        <v>727</v>
      </c>
      <c r="L11" s="109">
        <f t="shared" si="2"/>
        <v>-7</v>
      </c>
      <c r="M11" s="110">
        <f t="shared" si="3"/>
        <v>-0.95367847411444018</v>
      </c>
    </row>
    <row r="12" spans="1:13" s="54" customFormat="1" ht="13.5" customHeight="1" x14ac:dyDescent="0.2">
      <c r="A12" s="55">
        <v>7</v>
      </c>
      <c r="B12" s="48" t="s">
        <v>17</v>
      </c>
      <c r="C12" s="48"/>
      <c r="D12" s="56" t="s">
        <v>18</v>
      </c>
      <c r="E12" s="67">
        <f t="shared" ref="E12:J12" si="4">E11/E9*100</f>
        <v>79.579207920792086</v>
      </c>
      <c r="F12" s="67">
        <f t="shared" si="4"/>
        <v>79.216152019002379</v>
      </c>
      <c r="G12" s="67">
        <f t="shared" si="4"/>
        <v>78.996499416569435</v>
      </c>
      <c r="H12" s="67">
        <f t="shared" si="4"/>
        <v>69.919632606199769</v>
      </c>
      <c r="I12" s="67">
        <f t="shared" si="4"/>
        <v>79.530201342281885</v>
      </c>
      <c r="J12" s="67">
        <f t="shared" si="4"/>
        <v>80.659340659340657</v>
      </c>
      <c r="K12" s="67"/>
      <c r="L12" s="109">
        <f t="shared" si="2"/>
        <v>-80.659340659340657</v>
      </c>
      <c r="M12" s="110">
        <f t="shared" si="3"/>
        <v>-100</v>
      </c>
    </row>
    <row r="13" spans="1:13" s="54" customFormat="1" ht="13.5" customHeight="1" x14ac:dyDescent="0.2">
      <c r="A13" s="55">
        <v>8</v>
      </c>
      <c r="B13" s="48" t="s">
        <v>19</v>
      </c>
      <c r="C13" s="48"/>
      <c r="D13" s="56" t="s">
        <v>14</v>
      </c>
      <c r="E13" s="58">
        <v>71</v>
      </c>
      <c r="F13" s="58">
        <v>85</v>
      </c>
      <c r="G13" s="58">
        <v>84</v>
      </c>
      <c r="H13" s="58">
        <v>82</v>
      </c>
      <c r="I13" s="58">
        <v>73</v>
      </c>
      <c r="J13" s="58">
        <v>81</v>
      </c>
      <c r="K13" s="58"/>
      <c r="L13" s="109">
        <f t="shared" si="2"/>
        <v>-81</v>
      </c>
      <c r="M13" s="110">
        <f t="shared" si="3"/>
        <v>-100</v>
      </c>
    </row>
    <row r="14" spans="1:13" s="54" customFormat="1" ht="13.5" customHeight="1" x14ac:dyDescent="0.2">
      <c r="A14" s="55">
        <v>9</v>
      </c>
      <c r="B14" s="68" t="s">
        <v>20</v>
      </c>
      <c r="C14" s="68"/>
      <c r="D14" s="56" t="s">
        <v>18</v>
      </c>
      <c r="E14" s="67">
        <f t="shared" ref="E14:J14" si="5">E13/E9*100</f>
        <v>8.7871287128712865</v>
      </c>
      <c r="F14" s="67">
        <f t="shared" si="5"/>
        <v>10.095011876484561</v>
      </c>
      <c r="G14" s="67">
        <f t="shared" si="5"/>
        <v>9.8016336056009337</v>
      </c>
      <c r="H14" s="67">
        <f t="shared" si="5"/>
        <v>9.4144661308840423</v>
      </c>
      <c r="I14" s="67">
        <f t="shared" si="5"/>
        <v>8.1655480984340034</v>
      </c>
      <c r="J14" s="67">
        <f t="shared" si="5"/>
        <v>8.9010989010989015</v>
      </c>
      <c r="K14" s="67"/>
      <c r="L14" s="109">
        <f t="shared" si="2"/>
        <v>-8.9010989010989015</v>
      </c>
      <c r="M14" s="110">
        <f t="shared" si="3"/>
        <v>-100</v>
      </c>
    </row>
    <row r="15" spans="1:13" s="54" customFormat="1" ht="13.5" customHeight="1" x14ac:dyDescent="0.2">
      <c r="A15" s="55">
        <v>10</v>
      </c>
      <c r="B15" s="48" t="s">
        <v>21</v>
      </c>
      <c r="C15" s="48"/>
      <c r="D15" s="56" t="s">
        <v>14</v>
      </c>
      <c r="E15" s="58">
        <v>197</v>
      </c>
      <c r="F15" s="58">
        <v>214</v>
      </c>
      <c r="G15" s="58">
        <v>228</v>
      </c>
      <c r="H15" s="58">
        <v>222</v>
      </c>
      <c r="I15" s="58">
        <v>168</v>
      </c>
      <c r="J15" s="58">
        <v>176</v>
      </c>
      <c r="K15" s="58"/>
      <c r="L15" s="109">
        <f t="shared" si="2"/>
        <v>-176</v>
      </c>
      <c r="M15" s="110">
        <f t="shared" si="3"/>
        <v>-100</v>
      </c>
    </row>
    <row r="16" spans="1:13" s="54" customFormat="1" ht="13.5" customHeight="1" x14ac:dyDescent="0.2">
      <c r="A16" s="55">
        <v>11</v>
      </c>
      <c r="B16" s="68" t="s">
        <v>20</v>
      </c>
      <c r="C16" s="68"/>
      <c r="D16" s="56" t="s">
        <v>18</v>
      </c>
      <c r="E16" s="67">
        <f t="shared" ref="E16:J16" si="6">E15/E9*100</f>
        <v>24.381188118811881</v>
      </c>
      <c r="F16" s="67">
        <f t="shared" si="6"/>
        <v>25.415676959619955</v>
      </c>
      <c r="G16" s="67">
        <f t="shared" si="6"/>
        <v>26.604434072345391</v>
      </c>
      <c r="H16" s="67">
        <f t="shared" si="6"/>
        <v>25.487944890929963</v>
      </c>
      <c r="I16" s="67">
        <f t="shared" si="6"/>
        <v>18.791946308724832</v>
      </c>
      <c r="J16" s="67">
        <f t="shared" si="6"/>
        <v>19.340659340659343</v>
      </c>
      <c r="K16" s="67"/>
      <c r="L16" s="109">
        <f t="shared" si="2"/>
        <v>-19.340659340659343</v>
      </c>
      <c r="M16" s="110">
        <f t="shared" si="3"/>
        <v>-100</v>
      </c>
    </row>
    <row r="17" spans="1:13" s="54" customFormat="1" ht="13.5" customHeight="1" x14ac:dyDescent="0.2">
      <c r="A17" s="55">
        <v>12</v>
      </c>
      <c r="B17" s="48" t="s">
        <v>22</v>
      </c>
      <c r="C17" s="48"/>
      <c r="D17" s="56" t="s">
        <v>14</v>
      </c>
      <c r="E17" s="58">
        <v>336</v>
      </c>
      <c r="F17" s="58">
        <v>344</v>
      </c>
      <c r="G17" s="58">
        <v>383</v>
      </c>
      <c r="H17" s="58">
        <v>544</v>
      </c>
      <c r="I17" s="58">
        <v>557</v>
      </c>
      <c r="J17" s="58">
        <v>577</v>
      </c>
      <c r="K17" s="58"/>
      <c r="L17" s="109">
        <f t="shared" si="2"/>
        <v>-577</v>
      </c>
      <c r="M17" s="110">
        <f t="shared" si="3"/>
        <v>-100</v>
      </c>
    </row>
    <row r="18" spans="1:13" s="54" customFormat="1" ht="13.5" customHeight="1" x14ac:dyDescent="0.2">
      <c r="A18" s="55">
        <v>13</v>
      </c>
      <c r="B18" s="68" t="s">
        <v>20</v>
      </c>
      <c r="C18" s="68"/>
      <c r="D18" s="56" t="s">
        <v>18</v>
      </c>
      <c r="E18" s="67">
        <f t="shared" ref="E18:J18" si="7">E17/E9*100</f>
        <v>41.584158415841586</v>
      </c>
      <c r="F18" s="67">
        <f t="shared" si="7"/>
        <v>40.855106888361043</v>
      </c>
      <c r="G18" s="67">
        <f t="shared" si="7"/>
        <v>44.690781796966164</v>
      </c>
      <c r="H18" s="67">
        <f t="shared" si="7"/>
        <v>62.456946039035586</v>
      </c>
      <c r="I18" s="67">
        <f t="shared" si="7"/>
        <v>62.304250559284114</v>
      </c>
      <c r="J18" s="67">
        <f t="shared" si="7"/>
        <v>63.406593406593402</v>
      </c>
      <c r="K18" s="67"/>
      <c r="L18" s="109">
        <f t="shared" si="2"/>
        <v>-63.406593406593402</v>
      </c>
      <c r="M18" s="110">
        <f t="shared" si="3"/>
        <v>-100</v>
      </c>
    </row>
    <row r="19" spans="1:13" s="54" customFormat="1" ht="18" customHeight="1" x14ac:dyDescent="0.2">
      <c r="A19" s="60">
        <v>14</v>
      </c>
      <c r="B19" s="61" t="s">
        <v>23</v>
      </c>
      <c r="C19" s="61"/>
      <c r="D19" s="62" t="s">
        <v>24</v>
      </c>
      <c r="E19" s="63">
        <v>3035</v>
      </c>
      <c r="F19" s="63">
        <f>F20+F21</f>
        <v>3061</v>
      </c>
      <c r="G19" s="63">
        <f>G20+G21</f>
        <v>3042</v>
      </c>
      <c r="H19" s="63">
        <f>H20+H21</f>
        <v>3017</v>
      </c>
      <c r="I19" s="63">
        <v>3074</v>
      </c>
      <c r="J19" s="63">
        <v>3151</v>
      </c>
      <c r="K19" s="63">
        <v>3251</v>
      </c>
      <c r="L19" s="109">
        <f t="shared" si="2"/>
        <v>100</v>
      </c>
      <c r="M19" s="110">
        <f t="shared" si="3"/>
        <v>3.1735956839098662</v>
      </c>
    </row>
    <row r="20" spans="1:13" s="54" customFormat="1" ht="13.5" customHeight="1" x14ac:dyDescent="0.2">
      <c r="A20" s="55">
        <v>15</v>
      </c>
      <c r="B20" s="48" t="s">
        <v>25</v>
      </c>
      <c r="C20" s="48"/>
      <c r="D20" s="56" t="s">
        <v>24</v>
      </c>
      <c r="E20" s="58">
        <v>1549</v>
      </c>
      <c r="F20" s="58">
        <v>1572</v>
      </c>
      <c r="G20" s="58">
        <v>1549</v>
      </c>
      <c r="H20" s="58">
        <v>1541</v>
      </c>
      <c r="I20" s="58">
        <v>1573</v>
      </c>
      <c r="J20" s="58">
        <v>1627</v>
      </c>
      <c r="K20" s="58">
        <v>1669</v>
      </c>
      <c r="L20" s="109">
        <f t="shared" si="2"/>
        <v>42</v>
      </c>
      <c r="M20" s="110">
        <f t="shared" si="3"/>
        <v>2.5814382298709404</v>
      </c>
    </row>
    <row r="21" spans="1:13" s="54" customFormat="1" ht="13.5" customHeight="1" x14ac:dyDescent="0.2">
      <c r="A21" s="55">
        <v>16</v>
      </c>
      <c r="B21" s="48" t="s">
        <v>26</v>
      </c>
      <c r="C21" s="48"/>
      <c r="D21" s="56" t="s">
        <v>24</v>
      </c>
      <c r="E21" s="58">
        <f>E19-E20</f>
        <v>1486</v>
      </c>
      <c r="F21" s="58">
        <v>1489</v>
      </c>
      <c r="G21" s="58">
        <v>1493</v>
      </c>
      <c r="H21" s="58">
        <v>1476</v>
      </c>
      <c r="I21" s="58">
        <v>1501</v>
      </c>
      <c r="J21" s="58">
        <v>1524</v>
      </c>
      <c r="K21" s="58">
        <v>1582</v>
      </c>
      <c r="L21" s="109">
        <f t="shared" si="2"/>
        <v>58</v>
      </c>
      <c r="M21" s="110">
        <f t="shared" si="3"/>
        <v>3.8057742782152246</v>
      </c>
    </row>
    <row r="22" spans="1:13" s="54" customFormat="1" ht="13.5" customHeight="1" x14ac:dyDescent="0.2">
      <c r="A22" s="55">
        <v>17</v>
      </c>
      <c r="B22" s="48" t="s">
        <v>27</v>
      </c>
      <c r="C22" s="48"/>
      <c r="D22" s="56" t="s">
        <v>24</v>
      </c>
      <c r="E22" s="58">
        <v>608</v>
      </c>
      <c r="F22" s="58">
        <v>630</v>
      </c>
      <c r="G22" s="58">
        <v>634</v>
      </c>
      <c r="H22" s="58">
        <v>885</v>
      </c>
      <c r="I22" s="58">
        <v>612</v>
      </c>
      <c r="J22" s="58">
        <v>618</v>
      </c>
      <c r="K22" s="58">
        <v>723</v>
      </c>
      <c r="L22" s="109">
        <f t="shared" si="2"/>
        <v>105</v>
      </c>
      <c r="M22" s="110">
        <f t="shared" si="3"/>
        <v>16.990291262135912</v>
      </c>
    </row>
    <row r="23" spans="1:13" s="54" customFormat="1" ht="13.5" customHeight="1" x14ac:dyDescent="0.2">
      <c r="A23" s="55">
        <v>18</v>
      </c>
      <c r="B23" s="70" t="s">
        <v>16</v>
      </c>
      <c r="C23" s="70"/>
      <c r="D23" s="56" t="s">
        <v>24</v>
      </c>
      <c r="E23" s="58">
        <f>E19-E22</f>
        <v>2427</v>
      </c>
      <c r="F23" s="58">
        <v>2431</v>
      </c>
      <c r="G23" s="58">
        <v>2408</v>
      </c>
      <c r="H23" s="58">
        <v>2132</v>
      </c>
      <c r="I23" s="58">
        <v>2462</v>
      </c>
      <c r="J23" s="58">
        <v>2533</v>
      </c>
      <c r="K23" s="58">
        <v>2528</v>
      </c>
      <c r="L23" s="109">
        <f t="shared" si="2"/>
        <v>-5</v>
      </c>
      <c r="M23" s="110">
        <f t="shared" si="3"/>
        <v>-0.197394393999204</v>
      </c>
    </row>
    <row r="24" spans="1:13" s="72" customFormat="1" ht="13.5" customHeight="1" x14ac:dyDescent="0.2">
      <c r="A24" s="55">
        <v>19</v>
      </c>
      <c r="B24" s="48" t="s">
        <v>28</v>
      </c>
      <c r="C24" s="48"/>
      <c r="D24" s="56" t="s">
        <v>24</v>
      </c>
      <c r="E24" s="58">
        <f>E19-E25-E26</f>
        <v>924</v>
      </c>
      <c r="F24" s="58">
        <f>F19-F25-F26</f>
        <v>923</v>
      </c>
      <c r="G24" s="58">
        <f>G19-G25-G26</f>
        <v>916</v>
      </c>
      <c r="H24" s="58">
        <v>906</v>
      </c>
      <c r="I24" s="58">
        <v>908</v>
      </c>
      <c r="J24" s="58">
        <v>930</v>
      </c>
      <c r="K24" s="58">
        <v>978</v>
      </c>
      <c r="L24" s="109">
        <f t="shared" si="2"/>
        <v>48</v>
      </c>
      <c r="M24" s="110">
        <f t="shared" si="3"/>
        <v>5.1612903225806406</v>
      </c>
    </row>
    <row r="25" spans="1:13" s="72" customFormat="1" ht="13.5" customHeight="1" x14ac:dyDescent="0.2">
      <c r="A25" s="55">
        <v>20</v>
      </c>
      <c r="B25" s="71" t="s">
        <v>29</v>
      </c>
      <c r="C25" s="71"/>
      <c r="D25" s="56" t="s">
        <v>24</v>
      </c>
      <c r="E25" s="58">
        <v>1949</v>
      </c>
      <c r="F25" s="58">
        <v>1977</v>
      </c>
      <c r="G25" s="58">
        <v>1964</v>
      </c>
      <c r="H25" s="58">
        <v>1951</v>
      </c>
      <c r="I25" s="58">
        <v>1995</v>
      </c>
      <c r="J25" s="58">
        <v>2046</v>
      </c>
      <c r="K25" s="58">
        <f>1228+872</f>
        <v>2100</v>
      </c>
      <c r="L25" s="109">
        <f t="shared" si="2"/>
        <v>54</v>
      </c>
      <c r="M25" s="110">
        <f t="shared" si="3"/>
        <v>2.6392961876832857</v>
      </c>
    </row>
    <row r="26" spans="1:13" s="72" customFormat="1" ht="17.25" customHeight="1" x14ac:dyDescent="0.2">
      <c r="A26" s="55">
        <v>21</v>
      </c>
      <c r="B26" s="71" t="s">
        <v>30</v>
      </c>
      <c r="C26" s="71"/>
      <c r="D26" s="56" t="s">
        <v>24</v>
      </c>
      <c r="E26" s="58">
        <v>162</v>
      </c>
      <c r="F26" s="58">
        <v>161</v>
      </c>
      <c r="G26" s="58">
        <v>162</v>
      </c>
      <c r="H26" s="58">
        <v>160</v>
      </c>
      <c r="I26" s="58">
        <v>171</v>
      </c>
      <c r="J26" s="58">
        <v>175</v>
      </c>
      <c r="K26" s="58">
        <v>173</v>
      </c>
      <c r="L26" s="109">
        <f t="shared" si="2"/>
        <v>-2</v>
      </c>
      <c r="M26" s="110">
        <f t="shared" si="3"/>
        <v>-1.1428571428571388</v>
      </c>
    </row>
    <row r="27" spans="1:13" s="72" customFormat="1" ht="13.5" customHeight="1" x14ac:dyDescent="0.2">
      <c r="A27" s="55">
        <v>22</v>
      </c>
      <c r="B27" s="48" t="s">
        <v>31</v>
      </c>
      <c r="C27" s="48"/>
      <c r="D27" s="56" t="s">
        <v>24</v>
      </c>
      <c r="E27" s="58"/>
      <c r="F27" s="58"/>
      <c r="G27" s="58">
        <v>2</v>
      </c>
      <c r="H27" s="58">
        <v>2</v>
      </c>
      <c r="I27" s="58">
        <v>5</v>
      </c>
      <c r="J27" s="58">
        <v>5</v>
      </c>
      <c r="K27" s="58">
        <v>5</v>
      </c>
      <c r="L27" s="109">
        <f t="shared" si="2"/>
        <v>0</v>
      </c>
      <c r="M27" s="110">
        <f t="shared" si="3"/>
        <v>0</v>
      </c>
    </row>
    <row r="28" spans="1:13" s="72" customFormat="1" ht="13.5" customHeight="1" x14ac:dyDescent="0.2">
      <c r="A28" s="55">
        <v>23</v>
      </c>
      <c r="B28" s="48" t="s">
        <v>32</v>
      </c>
      <c r="C28" s="48"/>
      <c r="D28" s="56" t="s">
        <v>24</v>
      </c>
      <c r="E28" s="58">
        <v>70</v>
      </c>
      <c r="F28" s="58">
        <v>52</v>
      </c>
      <c r="G28" s="58">
        <v>44</v>
      </c>
      <c r="H28" s="58">
        <v>51</v>
      </c>
      <c r="I28" s="58">
        <v>44</v>
      </c>
      <c r="J28" s="58">
        <v>41</v>
      </c>
      <c r="K28" s="58">
        <v>42</v>
      </c>
      <c r="L28" s="109">
        <f t="shared" si="2"/>
        <v>1</v>
      </c>
      <c r="M28" s="110">
        <f t="shared" si="3"/>
        <v>2.4390243902439011</v>
      </c>
    </row>
    <row r="29" spans="1:13" s="72" customFormat="1" ht="13.5" customHeight="1" x14ac:dyDescent="0.2">
      <c r="A29" s="55">
        <v>24</v>
      </c>
      <c r="B29" s="48" t="s">
        <v>33</v>
      </c>
      <c r="C29" s="48"/>
      <c r="D29" s="56" t="s">
        <v>24</v>
      </c>
      <c r="E29" s="58">
        <v>117</v>
      </c>
      <c r="F29" s="58">
        <v>137</v>
      </c>
      <c r="G29" s="58">
        <v>111</v>
      </c>
      <c r="H29" s="58">
        <v>108</v>
      </c>
      <c r="I29" s="58">
        <v>142</v>
      </c>
      <c r="J29" s="58">
        <v>140</v>
      </c>
      <c r="K29" s="58">
        <v>120</v>
      </c>
      <c r="L29" s="109">
        <f t="shared" si="2"/>
        <v>-20</v>
      </c>
      <c r="M29" s="110">
        <f t="shared" si="3"/>
        <v>-14.285714285714292</v>
      </c>
    </row>
    <row r="30" spans="1:13" s="72" customFormat="1" ht="13.5" customHeight="1" x14ac:dyDescent="0.2">
      <c r="A30" s="55">
        <v>25</v>
      </c>
      <c r="B30" s="48" t="s">
        <v>34</v>
      </c>
      <c r="C30" s="48"/>
      <c r="D30" s="56" t="s">
        <v>24</v>
      </c>
      <c r="E30" s="58">
        <v>39</v>
      </c>
      <c r="F30" s="58">
        <v>38</v>
      </c>
      <c r="G30" s="58">
        <v>16</v>
      </c>
      <c r="H30" s="58">
        <v>21</v>
      </c>
      <c r="I30" s="58">
        <v>42</v>
      </c>
      <c r="J30" s="58">
        <v>63</v>
      </c>
      <c r="K30" s="58">
        <v>68</v>
      </c>
      <c r="L30" s="109">
        <f t="shared" si="2"/>
        <v>5</v>
      </c>
      <c r="M30" s="110">
        <f t="shared" si="3"/>
        <v>7.9365079365079367</v>
      </c>
    </row>
    <row r="31" spans="1:13" s="72" customFormat="1" ht="13.5" customHeight="1" x14ac:dyDescent="0.2">
      <c r="A31" s="55">
        <v>26</v>
      </c>
      <c r="B31" s="48" t="s">
        <v>35</v>
      </c>
      <c r="C31" s="48"/>
      <c r="D31" s="56" t="s">
        <v>24</v>
      </c>
      <c r="E31" s="58">
        <v>96</v>
      </c>
      <c r="F31" s="58">
        <v>86</v>
      </c>
      <c r="G31" s="58">
        <v>67</v>
      </c>
      <c r="H31" s="58">
        <v>60</v>
      </c>
      <c r="I31" s="58">
        <v>61</v>
      </c>
      <c r="J31" s="58">
        <v>63</v>
      </c>
      <c r="K31" s="58">
        <v>62</v>
      </c>
      <c r="L31" s="109">
        <f t="shared" si="2"/>
        <v>-1</v>
      </c>
      <c r="M31" s="110">
        <f t="shared" si="3"/>
        <v>-1.5873015873015959</v>
      </c>
    </row>
    <row r="32" spans="1:13" s="72" customFormat="1" ht="13.5" customHeight="1" x14ac:dyDescent="0.2">
      <c r="A32" s="55">
        <v>27</v>
      </c>
      <c r="B32" s="48" t="s">
        <v>36</v>
      </c>
      <c r="C32" s="48"/>
      <c r="D32" s="56" t="s">
        <v>24</v>
      </c>
      <c r="E32" s="58">
        <v>1292</v>
      </c>
      <c r="F32" s="58">
        <v>1459</v>
      </c>
      <c r="G32" s="58">
        <v>1432</v>
      </c>
      <c r="H32" s="58">
        <v>1432</v>
      </c>
      <c r="I32" s="58">
        <v>1564</v>
      </c>
      <c r="J32" s="58">
        <v>1530</v>
      </c>
      <c r="K32" s="58"/>
      <c r="L32" s="109">
        <f t="shared" si="2"/>
        <v>-1530</v>
      </c>
      <c r="M32" s="110">
        <f t="shared" si="3"/>
        <v>-100</v>
      </c>
    </row>
    <row r="33" spans="1:13" s="72" customFormat="1" ht="13.5" customHeight="1" x14ac:dyDescent="0.2">
      <c r="A33" s="55">
        <v>28</v>
      </c>
      <c r="B33" s="48" t="s">
        <v>37</v>
      </c>
      <c r="C33" s="48"/>
      <c r="D33" s="56" t="s">
        <v>24</v>
      </c>
      <c r="E33" s="58">
        <v>40</v>
      </c>
      <c r="F33" s="58">
        <v>20</v>
      </c>
      <c r="G33" s="58">
        <v>29</v>
      </c>
      <c r="H33" s="58">
        <v>23</v>
      </c>
      <c r="I33" s="58">
        <v>14</v>
      </c>
      <c r="J33" s="58">
        <v>32</v>
      </c>
      <c r="K33" s="58">
        <v>27</v>
      </c>
      <c r="L33" s="109">
        <f t="shared" si="2"/>
        <v>-5</v>
      </c>
      <c r="M33" s="110">
        <f t="shared" si="3"/>
        <v>-15.625</v>
      </c>
    </row>
    <row r="34" spans="1:13" s="72" customFormat="1" ht="13.5" customHeight="1" x14ac:dyDescent="0.2">
      <c r="A34" s="55">
        <v>29</v>
      </c>
      <c r="B34" s="48" t="s">
        <v>38</v>
      </c>
      <c r="C34" s="48"/>
      <c r="D34" s="56" t="s">
        <v>24</v>
      </c>
      <c r="E34" s="58">
        <v>205</v>
      </c>
      <c r="F34" s="58">
        <v>228</v>
      </c>
      <c r="G34" s="58">
        <v>270</v>
      </c>
      <c r="H34" s="58">
        <v>84</v>
      </c>
      <c r="I34" s="58">
        <v>176</v>
      </c>
      <c r="J34" s="58">
        <v>100</v>
      </c>
      <c r="K34" s="58">
        <v>85</v>
      </c>
      <c r="L34" s="109">
        <f t="shared" si="2"/>
        <v>-15</v>
      </c>
      <c r="M34" s="110">
        <f t="shared" si="3"/>
        <v>-15</v>
      </c>
    </row>
    <row r="35" spans="1:13" s="72" customFormat="1" ht="13.5" customHeight="1" x14ac:dyDescent="0.2">
      <c r="A35" s="55">
        <v>30</v>
      </c>
      <c r="B35" s="48" t="s">
        <v>39</v>
      </c>
      <c r="C35" s="48"/>
      <c r="D35" s="56" t="s">
        <v>24</v>
      </c>
      <c r="E35" s="58">
        <v>200</v>
      </c>
      <c r="F35" s="58">
        <v>203</v>
      </c>
      <c r="G35" s="58">
        <v>224</v>
      </c>
      <c r="H35" s="58">
        <v>77</v>
      </c>
      <c r="I35" s="58">
        <v>162</v>
      </c>
      <c r="J35" s="58">
        <v>34</v>
      </c>
      <c r="K35" s="58">
        <v>38</v>
      </c>
      <c r="L35" s="109">
        <f t="shared" si="2"/>
        <v>4</v>
      </c>
      <c r="M35" s="110">
        <f t="shared" si="3"/>
        <v>11.764705882352942</v>
      </c>
    </row>
    <row r="36" spans="1:13" s="72" customFormat="1" ht="13.5" customHeight="1" x14ac:dyDescent="0.2">
      <c r="A36" s="55">
        <v>31</v>
      </c>
      <c r="B36" s="48" t="s">
        <v>40</v>
      </c>
      <c r="C36" s="48"/>
      <c r="D36" s="56" t="s">
        <v>41</v>
      </c>
      <c r="E36" s="74">
        <v>51.2</v>
      </c>
      <c r="F36" s="74">
        <v>206.4</v>
      </c>
      <c r="G36" s="74">
        <v>413.7</v>
      </c>
      <c r="H36" s="74">
        <v>628.1</v>
      </c>
      <c r="I36" s="74">
        <v>834</v>
      </c>
      <c r="J36" s="74">
        <v>840.09999999999991</v>
      </c>
      <c r="K36" s="74">
        <v>846.7</v>
      </c>
      <c r="L36" s="109">
        <f t="shared" si="2"/>
        <v>6.6000000000001364</v>
      </c>
      <c r="M36" s="110">
        <f t="shared" si="3"/>
        <v>0.78562075943342791</v>
      </c>
    </row>
    <row r="37" spans="1:13" s="72" customFormat="1" ht="13.5" customHeight="1" x14ac:dyDescent="0.2">
      <c r="A37" s="55">
        <v>32</v>
      </c>
      <c r="B37" s="75" t="s">
        <v>42</v>
      </c>
      <c r="C37" s="75"/>
      <c r="D37" s="56" t="s">
        <v>41</v>
      </c>
      <c r="E37" s="74">
        <v>212.7</v>
      </c>
      <c r="F37" s="74">
        <v>371.9</v>
      </c>
      <c r="G37" s="74">
        <v>846.9</v>
      </c>
      <c r="H37" s="74">
        <v>1206.5999999999999</v>
      </c>
      <c r="I37" s="74">
        <v>2013.3</v>
      </c>
      <c r="J37" s="74">
        <v>2870.8</v>
      </c>
      <c r="K37" s="74">
        <v>3124.8</v>
      </c>
      <c r="L37" s="109">
        <f t="shared" si="2"/>
        <v>254</v>
      </c>
      <c r="M37" s="110">
        <f t="shared" si="3"/>
        <v>8.8477079559704492</v>
      </c>
    </row>
    <row r="38" spans="1:13" s="72" customFormat="1" ht="13.5" customHeight="1" x14ac:dyDescent="0.2">
      <c r="A38" s="55">
        <v>33</v>
      </c>
      <c r="B38" s="48" t="s">
        <v>43</v>
      </c>
      <c r="C38" s="48"/>
      <c r="D38" s="56" t="s">
        <v>41</v>
      </c>
      <c r="E38" s="74">
        <v>17.100000000000001</v>
      </c>
      <c r="F38" s="74">
        <v>39.9</v>
      </c>
      <c r="G38" s="74">
        <v>56.4</v>
      </c>
      <c r="H38" s="74">
        <v>90.4</v>
      </c>
      <c r="I38" s="74">
        <v>99.2</v>
      </c>
      <c r="J38" s="74">
        <v>119.1</v>
      </c>
      <c r="K38" s="74">
        <v>131.80000000000001</v>
      </c>
      <c r="L38" s="109">
        <f t="shared" si="2"/>
        <v>12.700000000000017</v>
      </c>
      <c r="M38" s="110">
        <f t="shared" si="3"/>
        <v>10.663308144416476</v>
      </c>
    </row>
    <row r="39" spans="1:13" s="72" customFormat="1" ht="13.5" customHeight="1" x14ac:dyDescent="0.2">
      <c r="A39" s="55">
        <v>34</v>
      </c>
      <c r="B39" s="75" t="s">
        <v>44</v>
      </c>
      <c r="C39" s="75"/>
      <c r="D39" s="56" t="s">
        <v>41</v>
      </c>
      <c r="E39" s="74">
        <v>107.7</v>
      </c>
      <c r="F39" s="74">
        <v>127.1</v>
      </c>
      <c r="G39" s="74">
        <v>339.2</v>
      </c>
      <c r="H39" s="74">
        <v>235.3</v>
      </c>
      <c r="I39" s="74">
        <v>1574</v>
      </c>
      <c r="J39" s="74">
        <v>1789.5</v>
      </c>
      <c r="K39" s="74">
        <v>1598.1</v>
      </c>
      <c r="L39" s="109">
        <f t="shared" si="2"/>
        <v>-191.40000000000009</v>
      </c>
      <c r="M39" s="110">
        <f t="shared" si="3"/>
        <v>-10.695725062866728</v>
      </c>
    </row>
    <row r="40" spans="1:13" s="72" customFormat="1" ht="18" customHeight="1" x14ac:dyDescent="0.2">
      <c r="A40" s="60">
        <v>35</v>
      </c>
      <c r="B40" s="61" t="s">
        <v>45</v>
      </c>
      <c r="C40" s="61"/>
      <c r="D40" s="62" t="s">
        <v>14</v>
      </c>
      <c r="E40" s="63">
        <v>648</v>
      </c>
      <c r="F40" s="63">
        <f>F41+F43+F45+F47</f>
        <v>698</v>
      </c>
      <c r="G40" s="63">
        <f>G41+G43+G45+G47</f>
        <v>716</v>
      </c>
      <c r="H40" s="63">
        <f>H41+H43+H45+H47</f>
        <v>726</v>
      </c>
      <c r="I40" s="63">
        <v>745</v>
      </c>
      <c r="J40" s="63">
        <v>766</v>
      </c>
      <c r="K40" s="63">
        <f>K41+K43+K45+K47</f>
        <v>772</v>
      </c>
      <c r="L40" s="109">
        <f>K40-J40</f>
        <v>6</v>
      </c>
      <c r="M40" s="110">
        <f t="shared" si="3"/>
        <v>0.78328981723237234</v>
      </c>
    </row>
    <row r="41" spans="1:13" s="72" customFormat="1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58">
        <f>33+79+67+112+154</f>
        <v>445</v>
      </c>
      <c r="F41" s="58">
        <v>403</v>
      </c>
      <c r="G41" s="58">
        <v>386</v>
      </c>
      <c r="H41" s="58">
        <v>371</v>
      </c>
      <c r="I41" s="58">
        <v>340</v>
      </c>
      <c r="J41" s="58">
        <v>319</v>
      </c>
      <c r="K41" s="58">
        <v>305</v>
      </c>
      <c r="L41" s="109">
        <f t="shared" si="2"/>
        <v>-14</v>
      </c>
      <c r="M41" s="110">
        <f t="shared" si="3"/>
        <v>-4.3887147335423151</v>
      </c>
    </row>
    <row r="42" spans="1:13" s="72" customFormat="1" ht="13.5" customHeight="1" x14ac:dyDescent="0.2">
      <c r="A42" s="55">
        <v>37</v>
      </c>
      <c r="B42" s="77"/>
      <c r="C42" s="78" t="s">
        <v>47</v>
      </c>
      <c r="D42" s="56" t="s">
        <v>18</v>
      </c>
      <c r="E42" s="74">
        <f t="shared" ref="E42:J42" si="8">E41/E40*100</f>
        <v>68.672839506172849</v>
      </c>
      <c r="F42" s="74">
        <f t="shared" si="8"/>
        <v>57.736389684813751</v>
      </c>
      <c r="G42" s="74">
        <f t="shared" si="8"/>
        <v>53.910614525139664</v>
      </c>
      <c r="H42" s="74">
        <f t="shared" si="8"/>
        <v>51.10192837465565</v>
      </c>
      <c r="I42" s="74">
        <f t="shared" si="8"/>
        <v>45.63758389261745</v>
      </c>
      <c r="J42" s="74">
        <f t="shared" si="8"/>
        <v>41.64490861618799</v>
      </c>
      <c r="K42" s="74">
        <f>K41/K40*100</f>
        <v>39.50777202072539</v>
      </c>
      <c r="L42" s="109">
        <f t="shared" si="2"/>
        <v>-2.1371365954626</v>
      </c>
      <c r="M42" s="110">
        <f t="shared" si="3"/>
        <v>-5.1318076242142752</v>
      </c>
    </row>
    <row r="43" spans="1:13" s="72" customFormat="1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58">
        <v>158</v>
      </c>
      <c r="F43" s="58">
        <v>210</v>
      </c>
      <c r="G43" s="58">
        <v>218</v>
      </c>
      <c r="H43" s="58">
        <v>213</v>
      </c>
      <c r="I43" s="58">
        <v>228</v>
      </c>
      <c r="J43" s="58">
        <v>245</v>
      </c>
      <c r="K43" s="58">
        <v>237</v>
      </c>
      <c r="L43" s="109">
        <f t="shared" si="2"/>
        <v>-8</v>
      </c>
      <c r="M43" s="110">
        <f t="shared" si="3"/>
        <v>-3.2653061224489761</v>
      </c>
    </row>
    <row r="44" spans="1:13" s="72" customFormat="1" ht="13.5" customHeight="1" x14ac:dyDescent="0.2">
      <c r="A44" s="55">
        <v>39</v>
      </c>
      <c r="B44" s="77"/>
      <c r="C44" s="78" t="s">
        <v>47</v>
      </c>
      <c r="D44" s="56" t="s">
        <v>18</v>
      </c>
      <c r="E44" s="74">
        <f t="shared" ref="E44:J44" si="9">E43/E40*100</f>
        <v>24.382716049382715</v>
      </c>
      <c r="F44" s="74">
        <f t="shared" si="9"/>
        <v>30.085959885386821</v>
      </c>
      <c r="G44" s="74">
        <f t="shared" si="9"/>
        <v>30.446927374301673</v>
      </c>
      <c r="H44" s="74">
        <f t="shared" si="9"/>
        <v>29.338842975206614</v>
      </c>
      <c r="I44" s="74">
        <f t="shared" si="9"/>
        <v>30.604026845637584</v>
      </c>
      <c r="J44" s="74">
        <f t="shared" si="9"/>
        <v>31.984334203655351</v>
      </c>
      <c r="K44" s="74">
        <f>K43/K40*100</f>
        <v>30.699481865284973</v>
      </c>
      <c r="L44" s="109">
        <f t="shared" si="2"/>
        <v>-1.2848523383703778</v>
      </c>
      <c r="M44" s="110">
        <f t="shared" si="3"/>
        <v>-4.0171301681294267</v>
      </c>
    </row>
    <row r="45" spans="1:13" s="72" customFormat="1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58">
        <v>35</v>
      </c>
      <c r="F45" s="58">
        <v>64</v>
      </c>
      <c r="G45" s="58">
        <v>89</v>
      </c>
      <c r="H45" s="58">
        <v>115</v>
      </c>
      <c r="I45" s="58">
        <v>124</v>
      </c>
      <c r="J45" s="58">
        <v>133</v>
      </c>
      <c r="K45" s="58">
        <v>153</v>
      </c>
      <c r="L45" s="109">
        <f t="shared" si="2"/>
        <v>20</v>
      </c>
      <c r="M45" s="110">
        <f t="shared" si="3"/>
        <v>15.037593984962399</v>
      </c>
    </row>
    <row r="46" spans="1:13" s="72" customFormat="1" ht="13.5" customHeight="1" x14ac:dyDescent="0.2">
      <c r="A46" s="55">
        <v>41</v>
      </c>
      <c r="B46" s="77"/>
      <c r="C46" s="78" t="s">
        <v>47</v>
      </c>
      <c r="D46" s="56" t="s">
        <v>18</v>
      </c>
      <c r="E46" s="74">
        <f t="shared" ref="E46:J46" si="10">E45/E40*100</f>
        <v>5.4012345679012341</v>
      </c>
      <c r="F46" s="74">
        <f t="shared" si="10"/>
        <v>9.1690544412607444</v>
      </c>
      <c r="G46" s="74">
        <f t="shared" si="10"/>
        <v>12.430167597765362</v>
      </c>
      <c r="H46" s="74">
        <f t="shared" si="10"/>
        <v>15.840220385674931</v>
      </c>
      <c r="I46" s="74">
        <f t="shared" si="10"/>
        <v>16.644295302013422</v>
      </c>
      <c r="J46" s="74">
        <f t="shared" si="10"/>
        <v>17.362924281984334</v>
      </c>
      <c r="K46" s="74">
        <f>K45/K40*100</f>
        <v>19.818652849740932</v>
      </c>
      <c r="L46" s="109">
        <f t="shared" si="2"/>
        <v>2.4557285677565979</v>
      </c>
      <c r="M46" s="110">
        <f t="shared" si="3"/>
        <v>14.143519420312444</v>
      </c>
    </row>
    <row r="47" spans="1:13" s="72" customFormat="1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58">
        <v>10</v>
      </c>
      <c r="F47" s="58">
        <v>21</v>
      </c>
      <c r="G47" s="58">
        <v>23</v>
      </c>
      <c r="H47" s="58">
        <v>27</v>
      </c>
      <c r="I47" s="58">
        <v>53</v>
      </c>
      <c r="J47" s="58">
        <v>69</v>
      </c>
      <c r="K47" s="58">
        <v>77</v>
      </c>
      <c r="L47" s="109">
        <f t="shared" si="2"/>
        <v>8</v>
      </c>
      <c r="M47" s="110">
        <f t="shared" si="3"/>
        <v>11.594202898550733</v>
      </c>
    </row>
    <row r="48" spans="1:13" s="72" customFormat="1" ht="13.5" customHeight="1" x14ac:dyDescent="0.2">
      <c r="A48" s="55">
        <v>43</v>
      </c>
      <c r="B48" s="77"/>
      <c r="C48" s="78" t="s">
        <v>47</v>
      </c>
      <c r="D48" s="56" t="s">
        <v>18</v>
      </c>
      <c r="E48" s="74">
        <f t="shared" ref="E48:J48" si="11">E47/E40*100</f>
        <v>1.5432098765432098</v>
      </c>
      <c r="F48" s="74">
        <f t="shared" si="11"/>
        <v>3.0085959885386817</v>
      </c>
      <c r="G48" s="74">
        <f t="shared" si="11"/>
        <v>3.2122905027932962</v>
      </c>
      <c r="H48" s="74">
        <f t="shared" si="11"/>
        <v>3.71900826446281</v>
      </c>
      <c r="I48" s="74">
        <f t="shared" si="11"/>
        <v>7.1140939597315436</v>
      </c>
      <c r="J48" s="74">
        <f t="shared" si="11"/>
        <v>9.0078328981723246</v>
      </c>
      <c r="K48" s="74">
        <f>K47/K40*100</f>
        <v>9.9740932642487046</v>
      </c>
      <c r="L48" s="109">
        <f t="shared" si="2"/>
        <v>0.96626036607638</v>
      </c>
      <c r="M48" s="110">
        <f t="shared" si="3"/>
        <v>10.726890440789958</v>
      </c>
    </row>
    <row r="49" spans="1:13" s="72" customFormat="1" ht="15" customHeight="1" x14ac:dyDescent="0.2">
      <c r="A49" s="60">
        <v>44</v>
      </c>
      <c r="B49" s="82" t="s">
        <v>51</v>
      </c>
      <c r="C49" s="82"/>
      <c r="D49" s="62" t="s">
        <v>14</v>
      </c>
      <c r="E49" s="63">
        <v>597</v>
      </c>
      <c r="F49" s="63">
        <v>624</v>
      </c>
      <c r="G49" s="63">
        <v>638</v>
      </c>
      <c r="H49" s="63">
        <v>642</v>
      </c>
      <c r="I49" s="63">
        <v>650</v>
      </c>
      <c r="J49" s="63">
        <v>601</v>
      </c>
      <c r="K49" s="63">
        <v>636</v>
      </c>
      <c r="L49" s="109">
        <f t="shared" si="2"/>
        <v>35</v>
      </c>
      <c r="M49" s="110">
        <f t="shared" si="3"/>
        <v>5.8236272878535686</v>
      </c>
    </row>
    <row r="50" spans="1:13" s="72" customFormat="1" ht="13.5" customHeight="1" x14ac:dyDescent="0.2">
      <c r="A50" s="55">
        <v>45</v>
      </c>
      <c r="B50" s="48" t="s">
        <v>52</v>
      </c>
      <c r="C50" s="48"/>
      <c r="D50" s="56" t="s">
        <v>14</v>
      </c>
      <c r="E50" s="58">
        <v>377</v>
      </c>
      <c r="F50" s="58">
        <v>415</v>
      </c>
      <c r="G50" s="58">
        <v>494</v>
      </c>
      <c r="H50" s="58">
        <v>402</v>
      </c>
      <c r="I50" s="58">
        <v>529</v>
      </c>
      <c r="J50" s="58">
        <v>518</v>
      </c>
      <c r="K50" s="58">
        <v>582</v>
      </c>
      <c r="L50" s="109">
        <f t="shared" si="2"/>
        <v>64</v>
      </c>
      <c r="M50" s="110">
        <f t="shared" si="3"/>
        <v>12.355212355212359</v>
      </c>
    </row>
    <row r="51" spans="1:13" s="72" customFormat="1" ht="13.5" customHeight="1" x14ac:dyDescent="0.2">
      <c r="A51" s="55">
        <v>46</v>
      </c>
      <c r="B51" s="48" t="s">
        <v>53</v>
      </c>
      <c r="C51" s="48"/>
      <c r="D51" s="56" t="s">
        <v>18</v>
      </c>
      <c r="E51" s="74">
        <f t="shared" ref="E51:J51" si="12">E50/E49*100</f>
        <v>63.149078726968177</v>
      </c>
      <c r="F51" s="74">
        <f t="shared" si="12"/>
        <v>66.506410256410248</v>
      </c>
      <c r="G51" s="74">
        <f t="shared" si="12"/>
        <v>77.429467084639498</v>
      </c>
      <c r="H51" s="74">
        <f t="shared" si="12"/>
        <v>62.616822429906534</v>
      </c>
      <c r="I51" s="74">
        <f t="shared" si="12"/>
        <v>81.384615384615387</v>
      </c>
      <c r="J51" s="74">
        <f t="shared" si="12"/>
        <v>86.189683860232947</v>
      </c>
      <c r="K51" s="74">
        <f>K50/K49*100</f>
        <v>91.509433962264154</v>
      </c>
      <c r="L51" s="109">
        <f t="shared" si="2"/>
        <v>5.3197501020312075</v>
      </c>
      <c r="M51" s="110">
        <f t="shared" si="3"/>
        <v>6.1721424928972084</v>
      </c>
    </row>
    <row r="52" spans="1:13" s="72" customFormat="1" ht="13.5" customHeight="1" x14ac:dyDescent="0.2">
      <c r="A52" s="55">
        <v>47</v>
      </c>
      <c r="B52" s="48" t="s">
        <v>54</v>
      </c>
      <c r="C52" s="48"/>
      <c r="D52" s="56" t="s">
        <v>14</v>
      </c>
      <c r="E52" s="58">
        <v>356</v>
      </c>
      <c r="F52" s="58">
        <v>359</v>
      </c>
      <c r="G52" s="58">
        <v>426</v>
      </c>
      <c r="H52" s="58">
        <v>405</v>
      </c>
      <c r="I52" s="58">
        <v>503</v>
      </c>
      <c r="J52" s="58">
        <v>486</v>
      </c>
      <c r="K52" s="58">
        <v>565</v>
      </c>
      <c r="L52" s="109">
        <f t="shared" si="2"/>
        <v>79</v>
      </c>
      <c r="M52" s="110">
        <f t="shared" si="3"/>
        <v>16.255144032921805</v>
      </c>
    </row>
    <row r="53" spans="1:13" s="72" customFormat="1" ht="13.5" customHeight="1" x14ac:dyDescent="0.2">
      <c r="A53" s="55">
        <v>48</v>
      </c>
      <c r="B53" s="48" t="s">
        <v>53</v>
      </c>
      <c r="C53" s="48"/>
      <c r="D53" s="56" t="s">
        <v>18</v>
      </c>
      <c r="E53" s="74">
        <f>E52/E49*100</f>
        <v>59.631490787269684</v>
      </c>
      <c r="F53" s="74">
        <f t="shared" ref="F53:J53" si="13">F52/F49*100</f>
        <v>57.532051282051277</v>
      </c>
      <c r="G53" s="74">
        <f t="shared" si="13"/>
        <v>66.771159874608159</v>
      </c>
      <c r="H53" s="74">
        <f t="shared" si="13"/>
        <v>63.084112149532714</v>
      </c>
      <c r="I53" s="74">
        <f t="shared" si="13"/>
        <v>77.384615384615387</v>
      </c>
      <c r="J53" s="74">
        <f t="shared" si="13"/>
        <v>80.865224625623952</v>
      </c>
      <c r="K53" s="74">
        <f>K52/K50*100</f>
        <v>97.079037800687288</v>
      </c>
      <c r="L53" s="109">
        <f t="shared" si="2"/>
        <v>16.213813175063336</v>
      </c>
      <c r="M53" s="110">
        <f t="shared" si="3"/>
        <v>20.050415058051584</v>
      </c>
    </row>
    <row r="54" spans="1:13" s="72" customFormat="1" ht="13.5" customHeight="1" x14ac:dyDescent="0.2">
      <c r="A54" s="55">
        <v>49</v>
      </c>
      <c r="B54" s="48" t="s">
        <v>55</v>
      </c>
      <c r="C54" s="48"/>
      <c r="D54" s="56" t="s">
        <v>14</v>
      </c>
      <c r="E54" s="58">
        <v>121</v>
      </c>
      <c r="F54" s="58">
        <v>140</v>
      </c>
      <c r="G54" s="58">
        <v>197</v>
      </c>
      <c r="H54" s="58">
        <v>283</v>
      </c>
      <c r="I54" s="58">
        <v>317</v>
      </c>
      <c r="J54" s="58">
        <v>366</v>
      </c>
      <c r="K54" s="58">
        <v>341</v>
      </c>
      <c r="L54" s="109">
        <f t="shared" si="2"/>
        <v>-25</v>
      </c>
      <c r="M54" s="110">
        <f t="shared" si="3"/>
        <v>-6.830601092896174</v>
      </c>
    </row>
    <row r="55" spans="1:13" s="72" customFormat="1" ht="13.5" customHeight="1" x14ac:dyDescent="0.2">
      <c r="A55" s="55">
        <v>50</v>
      </c>
      <c r="B55" s="48" t="s">
        <v>53</v>
      </c>
      <c r="C55" s="48"/>
      <c r="D55" s="56" t="s">
        <v>18</v>
      </c>
      <c r="E55" s="74">
        <f t="shared" ref="E55:J55" si="14">E54/E49*100</f>
        <v>20.268006700167504</v>
      </c>
      <c r="F55" s="74">
        <f t="shared" si="14"/>
        <v>22.435897435897438</v>
      </c>
      <c r="G55" s="74">
        <f t="shared" si="14"/>
        <v>30.877742946708466</v>
      </c>
      <c r="H55" s="74">
        <f t="shared" si="14"/>
        <v>44.0809968847352</v>
      </c>
      <c r="I55" s="74">
        <f t="shared" si="14"/>
        <v>48.769230769230774</v>
      </c>
      <c r="J55" s="74">
        <f t="shared" si="14"/>
        <v>60.898502495840269</v>
      </c>
      <c r="K55" s="74">
        <f>K54/K49*100</f>
        <v>53.616352201257868</v>
      </c>
      <c r="L55" s="109">
        <f t="shared" si="2"/>
        <v>-7.2821502945824008</v>
      </c>
      <c r="M55" s="110">
        <f t="shared" si="3"/>
        <v>-11.957847888098428</v>
      </c>
    </row>
    <row r="56" spans="1:13" s="72" customFormat="1" ht="13.5" customHeight="1" x14ac:dyDescent="0.2">
      <c r="A56" s="55">
        <v>51</v>
      </c>
      <c r="B56" s="48" t="s">
        <v>56</v>
      </c>
      <c r="C56" s="48"/>
      <c r="D56" s="56" t="s">
        <v>14</v>
      </c>
      <c r="E56" s="58">
        <v>309</v>
      </c>
      <c r="F56" s="58">
        <v>298</v>
      </c>
      <c r="G56" s="58">
        <v>387</v>
      </c>
      <c r="H56" s="130">
        <v>369</v>
      </c>
      <c r="I56" s="130">
        <v>382</v>
      </c>
      <c r="J56" s="130">
        <v>405</v>
      </c>
      <c r="K56" s="147">
        <v>474</v>
      </c>
      <c r="L56" s="109">
        <f t="shared" si="2"/>
        <v>69</v>
      </c>
      <c r="M56" s="110">
        <f t="shared" si="3"/>
        <v>17.037037037037024</v>
      </c>
    </row>
    <row r="57" spans="1:13" s="72" customFormat="1" ht="13.5" customHeight="1" x14ac:dyDescent="0.2">
      <c r="A57" s="55">
        <v>52</v>
      </c>
      <c r="B57" s="48" t="s">
        <v>53</v>
      </c>
      <c r="C57" s="48"/>
      <c r="D57" s="56" t="s">
        <v>18</v>
      </c>
      <c r="E57" s="148">
        <f t="shared" ref="E57:J57" si="15">E56/E49*100</f>
        <v>51.758793969849251</v>
      </c>
      <c r="F57" s="148">
        <f t="shared" si="15"/>
        <v>47.756410256410255</v>
      </c>
      <c r="G57" s="148">
        <f t="shared" si="15"/>
        <v>60.658307210031346</v>
      </c>
      <c r="H57" s="148">
        <f t="shared" si="15"/>
        <v>57.476635514018696</v>
      </c>
      <c r="I57" s="148">
        <f t="shared" si="15"/>
        <v>58.769230769230774</v>
      </c>
      <c r="J57" s="148">
        <f t="shared" si="15"/>
        <v>67.387687188019967</v>
      </c>
      <c r="K57" s="148">
        <f>K56/K49</f>
        <v>0.74528301886792447</v>
      </c>
      <c r="L57" s="109">
        <f t="shared" si="2"/>
        <v>-66.642404169152044</v>
      </c>
      <c r="M57" s="110">
        <f t="shared" si="3"/>
        <v>-98.894036804099699</v>
      </c>
    </row>
    <row r="58" spans="1:13" s="72" customFormat="1" ht="18" customHeight="1" x14ac:dyDescent="0.2">
      <c r="A58" s="60">
        <v>53</v>
      </c>
      <c r="B58" s="61" t="s">
        <v>57</v>
      </c>
      <c r="C58" s="61"/>
      <c r="D58" s="62" t="s">
        <v>58</v>
      </c>
      <c r="E58" s="63">
        <f>SUM(E59:E63)</f>
        <v>117825</v>
      </c>
      <c r="F58" s="63">
        <f t="shared" ref="F58:H58" si="16">SUM(F59:F63)</f>
        <v>171570</v>
      </c>
      <c r="G58" s="63">
        <f t="shared" si="16"/>
        <v>196167</v>
      </c>
      <c r="H58" s="63">
        <f t="shared" si="16"/>
        <v>216595</v>
      </c>
      <c r="I58" s="63">
        <v>254510</v>
      </c>
      <c r="J58" s="63">
        <v>288157</v>
      </c>
      <c r="K58" s="63">
        <f>K59+K60+K61+K62+K63</f>
        <v>308055</v>
      </c>
      <c r="L58" s="109">
        <f t="shared" si="2"/>
        <v>19898</v>
      </c>
      <c r="M58" s="110">
        <f t="shared" si="3"/>
        <v>6.9052634501330914</v>
      </c>
    </row>
    <row r="59" spans="1:13" s="72" customFormat="1" ht="13.5" customHeight="1" x14ac:dyDescent="0.2">
      <c r="A59" s="55">
        <v>54</v>
      </c>
      <c r="B59" s="89" t="s">
        <v>59</v>
      </c>
      <c r="C59" s="89"/>
      <c r="D59" s="56" t="s">
        <v>58</v>
      </c>
      <c r="E59" s="58">
        <v>1056</v>
      </c>
      <c r="F59" s="58">
        <v>1268</v>
      </c>
      <c r="G59" s="58">
        <v>1300</v>
      </c>
      <c r="H59" s="58">
        <v>1239</v>
      </c>
      <c r="I59" s="58">
        <v>1227</v>
      </c>
      <c r="J59" s="58">
        <v>1221</v>
      </c>
      <c r="K59" s="58">
        <v>1231</v>
      </c>
      <c r="L59" s="109">
        <f t="shared" si="2"/>
        <v>10</v>
      </c>
      <c r="M59" s="110">
        <f t="shared" si="3"/>
        <v>0.81900081900082</v>
      </c>
    </row>
    <row r="60" spans="1:13" s="72" customFormat="1" ht="13.5" customHeight="1" x14ac:dyDescent="0.2">
      <c r="A60" s="55">
        <v>55</v>
      </c>
      <c r="B60" s="89" t="s">
        <v>60</v>
      </c>
      <c r="C60" s="89"/>
      <c r="D60" s="56" t="s">
        <v>58</v>
      </c>
      <c r="E60" s="58">
        <v>6119</v>
      </c>
      <c r="F60" s="58">
        <v>8891</v>
      </c>
      <c r="G60" s="58">
        <v>10222</v>
      </c>
      <c r="H60" s="58">
        <v>11151</v>
      </c>
      <c r="I60" s="58">
        <v>13212</v>
      </c>
      <c r="J60" s="58">
        <v>15405</v>
      </c>
      <c r="K60" s="58">
        <v>16571</v>
      </c>
      <c r="L60" s="109">
        <f t="shared" si="2"/>
        <v>1166</v>
      </c>
      <c r="M60" s="110">
        <f t="shared" si="3"/>
        <v>7.5689711132748982</v>
      </c>
    </row>
    <row r="61" spans="1:13" s="72" customFormat="1" ht="13.5" customHeight="1" x14ac:dyDescent="0.2">
      <c r="A61" s="55">
        <v>56</v>
      </c>
      <c r="B61" s="89" t="s">
        <v>61</v>
      </c>
      <c r="C61" s="89"/>
      <c r="D61" s="56" t="s">
        <v>58</v>
      </c>
      <c r="E61" s="58">
        <v>5434</v>
      </c>
      <c r="F61" s="58">
        <v>8457</v>
      </c>
      <c r="G61" s="58">
        <v>10011</v>
      </c>
      <c r="H61" s="58">
        <v>10970</v>
      </c>
      <c r="I61" s="58">
        <v>12774</v>
      </c>
      <c r="J61" s="58">
        <v>14108</v>
      </c>
      <c r="K61" s="58">
        <v>14678</v>
      </c>
      <c r="L61" s="109">
        <f t="shared" si="2"/>
        <v>570</v>
      </c>
      <c r="M61" s="110">
        <f t="shared" si="3"/>
        <v>4.0402608449106907</v>
      </c>
    </row>
    <row r="62" spans="1:13" s="72" customFormat="1" ht="13.5" customHeight="1" x14ac:dyDescent="0.2">
      <c r="A62" s="55">
        <v>57</v>
      </c>
      <c r="B62" s="89" t="s">
        <v>62</v>
      </c>
      <c r="C62" s="89"/>
      <c r="D62" s="56" t="s">
        <v>58</v>
      </c>
      <c r="E62" s="58">
        <v>53359</v>
      </c>
      <c r="F62" s="58">
        <v>78777</v>
      </c>
      <c r="G62" s="58">
        <v>89294</v>
      </c>
      <c r="H62" s="58">
        <v>99235</v>
      </c>
      <c r="I62" s="58">
        <v>120026</v>
      </c>
      <c r="J62" s="58">
        <v>135657</v>
      </c>
      <c r="K62" s="58">
        <v>146857</v>
      </c>
      <c r="L62" s="109">
        <f t="shared" si="2"/>
        <v>11200</v>
      </c>
      <c r="M62" s="110">
        <f t="shared" si="3"/>
        <v>8.2561165291875795</v>
      </c>
    </row>
    <row r="63" spans="1:13" s="72" customFormat="1" ht="13.5" customHeight="1" x14ac:dyDescent="0.2">
      <c r="A63" s="55">
        <v>58</v>
      </c>
      <c r="B63" s="89" t="s">
        <v>63</v>
      </c>
      <c r="C63" s="89"/>
      <c r="D63" s="56" t="s">
        <v>58</v>
      </c>
      <c r="E63" s="58">
        <v>51857</v>
      </c>
      <c r="F63" s="58">
        <v>74177</v>
      </c>
      <c r="G63" s="58">
        <v>85340</v>
      </c>
      <c r="H63" s="58">
        <v>94000</v>
      </c>
      <c r="I63" s="58">
        <v>107271</v>
      </c>
      <c r="J63" s="58">
        <v>121766</v>
      </c>
      <c r="K63" s="58">
        <v>128718</v>
      </c>
      <c r="L63" s="109">
        <f t="shared" si="2"/>
        <v>6952</v>
      </c>
      <c r="M63" s="110">
        <f t="shared" si="3"/>
        <v>5.7093113020054886</v>
      </c>
    </row>
    <row r="64" spans="1:13" s="72" customFormat="1" ht="13.5" customHeight="1" x14ac:dyDescent="0.2">
      <c r="A64" s="55">
        <v>59</v>
      </c>
      <c r="B64" s="48" t="s">
        <v>64</v>
      </c>
      <c r="C64" s="48"/>
      <c r="D64" s="56" t="s">
        <v>58</v>
      </c>
      <c r="E64" s="58">
        <f t="shared" ref="E64:I64" si="17">SUM(E65:E69)</f>
        <v>54473</v>
      </c>
      <c r="F64" s="58">
        <f t="shared" si="17"/>
        <v>74978</v>
      </c>
      <c r="G64" s="58">
        <f t="shared" si="17"/>
        <v>84295</v>
      </c>
      <c r="H64" s="58">
        <f t="shared" si="17"/>
        <v>93441</v>
      </c>
      <c r="I64" s="58">
        <f t="shared" si="17"/>
        <v>111249</v>
      </c>
      <c r="J64" s="58">
        <v>124624</v>
      </c>
      <c r="K64" s="63">
        <f>K65+K66+K67+K68+K69</f>
        <v>132987</v>
      </c>
      <c r="L64" s="109">
        <f t="shared" si="2"/>
        <v>8363</v>
      </c>
      <c r="M64" s="110">
        <f t="shared" si="3"/>
        <v>6.7105854410065575</v>
      </c>
    </row>
    <row r="65" spans="1:13" s="72" customFormat="1" ht="13.5" customHeight="1" x14ac:dyDescent="0.2">
      <c r="A65" s="55">
        <v>60</v>
      </c>
      <c r="B65" s="89" t="s">
        <v>65</v>
      </c>
      <c r="C65" s="89"/>
      <c r="D65" s="56" t="s">
        <v>58</v>
      </c>
      <c r="E65" s="58">
        <v>329</v>
      </c>
      <c r="F65" s="58">
        <v>436</v>
      </c>
      <c r="G65" s="58">
        <v>457</v>
      </c>
      <c r="H65" s="58">
        <v>447</v>
      </c>
      <c r="I65" s="58">
        <v>468</v>
      </c>
      <c r="J65" s="58">
        <v>478</v>
      </c>
      <c r="K65" s="58">
        <v>473</v>
      </c>
      <c r="L65" s="109">
        <f t="shared" si="2"/>
        <v>-5</v>
      </c>
      <c r="M65" s="110">
        <f t="shared" si="3"/>
        <v>-1.0460251046025064</v>
      </c>
    </row>
    <row r="66" spans="1:13" s="72" customFormat="1" ht="13.5" customHeight="1" x14ac:dyDescent="0.2">
      <c r="A66" s="55">
        <v>61</v>
      </c>
      <c r="B66" s="89" t="s">
        <v>66</v>
      </c>
      <c r="C66" s="89"/>
      <c r="D66" s="56" t="s">
        <v>58</v>
      </c>
      <c r="E66" s="58">
        <v>1857</v>
      </c>
      <c r="F66" s="58">
        <v>2526</v>
      </c>
      <c r="G66" s="58">
        <v>2900</v>
      </c>
      <c r="H66" s="58">
        <v>3189</v>
      </c>
      <c r="I66" s="58">
        <v>3777</v>
      </c>
      <c r="J66" s="58">
        <v>4381</v>
      </c>
      <c r="K66" s="58">
        <v>4802</v>
      </c>
      <c r="L66" s="109">
        <f t="shared" si="2"/>
        <v>421</v>
      </c>
      <c r="M66" s="110">
        <f t="shared" si="3"/>
        <v>9.6096781556722135</v>
      </c>
    </row>
    <row r="67" spans="1:13" s="72" customFormat="1" ht="13.5" customHeight="1" x14ac:dyDescent="0.2">
      <c r="A67" s="55">
        <v>62</v>
      </c>
      <c r="B67" s="89" t="s">
        <v>67</v>
      </c>
      <c r="C67" s="89"/>
      <c r="D67" s="56" t="s">
        <v>58</v>
      </c>
      <c r="E67" s="58">
        <v>2500</v>
      </c>
      <c r="F67" s="58">
        <v>3284</v>
      </c>
      <c r="G67" s="58">
        <v>3889</v>
      </c>
      <c r="H67" s="58">
        <v>4445</v>
      </c>
      <c r="I67" s="58">
        <v>5015</v>
      </c>
      <c r="J67" s="58">
        <v>5607</v>
      </c>
      <c r="K67" s="58">
        <v>5899</v>
      </c>
      <c r="L67" s="109">
        <f t="shared" si="2"/>
        <v>292</v>
      </c>
      <c r="M67" s="110">
        <f t="shared" si="3"/>
        <v>5.2077759942928452</v>
      </c>
    </row>
    <row r="68" spans="1:13" s="72" customFormat="1" ht="13.5" customHeight="1" x14ac:dyDescent="0.2">
      <c r="A68" s="55">
        <v>63</v>
      </c>
      <c r="B68" s="89" t="s">
        <v>68</v>
      </c>
      <c r="C68" s="89"/>
      <c r="D68" s="56" t="s">
        <v>58</v>
      </c>
      <c r="E68" s="58">
        <v>25613</v>
      </c>
      <c r="F68" s="58">
        <v>36251</v>
      </c>
      <c r="G68" s="58">
        <v>40482</v>
      </c>
      <c r="H68" s="58">
        <v>45101</v>
      </c>
      <c r="I68" s="58">
        <v>54821</v>
      </c>
      <c r="J68" s="58">
        <v>61193</v>
      </c>
      <c r="K68" s="58">
        <v>66607</v>
      </c>
      <c r="L68" s="109">
        <f t="shared" si="2"/>
        <v>5414</v>
      </c>
      <c r="M68" s="110">
        <f t="shared" si="3"/>
        <v>8.8474171882404846</v>
      </c>
    </row>
    <row r="69" spans="1:13" s="72" customFormat="1" ht="13.5" customHeight="1" x14ac:dyDescent="0.2">
      <c r="A69" s="55">
        <v>64</v>
      </c>
      <c r="B69" s="89" t="s">
        <v>69</v>
      </c>
      <c r="C69" s="89"/>
      <c r="D69" s="56" t="s">
        <v>58</v>
      </c>
      <c r="E69" s="58">
        <v>24174</v>
      </c>
      <c r="F69" s="58">
        <v>32481</v>
      </c>
      <c r="G69" s="58">
        <v>36567</v>
      </c>
      <c r="H69" s="58">
        <v>40259</v>
      </c>
      <c r="I69" s="58">
        <v>47168</v>
      </c>
      <c r="J69" s="58">
        <v>52965</v>
      </c>
      <c r="K69" s="58">
        <v>55206</v>
      </c>
      <c r="L69" s="109">
        <f t="shared" si="2"/>
        <v>2241</v>
      </c>
      <c r="M69" s="110">
        <f t="shared" si="3"/>
        <v>4.2310960067969461</v>
      </c>
    </row>
    <row r="70" spans="1:13" s="72" customFormat="1" ht="13.5" customHeight="1" x14ac:dyDescent="0.2">
      <c r="A70" s="55">
        <v>65</v>
      </c>
      <c r="B70" s="48" t="s">
        <v>70</v>
      </c>
      <c r="C70" s="48"/>
      <c r="D70" s="56" t="s">
        <v>58</v>
      </c>
      <c r="E70" s="58">
        <v>1016</v>
      </c>
      <c r="F70" s="58">
        <v>1583</v>
      </c>
      <c r="G70" s="58">
        <v>1783</v>
      </c>
      <c r="H70" s="58">
        <v>1891</v>
      </c>
      <c r="I70" s="58">
        <v>2279</v>
      </c>
      <c r="J70" s="58">
        <v>2667</v>
      </c>
      <c r="K70" s="58">
        <v>2872</v>
      </c>
      <c r="L70" s="109">
        <f t="shared" si="2"/>
        <v>205</v>
      </c>
      <c r="M70" s="110">
        <f t="shared" si="3"/>
        <v>7.6865391826021749</v>
      </c>
    </row>
    <row r="71" spans="1:13" s="72" customFormat="1" ht="13.5" customHeight="1" x14ac:dyDescent="0.2">
      <c r="A71" s="55">
        <v>66</v>
      </c>
      <c r="B71" s="48" t="s">
        <v>71</v>
      </c>
      <c r="C71" s="48"/>
      <c r="D71" s="56" t="s">
        <v>58</v>
      </c>
      <c r="E71" s="58">
        <v>28495</v>
      </c>
      <c r="F71" s="58">
        <v>59400</v>
      </c>
      <c r="G71" s="58">
        <v>70457</v>
      </c>
      <c r="H71" s="58">
        <v>80620</v>
      </c>
      <c r="I71" s="58">
        <v>85345</v>
      </c>
      <c r="J71" s="58">
        <v>96098</v>
      </c>
      <c r="K71" s="58">
        <v>102419</v>
      </c>
      <c r="L71" s="109">
        <f t="shared" si="2"/>
        <v>6321</v>
      </c>
      <c r="M71" s="110">
        <f t="shared" si="3"/>
        <v>6.5776603051051978</v>
      </c>
    </row>
    <row r="72" spans="1:13" s="72" customFormat="1" ht="13.5" customHeight="1" x14ac:dyDescent="0.2">
      <c r="A72" s="55">
        <v>67</v>
      </c>
      <c r="B72" s="48" t="s">
        <v>72</v>
      </c>
      <c r="C72" s="48"/>
      <c r="D72" s="56" t="s">
        <v>58</v>
      </c>
      <c r="E72" s="58">
        <v>17709</v>
      </c>
      <c r="F72" s="58">
        <v>809</v>
      </c>
      <c r="G72" s="58">
        <v>33</v>
      </c>
      <c r="H72" s="58">
        <v>60</v>
      </c>
      <c r="I72" s="58">
        <v>81</v>
      </c>
      <c r="J72" s="58">
        <v>296</v>
      </c>
      <c r="K72" s="58">
        <v>2548</v>
      </c>
      <c r="L72" s="109">
        <f t="shared" si="2"/>
        <v>2252</v>
      </c>
      <c r="M72" s="110">
        <f t="shared" si="3"/>
        <v>760.81081081081084</v>
      </c>
    </row>
    <row r="73" spans="1:13" s="72" customFormat="1" ht="13.5" customHeight="1" x14ac:dyDescent="0.2">
      <c r="A73" s="55">
        <v>68</v>
      </c>
      <c r="B73" s="48" t="s">
        <v>73</v>
      </c>
      <c r="C73" s="48"/>
      <c r="D73" s="56" t="s">
        <v>58</v>
      </c>
      <c r="E73" s="58">
        <v>35027</v>
      </c>
      <c r="F73" s="58">
        <v>879</v>
      </c>
      <c r="G73" s="58">
        <v>1001</v>
      </c>
      <c r="H73" s="58">
        <v>1190</v>
      </c>
      <c r="I73" s="58">
        <v>221</v>
      </c>
      <c r="J73" s="58">
        <v>1971</v>
      </c>
      <c r="K73" s="58">
        <v>1467</v>
      </c>
      <c r="L73" s="109">
        <f t="shared" si="2"/>
        <v>-504</v>
      </c>
      <c r="M73" s="110">
        <f t="shared" si="3"/>
        <v>-25.570776255707756</v>
      </c>
    </row>
    <row r="74" spans="1:13" s="72" customFormat="1" ht="13.5" customHeight="1" x14ac:dyDescent="0.2">
      <c r="A74" s="55">
        <v>69</v>
      </c>
      <c r="B74" s="48" t="s">
        <v>74</v>
      </c>
      <c r="C74" s="48"/>
      <c r="D74" s="56" t="s">
        <v>58</v>
      </c>
      <c r="E74" s="58">
        <v>2622</v>
      </c>
      <c r="F74" s="58">
        <v>3184</v>
      </c>
      <c r="G74" s="58">
        <v>1981</v>
      </c>
      <c r="H74" s="58">
        <v>1323</v>
      </c>
      <c r="I74" s="58">
        <v>1959</v>
      </c>
      <c r="J74" s="58">
        <v>2985</v>
      </c>
      <c r="K74" s="58">
        <v>4316</v>
      </c>
      <c r="L74" s="109">
        <f t="shared" ref="L74:L101" si="18">K74-J74</f>
        <v>1331</v>
      </c>
      <c r="M74" s="110">
        <f t="shared" ref="M74:M133" si="19">K74/J74*100-100</f>
        <v>44.589614740368518</v>
      </c>
    </row>
    <row r="75" spans="1:13" s="72" customFormat="1" ht="13.5" customHeight="1" x14ac:dyDescent="0.2">
      <c r="A75" s="55">
        <v>70</v>
      </c>
      <c r="B75" s="48" t="s">
        <v>75</v>
      </c>
      <c r="C75" s="48"/>
      <c r="D75" s="56" t="s">
        <v>58</v>
      </c>
      <c r="E75" s="58">
        <v>1634</v>
      </c>
      <c r="F75" s="58">
        <v>397</v>
      </c>
      <c r="G75" s="58">
        <v>271</v>
      </c>
      <c r="H75" s="58">
        <v>197</v>
      </c>
      <c r="I75" s="58">
        <v>234</v>
      </c>
      <c r="J75" s="58">
        <v>501</v>
      </c>
      <c r="K75" s="58">
        <v>645</v>
      </c>
      <c r="L75" s="109">
        <f t="shared" si="18"/>
        <v>144</v>
      </c>
      <c r="M75" s="110">
        <f t="shared" si="19"/>
        <v>28.742514970059887</v>
      </c>
    </row>
    <row r="76" spans="1:13" s="72" customFormat="1" ht="18" customHeight="1" x14ac:dyDescent="0.2">
      <c r="A76" s="60">
        <v>71</v>
      </c>
      <c r="B76" s="61" t="s">
        <v>76</v>
      </c>
      <c r="C76" s="61"/>
      <c r="D76" s="62" t="s">
        <v>24</v>
      </c>
      <c r="E76" s="63">
        <f>E77+E78+E79</f>
        <v>1465</v>
      </c>
      <c r="F76" s="63">
        <f>F77+F78+F79</f>
        <v>1401</v>
      </c>
      <c r="G76" s="63">
        <f>G77+G78+G79</f>
        <v>1386</v>
      </c>
      <c r="H76" s="63">
        <v>1393</v>
      </c>
      <c r="I76" s="63">
        <v>1372</v>
      </c>
      <c r="J76" s="63">
        <v>1184</v>
      </c>
      <c r="K76" s="63">
        <v>1298</v>
      </c>
      <c r="L76" s="109">
        <f t="shared" si="18"/>
        <v>114</v>
      </c>
      <c r="M76" s="110">
        <f>K76/J76*100-100</f>
        <v>9.6283783783783718</v>
      </c>
    </row>
    <row r="77" spans="1:13" s="72" customFormat="1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58">
        <v>897</v>
      </c>
      <c r="F77" s="58">
        <v>774</v>
      </c>
      <c r="G77" s="58">
        <v>702</v>
      </c>
      <c r="H77" s="58">
        <v>741</v>
      </c>
      <c r="I77" s="58">
        <v>700</v>
      </c>
      <c r="J77" s="58">
        <v>641</v>
      </c>
      <c r="K77" s="58">
        <v>650</v>
      </c>
      <c r="L77" s="109">
        <f t="shared" si="18"/>
        <v>9</v>
      </c>
      <c r="M77" s="110">
        <f t="shared" si="19"/>
        <v>1.4040561622464764</v>
      </c>
    </row>
    <row r="78" spans="1:13" s="72" customFormat="1" ht="13.5" customHeight="1" x14ac:dyDescent="0.2">
      <c r="A78" s="55">
        <v>73</v>
      </c>
      <c r="B78" s="49"/>
      <c r="C78" s="90" t="s">
        <v>79</v>
      </c>
      <c r="D78" s="56" t="s">
        <v>24</v>
      </c>
      <c r="E78" s="58">
        <v>404</v>
      </c>
      <c r="F78" s="58">
        <v>473</v>
      </c>
      <c r="G78" s="58">
        <v>530</v>
      </c>
      <c r="H78" s="58">
        <v>539</v>
      </c>
      <c r="I78" s="58">
        <v>563</v>
      </c>
      <c r="J78" s="58">
        <v>530</v>
      </c>
      <c r="K78" s="58">
        <v>613</v>
      </c>
      <c r="L78" s="109">
        <f t="shared" si="18"/>
        <v>83</v>
      </c>
      <c r="M78" s="110">
        <f t="shared" si="19"/>
        <v>15.660377358490578</v>
      </c>
    </row>
    <row r="79" spans="1:13" s="72" customFormat="1" ht="13.5" customHeight="1" x14ac:dyDescent="0.2">
      <c r="A79" s="55">
        <v>74</v>
      </c>
      <c r="B79" s="49"/>
      <c r="C79" s="90" t="s">
        <v>80</v>
      </c>
      <c r="D79" s="56" t="s">
        <v>24</v>
      </c>
      <c r="E79" s="58">
        <v>164</v>
      </c>
      <c r="F79" s="58">
        <v>154</v>
      </c>
      <c r="G79" s="58">
        <v>154</v>
      </c>
      <c r="H79" s="58">
        <v>113</v>
      </c>
      <c r="I79" s="58">
        <v>109</v>
      </c>
      <c r="J79" s="58">
        <v>13</v>
      </c>
      <c r="K79" s="58">
        <v>35</v>
      </c>
      <c r="L79" s="109">
        <f t="shared" si="18"/>
        <v>22</v>
      </c>
      <c r="M79" s="110">
        <f t="shared" si="19"/>
        <v>169.23076923076923</v>
      </c>
    </row>
    <row r="80" spans="1:13" s="72" customFormat="1" ht="13.5" customHeight="1" x14ac:dyDescent="0.2">
      <c r="A80" s="55">
        <v>75</v>
      </c>
      <c r="B80" s="77" t="s">
        <v>81</v>
      </c>
      <c r="C80" s="77"/>
      <c r="D80" s="56" t="s">
        <v>24</v>
      </c>
      <c r="E80" s="58">
        <v>609</v>
      </c>
      <c r="F80" s="58">
        <v>670</v>
      </c>
      <c r="G80" s="58">
        <v>674</v>
      </c>
      <c r="H80" s="58">
        <v>660</v>
      </c>
      <c r="I80" s="58">
        <v>656</v>
      </c>
      <c r="J80" s="58">
        <v>538</v>
      </c>
      <c r="K80" s="58">
        <v>576</v>
      </c>
      <c r="L80" s="109">
        <f t="shared" si="18"/>
        <v>38</v>
      </c>
      <c r="M80" s="110">
        <f t="shared" si="19"/>
        <v>7.0631970260222943</v>
      </c>
    </row>
    <row r="81" spans="1:13" s="72" customFormat="1" ht="13.5" customHeight="1" x14ac:dyDescent="0.2">
      <c r="A81" s="55">
        <v>76</v>
      </c>
      <c r="B81" s="48" t="s">
        <v>82</v>
      </c>
      <c r="C81" s="48"/>
      <c r="D81" s="56" t="s">
        <v>83</v>
      </c>
      <c r="E81" s="74">
        <v>1.6</v>
      </c>
      <c r="F81" s="74">
        <v>14.3</v>
      </c>
      <c r="G81" s="74">
        <v>13</v>
      </c>
      <c r="H81" s="74">
        <v>26.3</v>
      </c>
      <c r="I81" s="74">
        <v>15</v>
      </c>
      <c r="J81" s="74">
        <v>29.9</v>
      </c>
      <c r="K81" s="74">
        <v>7.8</v>
      </c>
      <c r="L81" s="109">
        <f>K81-J81</f>
        <v>-22.099999999999998</v>
      </c>
      <c r="M81" s="110">
        <f>K81/J81*100-100</f>
        <v>-73.913043478260875</v>
      </c>
    </row>
    <row r="82" spans="1:13" s="72" customFormat="1" ht="13.5" customHeight="1" x14ac:dyDescent="0.2">
      <c r="A82" s="55">
        <v>77</v>
      </c>
      <c r="B82" s="48" t="s">
        <v>84</v>
      </c>
      <c r="C82" s="48"/>
      <c r="D82" s="56" t="s">
        <v>83</v>
      </c>
      <c r="E82" s="74">
        <v>0.5</v>
      </c>
      <c r="F82" s="74">
        <v>3.9</v>
      </c>
      <c r="G82" s="74">
        <v>1</v>
      </c>
      <c r="H82" s="74">
        <v>16.399999999999999</v>
      </c>
      <c r="I82" s="74">
        <v>9.1999999999999993</v>
      </c>
      <c r="J82" s="74">
        <v>29.57</v>
      </c>
      <c r="K82" s="74">
        <v>7.7</v>
      </c>
      <c r="L82" s="109">
        <f t="shared" si="18"/>
        <v>-21.87</v>
      </c>
      <c r="M82" s="110">
        <f t="shared" si="19"/>
        <v>-73.960094690564759</v>
      </c>
    </row>
    <row r="83" spans="1:13" s="72" customFormat="1" ht="13.5" customHeight="1" x14ac:dyDescent="0.2">
      <c r="A83" s="55">
        <v>78</v>
      </c>
      <c r="B83" s="48" t="s">
        <v>85</v>
      </c>
      <c r="C83" s="48"/>
      <c r="D83" s="56" t="s">
        <v>83</v>
      </c>
      <c r="E83" s="74"/>
      <c r="F83" s="74">
        <v>124</v>
      </c>
      <c r="G83" s="74">
        <v>180</v>
      </c>
      <c r="H83" s="74">
        <v>317</v>
      </c>
      <c r="I83" s="74">
        <v>350</v>
      </c>
      <c r="J83" s="74">
        <v>84</v>
      </c>
      <c r="K83" s="74">
        <v>1500</v>
      </c>
      <c r="L83" s="109">
        <f t="shared" si="18"/>
        <v>1416</v>
      </c>
      <c r="M83" s="110">
        <f t="shared" si="19"/>
        <v>1685.7142857142858</v>
      </c>
    </row>
    <row r="84" spans="1:13" s="72" customFormat="1" ht="13.5" customHeight="1" x14ac:dyDescent="0.2">
      <c r="A84" s="55">
        <v>79</v>
      </c>
      <c r="B84" s="48" t="s">
        <v>86</v>
      </c>
      <c r="C84" s="48"/>
      <c r="D84" s="56" t="s">
        <v>83</v>
      </c>
      <c r="E84" s="74">
        <v>35</v>
      </c>
      <c r="F84" s="74">
        <v>84</v>
      </c>
      <c r="G84" s="74">
        <v>80</v>
      </c>
      <c r="H84" s="74">
        <v>71</v>
      </c>
      <c r="I84" s="74">
        <v>75</v>
      </c>
      <c r="J84" s="74">
        <v>76.5</v>
      </c>
      <c r="K84" s="74">
        <v>47.8</v>
      </c>
      <c r="L84" s="109">
        <f t="shared" si="18"/>
        <v>-28.700000000000003</v>
      </c>
      <c r="M84" s="110">
        <f t="shared" si="19"/>
        <v>-37.516339869281047</v>
      </c>
    </row>
    <row r="85" spans="1:13" s="72" customFormat="1" ht="13.5" customHeight="1" x14ac:dyDescent="0.2">
      <c r="A85" s="55">
        <v>80</v>
      </c>
      <c r="B85" s="48" t="s">
        <v>87</v>
      </c>
      <c r="C85" s="48"/>
      <c r="D85" s="56" t="s">
        <v>8</v>
      </c>
      <c r="E85" s="63">
        <v>1</v>
      </c>
      <c r="F85" s="63">
        <v>1</v>
      </c>
      <c r="G85" s="63">
        <v>1</v>
      </c>
      <c r="H85" s="63">
        <v>1</v>
      </c>
      <c r="I85" s="63">
        <v>1</v>
      </c>
      <c r="J85" s="63">
        <v>1</v>
      </c>
      <c r="K85" s="63">
        <v>1</v>
      </c>
      <c r="L85" s="109">
        <f t="shared" si="18"/>
        <v>0</v>
      </c>
      <c r="M85" s="110">
        <f t="shared" si="19"/>
        <v>0</v>
      </c>
    </row>
    <row r="86" spans="1:13" s="72" customFormat="1" ht="13.5" customHeight="1" x14ac:dyDescent="0.2">
      <c r="A86" s="55">
        <v>81</v>
      </c>
      <c r="B86" s="48" t="s">
        <v>88</v>
      </c>
      <c r="C86" s="48"/>
      <c r="D86" s="56" t="s">
        <v>8</v>
      </c>
      <c r="E86" s="58">
        <v>17</v>
      </c>
      <c r="F86" s="58">
        <v>18</v>
      </c>
      <c r="G86" s="58">
        <v>19</v>
      </c>
      <c r="H86" s="58">
        <v>18</v>
      </c>
      <c r="I86" s="58">
        <v>18</v>
      </c>
      <c r="J86" s="58">
        <v>19</v>
      </c>
      <c r="K86" s="58">
        <v>17</v>
      </c>
      <c r="L86" s="109">
        <f t="shared" si="18"/>
        <v>-2</v>
      </c>
      <c r="M86" s="110">
        <f t="shared" si="19"/>
        <v>-10.526315789473685</v>
      </c>
    </row>
    <row r="87" spans="1:13" s="72" customFormat="1" ht="13.5" customHeight="1" x14ac:dyDescent="0.2">
      <c r="A87" s="55">
        <v>82</v>
      </c>
      <c r="B87" s="48" t="s">
        <v>89</v>
      </c>
      <c r="C87" s="48"/>
      <c r="D87" s="56" t="s">
        <v>24</v>
      </c>
      <c r="E87" s="58">
        <v>502</v>
      </c>
      <c r="F87" s="58">
        <v>508</v>
      </c>
      <c r="G87" s="58">
        <v>488</v>
      </c>
      <c r="H87" s="58">
        <v>459</v>
      </c>
      <c r="I87" s="58">
        <v>447</v>
      </c>
      <c r="J87" s="58">
        <v>435</v>
      </c>
      <c r="K87" s="58">
        <v>416</v>
      </c>
      <c r="L87" s="109">
        <f t="shared" si="18"/>
        <v>-19</v>
      </c>
      <c r="M87" s="110">
        <f t="shared" si="19"/>
        <v>-4.3678160919540261</v>
      </c>
    </row>
    <row r="88" spans="1:13" s="72" customFormat="1" ht="13.5" customHeight="1" x14ac:dyDescent="0.2">
      <c r="A88" s="55">
        <v>83</v>
      </c>
      <c r="B88" s="48" t="s">
        <v>90</v>
      </c>
      <c r="C88" s="48"/>
      <c r="D88" s="56" t="s">
        <v>24</v>
      </c>
      <c r="E88" s="58">
        <v>226</v>
      </c>
      <c r="F88" s="58">
        <v>251</v>
      </c>
      <c r="G88" s="58">
        <v>242</v>
      </c>
      <c r="H88" s="58">
        <v>227</v>
      </c>
      <c r="I88" s="58">
        <v>226</v>
      </c>
      <c r="J88" s="58">
        <v>219</v>
      </c>
      <c r="K88" s="58">
        <v>198</v>
      </c>
      <c r="L88" s="109">
        <f t="shared" si="18"/>
        <v>-21</v>
      </c>
      <c r="M88" s="110">
        <f t="shared" si="19"/>
        <v>-9.5890410958904226</v>
      </c>
    </row>
    <row r="89" spans="1:13" s="72" customFormat="1" ht="13.5" customHeight="1" x14ac:dyDescent="0.2">
      <c r="A89" s="55">
        <v>84</v>
      </c>
      <c r="B89" s="48" t="s">
        <v>91</v>
      </c>
      <c r="C89" s="48"/>
      <c r="D89" s="56" t="s">
        <v>24</v>
      </c>
      <c r="E89" s="58">
        <v>49</v>
      </c>
      <c r="F89" s="58">
        <v>59</v>
      </c>
      <c r="G89" s="58">
        <v>51</v>
      </c>
      <c r="H89" s="58">
        <v>61</v>
      </c>
      <c r="I89" s="58">
        <v>60</v>
      </c>
      <c r="J89" s="58">
        <v>60</v>
      </c>
      <c r="K89" s="58">
        <v>58</v>
      </c>
      <c r="L89" s="109">
        <f t="shared" si="18"/>
        <v>-2</v>
      </c>
      <c r="M89" s="110">
        <f t="shared" si="19"/>
        <v>-3.3333333333333286</v>
      </c>
    </row>
    <row r="90" spans="1:13" s="72" customFormat="1" ht="13.5" customHeight="1" x14ac:dyDescent="0.2">
      <c r="A90" s="55">
        <v>85</v>
      </c>
      <c r="B90" s="48" t="s">
        <v>90</v>
      </c>
      <c r="C90" s="48"/>
      <c r="D90" s="56" t="s">
        <v>24</v>
      </c>
      <c r="E90" s="58">
        <v>34</v>
      </c>
      <c r="F90" s="58">
        <v>40</v>
      </c>
      <c r="G90" s="58">
        <v>39</v>
      </c>
      <c r="H90" s="58">
        <v>40</v>
      </c>
      <c r="I90" s="58">
        <v>40</v>
      </c>
      <c r="J90" s="58">
        <v>40</v>
      </c>
      <c r="K90" s="58">
        <v>38</v>
      </c>
      <c r="L90" s="109">
        <f t="shared" si="18"/>
        <v>-2</v>
      </c>
      <c r="M90" s="110">
        <f t="shared" si="19"/>
        <v>-5</v>
      </c>
    </row>
    <row r="91" spans="1:13" s="72" customFormat="1" ht="13.5" customHeight="1" x14ac:dyDescent="0.2">
      <c r="A91" s="55">
        <v>86</v>
      </c>
      <c r="B91" s="48" t="s">
        <v>92</v>
      </c>
      <c r="C91" s="48"/>
      <c r="D91" s="56" t="s">
        <v>24</v>
      </c>
      <c r="E91" s="58">
        <v>22</v>
      </c>
      <c r="F91" s="58">
        <v>25</v>
      </c>
      <c r="G91" s="58">
        <v>26</v>
      </c>
      <c r="H91" s="58">
        <v>25</v>
      </c>
      <c r="I91" s="58">
        <v>25</v>
      </c>
      <c r="J91" s="58">
        <v>25</v>
      </c>
      <c r="K91" s="58">
        <v>25</v>
      </c>
      <c r="L91" s="109">
        <f t="shared" si="18"/>
        <v>0</v>
      </c>
      <c r="M91" s="110">
        <f t="shared" si="19"/>
        <v>0</v>
      </c>
    </row>
    <row r="92" spans="1:13" s="72" customFormat="1" ht="13.5" customHeight="1" x14ac:dyDescent="0.2">
      <c r="A92" s="55">
        <v>87</v>
      </c>
      <c r="B92" s="48" t="s">
        <v>90</v>
      </c>
      <c r="C92" s="48"/>
      <c r="D92" s="56" t="s">
        <v>24</v>
      </c>
      <c r="E92" s="58">
        <v>16</v>
      </c>
      <c r="F92" s="58">
        <v>20</v>
      </c>
      <c r="G92" s="58">
        <v>19</v>
      </c>
      <c r="H92" s="58">
        <v>18</v>
      </c>
      <c r="I92" s="58">
        <v>18</v>
      </c>
      <c r="J92" s="58">
        <v>18</v>
      </c>
      <c r="K92" s="58">
        <v>17</v>
      </c>
      <c r="L92" s="109">
        <f t="shared" si="18"/>
        <v>-1</v>
      </c>
      <c r="M92" s="110">
        <f t="shared" si="19"/>
        <v>-5.5555555555555571</v>
      </c>
    </row>
    <row r="93" spans="1:13" s="72" customFormat="1" ht="13.5" customHeight="1" x14ac:dyDescent="0.2">
      <c r="A93" s="55">
        <v>88</v>
      </c>
      <c r="B93" s="48" t="s">
        <v>93</v>
      </c>
      <c r="C93" s="48"/>
      <c r="D93" s="56" t="s">
        <v>24</v>
      </c>
      <c r="E93" s="58">
        <v>75</v>
      </c>
      <c r="F93" s="58">
        <v>42</v>
      </c>
      <c r="G93" s="58">
        <v>44</v>
      </c>
      <c r="H93" s="58">
        <v>43</v>
      </c>
      <c r="I93" s="58">
        <v>53</v>
      </c>
      <c r="J93" s="58">
        <v>53</v>
      </c>
      <c r="K93" s="58">
        <v>57</v>
      </c>
      <c r="L93" s="109">
        <f t="shared" si="18"/>
        <v>4</v>
      </c>
      <c r="M93" s="110">
        <f t="shared" si="19"/>
        <v>7.5471698113207566</v>
      </c>
    </row>
    <row r="94" spans="1:13" s="72" customFormat="1" ht="13.5" customHeight="1" x14ac:dyDescent="0.2">
      <c r="A94" s="55">
        <v>89</v>
      </c>
      <c r="B94" s="48" t="s">
        <v>94</v>
      </c>
      <c r="C94" s="48"/>
      <c r="D94" s="56" t="s">
        <v>24</v>
      </c>
      <c r="E94" s="58">
        <v>120</v>
      </c>
      <c r="F94" s="58">
        <v>119</v>
      </c>
      <c r="G94" s="58">
        <v>95</v>
      </c>
      <c r="H94" s="58">
        <v>76</v>
      </c>
      <c r="I94" s="58">
        <v>98</v>
      </c>
      <c r="J94" s="58">
        <v>59</v>
      </c>
      <c r="K94" s="58">
        <v>53</v>
      </c>
      <c r="L94" s="109">
        <f t="shared" si="18"/>
        <v>-6</v>
      </c>
      <c r="M94" s="110">
        <f t="shared" si="19"/>
        <v>-10.169491525423723</v>
      </c>
    </row>
    <row r="95" spans="1:13" s="72" customFormat="1" ht="13.5" customHeight="1" x14ac:dyDescent="0.2">
      <c r="A95" s="55">
        <v>90</v>
      </c>
      <c r="B95" s="48" t="s">
        <v>95</v>
      </c>
      <c r="C95" s="48"/>
      <c r="D95" s="56" t="s">
        <v>24</v>
      </c>
      <c r="E95" s="58">
        <v>3</v>
      </c>
      <c r="F95" s="58">
        <v>3</v>
      </c>
      <c r="G95" s="58">
        <v>6</v>
      </c>
      <c r="H95" s="58">
        <v>4</v>
      </c>
      <c r="I95" s="58">
        <v>6</v>
      </c>
      <c r="J95" s="58">
        <v>3</v>
      </c>
      <c r="K95" s="58">
        <v>0</v>
      </c>
      <c r="L95" s="149">
        <f t="shared" si="18"/>
        <v>-3</v>
      </c>
      <c r="M95" s="150">
        <f t="shared" si="19"/>
        <v>-100</v>
      </c>
    </row>
    <row r="96" spans="1:13" s="72" customFormat="1" ht="13.5" customHeight="1" x14ac:dyDescent="0.2">
      <c r="A96" s="55">
        <v>91</v>
      </c>
      <c r="B96" s="48" t="s">
        <v>97</v>
      </c>
      <c r="C96" s="48"/>
      <c r="D96" s="56" t="s">
        <v>24</v>
      </c>
      <c r="E96" s="58">
        <v>3</v>
      </c>
      <c r="F96" s="58">
        <v>3</v>
      </c>
      <c r="G96" s="58">
        <v>5</v>
      </c>
      <c r="H96" s="58">
        <v>4</v>
      </c>
      <c r="I96" s="58">
        <v>6</v>
      </c>
      <c r="J96" s="58">
        <v>3</v>
      </c>
      <c r="K96" s="58">
        <v>0</v>
      </c>
      <c r="L96" s="149">
        <f t="shared" si="18"/>
        <v>-3</v>
      </c>
      <c r="M96" s="150">
        <f t="shared" si="19"/>
        <v>-100</v>
      </c>
    </row>
    <row r="97" spans="1:13" s="72" customFormat="1" ht="27" customHeight="1" x14ac:dyDescent="0.2">
      <c r="A97" s="55">
        <v>92</v>
      </c>
      <c r="B97" s="48" t="s">
        <v>98</v>
      </c>
      <c r="C97" s="48"/>
      <c r="D97" s="56" t="s">
        <v>24</v>
      </c>
      <c r="E97" s="58"/>
      <c r="F97" s="58">
        <v>2</v>
      </c>
      <c r="G97" s="58"/>
      <c r="H97" s="58">
        <v>1</v>
      </c>
      <c r="I97" s="58"/>
      <c r="J97" s="58"/>
      <c r="K97" s="58">
        <v>0</v>
      </c>
      <c r="L97" s="149">
        <f t="shared" si="18"/>
        <v>0</v>
      </c>
      <c r="M97" s="150" t="e">
        <f t="shared" si="19"/>
        <v>#DIV/0!</v>
      </c>
    </row>
    <row r="98" spans="1:13" s="72" customFormat="1" ht="13.5" customHeight="1" x14ac:dyDescent="0.2">
      <c r="A98" s="55">
        <v>93</v>
      </c>
      <c r="B98" s="48" t="s">
        <v>99</v>
      </c>
      <c r="C98" s="48"/>
      <c r="D98" s="56" t="s">
        <v>24</v>
      </c>
      <c r="E98" s="58"/>
      <c r="F98" s="58"/>
      <c r="G98" s="58"/>
      <c r="H98" s="58">
        <v>1</v>
      </c>
      <c r="I98" s="58"/>
      <c r="J98" s="58"/>
      <c r="K98" s="58">
        <v>2</v>
      </c>
      <c r="L98" s="109">
        <f t="shared" si="18"/>
        <v>2</v>
      </c>
      <c r="M98" s="110" t="e">
        <f t="shared" si="19"/>
        <v>#DIV/0!</v>
      </c>
    </row>
    <row r="99" spans="1:13" s="72" customFormat="1" ht="13.5" customHeight="1" x14ac:dyDescent="0.2">
      <c r="A99" s="55">
        <v>94</v>
      </c>
      <c r="B99" s="48" t="s">
        <v>100</v>
      </c>
      <c r="C99" s="48"/>
      <c r="D99" s="56" t="s">
        <v>24</v>
      </c>
      <c r="E99" s="58">
        <v>38</v>
      </c>
      <c r="F99" s="58">
        <v>11</v>
      </c>
      <c r="G99" s="58">
        <v>12</v>
      </c>
      <c r="H99" s="58">
        <v>42</v>
      </c>
      <c r="I99" s="58">
        <v>81</v>
      </c>
      <c r="J99" s="58">
        <v>14</v>
      </c>
      <c r="K99" s="58">
        <v>22</v>
      </c>
      <c r="L99" s="109">
        <f>K99-J99</f>
        <v>8</v>
      </c>
      <c r="M99" s="110">
        <f t="shared" si="19"/>
        <v>57.142857142857139</v>
      </c>
    </row>
    <row r="100" spans="1:13" s="72" customFormat="1" ht="13.5" customHeight="1" x14ac:dyDescent="0.2">
      <c r="A100" s="55">
        <v>95</v>
      </c>
      <c r="B100" s="48" t="s">
        <v>101</v>
      </c>
      <c r="C100" s="48"/>
      <c r="D100" s="56" t="s">
        <v>8</v>
      </c>
      <c r="E100" s="58">
        <v>2</v>
      </c>
      <c r="F100" s="58">
        <v>4</v>
      </c>
      <c r="G100" s="58">
        <v>1</v>
      </c>
      <c r="H100" s="58">
        <v>6</v>
      </c>
      <c r="I100" s="58">
        <v>9</v>
      </c>
      <c r="J100" s="58">
        <v>3</v>
      </c>
      <c r="K100" s="58">
        <v>14</v>
      </c>
      <c r="L100" s="109">
        <f>K100-J100</f>
        <v>11</v>
      </c>
      <c r="M100" s="110">
        <f t="shared" si="19"/>
        <v>366.66666666666669</v>
      </c>
    </row>
    <row r="101" spans="1:13" s="72" customFormat="1" ht="13.5" customHeight="1" x14ac:dyDescent="0.2">
      <c r="A101" s="55">
        <v>96</v>
      </c>
      <c r="B101" s="48" t="s">
        <v>102</v>
      </c>
      <c r="C101" s="48"/>
      <c r="D101" s="56" t="s">
        <v>24</v>
      </c>
      <c r="E101" s="58">
        <v>1</v>
      </c>
      <c r="F101" s="58">
        <v>4</v>
      </c>
      <c r="G101" s="58">
        <v>1</v>
      </c>
      <c r="H101" s="58">
        <v>8</v>
      </c>
      <c r="I101" s="58">
        <v>12</v>
      </c>
      <c r="J101" s="58">
        <v>3</v>
      </c>
      <c r="K101" s="58">
        <v>10</v>
      </c>
      <c r="L101" s="109">
        <f t="shared" si="18"/>
        <v>7</v>
      </c>
      <c r="M101" s="110">
        <f t="shared" si="19"/>
        <v>233.33333333333337</v>
      </c>
    </row>
    <row r="102" spans="1:13" s="72" customFormat="1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s="72" customFormat="1" ht="18" customHeight="1" x14ac:dyDescent="0.2"/>
    <row r="104" spans="1:13" s="72" customFormat="1" ht="18" customHeight="1" x14ac:dyDescent="0.2">
      <c r="B104" s="93"/>
      <c r="C104" s="93"/>
      <c r="D104" s="93"/>
      <c r="E104" s="93"/>
      <c r="F104" s="93"/>
      <c r="G104" s="93"/>
      <c r="H104" s="93"/>
      <c r="I104" s="93"/>
      <c r="J104" s="93"/>
      <c r="L104" s="93"/>
      <c r="M104" s="93"/>
    </row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H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47244094488188981" bottom="0.39370078740157483" header="0.15748031496062992" footer="0.1574803149606299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workbookViewId="0">
      <pane xSplit="4" ySplit="5" topLeftCell="E66" activePane="bottomRight" state="frozen"/>
      <selection activeCell="I83" sqref="I83"/>
      <selection pane="topRight" activeCell="I83" sqref="I83"/>
      <selection pane="bottomLeft" activeCell="I83" sqref="I83"/>
      <selection pane="bottomRight" activeCell="H4" sqref="H4:H5"/>
    </sheetView>
  </sheetViews>
  <sheetFormatPr defaultRowHeight="11.25" x14ac:dyDescent="0.2"/>
  <cols>
    <col min="1" max="1" width="3.5703125" style="40" customWidth="1"/>
    <col min="2" max="2" width="15.85546875" style="40" customWidth="1"/>
    <col min="3" max="3" width="13" style="40" customWidth="1"/>
    <col min="4" max="4" width="6.5703125" style="40" customWidth="1"/>
    <col min="5" max="11" width="6.85546875" style="40" customWidth="1"/>
    <col min="12" max="12" width="7" style="40" customWidth="1"/>
    <col min="13" max="13" width="6.140625" style="40" customWidth="1"/>
    <col min="14" max="14" width="0.7109375" style="40" customWidth="1"/>
    <col min="15" max="247" width="9.140625" style="40"/>
    <col min="248" max="248" width="3.7109375" style="40" customWidth="1"/>
    <col min="249" max="249" width="16.7109375" style="40" customWidth="1"/>
    <col min="250" max="250" width="15.7109375" style="40" customWidth="1"/>
    <col min="251" max="251" width="8.5703125" style="40" customWidth="1"/>
    <col min="252" max="255" width="7" style="40" customWidth="1"/>
    <col min="256" max="257" width="6.7109375" style="40" customWidth="1"/>
    <col min="258" max="258" width="0.5703125" style="40" customWidth="1"/>
    <col min="259" max="259" width="1.85546875" style="40" customWidth="1"/>
    <col min="260" max="503" width="9.140625" style="40"/>
    <col min="504" max="504" width="3.7109375" style="40" customWidth="1"/>
    <col min="505" max="505" width="16.7109375" style="40" customWidth="1"/>
    <col min="506" max="506" width="15.7109375" style="40" customWidth="1"/>
    <col min="507" max="507" width="8.5703125" style="40" customWidth="1"/>
    <col min="508" max="511" width="7" style="40" customWidth="1"/>
    <col min="512" max="513" width="6.7109375" style="40" customWidth="1"/>
    <col min="514" max="514" width="0.5703125" style="40" customWidth="1"/>
    <col min="515" max="515" width="1.85546875" style="40" customWidth="1"/>
    <col min="516" max="759" width="9.140625" style="40"/>
    <col min="760" max="760" width="3.7109375" style="40" customWidth="1"/>
    <col min="761" max="761" width="16.7109375" style="40" customWidth="1"/>
    <col min="762" max="762" width="15.7109375" style="40" customWidth="1"/>
    <col min="763" max="763" width="8.5703125" style="40" customWidth="1"/>
    <col min="764" max="767" width="7" style="40" customWidth="1"/>
    <col min="768" max="769" width="6.7109375" style="40" customWidth="1"/>
    <col min="770" max="770" width="0.5703125" style="40" customWidth="1"/>
    <col min="771" max="771" width="1.85546875" style="40" customWidth="1"/>
    <col min="772" max="1015" width="9.140625" style="40"/>
    <col min="1016" max="1016" width="3.7109375" style="40" customWidth="1"/>
    <col min="1017" max="1017" width="16.7109375" style="40" customWidth="1"/>
    <col min="1018" max="1018" width="15.7109375" style="40" customWidth="1"/>
    <col min="1019" max="1019" width="8.5703125" style="40" customWidth="1"/>
    <col min="1020" max="1023" width="7" style="40" customWidth="1"/>
    <col min="1024" max="1025" width="6.7109375" style="40" customWidth="1"/>
    <col min="1026" max="1026" width="0.5703125" style="40" customWidth="1"/>
    <col min="1027" max="1027" width="1.85546875" style="40" customWidth="1"/>
    <col min="1028" max="1271" width="9.140625" style="40"/>
    <col min="1272" max="1272" width="3.7109375" style="40" customWidth="1"/>
    <col min="1273" max="1273" width="16.7109375" style="40" customWidth="1"/>
    <col min="1274" max="1274" width="15.7109375" style="40" customWidth="1"/>
    <col min="1275" max="1275" width="8.5703125" style="40" customWidth="1"/>
    <col min="1276" max="1279" width="7" style="40" customWidth="1"/>
    <col min="1280" max="1281" width="6.7109375" style="40" customWidth="1"/>
    <col min="1282" max="1282" width="0.5703125" style="40" customWidth="1"/>
    <col min="1283" max="1283" width="1.85546875" style="40" customWidth="1"/>
    <col min="1284" max="1527" width="9.140625" style="40"/>
    <col min="1528" max="1528" width="3.7109375" style="40" customWidth="1"/>
    <col min="1529" max="1529" width="16.7109375" style="40" customWidth="1"/>
    <col min="1530" max="1530" width="15.7109375" style="40" customWidth="1"/>
    <col min="1531" max="1531" width="8.5703125" style="40" customWidth="1"/>
    <col min="1532" max="1535" width="7" style="40" customWidth="1"/>
    <col min="1536" max="1537" width="6.7109375" style="40" customWidth="1"/>
    <col min="1538" max="1538" width="0.5703125" style="40" customWidth="1"/>
    <col min="1539" max="1539" width="1.85546875" style="40" customWidth="1"/>
    <col min="1540" max="1783" width="9.140625" style="40"/>
    <col min="1784" max="1784" width="3.7109375" style="40" customWidth="1"/>
    <col min="1785" max="1785" width="16.7109375" style="40" customWidth="1"/>
    <col min="1786" max="1786" width="15.7109375" style="40" customWidth="1"/>
    <col min="1787" max="1787" width="8.5703125" style="40" customWidth="1"/>
    <col min="1788" max="1791" width="7" style="40" customWidth="1"/>
    <col min="1792" max="1793" width="6.7109375" style="40" customWidth="1"/>
    <col min="1794" max="1794" width="0.5703125" style="40" customWidth="1"/>
    <col min="1795" max="1795" width="1.85546875" style="40" customWidth="1"/>
    <col min="1796" max="2039" width="9.140625" style="40"/>
    <col min="2040" max="2040" width="3.7109375" style="40" customWidth="1"/>
    <col min="2041" max="2041" width="16.7109375" style="40" customWidth="1"/>
    <col min="2042" max="2042" width="15.7109375" style="40" customWidth="1"/>
    <col min="2043" max="2043" width="8.5703125" style="40" customWidth="1"/>
    <col min="2044" max="2047" width="7" style="40" customWidth="1"/>
    <col min="2048" max="2049" width="6.7109375" style="40" customWidth="1"/>
    <col min="2050" max="2050" width="0.5703125" style="40" customWidth="1"/>
    <col min="2051" max="2051" width="1.85546875" style="40" customWidth="1"/>
    <col min="2052" max="2295" width="9.140625" style="40"/>
    <col min="2296" max="2296" width="3.7109375" style="40" customWidth="1"/>
    <col min="2297" max="2297" width="16.7109375" style="40" customWidth="1"/>
    <col min="2298" max="2298" width="15.7109375" style="40" customWidth="1"/>
    <col min="2299" max="2299" width="8.5703125" style="40" customWidth="1"/>
    <col min="2300" max="2303" width="7" style="40" customWidth="1"/>
    <col min="2304" max="2305" width="6.7109375" style="40" customWidth="1"/>
    <col min="2306" max="2306" width="0.5703125" style="40" customWidth="1"/>
    <col min="2307" max="2307" width="1.85546875" style="40" customWidth="1"/>
    <col min="2308" max="2551" width="9.140625" style="40"/>
    <col min="2552" max="2552" width="3.7109375" style="40" customWidth="1"/>
    <col min="2553" max="2553" width="16.7109375" style="40" customWidth="1"/>
    <col min="2554" max="2554" width="15.7109375" style="40" customWidth="1"/>
    <col min="2555" max="2555" width="8.5703125" style="40" customWidth="1"/>
    <col min="2556" max="2559" width="7" style="40" customWidth="1"/>
    <col min="2560" max="2561" width="6.7109375" style="40" customWidth="1"/>
    <col min="2562" max="2562" width="0.5703125" style="40" customWidth="1"/>
    <col min="2563" max="2563" width="1.85546875" style="40" customWidth="1"/>
    <col min="2564" max="2807" width="9.140625" style="40"/>
    <col min="2808" max="2808" width="3.7109375" style="40" customWidth="1"/>
    <col min="2809" max="2809" width="16.7109375" style="40" customWidth="1"/>
    <col min="2810" max="2810" width="15.7109375" style="40" customWidth="1"/>
    <col min="2811" max="2811" width="8.5703125" style="40" customWidth="1"/>
    <col min="2812" max="2815" width="7" style="40" customWidth="1"/>
    <col min="2816" max="2817" width="6.7109375" style="40" customWidth="1"/>
    <col min="2818" max="2818" width="0.5703125" style="40" customWidth="1"/>
    <col min="2819" max="2819" width="1.85546875" style="40" customWidth="1"/>
    <col min="2820" max="3063" width="9.140625" style="40"/>
    <col min="3064" max="3064" width="3.7109375" style="40" customWidth="1"/>
    <col min="3065" max="3065" width="16.7109375" style="40" customWidth="1"/>
    <col min="3066" max="3066" width="15.7109375" style="40" customWidth="1"/>
    <col min="3067" max="3067" width="8.5703125" style="40" customWidth="1"/>
    <col min="3068" max="3071" width="7" style="40" customWidth="1"/>
    <col min="3072" max="3073" width="6.7109375" style="40" customWidth="1"/>
    <col min="3074" max="3074" width="0.5703125" style="40" customWidth="1"/>
    <col min="3075" max="3075" width="1.85546875" style="40" customWidth="1"/>
    <col min="3076" max="3319" width="9.140625" style="40"/>
    <col min="3320" max="3320" width="3.7109375" style="40" customWidth="1"/>
    <col min="3321" max="3321" width="16.7109375" style="40" customWidth="1"/>
    <col min="3322" max="3322" width="15.7109375" style="40" customWidth="1"/>
    <col min="3323" max="3323" width="8.5703125" style="40" customWidth="1"/>
    <col min="3324" max="3327" width="7" style="40" customWidth="1"/>
    <col min="3328" max="3329" width="6.7109375" style="40" customWidth="1"/>
    <col min="3330" max="3330" width="0.5703125" style="40" customWidth="1"/>
    <col min="3331" max="3331" width="1.85546875" style="40" customWidth="1"/>
    <col min="3332" max="3575" width="9.140625" style="40"/>
    <col min="3576" max="3576" width="3.7109375" style="40" customWidth="1"/>
    <col min="3577" max="3577" width="16.7109375" style="40" customWidth="1"/>
    <col min="3578" max="3578" width="15.7109375" style="40" customWidth="1"/>
    <col min="3579" max="3579" width="8.5703125" style="40" customWidth="1"/>
    <col min="3580" max="3583" width="7" style="40" customWidth="1"/>
    <col min="3584" max="3585" width="6.7109375" style="40" customWidth="1"/>
    <col min="3586" max="3586" width="0.5703125" style="40" customWidth="1"/>
    <col min="3587" max="3587" width="1.85546875" style="40" customWidth="1"/>
    <col min="3588" max="3831" width="9.140625" style="40"/>
    <col min="3832" max="3832" width="3.7109375" style="40" customWidth="1"/>
    <col min="3833" max="3833" width="16.7109375" style="40" customWidth="1"/>
    <col min="3834" max="3834" width="15.7109375" style="40" customWidth="1"/>
    <col min="3835" max="3835" width="8.5703125" style="40" customWidth="1"/>
    <col min="3836" max="3839" width="7" style="40" customWidth="1"/>
    <col min="3840" max="3841" width="6.7109375" style="40" customWidth="1"/>
    <col min="3842" max="3842" width="0.5703125" style="40" customWidth="1"/>
    <col min="3843" max="3843" width="1.85546875" style="40" customWidth="1"/>
    <col min="3844" max="4087" width="9.140625" style="40"/>
    <col min="4088" max="4088" width="3.7109375" style="40" customWidth="1"/>
    <col min="4089" max="4089" width="16.7109375" style="40" customWidth="1"/>
    <col min="4090" max="4090" width="15.7109375" style="40" customWidth="1"/>
    <col min="4091" max="4091" width="8.5703125" style="40" customWidth="1"/>
    <col min="4092" max="4095" width="7" style="40" customWidth="1"/>
    <col min="4096" max="4097" width="6.7109375" style="40" customWidth="1"/>
    <col min="4098" max="4098" width="0.5703125" style="40" customWidth="1"/>
    <col min="4099" max="4099" width="1.85546875" style="40" customWidth="1"/>
    <col min="4100" max="4343" width="9.140625" style="40"/>
    <col min="4344" max="4344" width="3.7109375" style="40" customWidth="1"/>
    <col min="4345" max="4345" width="16.7109375" style="40" customWidth="1"/>
    <col min="4346" max="4346" width="15.7109375" style="40" customWidth="1"/>
    <col min="4347" max="4347" width="8.5703125" style="40" customWidth="1"/>
    <col min="4348" max="4351" width="7" style="40" customWidth="1"/>
    <col min="4352" max="4353" width="6.7109375" style="40" customWidth="1"/>
    <col min="4354" max="4354" width="0.5703125" style="40" customWidth="1"/>
    <col min="4355" max="4355" width="1.85546875" style="40" customWidth="1"/>
    <col min="4356" max="4599" width="9.140625" style="40"/>
    <col min="4600" max="4600" width="3.7109375" style="40" customWidth="1"/>
    <col min="4601" max="4601" width="16.7109375" style="40" customWidth="1"/>
    <col min="4602" max="4602" width="15.7109375" style="40" customWidth="1"/>
    <col min="4603" max="4603" width="8.5703125" style="40" customWidth="1"/>
    <col min="4604" max="4607" width="7" style="40" customWidth="1"/>
    <col min="4608" max="4609" width="6.7109375" style="40" customWidth="1"/>
    <col min="4610" max="4610" width="0.5703125" style="40" customWidth="1"/>
    <col min="4611" max="4611" width="1.85546875" style="40" customWidth="1"/>
    <col min="4612" max="4855" width="9.140625" style="40"/>
    <col min="4856" max="4856" width="3.7109375" style="40" customWidth="1"/>
    <col min="4857" max="4857" width="16.7109375" style="40" customWidth="1"/>
    <col min="4858" max="4858" width="15.7109375" style="40" customWidth="1"/>
    <col min="4859" max="4859" width="8.5703125" style="40" customWidth="1"/>
    <col min="4860" max="4863" width="7" style="40" customWidth="1"/>
    <col min="4864" max="4865" width="6.7109375" style="40" customWidth="1"/>
    <col min="4866" max="4866" width="0.5703125" style="40" customWidth="1"/>
    <col min="4867" max="4867" width="1.85546875" style="40" customWidth="1"/>
    <col min="4868" max="5111" width="9.140625" style="40"/>
    <col min="5112" max="5112" width="3.7109375" style="40" customWidth="1"/>
    <col min="5113" max="5113" width="16.7109375" style="40" customWidth="1"/>
    <col min="5114" max="5114" width="15.7109375" style="40" customWidth="1"/>
    <col min="5115" max="5115" width="8.5703125" style="40" customWidth="1"/>
    <col min="5116" max="5119" width="7" style="40" customWidth="1"/>
    <col min="5120" max="5121" width="6.7109375" style="40" customWidth="1"/>
    <col min="5122" max="5122" width="0.5703125" style="40" customWidth="1"/>
    <col min="5123" max="5123" width="1.85546875" style="40" customWidth="1"/>
    <col min="5124" max="5367" width="9.140625" style="40"/>
    <col min="5368" max="5368" width="3.7109375" style="40" customWidth="1"/>
    <col min="5369" max="5369" width="16.7109375" style="40" customWidth="1"/>
    <col min="5370" max="5370" width="15.7109375" style="40" customWidth="1"/>
    <col min="5371" max="5371" width="8.5703125" style="40" customWidth="1"/>
    <col min="5372" max="5375" width="7" style="40" customWidth="1"/>
    <col min="5376" max="5377" width="6.7109375" style="40" customWidth="1"/>
    <col min="5378" max="5378" width="0.5703125" style="40" customWidth="1"/>
    <col min="5379" max="5379" width="1.85546875" style="40" customWidth="1"/>
    <col min="5380" max="5623" width="9.140625" style="40"/>
    <col min="5624" max="5624" width="3.7109375" style="40" customWidth="1"/>
    <col min="5625" max="5625" width="16.7109375" style="40" customWidth="1"/>
    <col min="5626" max="5626" width="15.7109375" style="40" customWidth="1"/>
    <col min="5627" max="5627" width="8.5703125" style="40" customWidth="1"/>
    <col min="5628" max="5631" width="7" style="40" customWidth="1"/>
    <col min="5632" max="5633" width="6.7109375" style="40" customWidth="1"/>
    <col min="5634" max="5634" width="0.5703125" style="40" customWidth="1"/>
    <col min="5635" max="5635" width="1.85546875" style="40" customWidth="1"/>
    <col min="5636" max="5879" width="9.140625" style="40"/>
    <col min="5880" max="5880" width="3.7109375" style="40" customWidth="1"/>
    <col min="5881" max="5881" width="16.7109375" style="40" customWidth="1"/>
    <col min="5882" max="5882" width="15.7109375" style="40" customWidth="1"/>
    <col min="5883" max="5883" width="8.5703125" style="40" customWidth="1"/>
    <col min="5884" max="5887" width="7" style="40" customWidth="1"/>
    <col min="5888" max="5889" width="6.7109375" style="40" customWidth="1"/>
    <col min="5890" max="5890" width="0.5703125" style="40" customWidth="1"/>
    <col min="5891" max="5891" width="1.85546875" style="40" customWidth="1"/>
    <col min="5892" max="6135" width="9.140625" style="40"/>
    <col min="6136" max="6136" width="3.7109375" style="40" customWidth="1"/>
    <col min="6137" max="6137" width="16.7109375" style="40" customWidth="1"/>
    <col min="6138" max="6138" width="15.7109375" style="40" customWidth="1"/>
    <col min="6139" max="6139" width="8.5703125" style="40" customWidth="1"/>
    <col min="6140" max="6143" width="7" style="40" customWidth="1"/>
    <col min="6144" max="6145" width="6.7109375" style="40" customWidth="1"/>
    <col min="6146" max="6146" width="0.5703125" style="40" customWidth="1"/>
    <col min="6147" max="6147" width="1.85546875" style="40" customWidth="1"/>
    <col min="6148" max="6391" width="9.140625" style="40"/>
    <col min="6392" max="6392" width="3.7109375" style="40" customWidth="1"/>
    <col min="6393" max="6393" width="16.7109375" style="40" customWidth="1"/>
    <col min="6394" max="6394" width="15.7109375" style="40" customWidth="1"/>
    <col min="6395" max="6395" width="8.5703125" style="40" customWidth="1"/>
    <col min="6396" max="6399" width="7" style="40" customWidth="1"/>
    <col min="6400" max="6401" width="6.7109375" style="40" customWidth="1"/>
    <col min="6402" max="6402" width="0.5703125" style="40" customWidth="1"/>
    <col min="6403" max="6403" width="1.85546875" style="40" customWidth="1"/>
    <col min="6404" max="6647" width="9.140625" style="40"/>
    <col min="6648" max="6648" width="3.7109375" style="40" customWidth="1"/>
    <col min="6649" max="6649" width="16.7109375" style="40" customWidth="1"/>
    <col min="6650" max="6650" width="15.7109375" style="40" customWidth="1"/>
    <col min="6651" max="6651" width="8.5703125" style="40" customWidth="1"/>
    <col min="6652" max="6655" width="7" style="40" customWidth="1"/>
    <col min="6656" max="6657" width="6.7109375" style="40" customWidth="1"/>
    <col min="6658" max="6658" width="0.5703125" style="40" customWidth="1"/>
    <col min="6659" max="6659" width="1.85546875" style="40" customWidth="1"/>
    <col min="6660" max="6903" width="9.140625" style="40"/>
    <col min="6904" max="6904" width="3.7109375" style="40" customWidth="1"/>
    <col min="6905" max="6905" width="16.7109375" style="40" customWidth="1"/>
    <col min="6906" max="6906" width="15.7109375" style="40" customWidth="1"/>
    <col min="6907" max="6907" width="8.5703125" style="40" customWidth="1"/>
    <col min="6908" max="6911" width="7" style="40" customWidth="1"/>
    <col min="6912" max="6913" width="6.7109375" style="40" customWidth="1"/>
    <col min="6914" max="6914" width="0.5703125" style="40" customWidth="1"/>
    <col min="6915" max="6915" width="1.85546875" style="40" customWidth="1"/>
    <col min="6916" max="7159" width="9.140625" style="40"/>
    <col min="7160" max="7160" width="3.7109375" style="40" customWidth="1"/>
    <col min="7161" max="7161" width="16.7109375" style="40" customWidth="1"/>
    <col min="7162" max="7162" width="15.7109375" style="40" customWidth="1"/>
    <col min="7163" max="7163" width="8.5703125" style="40" customWidth="1"/>
    <col min="7164" max="7167" width="7" style="40" customWidth="1"/>
    <col min="7168" max="7169" width="6.7109375" style="40" customWidth="1"/>
    <col min="7170" max="7170" width="0.5703125" style="40" customWidth="1"/>
    <col min="7171" max="7171" width="1.85546875" style="40" customWidth="1"/>
    <col min="7172" max="7415" width="9.140625" style="40"/>
    <col min="7416" max="7416" width="3.7109375" style="40" customWidth="1"/>
    <col min="7417" max="7417" width="16.7109375" style="40" customWidth="1"/>
    <col min="7418" max="7418" width="15.7109375" style="40" customWidth="1"/>
    <col min="7419" max="7419" width="8.5703125" style="40" customWidth="1"/>
    <col min="7420" max="7423" width="7" style="40" customWidth="1"/>
    <col min="7424" max="7425" width="6.7109375" style="40" customWidth="1"/>
    <col min="7426" max="7426" width="0.5703125" style="40" customWidth="1"/>
    <col min="7427" max="7427" width="1.85546875" style="40" customWidth="1"/>
    <col min="7428" max="7671" width="9.140625" style="40"/>
    <col min="7672" max="7672" width="3.7109375" style="40" customWidth="1"/>
    <col min="7673" max="7673" width="16.7109375" style="40" customWidth="1"/>
    <col min="7674" max="7674" width="15.7109375" style="40" customWidth="1"/>
    <col min="7675" max="7675" width="8.5703125" style="40" customWidth="1"/>
    <col min="7676" max="7679" width="7" style="40" customWidth="1"/>
    <col min="7680" max="7681" width="6.7109375" style="40" customWidth="1"/>
    <col min="7682" max="7682" width="0.5703125" style="40" customWidth="1"/>
    <col min="7683" max="7683" width="1.85546875" style="40" customWidth="1"/>
    <col min="7684" max="7927" width="9.140625" style="40"/>
    <col min="7928" max="7928" width="3.7109375" style="40" customWidth="1"/>
    <col min="7929" max="7929" width="16.7109375" style="40" customWidth="1"/>
    <col min="7930" max="7930" width="15.7109375" style="40" customWidth="1"/>
    <col min="7931" max="7931" width="8.5703125" style="40" customWidth="1"/>
    <col min="7932" max="7935" width="7" style="40" customWidth="1"/>
    <col min="7936" max="7937" width="6.7109375" style="40" customWidth="1"/>
    <col min="7938" max="7938" width="0.5703125" style="40" customWidth="1"/>
    <col min="7939" max="7939" width="1.85546875" style="40" customWidth="1"/>
    <col min="7940" max="8183" width="9.140625" style="40"/>
    <col min="8184" max="8184" width="3.7109375" style="40" customWidth="1"/>
    <col min="8185" max="8185" width="16.7109375" style="40" customWidth="1"/>
    <col min="8186" max="8186" width="15.7109375" style="40" customWidth="1"/>
    <col min="8187" max="8187" width="8.5703125" style="40" customWidth="1"/>
    <col min="8188" max="8191" width="7" style="40" customWidth="1"/>
    <col min="8192" max="8193" width="6.7109375" style="40" customWidth="1"/>
    <col min="8194" max="8194" width="0.5703125" style="40" customWidth="1"/>
    <col min="8195" max="8195" width="1.85546875" style="40" customWidth="1"/>
    <col min="8196" max="8439" width="9.140625" style="40"/>
    <col min="8440" max="8440" width="3.7109375" style="40" customWidth="1"/>
    <col min="8441" max="8441" width="16.7109375" style="40" customWidth="1"/>
    <col min="8442" max="8442" width="15.7109375" style="40" customWidth="1"/>
    <col min="8443" max="8443" width="8.5703125" style="40" customWidth="1"/>
    <col min="8444" max="8447" width="7" style="40" customWidth="1"/>
    <col min="8448" max="8449" width="6.7109375" style="40" customWidth="1"/>
    <col min="8450" max="8450" width="0.5703125" style="40" customWidth="1"/>
    <col min="8451" max="8451" width="1.85546875" style="40" customWidth="1"/>
    <col min="8452" max="8695" width="9.140625" style="40"/>
    <col min="8696" max="8696" width="3.7109375" style="40" customWidth="1"/>
    <col min="8697" max="8697" width="16.7109375" style="40" customWidth="1"/>
    <col min="8698" max="8698" width="15.7109375" style="40" customWidth="1"/>
    <col min="8699" max="8699" width="8.5703125" style="40" customWidth="1"/>
    <col min="8700" max="8703" width="7" style="40" customWidth="1"/>
    <col min="8704" max="8705" width="6.7109375" style="40" customWidth="1"/>
    <col min="8706" max="8706" width="0.5703125" style="40" customWidth="1"/>
    <col min="8707" max="8707" width="1.85546875" style="40" customWidth="1"/>
    <col min="8708" max="8951" width="9.140625" style="40"/>
    <col min="8952" max="8952" width="3.7109375" style="40" customWidth="1"/>
    <col min="8953" max="8953" width="16.7109375" style="40" customWidth="1"/>
    <col min="8954" max="8954" width="15.7109375" style="40" customWidth="1"/>
    <col min="8955" max="8955" width="8.5703125" style="40" customWidth="1"/>
    <col min="8956" max="8959" width="7" style="40" customWidth="1"/>
    <col min="8960" max="8961" width="6.7109375" style="40" customWidth="1"/>
    <col min="8962" max="8962" width="0.5703125" style="40" customWidth="1"/>
    <col min="8963" max="8963" width="1.85546875" style="40" customWidth="1"/>
    <col min="8964" max="9207" width="9.140625" style="40"/>
    <col min="9208" max="9208" width="3.7109375" style="40" customWidth="1"/>
    <col min="9209" max="9209" width="16.7109375" style="40" customWidth="1"/>
    <col min="9210" max="9210" width="15.7109375" style="40" customWidth="1"/>
    <col min="9211" max="9211" width="8.5703125" style="40" customWidth="1"/>
    <col min="9212" max="9215" width="7" style="40" customWidth="1"/>
    <col min="9216" max="9217" width="6.7109375" style="40" customWidth="1"/>
    <col min="9218" max="9218" width="0.5703125" style="40" customWidth="1"/>
    <col min="9219" max="9219" width="1.85546875" style="40" customWidth="1"/>
    <col min="9220" max="9463" width="9.140625" style="40"/>
    <col min="9464" max="9464" width="3.7109375" style="40" customWidth="1"/>
    <col min="9465" max="9465" width="16.7109375" style="40" customWidth="1"/>
    <col min="9466" max="9466" width="15.7109375" style="40" customWidth="1"/>
    <col min="9467" max="9467" width="8.5703125" style="40" customWidth="1"/>
    <col min="9468" max="9471" width="7" style="40" customWidth="1"/>
    <col min="9472" max="9473" width="6.7109375" style="40" customWidth="1"/>
    <col min="9474" max="9474" width="0.5703125" style="40" customWidth="1"/>
    <col min="9475" max="9475" width="1.85546875" style="40" customWidth="1"/>
    <col min="9476" max="9719" width="9.140625" style="40"/>
    <col min="9720" max="9720" width="3.7109375" style="40" customWidth="1"/>
    <col min="9721" max="9721" width="16.7109375" style="40" customWidth="1"/>
    <col min="9722" max="9722" width="15.7109375" style="40" customWidth="1"/>
    <col min="9723" max="9723" width="8.5703125" style="40" customWidth="1"/>
    <col min="9724" max="9727" width="7" style="40" customWidth="1"/>
    <col min="9728" max="9729" width="6.7109375" style="40" customWidth="1"/>
    <col min="9730" max="9730" width="0.5703125" style="40" customWidth="1"/>
    <col min="9731" max="9731" width="1.85546875" style="40" customWidth="1"/>
    <col min="9732" max="9975" width="9.140625" style="40"/>
    <col min="9976" max="9976" width="3.7109375" style="40" customWidth="1"/>
    <col min="9977" max="9977" width="16.7109375" style="40" customWidth="1"/>
    <col min="9978" max="9978" width="15.7109375" style="40" customWidth="1"/>
    <col min="9979" max="9979" width="8.5703125" style="40" customWidth="1"/>
    <col min="9980" max="9983" width="7" style="40" customWidth="1"/>
    <col min="9984" max="9985" width="6.7109375" style="40" customWidth="1"/>
    <col min="9986" max="9986" width="0.5703125" style="40" customWidth="1"/>
    <col min="9987" max="9987" width="1.85546875" style="40" customWidth="1"/>
    <col min="9988" max="10231" width="9.140625" style="40"/>
    <col min="10232" max="10232" width="3.7109375" style="40" customWidth="1"/>
    <col min="10233" max="10233" width="16.7109375" style="40" customWidth="1"/>
    <col min="10234" max="10234" width="15.7109375" style="40" customWidth="1"/>
    <col min="10235" max="10235" width="8.5703125" style="40" customWidth="1"/>
    <col min="10236" max="10239" width="7" style="40" customWidth="1"/>
    <col min="10240" max="10241" width="6.7109375" style="40" customWidth="1"/>
    <col min="10242" max="10242" width="0.5703125" style="40" customWidth="1"/>
    <col min="10243" max="10243" width="1.85546875" style="40" customWidth="1"/>
    <col min="10244" max="10487" width="9.140625" style="40"/>
    <col min="10488" max="10488" width="3.7109375" style="40" customWidth="1"/>
    <col min="10489" max="10489" width="16.7109375" style="40" customWidth="1"/>
    <col min="10490" max="10490" width="15.7109375" style="40" customWidth="1"/>
    <col min="10491" max="10491" width="8.5703125" style="40" customWidth="1"/>
    <col min="10492" max="10495" width="7" style="40" customWidth="1"/>
    <col min="10496" max="10497" width="6.7109375" style="40" customWidth="1"/>
    <col min="10498" max="10498" width="0.5703125" style="40" customWidth="1"/>
    <col min="10499" max="10499" width="1.85546875" style="40" customWidth="1"/>
    <col min="10500" max="10743" width="9.140625" style="40"/>
    <col min="10744" max="10744" width="3.7109375" style="40" customWidth="1"/>
    <col min="10745" max="10745" width="16.7109375" style="40" customWidth="1"/>
    <col min="10746" max="10746" width="15.7109375" style="40" customWidth="1"/>
    <col min="10747" max="10747" width="8.5703125" style="40" customWidth="1"/>
    <col min="10748" max="10751" width="7" style="40" customWidth="1"/>
    <col min="10752" max="10753" width="6.7109375" style="40" customWidth="1"/>
    <col min="10754" max="10754" width="0.5703125" style="40" customWidth="1"/>
    <col min="10755" max="10755" width="1.85546875" style="40" customWidth="1"/>
    <col min="10756" max="10999" width="9.140625" style="40"/>
    <col min="11000" max="11000" width="3.7109375" style="40" customWidth="1"/>
    <col min="11001" max="11001" width="16.7109375" style="40" customWidth="1"/>
    <col min="11002" max="11002" width="15.7109375" style="40" customWidth="1"/>
    <col min="11003" max="11003" width="8.5703125" style="40" customWidth="1"/>
    <col min="11004" max="11007" width="7" style="40" customWidth="1"/>
    <col min="11008" max="11009" width="6.7109375" style="40" customWidth="1"/>
    <col min="11010" max="11010" width="0.5703125" style="40" customWidth="1"/>
    <col min="11011" max="11011" width="1.85546875" style="40" customWidth="1"/>
    <col min="11012" max="11255" width="9.140625" style="40"/>
    <col min="11256" max="11256" width="3.7109375" style="40" customWidth="1"/>
    <col min="11257" max="11257" width="16.7109375" style="40" customWidth="1"/>
    <col min="11258" max="11258" width="15.7109375" style="40" customWidth="1"/>
    <col min="11259" max="11259" width="8.5703125" style="40" customWidth="1"/>
    <col min="11260" max="11263" width="7" style="40" customWidth="1"/>
    <col min="11264" max="11265" width="6.7109375" style="40" customWidth="1"/>
    <col min="11266" max="11266" width="0.5703125" style="40" customWidth="1"/>
    <col min="11267" max="11267" width="1.85546875" style="40" customWidth="1"/>
    <col min="11268" max="11511" width="9.140625" style="40"/>
    <col min="11512" max="11512" width="3.7109375" style="40" customWidth="1"/>
    <col min="11513" max="11513" width="16.7109375" style="40" customWidth="1"/>
    <col min="11514" max="11514" width="15.7109375" style="40" customWidth="1"/>
    <col min="11515" max="11515" width="8.5703125" style="40" customWidth="1"/>
    <col min="11516" max="11519" width="7" style="40" customWidth="1"/>
    <col min="11520" max="11521" width="6.7109375" style="40" customWidth="1"/>
    <col min="11522" max="11522" width="0.5703125" style="40" customWidth="1"/>
    <col min="11523" max="11523" width="1.85546875" style="40" customWidth="1"/>
    <col min="11524" max="11767" width="9.140625" style="40"/>
    <col min="11768" max="11768" width="3.7109375" style="40" customWidth="1"/>
    <col min="11769" max="11769" width="16.7109375" style="40" customWidth="1"/>
    <col min="11770" max="11770" width="15.7109375" style="40" customWidth="1"/>
    <col min="11771" max="11771" width="8.5703125" style="40" customWidth="1"/>
    <col min="11772" max="11775" width="7" style="40" customWidth="1"/>
    <col min="11776" max="11777" width="6.7109375" style="40" customWidth="1"/>
    <col min="11778" max="11778" width="0.5703125" style="40" customWidth="1"/>
    <col min="11779" max="11779" width="1.85546875" style="40" customWidth="1"/>
    <col min="11780" max="12023" width="9.140625" style="40"/>
    <col min="12024" max="12024" width="3.7109375" style="40" customWidth="1"/>
    <col min="12025" max="12025" width="16.7109375" style="40" customWidth="1"/>
    <col min="12026" max="12026" width="15.7109375" style="40" customWidth="1"/>
    <col min="12027" max="12027" width="8.5703125" style="40" customWidth="1"/>
    <col min="12028" max="12031" width="7" style="40" customWidth="1"/>
    <col min="12032" max="12033" width="6.7109375" style="40" customWidth="1"/>
    <col min="12034" max="12034" width="0.5703125" style="40" customWidth="1"/>
    <col min="12035" max="12035" width="1.85546875" style="40" customWidth="1"/>
    <col min="12036" max="12279" width="9.140625" style="40"/>
    <col min="12280" max="12280" width="3.7109375" style="40" customWidth="1"/>
    <col min="12281" max="12281" width="16.7109375" style="40" customWidth="1"/>
    <col min="12282" max="12282" width="15.7109375" style="40" customWidth="1"/>
    <col min="12283" max="12283" width="8.5703125" style="40" customWidth="1"/>
    <col min="12284" max="12287" width="7" style="40" customWidth="1"/>
    <col min="12288" max="12289" width="6.7109375" style="40" customWidth="1"/>
    <col min="12290" max="12290" width="0.5703125" style="40" customWidth="1"/>
    <col min="12291" max="12291" width="1.85546875" style="40" customWidth="1"/>
    <col min="12292" max="12535" width="9.140625" style="40"/>
    <col min="12536" max="12536" width="3.7109375" style="40" customWidth="1"/>
    <col min="12537" max="12537" width="16.7109375" style="40" customWidth="1"/>
    <col min="12538" max="12538" width="15.7109375" style="40" customWidth="1"/>
    <col min="12539" max="12539" width="8.5703125" style="40" customWidth="1"/>
    <col min="12540" max="12543" width="7" style="40" customWidth="1"/>
    <col min="12544" max="12545" width="6.7109375" style="40" customWidth="1"/>
    <col min="12546" max="12546" width="0.5703125" style="40" customWidth="1"/>
    <col min="12547" max="12547" width="1.85546875" style="40" customWidth="1"/>
    <col min="12548" max="12791" width="9.140625" style="40"/>
    <col min="12792" max="12792" width="3.7109375" style="40" customWidth="1"/>
    <col min="12793" max="12793" width="16.7109375" style="40" customWidth="1"/>
    <col min="12794" max="12794" width="15.7109375" style="40" customWidth="1"/>
    <col min="12795" max="12795" width="8.5703125" style="40" customWidth="1"/>
    <col min="12796" max="12799" width="7" style="40" customWidth="1"/>
    <col min="12800" max="12801" width="6.7109375" style="40" customWidth="1"/>
    <col min="12802" max="12802" width="0.5703125" style="40" customWidth="1"/>
    <col min="12803" max="12803" width="1.85546875" style="40" customWidth="1"/>
    <col min="12804" max="13047" width="9.140625" style="40"/>
    <col min="13048" max="13048" width="3.7109375" style="40" customWidth="1"/>
    <col min="13049" max="13049" width="16.7109375" style="40" customWidth="1"/>
    <col min="13050" max="13050" width="15.7109375" style="40" customWidth="1"/>
    <col min="13051" max="13051" width="8.5703125" style="40" customWidth="1"/>
    <col min="13052" max="13055" width="7" style="40" customWidth="1"/>
    <col min="13056" max="13057" width="6.7109375" style="40" customWidth="1"/>
    <col min="13058" max="13058" width="0.5703125" style="40" customWidth="1"/>
    <col min="13059" max="13059" width="1.85546875" style="40" customWidth="1"/>
    <col min="13060" max="13303" width="9.140625" style="40"/>
    <col min="13304" max="13304" width="3.7109375" style="40" customWidth="1"/>
    <col min="13305" max="13305" width="16.7109375" style="40" customWidth="1"/>
    <col min="13306" max="13306" width="15.7109375" style="40" customWidth="1"/>
    <col min="13307" max="13307" width="8.5703125" style="40" customWidth="1"/>
    <col min="13308" max="13311" width="7" style="40" customWidth="1"/>
    <col min="13312" max="13313" width="6.7109375" style="40" customWidth="1"/>
    <col min="13314" max="13314" width="0.5703125" style="40" customWidth="1"/>
    <col min="13315" max="13315" width="1.85546875" style="40" customWidth="1"/>
    <col min="13316" max="13559" width="9.140625" style="40"/>
    <col min="13560" max="13560" width="3.7109375" style="40" customWidth="1"/>
    <col min="13561" max="13561" width="16.7109375" style="40" customWidth="1"/>
    <col min="13562" max="13562" width="15.7109375" style="40" customWidth="1"/>
    <col min="13563" max="13563" width="8.5703125" style="40" customWidth="1"/>
    <col min="13564" max="13567" width="7" style="40" customWidth="1"/>
    <col min="13568" max="13569" width="6.7109375" style="40" customWidth="1"/>
    <col min="13570" max="13570" width="0.5703125" style="40" customWidth="1"/>
    <col min="13571" max="13571" width="1.85546875" style="40" customWidth="1"/>
    <col min="13572" max="13815" width="9.140625" style="40"/>
    <col min="13816" max="13816" width="3.7109375" style="40" customWidth="1"/>
    <col min="13817" max="13817" width="16.7109375" style="40" customWidth="1"/>
    <col min="13818" max="13818" width="15.7109375" style="40" customWidth="1"/>
    <col min="13819" max="13819" width="8.5703125" style="40" customWidth="1"/>
    <col min="13820" max="13823" width="7" style="40" customWidth="1"/>
    <col min="13824" max="13825" width="6.7109375" style="40" customWidth="1"/>
    <col min="13826" max="13826" width="0.5703125" style="40" customWidth="1"/>
    <col min="13827" max="13827" width="1.85546875" style="40" customWidth="1"/>
    <col min="13828" max="14071" width="9.140625" style="40"/>
    <col min="14072" max="14072" width="3.7109375" style="40" customWidth="1"/>
    <col min="14073" max="14073" width="16.7109375" style="40" customWidth="1"/>
    <col min="14074" max="14074" width="15.7109375" style="40" customWidth="1"/>
    <col min="14075" max="14075" width="8.5703125" style="40" customWidth="1"/>
    <col min="14076" max="14079" width="7" style="40" customWidth="1"/>
    <col min="14080" max="14081" width="6.7109375" style="40" customWidth="1"/>
    <col min="14082" max="14082" width="0.5703125" style="40" customWidth="1"/>
    <col min="14083" max="14083" width="1.85546875" style="40" customWidth="1"/>
    <col min="14084" max="14327" width="9.140625" style="40"/>
    <col min="14328" max="14328" width="3.7109375" style="40" customWidth="1"/>
    <col min="14329" max="14329" width="16.7109375" style="40" customWidth="1"/>
    <col min="14330" max="14330" width="15.7109375" style="40" customWidth="1"/>
    <col min="14331" max="14331" width="8.5703125" style="40" customWidth="1"/>
    <col min="14332" max="14335" width="7" style="40" customWidth="1"/>
    <col min="14336" max="14337" width="6.7109375" style="40" customWidth="1"/>
    <col min="14338" max="14338" width="0.5703125" style="40" customWidth="1"/>
    <col min="14339" max="14339" width="1.85546875" style="40" customWidth="1"/>
    <col min="14340" max="14583" width="9.140625" style="40"/>
    <col min="14584" max="14584" width="3.7109375" style="40" customWidth="1"/>
    <col min="14585" max="14585" width="16.7109375" style="40" customWidth="1"/>
    <col min="14586" max="14586" width="15.7109375" style="40" customWidth="1"/>
    <col min="14587" max="14587" width="8.5703125" style="40" customWidth="1"/>
    <col min="14588" max="14591" width="7" style="40" customWidth="1"/>
    <col min="14592" max="14593" width="6.7109375" style="40" customWidth="1"/>
    <col min="14594" max="14594" width="0.5703125" style="40" customWidth="1"/>
    <col min="14595" max="14595" width="1.85546875" style="40" customWidth="1"/>
    <col min="14596" max="14839" width="9.140625" style="40"/>
    <col min="14840" max="14840" width="3.7109375" style="40" customWidth="1"/>
    <col min="14841" max="14841" width="16.7109375" style="40" customWidth="1"/>
    <col min="14842" max="14842" width="15.7109375" style="40" customWidth="1"/>
    <col min="14843" max="14843" width="8.5703125" style="40" customWidth="1"/>
    <col min="14844" max="14847" width="7" style="40" customWidth="1"/>
    <col min="14848" max="14849" width="6.7109375" style="40" customWidth="1"/>
    <col min="14850" max="14850" width="0.5703125" style="40" customWidth="1"/>
    <col min="14851" max="14851" width="1.85546875" style="40" customWidth="1"/>
    <col min="14852" max="15095" width="9.140625" style="40"/>
    <col min="15096" max="15096" width="3.7109375" style="40" customWidth="1"/>
    <col min="15097" max="15097" width="16.7109375" style="40" customWidth="1"/>
    <col min="15098" max="15098" width="15.7109375" style="40" customWidth="1"/>
    <col min="15099" max="15099" width="8.5703125" style="40" customWidth="1"/>
    <col min="15100" max="15103" width="7" style="40" customWidth="1"/>
    <col min="15104" max="15105" width="6.7109375" style="40" customWidth="1"/>
    <col min="15106" max="15106" width="0.5703125" style="40" customWidth="1"/>
    <col min="15107" max="15107" width="1.85546875" style="40" customWidth="1"/>
    <col min="15108" max="15351" width="9.140625" style="40"/>
    <col min="15352" max="15352" width="3.7109375" style="40" customWidth="1"/>
    <col min="15353" max="15353" width="16.7109375" style="40" customWidth="1"/>
    <col min="15354" max="15354" width="15.7109375" style="40" customWidth="1"/>
    <col min="15355" max="15355" width="8.5703125" style="40" customWidth="1"/>
    <col min="15356" max="15359" width="7" style="40" customWidth="1"/>
    <col min="15360" max="15361" width="6.7109375" style="40" customWidth="1"/>
    <col min="15362" max="15362" width="0.5703125" style="40" customWidth="1"/>
    <col min="15363" max="15363" width="1.85546875" style="40" customWidth="1"/>
    <col min="15364" max="15607" width="9.140625" style="40"/>
    <col min="15608" max="15608" width="3.7109375" style="40" customWidth="1"/>
    <col min="15609" max="15609" width="16.7109375" style="40" customWidth="1"/>
    <col min="15610" max="15610" width="15.7109375" style="40" customWidth="1"/>
    <col min="15611" max="15611" width="8.5703125" style="40" customWidth="1"/>
    <col min="15612" max="15615" width="7" style="40" customWidth="1"/>
    <col min="15616" max="15617" width="6.7109375" style="40" customWidth="1"/>
    <col min="15618" max="15618" width="0.5703125" style="40" customWidth="1"/>
    <col min="15619" max="15619" width="1.85546875" style="40" customWidth="1"/>
    <col min="15620" max="15863" width="9.140625" style="40"/>
    <col min="15864" max="15864" width="3.7109375" style="40" customWidth="1"/>
    <col min="15865" max="15865" width="16.7109375" style="40" customWidth="1"/>
    <col min="15866" max="15866" width="15.7109375" style="40" customWidth="1"/>
    <col min="15867" max="15867" width="8.5703125" style="40" customWidth="1"/>
    <col min="15868" max="15871" width="7" style="40" customWidth="1"/>
    <col min="15872" max="15873" width="6.7109375" style="40" customWidth="1"/>
    <col min="15874" max="15874" width="0.5703125" style="40" customWidth="1"/>
    <col min="15875" max="15875" width="1.85546875" style="40" customWidth="1"/>
    <col min="15876" max="16119" width="9.140625" style="40"/>
    <col min="16120" max="16120" width="3.7109375" style="40" customWidth="1"/>
    <col min="16121" max="16121" width="16.7109375" style="40" customWidth="1"/>
    <col min="16122" max="16122" width="15.7109375" style="40" customWidth="1"/>
    <col min="16123" max="16123" width="8.5703125" style="40" customWidth="1"/>
    <col min="16124" max="16127" width="7" style="40" customWidth="1"/>
    <col min="16128" max="16129" width="6.7109375" style="40" customWidth="1"/>
    <col min="16130" max="16130" width="0.5703125" style="40" customWidth="1"/>
    <col min="16131" max="16131" width="1.85546875" style="40" customWidth="1"/>
    <col min="16132" max="16384" width="9.140625" style="40"/>
  </cols>
  <sheetData>
    <row r="1" spans="1:13" ht="15" customHeight="1" x14ac:dyDescent="0.2">
      <c r="B1" s="41" t="s">
        <v>115</v>
      </c>
      <c r="C1" s="41"/>
      <c r="D1" s="100"/>
      <c r="F1" s="102"/>
      <c r="G1" s="102"/>
      <c r="H1" s="102"/>
      <c r="I1" s="102"/>
      <c r="J1" s="102"/>
      <c r="K1" s="102"/>
      <c r="L1" s="102"/>
      <c r="M1" s="102"/>
    </row>
    <row r="2" spans="1:13" ht="18.75" customHeight="1" x14ac:dyDescent="0.2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4.25" customHeight="1" x14ac:dyDescent="0.2">
      <c r="G3" s="103"/>
      <c r="H3" s="104" t="s">
        <v>110</v>
      </c>
      <c r="I3" s="104"/>
      <c r="J3" s="104"/>
      <c r="K3" s="104"/>
      <c r="L3" s="104"/>
      <c r="M3" s="104"/>
    </row>
    <row r="4" spans="1:13" s="54" customFormat="1" ht="15" customHeight="1" x14ac:dyDescent="0.2">
      <c r="A4" s="47" t="s">
        <v>1</v>
      </c>
      <c r="B4" s="48" t="s">
        <v>2</v>
      </c>
      <c r="C4" s="48"/>
      <c r="D4" s="49" t="s">
        <v>3</v>
      </c>
      <c r="E4" s="50">
        <v>2008</v>
      </c>
      <c r="F4" s="50">
        <v>2010</v>
      </c>
      <c r="G4" s="50">
        <v>2011</v>
      </c>
      <c r="H4" s="50">
        <v>2012</v>
      </c>
      <c r="I4" s="50">
        <v>2013</v>
      </c>
      <c r="J4" s="50">
        <v>2014</v>
      </c>
      <c r="K4" s="50">
        <v>2015</v>
      </c>
      <c r="L4" s="105" t="s">
        <v>4</v>
      </c>
      <c r="M4" s="106"/>
    </row>
    <row r="5" spans="1:13" s="54" customFormat="1" ht="15" customHeight="1" x14ac:dyDescent="0.2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  <c r="L5" s="53" t="s">
        <v>5</v>
      </c>
      <c r="M5" s="53" t="s">
        <v>6</v>
      </c>
    </row>
    <row r="6" spans="1:13" s="54" customFormat="1" ht="13.5" customHeight="1" x14ac:dyDescent="0.2">
      <c r="A6" s="55">
        <v>1</v>
      </c>
      <c r="B6" s="48" t="s">
        <v>7</v>
      </c>
      <c r="C6" s="48"/>
      <c r="D6" s="56" t="s">
        <v>8</v>
      </c>
      <c r="E6" s="122">
        <v>3</v>
      </c>
      <c r="F6" s="69">
        <v>3</v>
      </c>
      <c r="G6" s="69">
        <v>3</v>
      </c>
      <c r="H6" s="69">
        <v>3</v>
      </c>
      <c r="I6" s="69">
        <v>4</v>
      </c>
      <c r="J6" s="69">
        <v>4</v>
      </c>
      <c r="K6" s="69">
        <v>4</v>
      </c>
      <c r="L6" s="109">
        <f t="shared" ref="L6:L8" si="0">I6-E6</f>
        <v>1</v>
      </c>
      <c r="M6" s="110">
        <f t="shared" ref="M6:M8" si="1">I6/E6*100-100</f>
        <v>33.333333333333314</v>
      </c>
    </row>
    <row r="7" spans="1:13" s="54" customFormat="1" ht="13.5" customHeight="1" x14ac:dyDescent="0.2">
      <c r="A7" s="55">
        <v>2</v>
      </c>
      <c r="B7" s="48" t="s">
        <v>9</v>
      </c>
      <c r="C7" s="48"/>
      <c r="D7" s="56" t="s">
        <v>10</v>
      </c>
      <c r="E7" s="122">
        <v>2135</v>
      </c>
      <c r="F7" s="122">
        <v>2135</v>
      </c>
      <c r="G7" s="122">
        <v>2135</v>
      </c>
      <c r="H7" s="122">
        <v>2135</v>
      </c>
      <c r="I7" s="122">
        <v>2135</v>
      </c>
      <c r="J7" s="122">
        <v>2135</v>
      </c>
      <c r="K7" s="122">
        <v>2135</v>
      </c>
      <c r="L7" s="109">
        <f t="shared" si="0"/>
        <v>0</v>
      </c>
      <c r="M7" s="110">
        <f t="shared" si="1"/>
        <v>0</v>
      </c>
    </row>
    <row r="8" spans="1:13" s="54" customFormat="1" ht="13.5" customHeight="1" x14ac:dyDescent="0.2">
      <c r="A8" s="55">
        <v>3</v>
      </c>
      <c r="B8" s="48" t="s">
        <v>11</v>
      </c>
      <c r="C8" s="48"/>
      <c r="D8" s="56" t="s">
        <v>12</v>
      </c>
      <c r="E8" s="122">
        <v>140</v>
      </c>
      <c r="F8" s="122">
        <v>140</v>
      </c>
      <c r="G8" s="122">
        <v>140</v>
      </c>
      <c r="H8" s="122">
        <v>140</v>
      </c>
      <c r="I8" s="122">
        <v>140</v>
      </c>
      <c r="J8" s="122">
        <v>140</v>
      </c>
      <c r="K8" s="122">
        <v>140</v>
      </c>
      <c r="L8" s="109">
        <f t="shared" si="0"/>
        <v>0</v>
      </c>
      <c r="M8" s="110">
        <f t="shared" si="1"/>
        <v>0</v>
      </c>
    </row>
    <row r="9" spans="1:13" s="54" customFormat="1" ht="18" customHeight="1" x14ac:dyDescent="0.2">
      <c r="A9" s="60">
        <v>4</v>
      </c>
      <c r="B9" s="61" t="s">
        <v>13</v>
      </c>
      <c r="C9" s="61"/>
      <c r="D9" s="62" t="s">
        <v>14</v>
      </c>
      <c r="E9" s="123">
        <v>708</v>
      </c>
      <c r="F9" s="123">
        <v>725</v>
      </c>
      <c r="G9" s="123">
        <v>737</v>
      </c>
      <c r="H9" s="123">
        <v>738</v>
      </c>
      <c r="I9" s="123">
        <v>724</v>
      </c>
      <c r="J9" s="123">
        <v>720</v>
      </c>
      <c r="K9" s="123">
        <v>735</v>
      </c>
      <c r="L9" s="109">
        <f>K9-J9</f>
        <v>15</v>
      </c>
      <c r="M9" s="110">
        <f>K9/J9*100-100</f>
        <v>2.0833333333333286</v>
      </c>
    </row>
    <row r="10" spans="1:13" s="54" customFormat="1" ht="13.5" customHeight="1" x14ac:dyDescent="0.2">
      <c r="A10" s="55">
        <v>5</v>
      </c>
      <c r="B10" s="48" t="s">
        <v>15</v>
      </c>
      <c r="C10" s="48"/>
      <c r="D10" s="56" t="s">
        <v>14</v>
      </c>
      <c r="E10" s="122">
        <v>335</v>
      </c>
      <c r="F10" s="122">
        <v>329</v>
      </c>
      <c r="G10" s="122">
        <v>332</v>
      </c>
      <c r="H10" s="122">
        <v>428</v>
      </c>
      <c r="I10" s="122">
        <v>378</v>
      </c>
      <c r="J10" s="122">
        <v>356</v>
      </c>
      <c r="K10" s="122">
        <v>319</v>
      </c>
      <c r="L10" s="109">
        <f t="shared" ref="L10:L73" si="2">K10-J10</f>
        <v>-37</v>
      </c>
      <c r="M10" s="110">
        <f t="shared" ref="M10:M73" si="3">K10/J10*100-100</f>
        <v>-10.393258426966284</v>
      </c>
    </row>
    <row r="11" spans="1:13" s="54" customFormat="1" ht="13.5" customHeight="1" x14ac:dyDescent="0.2">
      <c r="A11" s="55">
        <v>6</v>
      </c>
      <c r="B11" s="48" t="s">
        <v>16</v>
      </c>
      <c r="C11" s="48"/>
      <c r="D11" s="56" t="s">
        <v>14</v>
      </c>
      <c r="E11" s="122">
        <v>373</v>
      </c>
      <c r="F11" s="122">
        <v>396</v>
      </c>
      <c r="G11" s="122">
        <v>405</v>
      </c>
      <c r="H11" s="122">
        <v>310</v>
      </c>
      <c r="I11" s="122">
        <v>346</v>
      </c>
      <c r="J11" s="122">
        <v>364</v>
      </c>
      <c r="K11" s="122">
        <v>416</v>
      </c>
      <c r="L11" s="109">
        <f t="shared" si="2"/>
        <v>52</v>
      </c>
      <c r="M11" s="110">
        <f t="shared" si="3"/>
        <v>14.285714285714278</v>
      </c>
    </row>
    <row r="12" spans="1:13" s="54" customFormat="1" ht="13.5" customHeight="1" x14ac:dyDescent="0.2">
      <c r="A12" s="55">
        <v>7</v>
      </c>
      <c r="B12" s="48" t="s">
        <v>17</v>
      </c>
      <c r="C12" s="48"/>
      <c r="D12" s="56" t="s">
        <v>18</v>
      </c>
      <c r="E12" s="124">
        <f t="shared" ref="E12:J12" si="4">E11/E9*100</f>
        <v>52.683615819209038</v>
      </c>
      <c r="F12" s="124">
        <f t="shared" si="4"/>
        <v>54.620689655172413</v>
      </c>
      <c r="G12" s="124">
        <f t="shared" si="4"/>
        <v>54.952510176390781</v>
      </c>
      <c r="H12" s="124">
        <f t="shared" si="4"/>
        <v>42.005420054200542</v>
      </c>
      <c r="I12" s="124">
        <f t="shared" si="4"/>
        <v>47.790055248618785</v>
      </c>
      <c r="J12" s="124">
        <f t="shared" si="4"/>
        <v>50.555555555555557</v>
      </c>
      <c r="K12" s="124"/>
      <c r="L12" s="109">
        <f t="shared" si="2"/>
        <v>-50.555555555555557</v>
      </c>
      <c r="M12" s="110">
        <f t="shared" si="3"/>
        <v>-100</v>
      </c>
    </row>
    <row r="13" spans="1:13" s="54" customFormat="1" ht="13.5" customHeight="1" x14ac:dyDescent="0.2">
      <c r="A13" s="55">
        <v>8</v>
      </c>
      <c r="B13" s="48" t="s">
        <v>19</v>
      </c>
      <c r="C13" s="48"/>
      <c r="D13" s="56" t="s">
        <v>14</v>
      </c>
      <c r="E13" s="122">
        <v>200</v>
      </c>
      <c r="F13" s="69">
        <v>187</v>
      </c>
      <c r="G13" s="69">
        <v>187</v>
      </c>
      <c r="H13" s="69">
        <v>231</v>
      </c>
      <c r="I13" s="69">
        <v>226</v>
      </c>
      <c r="J13" s="69">
        <v>225</v>
      </c>
      <c r="K13" s="69"/>
      <c r="L13" s="109">
        <f t="shared" si="2"/>
        <v>-225</v>
      </c>
      <c r="M13" s="110">
        <f t="shared" si="3"/>
        <v>-100</v>
      </c>
    </row>
    <row r="14" spans="1:13" s="54" customFormat="1" ht="13.5" customHeight="1" x14ac:dyDescent="0.2">
      <c r="A14" s="55">
        <v>9</v>
      </c>
      <c r="B14" s="68" t="s">
        <v>20</v>
      </c>
      <c r="C14" s="68"/>
      <c r="D14" s="56" t="s">
        <v>18</v>
      </c>
      <c r="E14" s="124">
        <f t="shared" ref="E14:J14" si="5">E13/E9*100</f>
        <v>28.248587570621471</v>
      </c>
      <c r="F14" s="124">
        <f t="shared" si="5"/>
        <v>25.793103448275861</v>
      </c>
      <c r="G14" s="124">
        <f t="shared" si="5"/>
        <v>25.373134328358208</v>
      </c>
      <c r="H14" s="124">
        <f t="shared" si="5"/>
        <v>31.300813008130078</v>
      </c>
      <c r="I14" s="124">
        <f t="shared" si="5"/>
        <v>31.215469613259668</v>
      </c>
      <c r="J14" s="124">
        <f t="shared" si="5"/>
        <v>31.25</v>
      </c>
      <c r="K14" s="124"/>
      <c r="L14" s="109">
        <f t="shared" si="2"/>
        <v>-31.25</v>
      </c>
      <c r="M14" s="110">
        <f t="shared" si="3"/>
        <v>-100</v>
      </c>
    </row>
    <row r="15" spans="1:13" s="54" customFormat="1" ht="13.5" customHeight="1" x14ac:dyDescent="0.2">
      <c r="A15" s="55">
        <v>10</v>
      </c>
      <c r="B15" s="48" t="s">
        <v>21</v>
      </c>
      <c r="C15" s="48"/>
      <c r="D15" s="56" t="s">
        <v>14</v>
      </c>
      <c r="E15" s="122">
        <v>332</v>
      </c>
      <c r="F15" s="69">
        <v>304</v>
      </c>
      <c r="G15" s="69">
        <v>297</v>
      </c>
      <c r="H15" s="69">
        <v>327</v>
      </c>
      <c r="I15" s="69">
        <v>325</v>
      </c>
      <c r="J15" s="69">
        <v>317</v>
      </c>
      <c r="K15" s="69"/>
      <c r="L15" s="109">
        <f t="shared" si="2"/>
        <v>-317</v>
      </c>
      <c r="M15" s="110">
        <f t="shared" si="3"/>
        <v>-100</v>
      </c>
    </row>
    <row r="16" spans="1:13" s="54" customFormat="1" ht="13.5" customHeight="1" x14ac:dyDescent="0.2">
      <c r="A16" s="55">
        <v>11</v>
      </c>
      <c r="B16" s="68" t="s">
        <v>20</v>
      </c>
      <c r="C16" s="68"/>
      <c r="D16" s="56" t="s">
        <v>18</v>
      </c>
      <c r="E16" s="124">
        <f t="shared" ref="E16:J16" si="6">E15/E9*100</f>
        <v>46.89265536723164</v>
      </c>
      <c r="F16" s="124">
        <f t="shared" si="6"/>
        <v>41.931034482758619</v>
      </c>
      <c r="G16" s="124">
        <f t="shared" si="6"/>
        <v>40.298507462686565</v>
      </c>
      <c r="H16" s="124">
        <f t="shared" si="6"/>
        <v>44.308943089430898</v>
      </c>
      <c r="I16" s="124">
        <f t="shared" si="6"/>
        <v>44.889502762430936</v>
      </c>
      <c r="J16" s="124">
        <f t="shared" si="6"/>
        <v>44.027777777777779</v>
      </c>
      <c r="K16" s="124"/>
      <c r="L16" s="109">
        <f t="shared" si="2"/>
        <v>-44.027777777777779</v>
      </c>
      <c r="M16" s="110">
        <f t="shared" si="3"/>
        <v>-100</v>
      </c>
    </row>
    <row r="17" spans="1:13" s="54" customFormat="1" ht="13.5" customHeight="1" x14ac:dyDescent="0.2">
      <c r="A17" s="55">
        <v>12</v>
      </c>
      <c r="B17" s="48" t="s">
        <v>22</v>
      </c>
      <c r="C17" s="48"/>
      <c r="D17" s="56" t="s">
        <v>14</v>
      </c>
      <c r="E17" s="122">
        <v>199</v>
      </c>
      <c r="F17" s="69">
        <v>237</v>
      </c>
      <c r="G17" s="69">
        <v>235</v>
      </c>
      <c r="H17" s="69">
        <v>283</v>
      </c>
      <c r="I17" s="69">
        <v>286</v>
      </c>
      <c r="J17" s="69">
        <v>295</v>
      </c>
      <c r="K17" s="69"/>
      <c r="L17" s="109">
        <f t="shared" si="2"/>
        <v>-295</v>
      </c>
      <c r="M17" s="110">
        <f t="shared" si="3"/>
        <v>-100</v>
      </c>
    </row>
    <row r="18" spans="1:13" s="54" customFormat="1" ht="13.5" customHeight="1" x14ac:dyDescent="0.2">
      <c r="A18" s="55">
        <v>13</v>
      </c>
      <c r="B18" s="68" t="s">
        <v>20</v>
      </c>
      <c r="C18" s="68"/>
      <c r="D18" s="56" t="s">
        <v>18</v>
      </c>
      <c r="E18" s="124">
        <f t="shared" ref="E18:J18" si="7">E17/E9*100</f>
        <v>28.10734463276836</v>
      </c>
      <c r="F18" s="124">
        <f t="shared" si="7"/>
        <v>32.689655172413794</v>
      </c>
      <c r="G18" s="124">
        <f t="shared" si="7"/>
        <v>31.886024423337854</v>
      </c>
      <c r="H18" s="124">
        <f t="shared" si="7"/>
        <v>38.346883468834683</v>
      </c>
      <c r="I18" s="124">
        <f t="shared" si="7"/>
        <v>39.502762430939228</v>
      </c>
      <c r="J18" s="124">
        <f t="shared" si="7"/>
        <v>40.972222222222221</v>
      </c>
      <c r="K18" s="124"/>
      <c r="L18" s="109">
        <f t="shared" si="2"/>
        <v>-40.972222222222221</v>
      </c>
      <c r="M18" s="110">
        <f t="shared" si="3"/>
        <v>-100</v>
      </c>
    </row>
    <row r="19" spans="1:13" s="54" customFormat="1" ht="18" customHeight="1" x14ac:dyDescent="0.2">
      <c r="A19" s="60">
        <v>14</v>
      </c>
      <c r="B19" s="61" t="s">
        <v>23</v>
      </c>
      <c r="C19" s="61"/>
      <c r="D19" s="62" t="s">
        <v>24</v>
      </c>
      <c r="E19" s="123">
        <v>2339</v>
      </c>
      <c r="F19" s="123">
        <v>2387</v>
      </c>
      <c r="G19" s="123">
        <v>2386</v>
      </c>
      <c r="H19" s="123">
        <v>2391</v>
      </c>
      <c r="I19" s="123">
        <v>2342</v>
      </c>
      <c r="J19" s="123">
        <v>2360</v>
      </c>
      <c r="K19" s="123">
        <v>2398</v>
      </c>
      <c r="L19" s="109">
        <f t="shared" si="2"/>
        <v>38</v>
      </c>
      <c r="M19" s="110">
        <f t="shared" si="3"/>
        <v>1.6101694915254114</v>
      </c>
    </row>
    <row r="20" spans="1:13" s="54" customFormat="1" ht="13.5" customHeight="1" x14ac:dyDescent="0.2">
      <c r="A20" s="55">
        <v>15</v>
      </c>
      <c r="B20" s="48" t="s">
        <v>25</v>
      </c>
      <c r="C20" s="48"/>
      <c r="D20" s="56" t="s">
        <v>24</v>
      </c>
      <c r="E20" s="122">
        <v>1143</v>
      </c>
      <c r="F20" s="122">
        <v>1168</v>
      </c>
      <c r="G20" s="122">
        <v>1179</v>
      </c>
      <c r="H20" s="122">
        <v>1190</v>
      </c>
      <c r="I20" s="122">
        <v>1148</v>
      </c>
      <c r="J20" s="122">
        <v>1165</v>
      </c>
      <c r="K20" s="122">
        <v>1197</v>
      </c>
      <c r="L20" s="109">
        <f t="shared" si="2"/>
        <v>32</v>
      </c>
      <c r="M20" s="110">
        <f t="shared" si="3"/>
        <v>2.746781115879827</v>
      </c>
    </row>
    <row r="21" spans="1:13" s="54" customFormat="1" ht="13.5" customHeight="1" x14ac:dyDescent="0.2">
      <c r="A21" s="55">
        <v>16</v>
      </c>
      <c r="B21" s="48" t="s">
        <v>26</v>
      </c>
      <c r="C21" s="48"/>
      <c r="D21" s="56" t="s">
        <v>24</v>
      </c>
      <c r="E21" s="122">
        <v>1196</v>
      </c>
      <c r="F21" s="122">
        <v>1219</v>
      </c>
      <c r="G21" s="122">
        <v>1207</v>
      </c>
      <c r="H21" s="122">
        <v>1201</v>
      </c>
      <c r="I21" s="122">
        <v>1194</v>
      </c>
      <c r="J21" s="122">
        <v>1195</v>
      </c>
      <c r="K21" s="122">
        <v>1201</v>
      </c>
      <c r="L21" s="109">
        <f t="shared" si="2"/>
        <v>6</v>
      </c>
      <c r="M21" s="110">
        <f t="shared" si="3"/>
        <v>0.50209205020921388</v>
      </c>
    </row>
    <row r="22" spans="1:13" s="54" customFormat="1" ht="13.5" customHeight="1" x14ac:dyDescent="0.2">
      <c r="A22" s="55">
        <v>17</v>
      </c>
      <c r="B22" s="48" t="s">
        <v>27</v>
      </c>
      <c r="C22" s="48"/>
      <c r="D22" s="56" t="s">
        <v>24</v>
      </c>
      <c r="E22" s="122">
        <v>1063</v>
      </c>
      <c r="F22" s="122">
        <v>1070</v>
      </c>
      <c r="G22" s="122">
        <v>1055</v>
      </c>
      <c r="H22" s="122">
        <v>1349</v>
      </c>
      <c r="I22" s="122">
        <v>1184</v>
      </c>
      <c r="J22" s="122">
        <v>1118</v>
      </c>
      <c r="K22" s="122">
        <v>992</v>
      </c>
      <c r="L22" s="109">
        <f t="shared" si="2"/>
        <v>-126</v>
      </c>
      <c r="M22" s="110">
        <f t="shared" si="3"/>
        <v>-11.27012522361359</v>
      </c>
    </row>
    <row r="23" spans="1:13" s="54" customFormat="1" ht="13.5" customHeight="1" x14ac:dyDescent="0.2">
      <c r="A23" s="55">
        <v>18</v>
      </c>
      <c r="B23" s="70" t="s">
        <v>16</v>
      </c>
      <c r="C23" s="70"/>
      <c r="D23" s="56" t="s">
        <v>24</v>
      </c>
      <c r="E23" s="122">
        <f>E19-E22</f>
        <v>1276</v>
      </c>
      <c r="F23" s="122">
        <f>F19-F22</f>
        <v>1317</v>
      </c>
      <c r="G23" s="122">
        <v>1331</v>
      </c>
      <c r="H23" s="122">
        <v>1042</v>
      </c>
      <c r="I23" s="122">
        <v>1158</v>
      </c>
      <c r="J23" s="122">
        <v>1242</v>
      </c>
      <c r="K23" s="122">
        <v>1406</v>
      </c>
      <c r="L23" s="109">
        <f t="shared" si="2"/>
        <v>164</v>
      </c>
      <c r="M23" s="110">
        <f t="shared" si="3"/>
        <v>13.204508856682764</v>
      </c>
    </row>
    <row r="24" spans="1:13" s="54" customFormat="1" ht="13.5" customHeight="1" x14ac:dyDescent="0.2">
      <c r="A24" s="55">
        <v>19</v>
      </c>
      <c r="B24" s="48" t="s">
        <v>28</v>
      </c>
      <c r="C24" s="48"/>
      <c r="D24" s="56" t="s">
        <v>24</v>
      </c>
      <c r="E24" s="122">
        <f>E19-E25-E26</f>
        <v>674</v>
      </c>
      <c r="F24" s="122">
        <f>F19-F25-F26</f>
        <v>641</v>
      </c>
      <c r="G24" s="122">
        <f>G19-G25-G26</f>
        <v>641</v>
      </c>
      <c r="H24" s="122">
        <v>639</v>
      </c>
      <c r="I24" s="122">
        <v>638</v>
      </c>
      <c r="J24" s="122">
        <v>646</v>
      </c>
      <c r="K24" s="122">
        <v>680</v>
      </c>
      <c r="L24" s="109">
        <f t="shared" si="2"/>
        <v>34</v>
      </c>
      <c r="M24" s="110">
        <f t="shared" si="3"/>
        <v>5.2631578947368354</v>
      </c>
    </row>
    <row r="25" spans="1:13" s="54" customFormat="1" ht="13.5" customHeight="1" x14ac:dyDescent="0.2">
      <c r="A25" s="55">
        <v>20</v>
      </c>
      <c r="B25" s="71" t="s">
        <v>29</v>
      </c>
      <c r="C25" s="71"/>
      <c r="D25" s="56" t="s">
        <v>24</v>
      </c>
      <c r="E25" s="122">
        <v>1528</v>
      </c>
      <c r="F25" s="122">
        <v>1612</v>
      </c>
      <c r="G25" s="122">
        <v>1611</v>
      </c>
      <c r="H25" s="122">
        <v>1613</v>
      </c>
      <c r="I25" s="122">
        <v>1560</v>
      </c>
      <c r="J25" s="122">
        <v>1570</v>
      </c>
      <c r="K25" s="122">
        <f>811+754</f>
        <v>1565</v>
      </c>
      <c r="L25" s="109">
        <f t="shared" si="2"/>
        <v>-5</v>
      </c>
      <c r="M25" s="110">
        <f t="shared" si="3"/>
        <v>-0.31847133757962354</v>
      </c>
    </row>
    <row r="26" spans="1:13" s="54" customFormat="1" ht="13.5" customHeight="1" x14ac:dyDescent="0.2">
      <c r="A26" s="55">
        <v>21</v>
      </c>
      <c r="B26" s="71" t="s">
        <v>30</v>
      </c>
      <c r="C26" s="71"/>
      <c r="D26" s="56" t="s">
        <v>24</v>
      </c>
      <c r="E26" s="122">
        <v>137</v>
      </c>
      <c r="F26" s="122">
        <v>134</v>
      </c>
      <c r="G26" s="122">
        <v>134</v>
      </c>
      <c r="H26" s="122">
        <v>139</v>
      </c>
      <c r="I26" s="122">
        <v>144</v>
      </c>
      <c r="J26" s="122">
        <v>144</v>
      </c>
      <c r="K26" s="122">
        <f>K19*0.064</f>
        <v>153.47200000000001</v>
      </c>
      <c r="L26" s="109">
        <f t="shared" si="2"/>
        <v>9.4720000000000084</v>
      </c>
      <c r="M26" s="110">
        <f t="shared" si="3"/>
        <v>6.577777777777797</v>
      </c>
    </row>
    <row r="27" spans="1:13" s="54" customFormat="1" ht="13.5" customHeight="1" x14ac:dyDescent="0.2">
      <c r="A27" s="55">
        <v>22</v>
      </c>
      <c r="B27" s="48" t="s">
        <v>31</v>
      </c>
      <c r="C27" s="48"/>
      <c r="D27" s="56" t="s">
        <v>24</v>
      </c>
      <c r="E27" s="69">
        <v>8</v>
      </c>
      <c r="F27" s="69">
        <v>7</v>
      </c>
      <c r="G27" s="69">
        <v>7</v>
      </c>
      <c r="H27" s="69">
        <v>5</v>
      </c>
      <c r="I27" s="69">
        <v>8</v>
      </c>
      <c r="J27" s="69">
        <v>9</v>
      </c>
      <c r="K27" s="69">
        <v>7</v>
      </c>
      <c r="L27" s="109">
        <f t="shared" si="2"/>
        <v>-2</v>
      </c>
      <c r="M27" s="110">
        <f t="shared" si="3"/>
        <v>-22.222222222222214</v>
      </c>
    </row>
    <row r="28" spans="1:13" s="54" customFormat="1" ht="13.5" customHeight="1" x14ac:dyDescent="0.2">
      <c r="A28" s="55">
        <v>23</v>
      </c>
      <c r="B28" s="48" t="s">
        <v>32</v>
      </c>
      <c r="C28" s="48"/>
      <c r="D28" s="56" t="s">
        <v>24</v>
      </c>
      <c r="E28" s="69">
        <v>64</v>
      </c>
      <c r="F28" s="69">
        <v>42</v>
      </c>
      <c r="G28" s="69">
        <v>25</v>
      </c>
      <c r="H28" s="69">
        <v>20</v>
      </c>
      <c r="I28" s="69">
        <v>20</v>
      </c>
      <c r="J28" s="69">
        <v>22</v>
      </c>
      <c r="K28" s="69">
        <v>43</v>
      </c>
      <c r="L28" s="109">
        <f t="shared" si="2"/>
        <v>21</v>
      </c>
      <c r="M28" s="110">
        <f t="shared" si="3"/>
        <v>95.454545454545467</v>
      </c>
    </row>
    <row r="29" spans="1:13" s="54" customFormat="1" ht="13.5" customHeight="1" x14ac:dyDescent="0.2">
      <c r="A29" s="55">
        <v>24</v>
      </c>
      <c r="B29" s="48" t="s">
        <v>33</v>
      </c>
      <c r="C29" s="48"/>
      <c r="D29" s="56" t="s">
        <v>24</v>
      </c>
      <c r="E29" s="69">
        <v>155</v>
      </c>
      <c r="F29" s="69">
        <v>106</v>
      </c>
      <c r="G29" s="69">
        <v>148</v>
      </c>
      <c r="H29" s="69">
        <v>144</v>
      </c>
      <c r="I29" s="69">
        <v>128</v>
      </c>
      <c r="J29" s="69">
        <v>132</v>
      </c>
      <c r="K29" s="69">
        <v>175</v>
      </c>
      <c r="L29" s="109">
        <f t="shared" si="2"/>
        <v>43</v>
      </c>
      <c r="M29" s="110">
        <f t="shared" si="3"/>
        <v>32.575757575757564</v>
      </c>
    </row>
    <row r="30" spans="1:13" s="54" customFormat="1" ht="13.5" customHeight="1" x14ac:dyDescent="0.2">
      <c r="A30" s="55">
        <v>25</v>
      </c>
      <c r="B30" s="48" t="s">
        <v>34</v>
      </c>
      <c r="C30" s="48"/>
      <c r="D30" s="56" t="s">
        <v>24</v>
      </c>
      <c r="E30" s="69">
        <v>14</v>
      </c>
      <c r="F30" s="69">
        <v>26</v>
      </c>
      <c r="G30" s="69">
        <v>38</v>
      </c>
      <c r="H30" s="69">
        <v>14</v>
      </c>
      <c r="I30" s="69">
        <v>31</v>
      </c>
      <c r="J30" s="69">
        <v>48</v>
      </c>
      <c r="K30" s="69">
        <v>51</v>
      </c>
      <c r="L30" s="109">
        <f t="shared" si="2"/>
        <v>3</v>
      </c>
      <c r="M30" s="110">
        <f t="shared" si="3"/>
        <v>6.25</v>
      </c>
    </row>
    <row r="31" spans="1:13" s="54" customFormat="1" ht="13.5" customHeight="1" x14ac:dyDescent="0.2">
      <c r="A31" s="55">
        <v>26</v>
      </c>
      <c r="B31" s="48" t="s">
        <v>35</v>
      </c>
      <c r="C31" s="48"/>
      <c r="D31" s="56" t="s">
        <v>24</v>
      </c>
      <c r="E31" s="69">
        <v>120</v>
      </c>
      <c r="F31" s="69">
        <v>93</v>
      </c>
      <c r="G31" s="69">
        <v>54</v>
      </c>
      <c r="H31" s="69">
        <v>41</v>
      </c>
      <c r="I31" s="69">
        <v>85</v>
      </c>
      <c r="J31" s="69">
        <v>76</v>
      </c>
      <c r="K31" s="69">
        <v>54</v>
      </c>
      <c r="L31" s="109">
        <f t="shared" si="2"/>
        <v>-22</v>
      </c>
      <c r="M31" s="110">
        <f t="shared" si="3"/>
        <v>-28.94736842105263</v>
      </c>
    </row>
    <row r="32" spans="1:13" s="54" customFormat="1" ht="13.5" customHeight="1" x14ac:dyDescent="0.2">
      <c r="A32" s="55">
        <v>27</v>
      </c>
      <c r="B32" s="48" t="s">
        <v>36</v>
      </c>
      <c r="C32" s="48"/>
      <c r="D32" s="56" t="s">
        <v>24</v>
      </c>
      <c r="E32" s="122">
        <v>894</v>
      </c>
      <c r="F32" s="122">
        <v>657</v>
      </c>
      <c r="G32" s="122">
        <v>820</v>
      </c>
      <c r="H32" s="122">
        <v>758</v>
      </c>
      <c r="I32" s="122">
        <v>741</v>
      </c>
      <c r="J32" s="122">
        <v>794</v>
      </c>
      <c r="K32" s="122"/>
      <c r="L32" s="109">
        <f t="shared" si="2"/>
        <v>-794</v>
      </c>
      <c r="M32" s="110">
        <f t="shared" si="3"/>
        <v>-100</v>
      </c>
    </row>
    <row r="33" spans="1:13" s="54" customFormat="1" ht="13.5" customHeight="1" x14ac:dyDescent="0.2">
      <c r="A33" s="55">
        <v>28</v>
      </c>
      <c r="B33" s="48" t="s">
        <v>37</v>
      </c>
      <c r="C33" s="48"/>
      <c r="D33" s="56" t="s">
        <v>24</v>
      </c>
      <c r="E33" s="69">
        <v>48</v>
      </c>
      <c r="F33" s="69">
        <v>55</v>
      </c>
      <c r="G33" s="69">
        <v>35</v>
      </c>
      <c r="H33" s="69">
        <v>36</v>
      </c>
      <c r="I33" s="69">
        <v>70</v>
      </c>
      <c r="J33" s="69">
        <v>26</v>
      </c>
      <c r="K33" s="58">
        <v>10</v>
      </c>
      <c r="L33" s="109">
        <f t="shared" si="2"/>
        <v>-16</v>
      </c>
      <c r="M33" s="110">
        <f t="shared" si="3"/>
        <v>-61.538461538461533</v>
      </c>
    </row>
    <row r="34" spans="1:13" s="54" customFormat="1" ht="13.5" customHeight="1" x14ac:dyDescent="0.2">
      <c r="A34" s="55">
        <v>29</v>
      </c>
      <c r="B34" s="48" t="s">
        <v>38</v>
      </c>
      <c r="C34" s="48"/>
      <c r="D34" s="56" t="s">
        <v>24</v>
      </c>
      <c r="E34" s="69">
        <v>144</v>
      </c>
      <c r="F34" s="69">
        <v>65</v>
      </c>
      <c r="G34" s="69">
        <v>335</v>
      </c>
      <c r="H34" s="69">
        <v>53</v>
      </c>
      <c r="I34" s="69">
        <v>108</v>
      </c>
      <c r="J34" s="69">
        <v>89</v>
      </c>
      <c r="K34" s="58">
        <v>38</v>
      </c>
      <c r="L34" s="109">
        <f t="shared" si="2"/>
        <v>-51</v>
      </c>
      <c r="M34" s="110">
        <f t="shared" si="3"/>
        <v>-57.303370786516858</v>
      </c>
    </row>
    <row r="35" spans="1:13" s="54" customFormat="1" ht="13.5" customHeight="1" x14ac:dyDescent="0.2">
      <c r="A35" s="55">
        <v>30</v>
      </c>
      <c r="B35" s="48" t="s">
        <v>39</v>
      </c>
      <c r="C35" s="48"/>
      <c r="D35" s="56" t="s">
        <v>24</v>
      </c>
      <c r="E35" s="69">
        <v>139</v>
      </c>
      <c r="F35" s="69">
        <v>63</v>
      </c>
      <c r="G35" s="69">
        <v>330</v>
      </c>
      <c r="H35" s="69">
        <v>44</v>
      </c>
      <c r="I35" s="69">
        <v>37</v>
      </c>
      <c r="J35" s="69">
        <v>29</v>
      </c>
      <c r="K35" s="58">
        <v>13</v>
      </c>
      <c r="L35" s="109">
        <f t="shared" si="2"/>
        <v>-16</v>
      </c>
      <c r="M35" s="110">
        <f t="shared" si="3"/>
        <v>-55.172413793103445</v>
      </c>
    </row>
    <row r="36" spans="1:13" s="54" customFormat="1" ht="13.5" customHeight="1" x14ac:dyDescent="0.2">
      <c r="A36" s="55">
        <v>31</v>
      </c>
      <c r="B36" s="48" t="s">
        <v>40</v>
      </c>
      <c r="C36" s="48"/>
      <c r="D36" s="56" t="s">
        <v>41</v>
      </c>
      <c r="E36" s="127">
        <v>125</v>
      </c>
      <c r="F36" s="127">
        <v>208.7</v>
      </c>
      <c r="G36" s="128">
        <v>474.6</v>
      </c>
      <c r="H36" s="128">
        <v>958.3</v>
      </c>
      <c r="I36" s="128">
        <v>1288</v>
      </c>
      <c r="J36" s="128">
        <v>1504.3</v>
      </c>
      <c r="K36" s="128">
        <v>1368.7</v>
      </c>
      <c r="L36" s="109">
        <f t="shared" si="2"/>
        <v>-135.59999999999991</v>
      </c>
      <c r="M36" s="110">
        <f t="shared" si="3"/>
        <v>-9.014159409692212</v>
      </c>
    </row>
    <row r="37" spans="1:13" s="54" customFormat="1" ht="13.5" customHeight="1" x14ac:dyDescent="0.2">
      <c r="A37" s="55">
        <v>32</v>
      </c>
      <c r="B37" s="75" t="s">
        <v>42</v>
      </c>
      <c r="C37" s="75"/>
      <c r="D37" s="56" t="s">
        <v>41</v>
      </c>
      <c r="E37" s="127">
        <v>287</v>
      </c>
      <c r="F37" s="127">
        <v>361.2</v>
      </c>
      <c r="G37" s="128">
        <v>815.3</v>
      </c>
      <c r="H37" s="128">
        <v>1315.8</v>
      </c>
      <c r="I37" s="128">
        <v>2221.4</v>
      </c>
      <c r="J37" s="128">
        <v>2569.6999999999998</v>
      </c>
      <c r="K37" s="128">
        <v>2106.9</v>
      </c>
      <c r="L37" s="109">
        <f t="shared" si="2"/>
        <v>-462.79999999999973</v>
      </c>
      <c r="M37" s="110">
        <f t="shared" si="3"/>
        <v>-18.009884422306101</v>
      </c>
    </row>
    <row r="38" spans="1:13" s="54" customFormat="1" ht="13.5" customHeight="1" x14ac:dyDescent="0.2">
      <c r="A38" s="55">
        <v>33</v>
      </c>
      <c r="B38" s="48" t="s">
        <v>43</v>
      </c>
      <c r="C38" s="48"/>
      <c r="D38" s="56" t="s">
        <v>41</v>
      </c>
      <c r="E38" s="127">
        <v>18.8</v>
      </c>
      <c r="F38" s="127">
        <v>53.037699999999994</v>
      </c>
      <c r="G38" s="128">
        <v>74.7</v>
      </c>
      <c r="H38" s="128">
        <v>146.6</v>
      </c>
      <c r="I38" s="128">
        <v>872.7</v>
      </c>
      <c r="J38" s="128">
        <v>321.2</v>
      </c>
      <c r="K38" s="128">
        <v>1009.2</v>
      </c>
      <c r="L38" s="109">
        <f t="shared" si="2"/>
        <v>688</v>
      </c>
      <c r="M38" s="110">
        <f t="shared" si="3"/>
        <v>214.19676214196761</v>
      </c>
    </row>
    <row r="39" spans="1:13" s="54" customFormat="1" ht="13.5" customHeight="1" x14ac:dyDescent="0.2">
      <c r="A39" s="55">
        <v>34</v>
      </c>
      <c r="B39" s="75" t="s">
        <v>44</v>
      </c>
      <c r="C39" s="75"/>
      <c r="D39" s="56" t="s">
        <v>41</v>
      </c>
      <c r="E39" s="127">
        <v>121.6</v>
      </c>
      <c r="F39" s="127">
        <v>129.1711</v>
      </c>
      <c r="G39" s="128">
        <v>194.8</v>
      </c>
      <c r="H39" s="128">
        <v>235.2</v>
      </c>
      <c r="I39" s="128">
        <v>1660</v>
      </c>
      <c r="J39" s="128">
        <v>2670.8</v>
      </c>
      <c r="K39" s="128">
        <v>2259.6999999999998</v>
      </c>
      <c r="L39" s="109">
        <f t="shared" si="2"/>
        <v>-411.10000000000036</v>
      </c>
      <c r="M39" s="110">
        <f t="shared" si="3"/>
        <v>-15.392391792721298</v>
      </c>
    </row>
    <row r="40" spans="1:13" s="129" customFormat="1" ht="18" customHeight="1" x14ac:dyDescent="0.2">
      <c r="A40" s="60">
        <v>35</v>
      </c>
      <c r="B40" s="61" t="s">
        <v>45</v>
      </c>
      <c r="C40" s="61"/>
      <c r="D40" s="62" t="s">
        <v>14</v>
      </c>
      <c r="E40" s="123">
        <f>E41+E43+E45+E47</f>
        <v>404</v>
      </c>
      <c r="F40" s="123">
        <f>F41+F43+F45+F47</f>
        <v>437</v>
      </c>
      <c r="G40" s="123">
        <f>G41+G43+G45+G47</f>
        <v>450</v>
      </c>
      <c r="H40" s="123">
        <f>H41+H43+H45+H47</f>
        <v>431</v>
      </c>
      <c r="I40" s="123">
        <v>421</v>
      </c>
      <c r="J40" s="123">
        <v>415</v>
      </c>
      <c r="K40" s="76">
        <f>K41+K43+K45+K47</f>
        <v>436</v>
      </c>
      <c r="L40" s="109">
        <f>K40-J40</f>
        <v>21</v>
      </c>
      <c r="M40" s="110">
        <f t="shared" si="3"/>
        <v>5.0602409638554207</v>
      </c>
    </row>
    <row r="41" spans="1:13" s="54" customFormat="1" ht="13.5" customHeight="1" x14ac:dyDescent="0.2">
      <c r="A41" s="55">
        <v>36</v>
      </c>
      <c r="B41" s="77" t="s">
        <v>46</v>
      </c>
      <c r="C41" s="78" t="s">
        <v>13</v>
      </c>
      <c r="D41" s="56" t="s">
        <v>14</v>
      </c>
      <c r="E41" s="122">
        <v>330</v>
      </c>
      <c r="F41" s="122">
        <v>350</v>
      </c>
      <c r="G41" s="122">
        <v>345</v>
      </c>
      <c r="H41" s="122">
        <v>323</v>
      </c>
      <c r="I41" s="122">
        <v>309</v>
      </c>
      <c r="J41" s="122">
        <v>289</v>
      </c>
      <c r="K41" s="79">
        <v>288</v>
      </c>
      <c r="L41" s="109">
        <f t="shared" si="2"/>
        <v>-1</v>
      </c>
      <c r="M41" s="110">
        <f t="shared" si="3"/>
        <v>-0.34602076124568271</v>
      </c>
    </row>
    <row r="42" spans="1:13" s="54" customFormat="1" ht="13.5" customHeight="1" x14ac:dyDescent="0.2">
      <c r="A42" s="55">
        <v>37</v>
      </c>
      <c r="B42" s="77"/>
      <c r="C42" s="78" t="s">
        <v>47</v>
      </c>
      <c r="D42" s="56" t="s">
        <v>18</v>
      </c>
      <c r="E42" s="127">
        <f t="shared" ref="E42:J42" si="8">E41/E40*100</f>
        <v>81.683168316831683</v>
      </c>
      <c r="F42" s="127">
        <f t="shared" si="8"/>
        <v>80.091533180778029</v>
      </c>
      <c r="G42" s="127">
        <f t="shared" si="8"/>
        <v>76.666666666666671</v>
      </c>
      <c r="H42" s="127">
        <f t="shared" si="8"/>
        <v>74.941995359628763</v>
      </c>
      <c r="I42" s="127">
        <f t="shared" si="8"/>
        <v>73.396674584323037</v>
      </c>
      <c r="J42" s="127">
        <f t="shared" si="8"/>
        <v>69.638554216867462</v>
      </c>
      <c r="K42" s="81">
        <f>K41/K40*100</f>
        <v>66.055045871559642</v>
      </c>
      <c r="L42" s="109">
        <f t="shared" si="2"/>
        <v>-3.5835083453078198</v>
      </c>
      <c r="M42" s="110">
        <f t="shared" si="3"/>
        <v>-5.1458683851305977</v>
      </c>
    </row>
    <row r="43" spans="1:13" s="54" customFormat="1" ht="13.5" customHeight="1" x14ac:dyDescent="0.2">
      <c r="A43" s="55">
        <v>38</v>
      </c>
      <c r="B43" s="77" t="s">
        <v>48</v>
      </c>
      <c r="C43" s="78" t="s">
        <v>13</v>
      </c>
      <c r="D43" s="56" t="s">
        <v>14</v>
      </c>
      <c r="E43" s="122">
        <v>55</v>
      </c>
      <c r="F43" s="122">
        <v>65</v>
      </c>
      <c r="G43" s="122">
        <v>78</v>
      </c>
      <c r="H43" s="122">
        <v>77</v>
      </c>
      <c r="I43" s="122">
        <v>81</v>
      </c>
      <c r="J43" s="122">
        <v>87</v>
      </c>
      <c r="K43" s="79">
        <v>96</v>
      </c>
      <c r="L43" s="109">
        <f t="shared" si="2"/>
        <v>9</v>
      </c>
      <c r="M43" s="110">
        <f t="shared" si="3"/>
        <v>10.34482758620689</v>
      </c>
    </row>
    <row r="44" spans="1:13" s="54" customFormat="1" ht="13.5" customHeight="1" x14ac:dyDescent="0.2">
      <c r="A44" s="55">
        <v>39</v>
      </c>
      <c r="B44" s="77"/>
      <c r="C44" s="78" t="s">
        <v>47</v>
      </c>
      <c r="D44" s="56" t="s">
        <v>18</v>
      </c>
      <c r="E44" s="127">
        <f t="shared" ref="E44:J44" si="9">E43/E40*100</f>
        <v>13.613861386138614</v>
      </c>
      <c r="F44" s="127">
        <f t="shared" si="9"/>
        <v>14.874141876430205</v>
      </c>
      <c r="G44" s="127">
        <f t="shared" si="9"/>
        <v>17.333333333333336</v>
      </c>
      <c r="H44" s="127">
        <f t="shared" si="9"/>
        <v>17.865429234338748</v>
      </c>
      <c r="I44" s="127">
        <f t="shared" si="9"/>
        <v>19.239904988123516</v>
      </c>
      <c r="J44" s="127">
        <f t="shared" si="9"/>
        <v>20.963855421686748</v>
      </c>
      <c r="K44" s="81">
        <f>K43/K40*100</f>
        <v>22.018348623853214</v>
      </c>
      <c r="L44" s="109">
        <f t="shared" si="2"/>
        <v>1.0544932021664657</v>
      </c>
      <c r="M44" s="110">
        <f t="shared" si="3"/>
        <v>5.0300537804492222</v>
      </c>
    </row>
    <row r="45" spans="1:13" s="54" customFormat="1" ht="13.5" customHeight="1" x14ac:dyDescent="0.2">
      <c r="A45" s="55">
        <v>40</v>
      </c>
      <c r="B45" s="77" t="s">
        <v>49</v>
      </c>
      <c r="C45" s="78" t="s">
        <v>13</v>
      </c>
      <c r="D45" s="56" t="s">
        <v>14</v>
      </c>
      <c r="E45" s="122">
        <v>16</v>
      </c>
      <c r="F45" s="122">
        <v>18</v>
      </c>
      <c r="G45" s="122">
        <v>19</v>
      </c>
      <c r="H45" s="122">
        <v>23</v>
      </c>
      <c r="I45" s="122">
        <v>22</v>
      </c>
      <c r="J45" s="122">
        <v>27</v>
      </c>
      <c r="K45" s="79">
        <v>39</v>
      </c>
      <c r="L45" s="109">
        <f t="shared" si="2"/>
        <v>12</v>
      </c>
      <c r="M45" s="110">
        <f t="shared" si="3"/>
        <v>44.444444444444429</v>
      </c>
    </row>
    <row r="46" spans="1:13" s="54" customFormat="1" ht="13.5" customHeight="1" x14ac:dyDescent="0.2">
      <c r="A46" s="55">
        <v>41</v>
      </c>
      <c r="B46" s="77"/>
      <c r="C46" s="78" t="s">
        <v>47</v>
      </c>
      <c r="D46" s="56" t="s">
        <v>18</v>
      </c>
      <c r="E46" s="127">
        <f t="shared" ref="E46:J46" si="10">E45/E40*100</f>
        <v>3.9603960396039604</v>
      </c>
      <c r="F46" s="127">
        <f t="shared" si="10"/>
        <v>4.1189931350114417</v>
      </c>
      <c r="G46" s="127">
        <f t="shared" si="10"/>
        <v>4.2222222222222223</v>
      </c>
      <c r="H46" s="127">
        <f t="shared" si="10"/>
        <v>5.3364269141531322</v>
      </c>
      <c r="I46" s="127">
        <f t="shared" si="10"/>
        <v>5.225653206650831</v>
      </c>
      <c r="J46" s="127">
        <f t="shared" si="10"/>
        <v>6.5060240963855414</v>
      </c>
      <c r="K46" s="81">
        <f>K45/K40*100</f>
        <v>8.9449541284403669</v>
      </c>
      <c r="L46" s="109">
        <f t="shared" si="2"/>
        <v>2.4389300320548255</v>
      </c>
      <c r="M46" s="110">
        <f t="shared" si="3"/>
        <v>37.487257900101952</v>
      </c>
    </row>
    <row r="47" spans="1:13" s="54" customFormat="1" ht="13.5" customHeight="1" x14ac:dyDescent="0.2">
      <c r="A47" s="55">
        <v>42</v>
      </c>
      <c r="B47" s="77" t="s">
        <v>50</v>
      </c>
      <c r="C47" s="78" t="s">
        <v>13</v>
      </c>
      <c r="D47" s="56" t="s">
        <v>14</v>
      </c>
      <c r="E47" s="122">
        <v>3</v>
      </c>
      <c r="F47" s="122">
        <v>4</v>
      </c>
      <c r="G47" s="122">
        <v>8</v>
      </c>
      <c r="H47" s="122">
        <v>8</v>
      </c>
      <c r="I47" s="122">
        <v>8</v>
      </c>
      <c r="J47" s="122">
        <v>12</v>
      </c>
      <c r="K47" s="79">
        <v>13</v>
      </c>
      <c r="L47" s="109">
        <f t="shared" si="2"/>
        <v>1</v>
      </c>
      <c r="M47" s="110">
        <f t="shared" si="3"/>
        <v>8.3333333333333286</v>
      </c>
    </row>
    <row r="48" spans="1:13" s="54" customFormat="1" ht="13.5" customHeight="1" x14ac:dyDescent="0.2">
      <c r="A48" s="55">
        <v>43</v>
      </c>
      <c r="B48" s="77"/>
      <c r="C48" s="78" t="s">
        <v>47</v>
      </c>
      <c r="D48" s="56" t="s">
        <v>18</v>
      </c>
      <c r="E48" s="127">
        <f t="shared" ref="E48:J48" si="11">E47/E40*100</f>
        <v>0.74257425742574257</v>
      </c>
      <c r="F48" s="127">
        <f t="shared" si="11"/>
        <v>0.91533180778032042</v>
      </c>
      <c r="G48" s="127">
        <f t="shared" si="11"/>
        <v>1.7777777777777777</v>
      </c>
      <c r="H48" s="127">
        <f t="shared" si="11"/>
        <v>1.8561484918793503</v>
      </c>
      <c r="I48" s="127">
        <f t="shared" si="11"/>
        <v>1.9002375296912115</v>
      </c>
      <c r="J48" s="127">
        <f t="shared" si="11"/>
        <v>2.8915662650602409</v>
      </c>
      <c r="K48" s="81">
        <f>K47/K40*100</f>
        <v>2.9816513761467891</v>
      </c>
      <c r="L48" s="109">
        <f t="shared" si="2"/>
        <v>9.0085111086548153E-2</v>
      </c>
      <c r="M48" s="110">
        <f t="shared" si="3"/>
        <v>3.1154434250764638</v>
      </c>
    </row>
    <row r="49" spans="1:13" s="129" customFormat="1" ht="15" customHeight="1" x14ac:dyDescent="0.2">
      <c r="A49" s="60">
        <v>44</v>
      </c>
      <c r="B49" s="82" t="s">
        <v>51</v>
      </c>
      <c r="C49" s="82"/>
      <c r="D49" s="62" t="s">
        <v>14</v>
      </c>
      <c r="E49" s="123">
        <v>273</v>
      </c>
      <c r="F49" s="123">
        <v>281</v>
      </c>
      <c r="G49" s="123">
        <v>294</v>
      </c>
      <c r="H49" s="123">
        <v>247</v>
      </c>
      <c r="I49" s="123">
        <v>224</v>
      </c>
      <c r="J49" s="123">
        <v>235</v>
      </c>
      <c r="K49" s="84">
        <v>246</v>
      </c>
      <c r="L49" s="109">
        <f t="shared" si="2"/>
        <v>11</v>
      </c>
      <c r="M49" s="110">
        <f t="shared" si="3"/>
        <v>4.6808510638297776</v>
      </c>
    </row>
    <row r="50" spans="1:13" s="54" customFormat="1" ht="13.5" customHeight="1" x14ac:dyDescent="0.2">
      <c r="A50" s="55">
        <v>45</v>
      </c>
      <c r="B50" s="48" t="s">
        <v>52</v>
      </c>
      <c r="C50" s="48"/>
      <c r="D50" s="56" t="s">
        <v>14</v>
      </c>
      <c r="E50" s="122">
        <v>154</v>
      </c>
      <c r="F50" s="69">
        <v>222</v>
      </c>
      <c r="G50" s="69">
        <v>252</v>
      </c>
      <c r="H50" s="69">
        <v>177</v>
      </c>
      <c r="I50" s="69">
        <v>292</v>
      </c>
      <c r="J50" s="69">
        <v>188</v>
      </c>
      <c r="K50" s="64">
        <v>237</v>
      </c>
      <c r="L50" s="109">
        <f t="shared" si="2"/>
        <v>49</v>
      </c>
      <c r="M50" s="110">
        <f t="shared" si="3"/>
        <v>26.063829787234056</v>
      </c>
    </row>
    <row r="51" spans="1:13" s="54" customFormat="1" ht="13.5" customHeight="1" x14ac:dyDescent="0.2">
      <c r="A51" s="55">
        <v>46</v>
      </c>
      <c r="B51" s="48" t="s">
        <v>53</v>
      </c>
      <c r="C51" s="48"/>
      <c r="D51" s="56" t="s">
        <v>18</v>
      </c>
      <c r="E51" s="127">
        <f t="shared" ref="E51:J51" si="12">E50/E49*100</f>
        <v>56.410256410256409</v>
      </c>
      <c r="F51" s="127">
        <f t="shared" si="12"/>
        <v>79.003558718861214</v>
      </c>
      <c r="G51" s="127">
        <f t="shared" si="12"/>
        <v>85.714285714285708</v>
      </c>
      <c r="H51" s="127">
        <f t="shared" si="12"/>
        <v>71.659919028340084</v>
      </c>
      <c r="I51" s="127">
        <f t="shared" si="12"/>
        <v>130.35714285714286</v>
      </c>
      <c r="J51" s="127">
        <f t="shared" si="12"/>
        <v>80</v>
      </c>
      <c r="K51" s="87">
        <f>K50/K49*100</f>
        <v>96.341463414634148</v>
      </c>
      <c r="L51" s="109">
        <f t="shared" si="2"/>
        <v>16.341463414634148</v>
      </c>
      <c r="M51" s="110">
        <f t="shared" si="3"/>
        <v>20.426829268292693</v>
      </c>
    </row>
    <row r="52" spans="1:13" s="54" customFormat="1" ht="13.5" customHeight="1" x14ac:dyDescent="0.2">
      <c r="A52" s="55">
        <v>47</v>
      </c>
      <c r="B52" s="48" t="s">
        <v>54</v>
      </c>
      <c r="C52" s="48"/>
      <c r="D52" s="56" t="s">
        <v>14</v>
      </c>
      <c r="E52" s="122">
        <v>94</v>
      </c>
      <c r="F52" s="69">
        <v>192</v>
      </c>
      <c r="G52" s="69">
        <v>212</v>
      </c>
      <c r="H52" s="69">
        <v>174</v>
      </c>
      <c r="I52" s="69">
        <v>188</v>
      </c>
      <c r="J52" s="69">
        <v>198</v>
      </c>
      <c r="K52" s="64">
        <v>226</v>
      </c>
      <c r="L52" s="109">
        <f t="shared" si="2"/>
        <v>28</v>
      </c>
      <c r="M52" s="110">
        <f t="shared" si="3"/>
        <v>14.141414141414145</v>
      </c>
    </row>
    <row r="53" spans="1:13" s="54" customFormat="1" ht="13.5" customHeight="1" x14ac:dyDescent="0.2">
      <c r="A53" s="55">
        <v>48</v>
      </c>
      <c r="B53" s="48" t="s">
        <v>53</v>
      </c>
      <c r="C53" s="48"/>
      <c r="D53" s="56" t="s">
        <v>18</v>
      </c>
      <c r="E53" s="127">
        <f t="shared" ref="E53:J53" si="13">E52/E49*100</f>
        <v>34.432234432234431</v>
      </c>
      <c r="F53" s="127">
        <f t="shared" si="13"/>
        <v>68.327402135231324</v>
      </c>
      <c r="G53" s="127">
        <f t="shared" si="13"/>
        <v>72.10884353741497</v>
      </c>
      <c r="H53" s="127">
        <f t="shared" si="13"/>
        <v>70.445344129554655</v>
      </c>
      <c r="I53" s="127">
        <f t="shared" si="13"/>
        <v>83.928571428571431</v>
      </c>
      <c r="J53" s="127">
        <f t="shared" si="13"/>
        <v>84.255319148936167</v>
      </c>
      <c r="K53" s="87">
        <f>K52/K49*100</f>
        <v>91.869918699186996</v>
      </c>
      <c r="L53" s="109">
        <f t="shared" si="2"/>
        <v>7.6145995502508299</v>
      </c>
      <c r="M53" s="110">
        <f t="shared" si="3"/>
        <v>9.0375297692371106</v>
      </c>
    </row>
    <row r="54" spans="1:13" s="54" customFormat="1" ht="13.5" customHeight="1" x14ac:dyDescent="0.2">
      <c r="A54" s="55">
        <v>49</v>
      </c>
      <c r="B54" s="48" t="s">
        <v>55</v>
      </c>
      <c r="C54" s="48"/>
      <c r="D54" s="56" t="s">
        <v>14</v>
      </c>
      <c r="E54" s="122">
        <v>37</v>
      </c>
      <c r="F54" s="69">
        <v>35</v>
      </c>
      <c r="G54" s="69">
        <v>73</v>
      </c>
      <c r="H54" s="69">
        <v>87</v>
      </c>
      <c r="I54" s="69">
        <v>110</v>
      </c>
      <c r="J54" s="69">
        <v>193</v>
      </c>
      <c r="K54" s="64">
        <v>171</v>
      </c>
      <c r="L54" s="109">
        <f t="shared" si="2"/>
        <v>-22</v>
      </c>
      <c r="M54" s="110">
        <f t="shared" si="3"/>
        <v>-11.398963730569946</v>
      </c>
    </row>
    <row r="55" spans="1:13" s="54" customFormat="1" ht="13.5" customHeight="1" x14ac:dyDescent="0.2">
      <c r="A55" s="55">
        <v>50</v>
      </c>
      <c r="B55" s="48" t="s">
        <v>53</v>
      </c>
      <c r="C55" s="48"/>
      <c r="D55" s="56" t="s">
        <v>18</v>
      </c>
      <c r="E55" s="127">
        <f t="shared" ref="E55:J55" si="14">E54/E49*100</f>
        <v>13.553113553113553</v>
      </c>
      <c r="F55" s="127">
        <f t="shared" si="14"/>
        <v>12.455516014234876</v>
      </c>
      <c r="G55" s="127">
        <f t="shared" si="14"/>
        <v>24.829931972789115</v>
      </c>
      <c r="H55" s="127">
        <f t="shared" si="14"/>
        <v>35.222672064777328</v>
      </c>
      <c r="I55" s="127">
        <f t="shared" si="14"/>
        <v>49.107142857142854</v>
      </c>
      <c r="J55" s="127">
        <f t="shared" si="14"/>
        <v>82.127659574468083</v>
      </c>
      <c r="K55" s="87">
        <f>K54/K49*100</f>
        <v>69.512195121951208</v>
      </c>
      <c r="L55" s="109">
        <f t="shared" si="2"/>
        <v>-12.615464452516875</v>
      </c>
      <c r="M55" s="110">
        <f t="shared" si="3"/>
        <v>-15.360798685707081</v>
      </c>
    </row>
    <row r="56" spans="1:13" s="54" customFormat="1" ht="13.5" customHeight="1" x14ac:dyDescent="0.2">
      <c r="A56" s="55">
        <v>51</v>
      </c>
      <c r="B56" s="48" t="s">
        <v>56</v>
      </c>
      <c r="C56" s="48"/>
      <c r="D56" s="56" t="s">
        <v>14</v>
      </c>
      <c r="E56" s="122">
        <v>75</v>
      </c>
      <c r="F56" s="69">
        <v>97</v>
      </c>
      <c r="G56" s="69">
        <v>162</v>
      </c>
      <c r="H56" s="130">
        <v>172</v>
      </c>
      <c r="I56" s="130">
        <v>152</v>
      </c>
      <c r="J56" s="130">
        <v>127</v>
      </c>
      <c r="K56" s="64">
        <v>119</v>
      </c>
      <c r="L56" s="109">
        <f t="shared" si="2"/>
        <v>-8</v>
      </c>
      <c r="M56" s="110">
        <f t="shared" si="3"/>
        <v>-6.2992125984251999</v>
      </c>
    </row>
    <row r="57" spans="1:13" s="54" customFormat="1" ht="13.5" customHeight="1" x14ac:dyDescent="0.2">
      <c r="A57" s="55">
        <v>52</v>
      </c>
      <c r="B57" s="48" t="s">
        <v>53</v>
      </c>
      <c r="C57" s="48"/>
      <c r="D57" s="56" t="s">
        <v>18</v>
      </c>
      <c r="E57" s="127">
        <f t="shared" ref="E57:J57" si="15">E56/E49*100</f>
        <v>27.472527472527474</v>
      </c>
      <c r="F57" s="127">
        <f t="shared" si="15"/>
        <v>34.519572953736656</v>
      </c>
      <c r="G57" s="127">
        <f t="shared" si="15"/>
        <v>55.102040816326522</v>
      </c>
      <c r="H57" s="127">
        <f t="shared" si="15"/>
        <v>69.635627530364374</v>
      </c>
      <c r="I57" s="127">
        <f t="shared" si="15"/>
        <v>67.857142857142861</v>
      </c>
      <c r="J57" s="127">
        <f t="shared" si="15"/>
        <v>54.042553191489361</v>
      </c>
      <c r="K57" s="87">
        <f>K56/K49*100</f>
        <v>48.373983739837399</v>
      </c>
      <c r="L57" s="109">
        <f t="shared" si="2"/>
        <v>-5.6685694516519618</v>
      </c>
      <c r="M57" s="110">
        <f t="shared" si="3"/>
        <v>-10.489085205812685</v>
      </c>
    </row>
    <row r="58" spans="1:13" s="129" customFormat="1" ht="18" customHeight="1" x14ac:dyDescent="0.2">
      <c r="A58" s="60">
        <v>53</v>
      </c>
      <c r="B58" s="61" t="s">
        <v>57</v>
      </c>
      <c r="C58" s="61"/>
      <c r="D58" s="62" t="s">
        <v>58</v>
      </c>
      <c r="E58" s="123">
        <f>SUM(E59:E63)</f>
        <v>53275</v>
      </c>
      <c r="F58" s="123">
        <f t="shared" ref="F58:H58" si="16">SUM(F59:F63)</f>
        <v>58227</v>
      </c>
      <c r="G58" s="123">
        <f t="shared" si="16"/>
        <v>67737</v>
      </c>
      <c r="H58" s="123">
        <f t="shared" si="16"/>
        <v>71224</v>
      </c>
      <c r="I58" s="123">
        <v>71522</v>
      </c>
      <c r="J58" s="123">
        <v>81907</v>
      </c>
      <c r="K58" s="84">
        <f>SUM(K59:K63)</f>
        <v>95385</v>
      </c>
      <c r="L58" s="109">
        <f t="shared" si="2"/>
        <v>13478</v>
      </c>
      <c r="M58" s="110">
        <f t="shared" si="3"/>
        <v>16.45524802519931</v>
      </c>
    </row>
    <row r="59" spans="1:13" s="54" customFormat="1" ht="13.5" customHeight="1" x14ac:dyDescent="0.2">
      <c r="A59" s="55">
        <v>54</v>
      </c>
      <c r="B59" s="89" t="s">
        <v>59</v>
      </c>
      <c r="C59" s="89"/>
      <c r="D59" s="56" t="s">
        <v>58</v>
      </c>
      <c r="E59" s="122">
        <v>381</v>
      </c>
      <c r="F59" s="122">
        <v>379</v>
      </c>
      <c r="G59" s="122">
        <v>372</v>
      </c>
      <c r="H59" s="122">
        <v>320</v>
      </c>
      <c r="I59" s="122">
        <v>260</v>
      </c>
      <c r="J59" s="122">
        <v>267</v>
      </c>
      <c r="K59" s="64">
        <v>268</v>
      </c>
      <c r="L59" s="109">
        <f t="shared" si="2"/>
        <v>1</v>
      </c>
      <c r="M59" s="110">
        <f t="shared" si="3"/>
        <v>0.37453183520599964</v>
      </c>
    </row>
    <row r="60" spans="1:13" s="54" customFormat="1" ht="13.5" customHeight="1" x14ac:dyDescent="0.2">
      <c r="A60" s="55">
        <v>55</v>
      </c>
      <c r="B60" s="89" t="s">
        <v>60</v>
      </c>
      <c r="C60" s="89"/>
      <c r="D60" s="56" t="s">
        <v>58</v>
      </c>
      <c r="E60" s="122">
        <v>4675</v>
      </c>
      <c r="F60" s="122">
        <v>5880</v>
      </c>
      <c r="G60" s="122">
        <v>7622</v>
      </c>
      <c r="H60" s="122">
        <v>8947</v>
      </c>
      <c r="I60" s="122">
        <v>9809</v>
      </c>
      <c r="J60" s="122">
        <v>11135</v>
      </c>
      <c r="K60" s="64">
        <v>13983</v>
      </c>
      <c r="L60" s="109">
        <f t="shared" si="2"/>
        <v>2848</v>
      </c>
      <c r="M60" s="110">
        <f t="shared" si="3"/>
        <v>25.57700942972609</v>
      </c>
    </row>
    <row r="61" spans="1:13" s="72" customFormat="1" ht="13.5" customHeight="1" x14ac:dyDescent="0.2">
      <c r="A61" s="55">
        <v>56</v>
      </c>
      <c r="B61" s="89" t="s">
        <v>61</v>
      </c>
      <c r="C61" s="89"/>
      <c r="D61" s="56" t="s">
        <v>58</v>
      </c>
      <c r="E61" s="122">
        <v>3532</v>
      </c>
      <c r="F61" s="122">
        <v>4581</v>
      </c>
      <c r="G61" s="122">
        <v>5134</v>
      </c>
      <c r="H61" s="122">
        <v>5825</v>
      </c>
      <c r="I61" s="122">
        <v>6695</v>
      </c>
      <c r="J61" s="122">
        <v>7857</v>
      </c>
      <c r="K61" s="64">
        <v>9291</v>
      </c>
      <c r="L61" s="109">
        <f t="shared" si="2"/>
        <v>1434</v>
      </c>
      <c r="M61" s="110">
        <f t="shared" si="3"/>
        <v>18.251240931653314</v>
      </c>
    </row>
    <row r="62" spans="1:13" s="72" customFormat="1" ht="13.5" customHeight="1" x14ac:dyDescent="0.2">
      <c r="A62" s="55">
        <v>57</v>
      </c>
      <c r="B62" s="89" t="s">
        <v>62</v>
      </c>
      <c r="C62" s="89"/>
      <c r="D62" s="56" t="s">
        <v>58</v>
      </c>
      <c r="E62" s="122">
        <v>24677</v>
      </c>
      <c r="F62" s="122">
        <v>27138</v>
      </c>
      <c r="G62" s="122">
        <v>29897</v>
      </c>
      <c r="H62" s="122">
        <v>31324</v>
      </c>
      <c r="I62" s="122">
        <v>31089</v>
      </c>
      <c r="J62" s="122">
        <v>34433</v>
      </c>
      <c r="K62" s="64">
        <v>39761</v>
      </c>
      <c r="L62" s="109">
        <f t="shared" si="2"/>
        <v>5328</v>
      </c>
      <c r="M62" s="110">
        <f t="shared" si="3"/>
        <v>15.473528301338831</v>
      </c>
    </row>
    <row r="63" spans="1:13" s="72" customFormat="1" ht="13.5" customHeight="1" x14ac:dyDescent="0.2">
      <c r="A63" s="55">
        <v>58</v>
      </c>
      <c r="B63" s="89" t="s">
        <v>63</v>
      </c>
      <c r="C63" s="89"/>
      <c r="D63" s="56" t="s">
        <v>58</v>
      </c>
      <c r="E63" s="122">
        <v>20010</v>
      </c>
      <c r="F63" s="122">
        <v>20249</v>
      </c>
      <c r="G63" s="122">
        <v>24712</v>
      </c>
      <c r="H63" s="122">
        <v>24808</v>
      </c>
      <c r="I63" s="122">
        <v>23669</v>
      </c>
      <c r="J63" s="122">
        <v>28215</v>
      </c>
      <c r="K63" s="64">
        <v>32082</v>
      </c>
      <c r="L63" s="109">
        <f t="shared" si="2"/>
        <v>3867</v>
      </c>
      <c r="M63" s="110">
        <f t="shared" si="3"/>
        <v>13.705475810738974</v>
      </c>
    </row>
    <row r="64" spans="1:13" s="72" customFormat="1" ht="13.5" customHeight="1" x14ac:dyDescent="0.2">
      <c r="A64" s="55">
        <v>59</v>
      </c>
      <c r="B64" s="48" t="s">
        <v>64</v>
      </c>
      <c r="C64" s="48"/>
      <c r="D64" s="56" t="s">
        <v>58</v>
      </c>
      <c r="E64" s="122">
        <f>SUM(E65:E69)</f>
        <v>24391</v>
      </c>
      <c r="F64" s="122">
        <f>SUM(F65:F69)</f>
        <v>27223</v>
      </c>
      <c r="G64" s="122">
        <f>SUM(G65:G69)</f>
        <v>29723</v>
      </c>
      <c r="H64" s="122">
        <f>SUM(H65:H69)</f>
        <v>32357</v>
      </c>
      <c r="I64" s="122">
        <v>32323</v>
      </c>
      <c r="J64" s="122">
        <v>36399</v>
      </c>
      <c r="K64" s="84">
        <f>SUM(K65:K69)</f>
        <v>43197</v>
      </c>
      <c r="L64" s="109">
        <f t="shared" si="2"/>
        <v>6798</v>
      </c>
      <c r="M64" s="110">
        <f t="shared" si="3"/>
        <v>18.676337262012694</v>
      </c>
    </row>
    <row r="65" spans="1:13" s="72" customFormat="1" ht="13.5" customHeight="1" x14ac:dyDescent="0.2">
      <c r="A65" s="55">
        <v>60</v>
      </c>
      <c r="B65" s="89" t="s">
        <v>65</v>
      </c>
      <c r="C65" s="89"/>
      <c r="D65" s="56" t="s">
        <v>58</v>
      </c>
      <c r="E65" s="122">
        <v>132</v>
      </c>
      <c r="F65" s="122">
        <v>140</v>
      </c>
      <c r="G65" s="122">
        <v>142</v>
      </c>
      <c r="H65" s="122">
        <v>121</v>
      </c>
      <c r="I65" s="122">
        <v>99</v>
      </c>
      <c r="J65" s="122">
        <v>107</v>
      </c>
      <c r="K65" s="122">
        <v>100</v>
      </c>
      <c r="L65" s="109">
        <f t="shared" si="2"/>
        <v>-7</v>
      </c>
      <c r="M65" s="110">
        <f t="shared" si="3"/>
        <v>-6.5420560747663501</v>
      </c>
    </row>
    <row r="66" spans="1:13" s="72" customFormat="1" ht="13.5" customHeight="1" x14ac:dyDescent="0.2">
      <c r="A66" s="55">
        <v>61</v>
      </c>
      <c r="B66" s="89" t="s">
        <v>66</v>
      </c>
      <c r="C66" s="89"/>
      <c r="D66" s="56" t="s">
        <v>58</v>
      </c>
      <c r="E66" s="122">
        <v>1366</v>
      </c>
      <c r="F66" s="122">
        <v>1793</v>
      </c>
      <c r="G66" s="122">
        <v>2308</v>
      </c>
      <c r="H66" s="122">
        <v>2692</v>
      </c>
      <c r="I66" s="122">
        <v>3040</v>
      </c>
      <c r="J66" s="122">
        <v>3500</v>
      </c>
      <c r="K66" s="122">
        <v>4712</v>
      </c>
      <c r="L66" s="109">
        <f t="shared" si="2"/>
        <v>1212</v>
      </c>
      <c r="M66" s="110">
        <f t="shared" si="3"/>
        <v>34.628571428571433</v>
      </c>
    </row>
    <row r="67" spans="1:13" s="72" customFormat="1" ht="13.5" customHeight="1" x14ac:dyDescent="0.2">
      <c r="A67" s="55">
        <v>62</v>
      </c>
      <c r="B67" s="89" t="s">
        <v>67</v>
      </c>
      <c r="C67" s="89"/>
      <c r="D67" s="56" t="s">
        <v>58</v>
      </c>
      <c r="E67" s="122">
        <v>1397</v>
      </c>
      <c r="F67" s="122">
        <v>1778</v>
      </c>
      <c r="G67" s="122">
        <v>2059</v>
      </c>
      <c r="H67" s="122">
        <v>2299</v>
      </c>
      <c r="I67" s="122">
        <v>2576</v>
      </c>
      <c r="J67" s="122">
        <v>3121</v>
      </c>
      <c r="K67" s="122">
        <v>3687</v>
      </c>
      <c r="L67" s="109">
        <f t="shared" si="2"/>
        <v>566</v>
      </c>
      <c r="M67" s="110">
        <f t="shared" si="3"/>
        <v>18.135213072733094</v>
      </c>
    </row>
    <row r="68" spans="1:13" s="72" customFormat="1" ht="13.5" customHeight="1" x14ac:dyDescent="0.2">
      <c r="A68" s="55">
        <v>63</v>
      </c>
      <c r="B68" s="89" t="s">
        <v>68</v>
      </c>
      <c r="C68" s="89"/>
      <c r="D68" s="56" t="s">
        <v>58</v>
      </c>
      <c r="E68" s="122">
        <v>11876</v>
      </c>
      <c r="F68" s="122">
        <v>13267</v>
      </c>
      <c r="G68" s="122">
        <v>13883</v>
      </c>
      <c r="H68" s="122">
        <v>15313</v>
      </c>
      <c r="I68" s="122">
        <v>15182</v>
      </c>
      <c r="J68" s="122">
        <v>16476</v>
      </c>
      <c r="K68" s="122">
        <v>19421</v>
      </c>
      <c r="L68" s="109">
        <f t="shared" si="2"/>
        <v>2945</v>
      </c>
      <c r="M68" s="110">
        <f t="shared" si="3"/>
        <v>17.87448409808205</v>
      </c>
    </row>
    <row r="69" spans="1:13" s="72" customFormat="1" ht="13.5" customHeight="1" x14ac:dyDescent="0.2">
      <c r="A69" s="55">
        <v>64</v>
      </c>
      <c r="B69" s="89" t="s">
        <v>69</v>
      </c>
      <c r="C69" s="89"/>
      <c r="D69" s="56" t="s">
        <v>58</v>
      </c>
      <c r="E69" s="122">
        <v>9620</v>
      </c>
      <c r="F69" s="122">
        <v>10245</v>
      </c>
      <c r="G69" s="122">
        <v>11331</v>
      </c>
      <c r="H69" s="122">
        <v>11932</v>
      </c>
      <c r="I69" s="122">
        <v>11426</v>
      </c>
      <c r="J69" s="122">
        <v>13195</v>
      </c>
      <c r="K69" s="122">
        <v>15277</v>
      </c>
      <c r="L69" s="109">
        <f t="shared" si="2"/>
        <v>2082</v>
      </c>
      <c r="M69" s="110">
        <f t="shared" si="3"/>
        <v>15.77870405456612</v>
      </c>
    </row>
    <row r="70" spans="1:13" s="72" customFormat="1" ht="13.5" customHeight="1" x14ac:dyDescent="0.2">
      <c r="A70" s="55">
        <v>65</v>
      </c>
      <c r="B70" s="48" t="s">
        <v>70</v>
      </c>
      <c r="C70" s="48"/>
      <c r="D70" s="56" t="s">
        <v>58</v>
      </c>
      <c r="E70" s="122">
        <v>611</v>
      </c>
      <c r="F70" s="122">
        <v>772</v>
      </c>
      <c r="G70" s="122">
        <v>942</v>
      </c>
      <c r="H70" s="122">
        <v>871</v>
      </c>
      <c r="I70" s="122">
        <v>980</v>
      </c>
      <c r="J70" s="122">
        <v>966</v>
      </c>
      <c r="K70" s="122">
        <v>1147</v>
      </c>
      <c r="L70" s="109">
        <f t="shared" si="2"/>
        <v>181</v>
      </c>
      <c r="M70" s="110">
        <f t="shared" si="3"/>
        <v>18.737060041407872</v>
      </c>
    </row>
    <row r="71" spans="1:13" s="72" customFormat="1" ht="13.5" customHeight="1" x14ac:dyDescent="0.2">
      <c r="A71" s="55">
        <v>66</v>
      </c>
      <c r="B71" s="48" t="s">
        <v>71</v>
      </c>
      <c r="C71" s="48"/>
      <c r="D71" s="56" t="s">
        <v>58</v>
      </c>
      <c r="E71" s="122">
        <v>14397</v>
      </c>
      <c r="F71" s="122">
        <v>16174</v>
      </c>
      <c r="G71" s="122">
        <v>23307</v>
      </c>
      <c r="H71" s="122">
        <v>23264</v>
      </c>
      <c r="I71" s="122">
        <v>24677</v>
      </c>
      <c r="J71" s="122">
        <v>28151</v>
      </c>
      <c r="K71" s="122">
        <v>28692</v>
      </c>
      <c r="L71" s="109">
        <f t="shared" si="2"/>
        <v>541</v>
      </c>
      <c r="M71" s="110">
        <f t="shared" si="3"/>
        <v>1.9217789776562171</v>
      </c>
    </row>
    <row r="72" spans="1:13" s="72" customFormat="1" ht="13.5" customHeight="1" x14ac:dyDescent="0.2">
      <c r="A72" s="55">
        <v>67</v>
      </c>
      <c r="B72" s="48" t="s">
        <v>72</v>
      </c>
      <c r="C72" s="48"/>
      <c r="D72" s="56" t="s">
        <v>58</v>
      </c>
      <c r="E72" s="122">
        <v>12330</v>
      </c>
      <c r="F72" s="122">
        <v>7826</v>
      </c>
      <c r="G72" s="122">
        <v>679</v>
      </c>
      <c r="H72" s="122">
        <v>1966</v>
      </c>
      <c r="I72" s="122">
        <v>1773</v>
      </c>
      <c r="J72" s="122">
        <v>236</v>
      </c>
      <c r="K72" s="122">
        <v>3434</v>
      </c>
      <c r="L72" s="109">
        <f t="shared" si="2"/>
        <v>3198</v>
      </c>
      <c r="M72" s="110">
        <f t="shared" si="3"/>
        <v>1355.0847457627119</v>
      </c>
    </row>
    <row r="73" spans="1:13" s="72" customFormat="1" ht="13.5" customHeight="1" x14ac:dyDescent="0.2">
      <c r="A73" s="55">
        <v>68</v>
      </c>
      <c r="B73" s="48" t="s">
        <v>73</v>
      </c>
      <c r="C73" s="48"/>
      <c r="D73" s="56" t="s">
        <v>58</v>
      </c>
      <c r="E73" s="122">
        <v>45398</v>
      </c>
      <c r="F73" s="122">
        <v>10445</v>
      </c>
      <c r="G73" s="122">
        <v>1540</v>
      </c>
      <c r="H73" s="122">
        <v>3087</v>
      </c>
      <c r="I73" s="122">
        <v>4827</v>
      </c>
      <c r="J73" s="122">
        <v>247</v>
      </c>
      <c r="K73" s="122">
        <v>3790</v>
      </c>
      <c r="L73" s="109">
        <f t="shared" si="2"/>
        <v>3543</v>
      </c>
      <c r="M73" s="110">
        <f t="shared" si="3"/>
        <v>1434.4129554655869</v>
      </c>
    </row>
    <row r="74" spans="1:13" s="72" customFormat="1" ht="13.5" customHeight="1" x14ac:dyDescent="0.2">
      <c r="A74" s="55">
        <v>69</v>
      </c>
      <c r="B74" s="48" t="s">
        <v>74</v>
      </c>
      <c r="C74" s="48"/>
      <c r="D74" s="56" t="s">
        <v>58</v>
      </c>
      <c r="E74" s="122">
        <v>527</v>
      </c>
      <c r="F74" s="122">
        <v>957</v>
      </c>
      <c r="G74" s="122">
        <v>872</v>
      </c>
      <c r="H74" s="122">
        <v>1603</v>
      </c>
      <c r="I74" s="122"/>
      <c r="J74" s="122">
        <v>1283</v>
      </c>
      <c r="K74" s="122">
        <v>2223</v>
      </c>
      <c r="L74" s="109">
        <f t="shared" ref="L74:L101" si="17">K74-J74</f>
        <v>940</v>
      </c>
      <c r="M74" s="110">
        <f t="shared" ref="M74:M101" si="18">K74/J74*100-100</f>
        <v>73.265783320342962</v>
      </c>
    </row>
    <row r="75" spans="1:13" s="72" customFormat="1" ht="13.5" customHeight="1" x14ac:dyDescent="0.2">
      <c r="A75" s="55">
        <v>70</v>
      </c>
      <c r="B75" s="48" t="s">
        <v>75</v>
      </c>
      <c r="C75" s="48"/>
      <c r="D75" s="56" t="s">
        <v>58</v>
      </c>
      <c r="E75" s="122">
        <v>1778</v>
      </c>
      <c r="F75" s="122">
        <v>121</v>
      </c>
      <c r="G75" s="122">
        <v>61</v>
      </c>
      <c r="H75" s="122">
        <v>182</v>
      </c>
      <c r="I75" s="122"/>
      <c r="J75" s="122">
        <v>76</v>
      </c>
      <c r="K75" s="122">
        <v>130</v>
      </c>
      <c r="L75" s="109">
        <f t="shared" si="17"/>
        <v>54</v>
      </c>
      <c r="M75" s="110">
        <f t="shared" si="18"/>
        <v>71.05263157894737</v>
      </c>
    </row>
    <row r="76" spans="1:13" s="72" customFormat="1" ht="18" customHeight="1" x14ac:dyDescent="0.2">
      <c r="A76" s="60">
        <v>71</v>
      </c>
      <c r="B76" s="61" t="s">
        <v>76</v>
      </c>
      <c r="C76" s="61"/>
      <c r="D76" s="62" t="s">
        <v>24</v>
      </c>
      <c r="E76" s="123">
        <f>SUM(E77:E79)</f>
        <v>622</v>
      </c>
      <c r="F76" s="123">
        <f>SUM(F77:F79)</f>
        <v>570</v>
      </c>
      <c r="G76" s="123">
        <f>SUM(G77:G79)</f>
        <v>577</v>
      </c>
      <c r="H76" s="123">
        <v>482</v>
      </c>
      <c r="I76" s="123">
        <v>436</v>
      </c>
      <c r="J76" s="123">
        <v>463</v>
      </c>
      <c r="K76" s="84">
        <f>SUM(K77:K79)</f>
        <v>467</v>
      </c>
      <c r="L76" s="109">
        <f t="shared" si="17"/>
        <v>4</v>
      </c>
      <c r="M76" s="110">
        <f>K76/J76*100-100</f>
        <v>0.86393088552915742</v>
      </c>
    </row>
    <row r="77" spans="1:13" s="72" customFormat="1" ht="13.5" customHeight="1" x14ac:dyDescent="0.2">
      <c r="A77" s="55">
        <v>72</v>
      </c>
      <c r="B77" s="49" t="s">
        <v>77</v>
      </c>
      <c r="C77" s="90" t="s">
        <v>78</v>
      </c>
      <c r="D77" s="56" t="s">
        <v>24</v>
      </c>
      <c r="E77" s="122">
        <v>335</v>
      </c>
      <c r="F77" s="122">
        <v>254</v>
      </c>
      <c r="G77" s="122">
        <v>282</v>
      </c>
      <c r="H77" s="122">
        <v>210</v>
      </c>
      <c r="I77" s="122">
        <v>179</v>
      </c>
      <c r="J77" s="122">
        <v>189</v>
      </c>
      <c r="K77" s="122">
        <v>211</v>
      </c>
      <c r="L77" s="109">
        <f t="shared" si="17"/>
        <v>22</v>
      </c>
      <c r="M77" s="110">
        <f t="shared" si="18"/>
        <v>11.640211640211646</v>
      </c>
    </row>
    <row r="78" spans="1:13" s="72" customFormat="1" ht="13.5" customHeight="1" x14ac:dyDescent="0.2">
      <c r="A78" s="55">
        <v>73</v>
      </c>
      <c r="B78" s="49"/>
      <c r="C78" s="90" t="s">
        <v>79</v>
      </c>
      <c r="D78" s="56" t="s">
        <v>24</v>
      </c>
      <c r="E78" s="122">
        <v>237</v>
      </c>
      <c r="F78" s="122">
        <v>262</v>
      </c>
      <c r="G78" s="122">
        <v>256</v>
      </c>
      <c r="H78" s="122">
        <v>243</v>
      </c>
      <c r="I78" s="122">
        <v>238</v>
      </c>
      <c r="J78" s="122">
        <v>247</v>
      </c>
      <c r="K78" s="122">
        <v>230</v>
      </c>
      <c r="L78" s="109">
        <f t="shared" si="17"/>
        <v>-17</v>
      </c>
      <c r="M78" s="110">
        <f t="shared" si="18"/>
        <v>-6.8825910931174121</v>
      </c>
    </row>
    <row r="79" spans="1:13" s="72" customFormat="1" ht="13.5" customHeight="1" x14ac:dyDescent="0.2">
      <c r="A79" s="55">
        <v>74</v>
      </c>
      <c r="B79" s="49"/>
      <c r="C79" s="90" t="s">
        <v>80</v>
      </c>
      <c r="D79" s="56" t="s">
        <v>24</v>
      </c>
      <c r="E79" s="122">
        <v>50</v>
      </c>
      <c r="F79" s="122">
        <v>54</v>
      </c>
      <c r="G79" s="122">
        <v>39</v>
      </c>
      <c r="H79" s="122">
        <v>29</v>
      </c>
      <c r="I79" s="122">
        <v>19</v>
      </c>
      <c r="J79" s="122">
        <v>27</v>
      </c>
      <c r="K79" s="122">
        <v>26</v>
      </c>
      <c r="L79" s="109">
        <f t="shared" si="17"/>
        <v>-1</v>
      </c>
      <c r="M79" s="110">
        <f t="shared" si="18"/>
        <v>-3.7037037037037095</v>
      </c>
    </row>
    <row r="80" spans="1:13" s="72" customFormat="1" ht="13.5" customHeight="1" x14ac:dyDescent="0.2">
      <c r="A80" s="55">
        <v>75</v>
      </c>
      <c r="B80" s="77" t="s">
        <v>81</v>
      </c>
      <c r="C80" s="77"/>
      <c r="D80" s="56" t="s">
        <v>24</v>
      </c>
      <c r="E80" s="122">
        <v>239</v>
      </c>
      <c r="F80" s="122">
        <v>258</v>
      </c>
      <c r="G80" s="122">
        <v>264</v>
      </c>
      <c r="H80" s="122">
        <v>235</v>
      </c>
      <c r="I80" s="122">
        <v>211</v>
      </c>
      <c r="J80" s="122">
        <v>219</v>
      </c>
      <c r="K80" s="122">
        <v>204</v>
      </c>
      <c r="L80" s="109">
        <f t="shared" si="17"/>
        <v>-15</v>
      </c>
      <c r="M80" s="110">
        <f t="shared" si="18"/>
        <v>-6.849315068493155</v>
      </c>
    </row>
    <row r="81" spans="1:13" s="72" customFormat="1" ht="13.5" customHeight="1" x14ac:dyDescent="0.2">
      <c r="A81" s="55">
        <v>76</v>
      </c>
      <c r="B81" s="48" t="s">
        <v>82</v>
      </c>
      <c r="C81" s="48"/>
      <c r="D81" s="56" t="s">
        <v>83</v>
      </c>
      <c r="E81" s="128">
        <v>80</v>
      </c>
      <c r="F81" s="128">
        <v>86</v>
      </c>
      <c r="G81" s="128">
        <v>86</v>
      </c>
      <c r="H81" s="128">
        <v>40</v>
      </c>
      <c r="I81" s="128">
        <v>56</v>
      </c>
      <c r="J81" s="128">
        <v>56</v>
      </c>
      <c r="K81" s="128">
        <v>48</v>
      </c>
      <c r="L81" s="109">
        <f>K81-J81</f>
        <v>-8</v>
      </c>
      <c r="M81" s="110">
        <f>K81/J81*100-100</f>
        <v>-14.285714285714292</v>
      </c>
    </row>
    <row r="82" spans="1:13" s="72" customFormat="1" ht="13.5" customHeight="1" x14ac:dyDescent="0.2">
      <c r="A82" s="55">
        <v>77</v>
      </c>
      <c r="B82" s="48" t="s">
        <v>84</v>
      </c>
      <c r="C82" s="48"/>
      <c r="D82" s="56" t="s">
        <v>83</v>
      </c>
      <c r="E82" s="128">
        <v>56</v>
      </c>
      <c r="F82" s="128">
        <v>56.3</v>
      </c>
      <c r="G82" s="128">
        <v>56</v>
      </c>
      <c r="H82" s="128">
        <v>24.5</v>
      </c>
      <c r="I82" s="128">
        <v>31.2</v>
      </c>
      <c r="J82" s="128">
        <v>32.700000000000003</v>
      </c>
      <c r="K82" s="128">
        <v>31.2</v>
      </c>
      <c r="L82" s="109">
        <f t="shared" si="17"/>
        <v>-1.5000000000000036</v>
      </c>
      <c r="M82" s="110">
        <f t="shared" si="18"/>
        <v>-4.587155963302763</v>
      </c>
    </row>
    <row r="83" spans="1:13" s="72" customFormat="1" ht="13.5" customHeight="1" x14ac:dyDescent="0.2">
      <c r="A83" s="55">
        <v>78</v>
      </c>
      <c r="B83" s="48" t="s">
        <v>85</v>
      </c>
      <c r="C83" s="48"/>
      <c r="D83" s="56" t="s">
        <v>83</v>
      </c>
      <c r="E83" s="128">
        <v>3200</v>
      </c>
      <c r="F83" s="128">
        <v>4000</v>
      </c>
      <c r="G83" s="128">
        <v>4000</v>
      </c>
      <c r="H83" s="128">
        <v>4400</v>
      </c>
      <c r="I83" s="128">
        <v>4640</v>
      </c>
      <c r="J83" s="128">
        <v>4761</v>
      </c>
      <c r="K83" s="128">
        <v>4850</v>
      </c>
      <c r="L83" s="109">
        <f t="shared" si="17"/>
        <v>89</v>
      </c>
      <c r="M83" s="110">
        <f t="shared" si="18"/>
        <v>1.869355177483726</v>
      </c>
    </row>
    <row r="84" spans="1:13" s="72" customFormat="1" ht="13.5" customHeight="1" x14ac:dyDescent="0.2">
      <c r="A84" s="55">
        <v>79</v>
      </c>
      <c r="B84" s="48" t="s">
        <v>86</v>
      </c>
      <c r="C84" s="48"/>
      <c r="D84" s="56" t="s">
        <v>83</v>
      </c>
      <c r="E84" s="128">
        <v>150</v>
      </c>
      <c r="F84" s="128">
        <v>65</v>
      </c>
      <c r="G84" s="128">
        <v>45</v>
      </c>
      <c r="H84" s="128">
        <v>50</v>
      </c>
      <c r="I84" s="128">
        <v>10</v>
      </c>
      <c r="J84" s="128">
        <v>10</v>
      </c>
      <c r="K84" s="128">
        <v>0.17</v>
      </c>
      <c r="L84" s="109">
        <f>K84-J84</f>
        <v>-9.83</v>
      </c>
      <c r="M84" s="110">
        <f>K84/J84*100-100</f>
        <v>-98.3</v>
      </c>
    </row>
    <row r="85" spans="1:13" s="72" customFormat="1" ht="13.5" customHeight="1" x14ac:dyDescent="0.2">
      <c r="A85" s="55">
        <v>80</v>
      </c>
      <c r="B85" s="48" t="s">
        <v>87</v>
      </c>
      <c r="C85" s="48"/>
      <c r="D85" s="56" t="s">
        <v>8</v>
      </c>
      <c r="E85" s="69">
        <v>1</v>
      </c>
      <c r="F85" s="69">
        <v>1</v>
      </c>
      <c r="G85" s="69">
        <v>1</v>
      </c>
      <c r="H85" s="69">
        <v>1</v>
      </c>
      <c r="I85" s="69">
        <v>1</v>
      </c>
      <c r="J85" s="69">
        <v>1</v>
      </c>
      <c r="K85" s="69">
        <v>1</v>
      </c>
      <c r="L85" s="109">
        <f t="shared" si="17"/>
        <v>0</v>
      </c>
      <c r="M85" s="110">
        <f t="shared" si="18"/>
        <v>0</v>
      </c>
    </row>
    <row r="86" spans="1:13" s="72" customFormat="1" ht="13.5" customHeight="1" x14ac:dyDescent="0.2">
      <c r="A86" s="55">
        <v>81</v>
      </c>
      <c r="B86" s="48" t="s">
        <v>88</v>
      </c>
      <c r="C86" s="48"/>
      <c r="D86" s="56" t="s">
        <v>8</v>
      </c>
      <c r="E86" s="69">
        <v>20</v>
      </c>
      <c r="F86" s="69">
        <v>19</v>
      </c>
      <c r="G86" s="69">
        <v>19</v>
      </c>
      <c r="H86" s="69">
        <v>19</v>
      </c>
      <c r="I86" s="69">
        <v>17</v>
      </c>
      <c r="J86" s="69">
        <v>18</v>
      </c>
      <c r="K86" s="69">
        <v>19</v>
      </c>
      <c r="L86" s="109">
        <f t="shared" si="17"/>
        <v>1</v>
      </c>
      <c r="M86" s="110">
        <f t="shared" si="18"/>
        <v>5.5555555555555571</v>
      </c>
    </row>
    <row r="87" spans="1:13" s="72" customFormat="1" ht="13.5" customHeight="1" x14ac:dyDescent="0.2">
      <c r="A87" s="55">
        <v>82</v>
      </c>
      <c r="B87" s="48" t="s">
        <v>89</v>
      </c>
      <c r="C87" s="48"/>
      <c r="D87" s="56" t="s">
        <v>24</v>
      </c>
      <c r="E87" s="69">
        <v>581</v>
      </c>
      <c r="F87" s="69">
        <v>490</v>
      </c>
      <c r="G87" s="69">
        <v>488</v>
      </c>
      <c r="H87" s="69">
        <v>475</v>
      </c>
      <c r="I87" s="69">
        <v>441</v>
      </c>
      <c r="J87" s="69">
        <v>458</v>
      </c>
      <c r="K87" s="69">
        <v>453</v>
      </c>
      <c r="L87" s="109">
        <f t="shared" si="17"/>
        <v>-5</v>
      </c>
      <c r="M87" s="110">
        <f t="shared" si="18"/>
        <v>-1.0917030567685515</v>
      </c>
    </row>
    <row r="88" spans="1:13" s="72" customFormat="1" ht="13.5" customHeight="1" x14ac:dyDescent="0.2">
      <c r="A88" s="55">
        <v>83</v>
      </c>
      <c r="B88" s="48" t="s">
        <v>90</v>
      </c>
      <c r="C88" s="48"/>
      <c r="D88" s="56" t="s">
        <v>24</v>
      </c>
      <c r="E88" s="69">
        <v>378</v>
      </c>
      <c r="F88" s="69">
        <v>238</v>
      </c>
      <c r="G88" s="69">
        <v>237</v>
      </c>
      <c r="H88" s="69">
        <v>230</v>
      </c>
      <c r="I88" s="69">
        <v>210</v>
      </c>
      <c r="J88" s="69">
        <v>226</v>
      </c>
      <c r="K88" s="69">
        <v>229</v>
      </c>
      <c r="L88" s="109">
        <f t="shared" si="17"/>
        <v>3</v>
      </c>
      <c r="M88" s="110">
        <f t="shared" si="18"/>
        <v>1.3274336283185733</v>
      </c>
    </row>
    <row r="89" spans="1:13" s="72" customFormat="1" ht="13.5" customHeight="1" x14ac:dyDescent="0.2">
      <c r="A89" s="55">
        <v>84</v>
      </c>
      <c r="B89" s="48" t="s">
        <v>91</v>
      </c>
      <c r="C89" s="48"/>
      <c r="D89" s="56" t="s">
        <v>24</v>
      </c>
      <c r="E89" s="69">
        <v>50</v>
      </c>
      <c r="F89" s="69">
        <v>56</v>
      </c>
      <c r="G89" s="69">
        <v>53</v>
      </c>
      <c r="H89" s="69">
        <v>50</v>
      </c>
      <c r="I89" s="69">
        <v>50</v>
      </c>
      <c r="J89" s="69">
        <v>50</v>
      </c>
      <c r="K89" s="69">
        <v>46</v>
      </c>
      <c r="L89" s="109">
        <f t="shared" si="17"/>
        <v>-4</v>
      </c>
      <c r="M89" s="110">
        <f t="shared" si="18"/>
        <v>-8</v>
      </c>
    </row>
    <row r="90" spans="1:13" s="72" customFormat="1" ht="13.5" customHeight="1" x14ac:dyDescent="0.2">
      <c r="A90" s="55">
        <v>85</v>
      </c>
      <c r="B90" s="48" t="s">
        <v>90</v>
      </c>
      <c r="C90" s="48"/>
      <c r="D90" s="56" t="s">
        <v>24</v>
      </c>
      <c r="E90" s="69">
        <v>40</v>
      </c>
      <c r="F90" s="69">
        <v>44</v>
      </c>
      <c r="G90" s="69">
        <v>42</v>
      </c>
      <c r="H90" s="69">
        <v>38</v>
      </c>
      <c r="I90" s="69">
        <v>39</v>
      </c>
      <c r="J90" s="69">
        <v>36</v>
      </c>
      <c r="K90" s="69">
        <v>34</v>
      </c>
      <c r="L90" s="109">
        <f t="shared" si="17"/>
        <v>-2</v>
      </c>
      <c r="M90" s="110">
        <f t="shared" si="18"/>
        <v>-5.5555555555555571</v>
      </c>
    </row>
    <row r="91" spans="1:13" s="72" customFormat="1" ht="13.5" customHeight="1" x14ac:dyDescent="0.2">
      <c r="A91" s="55">
        <v>86</v>
      </c>
      <c r="B91" s="48" t="s">
        <v>92</v>
      </c>
      <c r="C91" s="48"/>
      <c r="D91" s="56" t="s">
        <v>24</v>
      </c>
      <c r="E91" s="69">
        <v>28</v>
      </c>
      <c r="F91" s="69">
        <v>27</v>
      </c>
      <c r="G91" s="69">
        <v>27</v>
      </c>
      <c r="H91" s="69">
        <v>28</v>
      </c>
      <c r="I91" s="69">
        <v>28</v>
      </c>
      <c r="J91" s="69">
        <v>28</v>
      </c>
      <c r="K91" s="69">
        <v>27</v>
      </c>
      <c r="L91" s="109">
        <f t="shared" si="17"/>
        <v>-1</v>
      </c>
      <c r="M91" s="110">
        <f t="shared" si="18"/>
        <v>-3.5714285714285694</v>
      </c>
    </row>
    <row r="92" spans="1:13" s="72" customFormat="1" ht="13.5" customHeight="1" x14ac:dyDescent="0.2">
      <c r="A92" s="55">
        <v>87</v>
      </c>
      <c r="B92" s="48" t="s">
        <v>90</v>
      </c>
      <c r="C92" s="48"/>
      <c r="D92" s="56" t="s">
        <v>24</v>
      </c>
      <c r="E92" s="69">
        <v>23</v>
      </c>
      <c r="F92" s="69">
        <v>22</v>
      </c>
      <c r="G92" s="69">
        <v>23</v>
      </c>
      <c r="H92" s="69">
        <v>20</v>
      </c>
      <c r="I92" s="69">
        <v>19</v>
      </c>
      <c r="J92" s="69">
        <v>19</v>
      </c>
      <c r="K92" s="69">
        <v>19</v>
      </c>
      <c r="L92" s="109">
        <f t="shared" si="17"/>
        <v>0</v>
      </c>
      <c r="M92" s="110">
        <f t="shared" si="18"/>
        <v>0</v>
      </c>
    </row>
    <row r="93" spans="1:13" s="72" customFormat="1" ht="13.5" customHeight="1" x14ac:dyDescent="0.2">
      <c r="A93" s="55">
        <v>88</v>
      </c>
      <c r="B93" s="48" t="s">
        <v>93</v>
      </c>
      <c r="C93" s="48"/>
      <c r="D93" s="56" t="s">
        <v>24</v>
      </c>
      <c r="E93" s="69">
        <v>58</v>
      </c>
      <c r="F93" s="69">
        <v>46</v>
      </c>
      <c r="G93" s="69">
        <v>33</v>
      </c>
      <c r="H93" s="69">
        <v>44</v>
      </c>
      <c r="I93" s="69">
        <v>36</v>
      </c>
      <c r="J93" s="69">
        <v>34</v>
      </c>
      <c r="K93" s="69">
        <v>46</v>
      </c>
      <c r="L93" s="109">
        <f t="shared" si="17"/>
        <v>12</v>
      </c>
      <c r="M93" s="110">
        <f t="shared" si="18"/>
        <v>35.29411764705884</v>
      </c>
    </row>
    <row r="94" spans="1:13" s="72" customFormat="1" ht="13.5" customHeight="1" x14ac:dyDescent="0.2">
      <c r="A94" s="55">
        <v>89</v>
      </c>
      <c r="B94" s="48" t="s">
        <v>94</v>
      </c>
      <c r="C94" s="48"/>
      <c r="D94" s="56" t="s">
        <v>24</v>
      </c>
      <c r="E94" s="69">
        <v>55</v>
      </c>
      <c r="F94" s="69">
        <v>51</v>
      </c>
      <c r="G94" s="69">
        <v>50</v>
      </c>
      <c r="H94" s="69">
        <v>30</v>
      </c>
      <c r="I94" s="69">
        <v>30</v>
      </c>
      <c r="J94" s="69">
        <v>30</v>
      </c>
      <c r="K94" s="69">
        <v>40</v>
      </c>
      <c r="L94" s="109">
        <f t="shared" si="17"/>
        <v>10</v>
      </c>
      <c r="M94" s="110">
        <f t="shared" si="18"/>
        <v>33.333333333333314</v>
      </c>
    </row>
    <row r="95" spans="1:13" s="72" customFormat="1" ht="13.5" customHeight="1" x14ac:dyDescent="0.2">
      <c r="A95" s="55">
        <v>90</v>
      </c>
      <c r="B95" s="48" t="s">
        <v>95</v>
      </c>
      <c r="C95" s="48"/>
      <c r="D95" s="56" t="s">
        <v>24</v>
      </c>
      <c r="E95" s="69">
        <v>2</v>
      </c>
      <c r="F95" s="69">
        <v>1</v>
      </c>
      <c r="G95" s="69">
        <v>2</v>
      </c>
      <c r="H95" s="69">
        <v>1</v>
      </c>
      <c r="I95" s="69">
        <v>1</v>
      </c>
      <c r="J95" s="69">
        <v>3</v>
      </c>
      <c r="K95" s="69">
        <v>1</v>
      </c>
      <c r="L95" s="109">
        <f t="shared" si="17"/>
        <v>-2</v>
      </c>
      <c r="M95" s="110">
        <f t="shared" si="18"/>
        <v>-66.666666666666671</v>
      </c>
    </row>
    <row r="96" spans="1:13" s="72" customFormat="1" ht="13.5" customHeight="1" x14ac:dyDescent="0.2">
      <c r="A96" s="55">
        <v>91</v>
      </c>
      <c r="B96" s="48" t="s">
        <v>97</v>
      </c>
      <c r="C96" s="48"/>
      <c r="D96" s="56" t="s">
        <v>24</v>
      </c>
      <c r="E96" s="69">
        <v>2</v>
      </c>
      <c r="F96" s="69">
        <v>1</v>
      </c>
      <c r="G96" s="69">
        <v>2</v>
      </c>
      <c r="H96" s="69">
        <v>1</v>
      </c>
      <c r="I96" s="69">
        <v>1</v>
      </c>
      <c r="J96" s="69">
        <v>3</v>
      </c>
      <c r="K96" s="69">
        <v>1</v>
      </c>
      <c r="L96" s="109">
        <f t="shared" si="17"/>
        <v>-2</v>
      </c>
      <c r="M96" s="110">
        <f t="shared" si="18"/>
        <v>-66.666666666666671</v>
      </c>
    </row>
    <row r="97" spans="1:13" s="72" customFormat="1" ht="27" customHeight="1" x14ac:dyDescent="0.2">
      <c r="A97" s="55">
        <v>92</v>
      </c>
      <c r="B97" s="48" t="s">
        <v>98</v>
      </c>
      <c r="C97" s="48"/>
      <c r="D97" s="56" t="s">
        <v>24</v>
      </c>
      <c r="E97" s="69">
        <v>1</v>
      </c>
      <c r="F97" s="69"/>
      <c r="G97" s="69"/>
      <c r="H97" s="69"/>
      <c r="I97" s="69"/>
      <c r="J97" s="69"/>
      <c r="K97" s="69">
        <v>1</v>
      </c>
      <c r="L97" s="69">
        <f t="shared" si="17"/>
        <v>1</v>
      </c>
      <c r="M97" s="69" t="e">
        <f t="shared" si="18"/>
        <v>#DIV/0!</v>
      </c>
    </row>
    <row r="98" spans="1:13" s="72" customFormat="1" ht="13.5" customHeight="1" x14ac:dyDescent="0.2">
      <c r="A98" s="55">
        <v>93</v>
      </c>
      <c r="B98" s="48" t="s">
        <v>99</v>
      </c>
      <c r="C98" s="48"/>
      <c r="D98" s="56" t="s">
        <v>24</v>
      </c>
      <c r="E98" s="69"/>
      <c r="F98" s="69"/>
      <c r="G98" s="69"/>
      <c r="H98" s="69"/>
      <c r="I98" s="69">
        <v>2</v>
      </c>
      <c r="J98" s="69">
        <v>1</v>
      </c>
      <c r="K98" s="69">
        <v>0</v>
      </c>
      <c r="L98" s="109">
        <f t="shared" si="17"/>
        <v>-1</v>
      </c>
      <c r="M98" s="69">
        <f t="shared" si="18"/>
        <v>-100</v>
      </c>
    </row>
    <row r="99" spans="1:13" s="72" customFormat="1" ht="13.5" customHeight="1" x14ac:dyDescent="0.2">
      <c r="A99" s="55">
        <v>94</v>
      </c>
      <c r="B99" s="48" t="s">
        <v>100</v>
      </c>
      <c r="C99" s="48"/>
      <c r="D99" s="56" t="s">
        <v>24</v>
      </c>
      <c r="E99" s="69">
        <v>50</v>
      </c>
      <c r="F99" s="69">
        <v>5</v>
      </c>
      <c r="G99" s="69">
        <v>13</v>
      </c>
      <c r="H99" s="69">
        <v>7</v>
      </c>
      <c r="I99" s="69"/>
      <c r="J99" s="69">
        <v>10</v>
      </c>
      <c r="K99" s="69">
        <v>7</v>
      </c>
      <c r="L99" s="109">
        <f>K99-J99</f>
        <v>-3</v>
      </c>
      <c r="M99" s="110">
        <f t="shared" si="18"/>
        <v>-30</v>
      </c>
    </row>
    <row r="100" spans="1:13" s="72" customFormat="1" ht="13.5" customHeight="1" x14ac:dyDescent="0.2">
      <c r="A100" s="55">
        <v>95</v>
      </c>
      <c r="B100" s="48" t="s">
        <v>101</v>
      </c>
      <c r="C100" s="48"/>
      <c r="D100" s="56" t="s">
        <v>8</v>
      </c>
      <c r="E100" s="69">
        <v>7</v>
      </c>
      <c r="F100" s="69">
        <v>4</v>
      </c>
      <c r="G100" s="69">
        <v>6</v>
      </c>
      <c r="H100" s="69">
        <v>10</v>
      </c>
      <c r="I100" s="69"/>
      <c r="J100" s="69">
        <v>15</v>
      </c>
      <c r="K100" s="69">
        <v>9</v>
      </c>
      <c r="L100" s="109">
        <f>K100-J100</f>
        <v>-6</v>
      </c>
      <c r="M100" s="110">
        <f t="shared" si="18"/>
        <v>-40</v>
      </c>
    </row>
    <row r="101" spans="1:13" s="72" customFormat="1" ht="13.5" customHeight="1" x14ac:dyDescent="0.2">
      <c r="A101" s="55">
        <v>96</v>
      </c>
      <c r="B101" s="48" t="s">
        <v>102</v>
      </c>
      <c r="C101" s="48"/>
      <c r="D101" s="56" t="s">
        <v>24</v>
      </c>
      <c r="E101" s="69">
        <v>12</v>
      </c>
      <c r="F101" s="69">
        <v>7</v>
      </c>
      <c r="G101" s="69">
        <v>6</v>
      </c>
      <c r="H101" s="69">
        <v>7</v>
      </c>
      <c r="I101" s="69"/>
      <c r="J101" s="69">
        <v>18</v>
      </c>
      <c r="K101" s="69">
        <v>6</v>
      </c>
      <c r="L101" s="109">
        <f t="shared" si="17"/>
        <v>-12</v>
      </c>
      <c r="M101" s="110">
        <f t="shared" si="18"/>
        <v>-66.666666666666671</v>
      </c>
    </row>
    <row r="102" spans="1:13" s="72" customFormat="1" ht="19.5" customHeight="1" x14ac:dyDescent="0.2">
      <c r="A102" s="91" t="s">
        <v>103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</row>
    <row r="103" spans="1:13" s="72" customFormat="1" ht="18" customHeight="1" x14ac:dyDescent="0.2"/>
    <row r="104" spans="1:13" s="93" customFormat="1" ht="18" customHeight="1" x14ac:dyDescent="0.2"/>
    <row r="105" spans="1:13" s="95" customFormat="1" ht="18" customHeight="1" x14ac:dyDescent="0.2">
      <c r="B105" s="96" t="s">
        <v>104</v>
      </c>
      <c r="C105" s="96"/>
      <c r="D105" s="97"/>
      <c r="E105" s="98"/>
      <c r="F105" s="98"/>
      <c r="G105" s="98"/>
      <c r="H105" s="98"/>
      <c r="I105" s="98"/>
      <c r="J105" s="98"/>
      <c r="K105" s="98"/>
      <c r="L105" s="98"/>
    </row>
    <row r="106" spans="1:13" s="95" customFormat="1" ht="18" customHeight="1" x14ac:dyDescent="0.2">
      <c r="B106" s="99" t="s">
        <v>105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</sheetData>
  <mergeCells count="106">
    <mergeCell ref="B99:C99"/>
    <mergeCell ref="B100:C100"/>
    <mergeCell ref="B101:C101"/>
    <mergeCell ref="A102:M102"/>
    <mergeCell ref="B105:C105"/>
    <mergeCell ref="B106:L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J4:J5"/>
    <mergeCell ref="K4:K5"/>
    <mergeCell ref="L4:M4"/>
    <mergeCell ref="B6:C6"/>
    <mergeCell ref="B7:C7"/>
    <mergeCell ref="B8:C8"/>
    <mergeCell ref="A2:M2"/>
    <mergeCell ref="H3:M3"/>
    <mergeCell ref="A4:A5"/>
    <mergeCell ref="B4:C5"/>
    <mergeCell ref="D4:D5"/>
    <mergeCell ref="E4:E5"/>
    <mergeCell ref="F4:F5"/>
    <mergeCell ref="G4:G5"/>
    <mergeCell ref="H4:H5"/>
    <mergeCell ref="I4:I5"/>
  </mergeCells>
  <pageMargins left="0.6692913385826772" right="0.43307086614173229" top="0.59" bottom="0.27559055118110237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Asgat</vt:lpstr>
      <vt:lpstr>Bayandelger</vt:lpstr>
      <vt:lpstr>Dariganga</vt:lpstr>
      <vt:lpstr>Munkhkhaan</vt:lpstr>
      <vt:lpstr>Naran</vt:lpstr>
      <vt:lpstr>Ongon</vt:lpstr>
      <vt:lpstr>Sukhbaatar</vt:lpstr>
      <vt:lpstr>Tuvshinshiree</vt:lpstr>
      <vt:lpstr>Tumentsogt</vt:lpstr>
      <vt:lpstr>Uulbayan</vt:lpstr>
      <vt:lpstr>Khalzan</vt:lpstr>
      <vt:lpstr>Erdenetsagaan</vt:lpstr>
      <vt:lpstr>Baruu-Urt</vt:lpstr>
      <vt:lpstr>Asgat!Print_Titles</vt:lpstr>
      <vt:lpstr>'Baruu-Urt'!Print_Titles</vt:lpstr>
      <vt:lpstr>Bayandelger!Print_Titles</vt:lpstr>
      <vt:lpstr>Dariganga!Print_Titles</vt:lpstr>
      <vt:lpstr>Erdenetsagaan!Print_Titles</vt:lpstr>
      <vt:lpstr>Khalzan!Print_Titles</vt:lpstr>
      <vt:lpstr>Munkhkhaan!Print_Titles</vt:lpstr>
      <vt:lpstr>Naran!Print_Titles</vt:lpstr>
      <vt:lpstr>Ongon!Print_Titles</vt:lpstr>
      <vt:lpstr>Sukhbaatar!Print_Titles</vt:lpstr>
      <vt:lpstr>Tumentsogt!Print_Titles</vt:lpstr>
      <vt:lpstr>Tuvshinshiree!Print_Titles</vt:lpstr>
      <vt:lpstr>Uulbayan!Print_Titles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Khad</cp:lastModifiedBy>
  <dcterms:created xsi:type="dcterms:W3CDTF">2016-08-04T10:13:39Z</dcterms:created>
  <dcterms:modified xsi:type="dcterms:W3CDTF">2016-08-04T10:18:47Z</dcterms:modified>
</cp:coreProperties>
</file>