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edeelel\2018\"/>
    </mc:Choice>
  </mc:AlternateContent>
  <bookViews>
    <workbookView xWindow="0" yWindow="0" windowWidth="15360" windowHeight="9045"/>
  </bookViews>
  <sheets>
    <sheet name="Асгат" sheetId="14" r:id="rId1"/>
    <sheet name="Баяндэлгэр" sheetId="2" r:id="rId2"/>
    <sheet name="Dariganga" sheetId="3" r:id="rId3"/>
    <sheet name="munkhhaan" sheetId="17" r:id="rId4"/>
    <sheet name="Naran" sheetId="5" r:id="rId5"/>
    <sheet name="Ongon" sheetId="6" r:id="rId6"/>
    <sheet name="sukhbaatar" sheetId="16" r:id="rId7"/>
    <sheet name="Tuvshinshiree" sheetId="18" r:id="rId8"/>
    <sheet name="Tumentsogt " sheetId="19" r:id="rId9"/>
    <sheet name="Uulbayan " sheetId="20" r:id="rId10"/>
    <sheet name="khalzan" sheetId="15" r:id="rId11"/>
    <sheet name="erdenetsagaan" sheetId="21" r:id="rId12"/>
    <sheet name="Baruu-Urt " sheetId="22" r:id="rId13"/>
    <sheet name="sukhbaatar aimag" sheetId="25" r:id="rId14"/>
  </sheets>
  <definedNames>
    <definedName name="_xlnm.Print_Titles" localSheetId="12">'Baruu-Urt '!$4:$5</definedName>
    <definedName name="_xlnm.Print_Titles" localSheetId="2">Dariganga!$4:$5</definedName>
    <definedName name="_xlnm.Print_Titles" localSheetId="11">erdenetsagaan!$4:$5</definedName>
    <definedName name="_xlnm.Print_Titles" localSheetId="10">khalzan!$4:$5</definedName>
    <definedName name="_xlnm.Print_Titles" localSheetId="3">munkhhaan!$4:$5</definedName>
    <definedName name="_xlnm.Print_Titles" localSheetId="4">Naran!$4:$5</definedName>
    <definedName name="_xlnm.Print_Titles" localSheetId="5">Ongon!$4:$5</definedName>
    <definedName name="_xlnm.Print_Titles" localSheetId="6">sukhbaatar!$4:$5</definedName>
    <definedName name="_xlnm.Print_Titles" localSheetId="13">'sukhbaatar aimag'!$4:$5</definedName>
    <definedName name="_xlnm.Print_Titles" localSheetId="8">'Tumentsogt '!$4:$5</definedName>
    <definedName name="_xlnm.Print_Titles" localSheetId="7">Tuvshinshiree!$4:$5</definedName>
    <definedName name="_xlnm.Print_Titles" localSheetId="9">'Uulbayan '!$4:$5</definedName>
    <definedName name="_xlnm.Print_Titles" localSheetId="0">Асгат!$4:$5</definedName>
    <definedName name="_xlnm.Print_Titles" localSheetId="1">Баяндэлгэр!$4:$5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1" i="25" l="1"/>
  <c r="O101" i="25"/>
  <c r="P100" i="25"/>
  <c r="O100" i="25"/>
  <c r="P99" i="25"/>
  <c r="O99" i="25"/>
  <c r="P98" i="25"/>
  <c r="O98" i="25"/>
  <c r="P97" i="25"/>
  <c r="O97" i="25"/>
  <c r="P96" i="25"/>
  <c r="O96" i="25"/>
  <c r="P95" i="25"/>
  <c r="O95" i="25"/>
  <c r="P94" i="25"/>
  <c r="O94" i="25"/>
  <c r="P93" i="25"/>
  <c r="O93" i="25"/>
  <c r="P92" i="25"/>
  <c r="O92" i="25"/>
  <c r="P91" i="25"/>
  <c r="O91" i="25"/>
  <c r="P90" i="25"/>
  <c r="O90" i="25"/>
  <c r="P89" i="25"/>
  <c r="O89" i="25"/>
  <c r="P88" i="25"/>
  <c r="O88" i="25"/>
  <c r="P87" i="25"/>
  <c r="O87" i="25"/>
  <c r="P86" i="25"/>
  <c r="O86" i="25"/>
  <c r="P85" i="25"/>
  <c r="O85" i="25"/>
  <c r="P84" i="25"/>
  <c r="O84" i="25"/>
  <c r="P83" i="25"/>
  <c r="O83" i="25"/>
  <c r="P82" i="25"/>
  <c r="O82" i="25"/>
  <c r="P81" i="25"/>
  <c r="O81" i="25"/>
  <c r="P80" i="25"/>
  <c r="O80" i="25"/>
  <c r="P79" i="25"/>
  <c r="O79" i="25"/>
  <c r="P78" i="25"/>
  <c r="O78" i="25"/>
  <c r="P77" i="25"/>
  <c r="O77" i="25"/>
  <c r="P76" i="25"/>
  <c r="O76" i="25"/>
  <c r="P75" i="25"/>
  <c r="O75" i="25"/>
  <c r="P74" i="25"/>
  <c r="O74" i="25"/>
  <c r="P73" i="25"/>
  <c r="O73" i="25"/>
  <c r="P72" i="25"/>
  <c r="O72" i="25"/>
  <c r="P71" i="25"/>
  <c r="O71" i="25"/>
  <c r="P70" i="25"/>
  <c r="O70" i="25"/>
  <c r="P69" i="25"/>
  <c r="O69" i="25"/>
  <c r="P68" i="25"/>
  <c r="O68" i="25"/>
  <c r="P67" i="25"/>
  <c r="O67" i="25"/>
  <c r="P66" i="25"/>
  <c r="O66" i="25"/>
  <c r="P65" i="25"/>
  <c r="O65" i="25"/>
  <c r="P64" i="25"/>
  <c r="O64" i="25"/>
  <c r="P63" i="25"/>
  <c r="O63" i="25"/>
  <c r="P62" i="25"/>
  <c r="O62" i="25"/>
  <c r="P61" i="25"/>
  <c r="O61" i="25"/>
  <c r="P60" i="25"/>
  <c r="O60" i="25"/>
  <c r="P59" i="25"/>
  <c r="O59" i="25"/>
  <c r="P58" i="25"/>
  <c r="O58" i="25"/>
  <c r="P57" i="25"/>
  <c r="O57" i="25"/>
  <c r="P56" i="25"/>
  <c r="O56" i="25"/>
  <c r="P55" i="25"/>
  <c r="O55" i="25"/>
  <c r="P54" i="25"/>
  <c r="O54" i="25"/>
  <c r="P53" i="25"/>
  <c r="O53" i="25"/>
  <c r="P52" i="25"/>
  <c r="O52" i="25"/>
  <c r="P51" i="25"/>
  <c r="O51" i="25"/>
  <c r="P50" i="25"/>
  <c r="O50" i="25"/>
  <c r="P49" i="25"/>
  <c r="O49" i="25"/>
  <c r="P48" i="25"/>
  <c r="O48" i="25"/>
  <c r="P47" i="25"/>
  <c r="O47" i="25"/>
  <c r="P46" i="25"/>
  <c r="O46" i="25"/>
  <c r="P45" i="25"/>
  <c r="O45" i="25"/>
  <c r="P44" i="25"/>
  <c r="O44" i="25"/>
  <c r="P43" i="25"/>
  <c r="O43" i="25"/>
  <c r="P42" i="25"/>
  <c r="O42" i="25"/>
  <c r="P41" i="25"/>
  <c r="O41" i="25"/>
  <c r="P40" i="25"/>
  <c r="O40" i="25"/>
  <c r="P39" i="25"/>
  <c r="O39" i="25"/>
  <c r="P38" i="25"/>
  <c r="O38" i="25"/>
  <c r="P37" i="25"/>
  <c r="O37" i="25"/>
  <c r="P36" i="25"/>
  <c r="O36" i="25"/>
  <c r="P35" i="25"/>
  <c r="O35" i="25"/>
  <c r="P34" i="25"/>
  <c r="O34" i="25"/>
  <c r="P33" i="25"/>
  <c r="O33" i="25"/>
  <c r="P32" i="25"/>
  <c r="O32" i="25"/>
  <c r="P31" i="25"/>
  <c r="O31" i="25"/>
  <c r="P30" i="25"/>
  <c r="O30" i="25"/>
  <c r="P29" i="25"/>
  <c r="O29" i="25"/>
  <c r="P28" i="25"/>
  <c r="O28" i="25"/>
  <c r="P27" i="25"/>
  <c r="O27" i="25"/>
  <c r="P26" i="25"/>
  <c r="O26" i="25"/>
  <c r="P25" i="25"/>
  <c r="O25" i="25"/>
  <c r="P24" i="25"/>
  <c r="O24" i="25"/>
  <c r="P23" i="25"/>
  <c r="O23" i="25"/>
  <c r="P22" i="25"/>
  <c r="O22" i="25"/>
  <c r="P21" i="25"/>
  <c r="O21" i="25"/>
  <c r="P20" i="25"/>
  <c r="O20" i="25"/>
  <c r="P19" i="25"/>
  <c r="O19" i="25"/>
  <c r="P18" i="25"/>
  <c r="O18" i="25"/>
  <c r="P17" i="25"/>
  <c r="O17" i="25"/>
  <c r="P16" i="25"/>
  <c r="O16" i="25"/>
  <c r="P15" i="25"/>
  <c r="O15" i="25"/>
  <c r="P14" i="25"/>
  <c r="O14" i="25"/>
  <c r="P13" i="25"/>
  <c r="O13" i="25"/>
  <c r="P12" i="25"/>
  <c r="O12" i="25"/>
  <c r="P11" i="25"/>
  <c r="O11" i="25"/>
  <c r="P10" i="25"/>
  <c r="O10" i="25"/>
  <c r="P9" i="25"/>
  <c r="O9" i="25"/>
  <c r="P8" i="25"/>
  <c r="O8" i="25"/>
  <c r="P7" i="25"/>
  <c r="O7" i="25"/>
  <c r="P6" i="25"/>
  <c r="O6" i="25"/>
  <c r="P101" i="22"/>
  <c r="O101" i="22"/>
  <c r="P100" i="22"/>
  <c r="O100" i="22"/>
  <c r="P99" i="22"/>
  <c r="O99" i="22"/>
  <c r="P98" i="22"/>
  <c r="O98" i="22"/>
  <c r="P97" i="22"/>
  <c r="O97" i="22"/>
  <c r="P96" i="22"/>
  <c r="O96" i="22"/>
  <c r="P95" i="22"/>
  <c r="O95" i="22"/>
  <c r="P94" i="22"/>
  <c r="O94" i="22"/>
  <c r="P93" i="22"/>
  <c r="O93" i="22"/>
  <c r="P92" i="22"/>
  <c r="O92" i="22"/>
  <c r="P91" i="22"/>
  <c r="O91" i="22"/>
  <c r="P90" i="22"/>
  <c r="O90" i="22"/>
  <c r="P89" i="22"/>
  <c r="O89" i="22"/>
  <c r="P88" i="22"/>
  <c r="O88" i="22"/>
  <c r="P87" i="22"/>
  <c r="O87" i="22"/>
  <c r="P86" i="22"/>
  <c r="O86" i="22"/>
  <c r="P85" i="22"/>
  <c r="O85" i="22"/>
  <c r="P84" i="22"/>
  <c r="O84" i="22"/>
  <c r="P83" i="22"/>
  <c r="O83" i="22"/>
  <c r="P82" i="22"/>
  <c r="O82" i="22"/>
  <c r="P81" i="22"/>
  <c r="O81" i="22"/>
  <c r="P80" i="22"/>
  <c r="O80" i="22"/>
  <c r="P79" i="22"/>
  <c r="O79" i="22"/>
  <c r="P78" i="22"/>
  <c r="O78" i="22"/>
  <c r="P77" i="22"/>
  <c r="O77" i="22"/>
  <c r="P76" i="22"/>
  <c r="O76" i="22"/>
  <c r="P75" i="22"/>
  <c r="O75" i="22"/>
  <c r="P74" i="22"/>
  <c r="O74" i="22"/>
  <c r="P73" i="22"/>
  <c r="O73" i="22"/>
  <c r="P72" i="22"/>
  <c r="O72" i="22"/>
  <c r="P71" i="22"/>
  <c r="O71" i="22"/>
  <c r="P70" i="22"/>
  <c r="O70" i="22"/>
  <c r="P69" i="22"/>
  <c r="O69" i="22"/>
  <c r="P68" i="22"/>
  <c r="O68" i="22"/>
  <c r="P67" i="22"/>
  <c r="O67" i="22"/>
  <c r="P66" i="22"/>
  <c r="O66" i="22"/>
  <c r="P65" i="22"/>
  <c r="O65" i="22"/>
  <c r="P64" i="22"/>
  <c r="O64" i="22"/>
  <c r="P63" i="22"/>
  <c r="O63" i="22"/>
  <c r="P62" i="22"/>
  <c r="O62" i="22"/>
  <c r="P61" i="22"/>
  <c r="O61" i="22"/>
  <c r="P60" i="22"/>
  <c r="O60" i="22"/>
  <c r="P59" i="22"/>
  <c r="O59" i="22"/>
  <c r="P58" i="22"/>
  <c r="O58" i="22"/>
  <c r="P57" i="22"/>
  <c r="O57" i="22"/>
  <c r="P56" i="22"/>
  <c r="O56" i="22"/>
  <c r="P55" i="22"/>
  <c r="O55" i="22"/>
  <c r="P54" i="22"/>
  <c r="O54" i="22"/>
  <c r="P53" i="22"/>
  <c r="O53" i="22"/>
  <c r="P52" i="22"/>
  <c r="O52" i="22"/>
  <c r="P51" i="22"/>
  <c r="O51" i="22"/>
  <c r="P50" i="22"/>
  <c r="O50" i="22"/>
  <c r="P49" i="22"/>
  <c r="O49" i="22"/>
  <c r="P48" i="22"/>
  <c r="O48" i="22"/>
  <c r="P47" i="22"/>
  <c r="O47" i="22"/>
  <c r="P46" i="22"/>
  <c r="O46" i="22"/>
  <c r="P45" i="22"/>
  <c r="O45" i="22"/>
  <c r="P44" i="22"/>
  <c r="O44" i="22"/>
  <c r="P43" i="22"/>
  <c r="O43" i="22"/>
  <c r="P42" i="22"/>
  <c r="O42" i="22"/>
  <c r="P41" i="22"/>
  <c r="O41" i="22"/>
  <c r="P40" i="22"/>
  <c r="O40" i="22"/>
  <c r="P39" i="22"/>
  <c r="O39" i="22"/>
  <c r="P38" i="22"/>
  <c r="O38" i="22"/>
  <c r="P37" i="22"/>
  <c r="O37" i="22"/>
  <c r="P36" i="22"/>
  <c r="O36" i="22"/>
  <c r="P35" i="22"/>
  <c r="O35" i="22"/>
  <c r="P34" i="22"/>
  <c r="O34" i="22"/>
  <c r="P33" i="22"/>
  <c r="O33" i="22"/>
  <c r="P32" i="22"/>
  <c r="O32" i="22"/>
  <c r="P31" i="22"/>
  <c r="O31" i="22"/>
  <c r="P30" i="22"/>
  <c r="O30" i="22"/>
  <c r="P29" i="22"/>
  <c r="O29" i="22"/>
  <c r="P28" i="22"/>
  <c r="O28" i="22"/>
  <c r="P27" i="22"/>
  <c r="O27" i="22"/>
  <c r="P26" i="22"/>
  <c r="O26" i="22"/>
  <c r="P25" i="22"/>
  <c r="O25" i="22"/>
  <c r="P24" i="22"/>
  <c r="O24" i="22"/>
  <c r="P23" i="22"/>
  <c r="O23" i="22"/>
  <c r="P22" i="22"/>
  <c r="O22" i="22"/>
  <c r="P21" i="22"/>
  <c r="O21" i="22"/>
  <c r="P20" i="22"/>
  <c r="O20" i="22"/>
  <c r="P19" i="22"/>
  <c r="O19" i="22"/>
  <c r="P18" i="22"/>
  <c r="O18" i="22"/>
  <c r="P17" i="22"/>
  <c r="O17" i="22"/>
  <c r="P16" i="22"/>
  <c r="O16" i="22"/>
  <c r="P15" i="22"/>
  <c r="O15" i="22"/>
  <c r="P14" i="22"/>
  <c r="O14" i="22"/>
  <c r="P13" i="22"/>
  <c r="O13" i="22"/>
  <c r="P12" i="22"/>
  <c r="O12" i="22"/>
  <c r="P11" i="22"/>
  <c r="O11" i="22"/>
  <c r="P10" i="22"/>
  <c r="O10" i="22"/>
  <c r="P9" i="22"/>
  <c r="O9" i="22"/>
  <c r="P8" i="22"/>
  <c r="O8" i="22"/>
  <c r="P7" i="22"/>
  <c r="O7" i="22"/>
  <c r="P6" i="22"/>
  <c r="O6" i="22"/>
  <c r="P101" i="21"/>
  <c r="O101" i="21"/>
  <c r="P100" i="21"/>
  <c r="O100" i="21"/>
  <c r="P99" i="21"/>
  <c r="O99" i="21"/>
  <c r="P98" i="21"/>
  <c r="O98" i="21"/>
  <c r="P97" i="21"/>
  <c r="O97" i="21"/>
  <c r="P96" i="21"/>
  <c r="O96" i="21"/>
  <c r="P95" i="21"/>
  <c r="O95" i="21"/>
  <c r="P94" i="21"/>
  <c r="O94" i="21"/>
  <c r="P93" i="21"/>
  <c r="O93" i="21"/>
  <c r="P92" i="21"/>
  <c r="O92" i="21"/>
  <c r="P91" i="21"/>
  <c r="O91" i="21"/>
  <c r="P90" i="21"/>
  <c r="O90" i="21"/>
  <c r="P89" i="21"/>
  <c r="O89" i="21"/>
  <c r="P88" i="21"/>
  <c r="O88" i="21"/>
  <c r="P87" i="21"/>
  <c r="O87" i="21"/>
  <c r="P86" i="21"/>
  <c r="O86" i="21"/>
  <c r="P85" i="21"/>
  <c r="O85" i="21"/>
  <c r="P84" i="21"/>
  <c r="O84" i="21"/>
  <c r="P83" i="21"/>
  <c r="O83" i="21"/>
  <c r="P82" i="21"/>
  <c r="O82" i="21"/>
  <c r="P81" i="21"/>
  <c r="O81" i="21"/>
  <c r="P80" i="21"/>
  <c r="O80" i="21"/>
  <c r="P79" i="21"/>
  <c r="O79" i="21"/>
  <c r="P78" i="21"/>
  <c r="O78" i="21"/>
  <c r="P77" i="21"/>
  <c r="O77" i="21"/>
  <c r="P76" i="21"/>
  <c r="O76" i="21"/>
  <c r="P75" i="21"/>
  <c r="O75" i="21"/>
  <c r="P74" i="21"/>
  <c r="O74" i="21"/>
  <c r="P73" i="21"/>
  <c r="O73" i="21"/>
  <c r="P72" i="21"/>
  <c r="O72" i="21"/>
  <c r="P71" i="21"/>
  <c r="O71" i="21"/>
  <c r="P70" i="21"/>
  <c r="O70" i="21"/>
  <c r="P69" i="21"/>
  <c r="O69" i="21"/>
  <c r="P68" i="21"/>
  <c r="O68" i="21"/>
  <c r="P67" i="21"/>
  <c r="O67" i="21"/>
  <c r="P66" i="21"/>
  <c r="O66" i="21"/>
  <c r="P65" i="21"/>
  <c r="O65" i="21"/>
  <c r="P64" i="21"/>
  <c r="O64" i="21"/>
  <c r="P63" i="21"/>
  <c r="O63" i="21"/>
  <c r="P62" i="21"/>
  <c r="O62" i="21"/>
  <c r="P61" i="21"/>
  <c r="O61" i="21"/>
  <c r="P60" i="21"/>
  <c r="O60" i="21"/>
  <c r="P59" i="21"/>
  <c r="O59" i="21"/>
  <c r="P58" i="21"/>
  <c r="O58" i="21"/>
  <c r="P57" i="21"/>
  <c r="O57" i="21"/>
  <c r="P56" i="21"/>
  <c r="O56" i="21"/>
  <c r="P55" i="21"/>
  <c r="O55" i="21"/>
  <c r="P54" i="21"/>
  <c r="O54" i="21"/>
  <c r="P53" i="21"/>
  <c r="O53" i="21"/>
  <c r="P52" i="21"/>
  <c r="O52" i="21"/>
  <c r="P51" i="21"/>
  <c r="O51" i="21"/>
  <c r="P50" i="21"/>
  <c r="O50" i="21"/>
  <c r="P49" i="21"/>
  <c r="O49" i="21"/>
  <c r="P48" i="21"/>
  <c r="O48" i="21"/>
  <c r="P47" i="21"/>
  <c r="O47" i="21"/>
  <c r="P46" i="21"/>
  <c r="O46" i="21"/>
  <c r="P45" i="21"/>
  <c r="O45" i="21"/>
  <c r="P44" i="21"/>
  <c r="O44" i="21"/>
  <c r="P43" i="21"/>
  <c r="O43" i="21"/>
  <c r="P42" i="21"/>
  <c r="O42" i="21"/>
  <c r="P41" i="21"/>
  <c r="O41" i="21"/>
  <c r="P40" i="21"/>
  <c r="O40" i="21"/>
  <c r="P39" i="21"/>
  <c r="O39" i="21"/>
  <c r="P38" i="21"/>
  <c r="O38" i="21"/>
  <c r="P37" i="21"/>
  <c r="O37" i="21"/>
  <c r="P36" i="21"/>
  <c r="O36" i="21"/>
  <c r="P35" i="21"/>
  <c r="O35" i="21"/>
  <c r="P34" i="21"/>
  <c r="O34" i="21"/>
  <c r="P33" i="21"/>
  <c r="O33" i="21"/>
  <c r="P32" i="21"/>
  <c r="O32" i="21"/>
  <c r="P31" i="21"/>
  <c r="O31" i="21"/>
  <c r="P30" i="21"/>
  <c r="O30" i="21"/>
  <c r="P29" i="21"/>
  <c r="O29" i="21"/>
  <c r="P28" i="21"/>
  <c r="O28" i="21"/>
  <c r="P27" i="21"/>
  <c r="O27" i="21"/>
  <c r="P26" i="21"/>
  <c r="O26" i="21"/>
  <c r="P25" i="21"/>
  <c r="O25" i="21"/>
  <c r="P24" i="21"/>
  <c r="O24" i="21"/>
  <c r="P23" i="21"/>
  <c r="O23" i="21"/>
  <c r="P22" i="21"/>
  <c r="O22" i="21"/>
  <c r="P21" i="21"/>
  <c r="O21" i="21"/>
  <c r="P20" i="21"/>
  <c r="O20" i="21"/>
  <c r="P19" i="21"/>
  <c r="O19" i="21"/>
  <c r="P18" i="21"/>
  <c r="O18" i="21"/>
  <c r="P17" i="21"/>
  <c r="O17" i="21"/>
  <c r="P16" i="21"/>
  <c r="O16" i="21"/>
  <c r="P15" i="21"/>
  <c r="O15" i="21"/>
  <c r="P14" i="21"/>
  <c r="O14" i="21"/>
  <c r="P13" i="21"/>
  <c r="O13" i="21"/>
  <c r="P12" i="21"/>
  <c r="O12" i="21"/>
  <c r="P11" i="21"/>
  <c r="O11" i="21"/>
  <c r="P10" i="21"/>
  <c r="O10" i="21"/>
  <c r="P9" i="21"/>
  <c r="O9" i="21"/>
  <c r="P8" i="21"/>
  <c r="O8" i="21"/>
  <c r="P7" i="21"/>
  <c r="O7" i="21"/>
  <c r="P6" i="21"/>
  <c r="O6" i="21"/>
  <c r="P101" i="15"/>
  <c r="O101" i="15"/>
  <c r="P100" i="15"/>
  <c r="O100" i="15"/>
  <c r="P99" i="15"/>
  <c r="O99" i="15"/>
  <c r="P98" i="15"/>
  <c r="O98" i="15"/>
  <c r="P97" i="15"/>
  <c r="O97" i="15"/>
  <c r="P96" i="15"/>
  <c r="O96" i="15"/>
  <c r="P95" i="15"/>
  <c r="O95" i="15"/>
  <c r="P94" i="15"/>
  <c r="O94" i="15"/>
  <c r="P93" i="15"/>
  <c r="O93" i="15"/>
  <c r="P92" i="15"/>
  <c r="O92" i="15"/>
  <c r="P91" i="15"/>
  <c r="O91" i="15"/>
  <c r="P90" i="15"/>
  <c r="O90" i="15"/>
  <c r="P89" i="15"/>
  <c r="O89" i="15"/>
  <c r="P88" i="15"/>
  <c r="O88" i="15"/>
  <c r="P87" i="15"/>
  <c r="O87" i="15"/>
  <c r="P86" i="15"/>
  <c r="O86" i="15"/>
  <c r="P85" i="15"/>
  <c r="O85" i="15"/>
  <c r="P84" i="15"/>
  <c r="O84" i="15"/>
  <c r="P83" i="15"/>
  <c r="O83" i="15"/>
  <c r="P82" i="15"/>
  <c r="O82" i="15"/>
  <c r="P81" i="15"/>
  <c r="O81" i="15"/>
  <c r="P80" i="15"/>
  <c r="O80" i="15"/>
  <c r="P79" i="15"/>
  <c r="O79" i="15"/>
  <c r="P78" i="15"/>
  <c r="O78" i="15"/>
  <c r="P77" i="15"/>
  <c r="O77" i="15"/>
  <c r="P76" i="15"/>
  <c r="O76" i="15"/>
  <c r="P75" i="15"/>
  <c r="O75" i="15"/>
  <c r="P74" i="15"/>
  <c r="O74" i="15"/>
  <c r="P73" i="15"/>
  <c r="O73" i="15"/>
  <c r="P72" i="15"/>
  <c r="O72" i="15"/>
  <c r="P71" i="15"/>
  <c r="O71" i="15"/>
  <c r="P70" i="15"/>
  <c r="O70" i="15"/>
  <c r="P69" i="15"/>
  <c r="O69" i="15"/>
  <c r="P68" i="15"/>
  <c r="O68" i="15"/>
  <c r="P67" i="15"/>
  <c r="O67" i="15"/>
  <c r="P66" i="15"/>
  <c r="O66" i="15"/>
  <c r="P65" i="15"/>
  <c r="O65" i="15"/>
  <c r="P64" i="15"/>
  <c r="O64" i="15"/>
  <c r="P63" i="15"/>
  <c r="O63" i="15"/>
  <c r="P62" i="15"/>
  <c r="O62" i="15"/>
  <c r="P61" i="15"/>
  <c r="O61" i="15"/>
  <c r="P60" i="15"/>
  <c r="O60" i="15"/>
  <c r="P59" i="15"/>
  <c r="O59" i="15"/>
  <c r="P58" i="15"/>
  <c r="O58" i="15"/>
  <c r="P57" i="15"/>
  <c r="O57" i="15"/>
  <c r="P56" i="15"/>
  <c r="O56" i="15"/>
  <c r="P55" i="15"/>
  <c r="O55" i="15"/>
  <c r="P54" i="15"/>
  <c r="O54" i="15"/>
  <c r="P53" i="15"/>
  <c r="O53" i="15"/>
  <c r="P52" i="15"/>
  <c r="O52" i="15"/>
  <c r="P51" i="15"/>
  <c r="O51" i="15"/>
  <c r="P50" i="15"/>
  <c r="O50" i="15"/>
  <c r="P49" i="15"/>
  <c r="O49" i="15"/>
  <c r="P48" i="15"/>
  <c r="O48" i="15"/>
  <c r="P47" i="15"/>
  <c r="O47" i="15"/>
  <c r="P46" i="15"/>
  <c r="O46" i="15"/>
  <c r="P45" i="15"/>
  <c r="O45" i="15"/>
  <c r="P44" i="15"/>
  <c r="O44" i="15"/>
  <c r="P43" i="15"/>
  <c r="O43" i="15"/>
  <c r="P42" i="15"/>
  <c r="O42" i="15"/>
  <c r="P41" i="15"/>
  <c r="O41" i="15"/>
  <c r="P40" i="15"/>
  <c r="O40" i="15"/>
  <c r="P39" i="15"/>
  <c r="O39" i="15"/>
  <c r="P38" i="15"/>
  <c r="O38" i="15"/>
  <c r="P37" i="15"/>
  <c r="O37" i="15"/>
  <c r="P36" i="15"/>
  <c r="O36" i="15"/>
  <c r="P35" i="15"/>
  <c r="O35" i="15"/>
  <c r="P34" i="15"/>
  <c r="O34" i="15"/>
  <c r="P33" i="15"/>
  <c r="O33" i="15"/>
  <c r="P32" i="15"/>
  <c r="O32" i="15"/>
  <c r="P31" i="15"/>
  <c r="O31" i="15"/>
  <c r="P30" i="15"/>
  <c r="O30" i="15"/>
  <c r="P29" i="15"/>
  <c r="O29" i="15"/>
  <c r="P28" i="15"/>
  <c r="O28" i="15"/>
  <c r="P27" i="15"/>
  <c r="O27" i="15"/>
  <c r="P26" i="15"/>
  <c r="O26" i="15"/>
  <c r="P25" i="15"/>
  <c r="O25" i="15"/>
  <c r="P24" i="15"/>
  <c r="O24" i="15"/>
  <c r="P23" i="15"/>
  <c r="O23" i="15"/>
  <c r="P22" i="15"/>
  <c r="O22" i="15"/>
  <c r="P21" i="15"/>
  <c r="O21" i="15"/>
  <c r="P20" i="15"/>
  <c r="O20" i="15"/>
  <c r="P19" i="15"/>
  <c r="O19" i="15"/>
  <c r="P18" i="15"/>
  <c r="O18" i="15"/>
  <c r="P17" i="15"/>
  <c r="O17" i="15"/>
  <c r="P16" i="15"/>
  <c r="O16" i="15"/>
  <c r="P15" i="15"/>
  <c r="O15" i="15"/>
  <c r="P14" i="15"/>
  <c r="O14" i="15"/>
  <c r="P13" i="15"/>
  <c r="O13" i="15"/>
  <c r="P12" i="15"/>
  <c r="O12" i="15"/>
  <c r="P11" i="15"/>
  <c r="O11" i="15"/>
  <c r="P10" i="15"/>
  <c r="O10" i="15"/>
  <c r="P9" i="15"/>
  <c r="O9" i="15"/>
  <c r="P8" i="15"/>
  <c r="O8" i="15"/>
  <c r="P7" i="15"/>
  <c r="O7" i="15"/>
  <c r="P6" i="15"/>
  <c r="O6" i="15"/>
  <c r="P101" i="20"/>
  <c r="O101" i="20"/>
  <c r="P100" i="20"/>
  <c r="O100" i="20"/>
  <c r="P99" i="20"/>
  <c r="O99" i="20"/>
  <c r="P98" i="20"/>
  <c r="O98" i="20"/>
  <c r="P97" i="20"/>
  <c r="O97" i="20"/>
  <c r="P96" i="20"/>
  <c r="O96" i="20"/>
  <c r="P95" i="20"/>
  <c r="O95" i="20"/>
  <c r="P94" i="20"/>
  <c r="O94" i="20"/>
  <c r="P93" i="20"/>
  <c r="O93" i="20"/>
  <c r="P92" i="20"/>
  <c r="O92" i="20"/>
  <c r="P91" i="20"/>
  <c r="O91" i="20"/>
  <c r="P90" i="20"/>
  <c r="O90" i="20"/>
  <c r="P89" i="20"/>
  <c r="O89" i="20"/>
  <c r="P88" i="20"/>
  <c r="O88" i="20"/>
  <c r="P87" i="20"/>
  <c r="O87" i="20"/>
  <c r="P86" i="20"/>
  <c r="O86" i="20"/>
  <c r="P85" i="20"/>
  <c r="O85" i="20"/>
  <c r="P84" i="20"/>
  <c r="O84" i="20"/>
  <c r="P83" i="20"/>
  <c r="O83" i="20"/>
  <c r="P82" i="20"/>
  <c r="O82" i="20"/>
  <c r="P81" i="20"/>
  <c r="O81" i="20"/>
  <c r="P80" i="20"/>
  <c r="O80" i="20"/>
  <c r="P79" i="20"/>
  <c r="O79" i="20"/>
  <c r="P78" i="20"/>
  <c r="O78" i="20"/>
  <c r="P77" i="20"/>
  <c r="O77" i="20"/>
  <c r="P76" i="20"/>
  <c r="O76" i="20"/>
  <c r="P75" i="20"/>
  <c r="O75" i="20"/>
  <c r="P74" i="20"/>
  <c r="O74" i="20"/>
  <c r="P73" i="20"/>
  <c r="O73" i="20"/>
  <c r="P72" i="20"/>
  <c r="O72" i="20"/>
  <c r="P71" i="20"/>
  <c r="O71" i="20"/>
  <c r="P70" i="20"/>
  <c r="O70" i="20"/>
  <c r="P69" i="20"/>
  <c r="O69" i="20"/>
  <c r="P68" i="20"/>
  <c r="O68" i="20"/>
  <c r="P67" i="20"/>
  <c r="O67" i="20"/>
  <c r="P66" i="20"/>
  <c r="O66" i="20"/>
  <c r="P65" i="20"/>
  <c r="O65" i="20"/>
  <c r="P64" i="20"/>
  <c r="O64" i="20"/>
  <c r="P63" i="20"/>
  <c r="O63" i="20"/>
  <c r="P62" i="20"/>
  <c r="O62" i="20"/>
  <c r="P61" i="20"/>
  <c r="O61" i="20"/>
  <c r="P60" i="20"/>
  <c r="O60" i="20"/>
  <c r="P59" i="20"/>
  <c r="O59" i="20"/>
  <c r="P58" i="20"/>
  <c r="O58" i="20"/>
  <c r="P57" i="20"/>
  <c r="O57" i="20"/>
  <c r="P56" i="20"/>
  <c r="O56" i="20"/>
  <c r="P55" i="20"/>
  <c r="O55" i="20"/>
  <c r="P54" i="20"/>
  <c r="O54" i="20"/>
  <c r="P53" i="20"/>
  <c r="O53" i="20"/>
  <c r="P52" i="20"/>
  <c r="O52" i="20"/>
  <c r="P51" i="20"/>
  <c r="O51" i="20"/>
  <c r="P50" i="20"/>
  <c r="O50" i="20"/>
  <c r="P49" i="20"/>
  <c r="O49" i="20"/>
  <c r="P48" i="20"/>
  <c r="O48" i="20"/>
  <c r="P47" i="20"/>
  <c r="O47" i="20"/>
  <c r="P46" i="20"/>
  <c r="O46" i="20"/>
  <c r="P45" i="20"/>
  <c r="O45" i="20"/>
  <c r="P44" i="20"/>
  <c r="O44" i="20"/>
  <c r="P43" i="20"/>
  <c r="O43" i="20"/>
  <c r="P42" i="20"/>
  <c r="O42" i="20"/>
  <c r="P41" i="20"/>
  <c r="O41" i="20"/>
  <c r="P40" i="20"/>
  <c r="O40" i="20"/>
  <c r="P39" i="20"/>
  <c r="O39" i="20"/>
  <c r="P38" i="20"/>
  <c r="O38" i="20"/>
  <c r="P37" i="20"/>
  <c r="O37" i="20"/>
  <c r="P36" i="20"/>
  <c r="O36" i="20"/>
  <c r="P35" i="20"/>
  <c r="O35" i="20"/>
  <c r="P34" i="20"/>
  <c r="O34" i="20"/>
  <c r="P33" i="20"/>
  <c r="O33" i="20"/>
  <c r="P32" i="20"/>
  <c r="O32" i="20"/>
  <c r="P31" i="20"/>
  <c r="O31" i="20"/>
  <c r="P30" i="20"/>
  <c r="O30" i="20"/>
  <c r="P29" i="20"/>
  <c r="O29" i="20"/>
  <c r="P28" i="20"/>
  <c r="O28" i="20"/>
  <c r="P27" i="20"/>
  <c r="O27" i="20"/>
  <c r="P26" i="20"/>
  <c r="O26" i="20"/>
  <c r="P25" i="20"/>
  <c r="O25" i="20"/>
  <c r="P24" i="20"/>
  <c r="O24" i="20"/>
  <c r="P23" i="20"/>
  <c r="O23" i="20"/>
  <c r="P22" i="20"/>
  <c r="O22" i="20"/>
  <c r="P21" i="20"/>
  <c r="O21" i="20"/>
  <c r="P20" i="20"/>
  <c r="O20" i="20"/>
  <c r="P19" i="20"/>
  <c r="O19" i="20"/>
  <c r="P18" i="20"/>
  <c r="O18" i="20"/>
  <c r="P17" i="20"/>
  <c r="O17" i="20"/>
  <c r="P16" i="20"/>
  <c r="O16" i="20"/>
  <c r="P15" i="20"/>
  <c r="O15" i="20"/>
  <c r="P14" i="20"/>
  <c r="O14" i="20"/>
  <c r="P13" i="20"/>
  <c r="O13" i="20"/>
  <c r="P12" i="20"/>
  <c r="O12" i="20"/>
  <c r="P11" i="20"/>
  <c r="O11" i="20"/>
  <c r="P10" i="20"/>
  <c r="O10" i="20"/>
  <c r="P9" i="20"/>
  <c r="O9" i="20"/>
  <c r="P8" i="20"/>
  <c r="O8" i="20"/>
  <c r="P7" i="20"/>
  <c r="O7" i="20"/>
  <c r="P6" i="20"/>
  <c r="O6" i="20"/>
  <c r="P101" i="19"/>
  <c r="O101" i="19"/>
  <c r="P100" i="19"/>
  <c r="O100" i="19"/>
  <c r="P99" i="19"/>
  <c r="O99" i="19"/>
  <c r="P98" i="19"/>
  <c r="O98" i="19"/>
  <c r="P97" i="19"/>
  <c r="O97" i="19"/>
  <c r="P96" i="19"/>
  <c r="O96" i="19"/>
  <c r="P95" i="19"/>
  <c r="O95" i="19"/>
  <c r="P94" i="19"/>
  <c r="O94" i="19"/>
  <c r="P93" i="19"/>
  <c r="O93" i="19"/>
  <c r="P92" i="19"/>
  <c r="O92" i="19"/>
  <c r="P91" i="19"/>
  <c r="O91" i="19"/>
  <c r="P90" i="19"/>
  <c r="O90" i="19"/>
  <c r="P89" i="19"/>
  <c r="O89" i="19"/>
  <c r="P88" i="19"/>
  <c r="O88" i="19"/>
  <c r="P87" i="19"/>
  <c r="O87" i="19"/>
  <c r="P86" i="19"/>
  <c r="O86" i="19"/>
  <c r="P85" i="19"/>
  <c r="O85" i="19"/>
  <c r="P84" i="19"/>
  <c r="O84" i="19"/>
  <c r="P83" i="19"/>
  <c r="O83" i="19"/>
  <c r="P82" i="19"/>
  <c r="O82" i="19"/>
  <c r="P81" i="19"/>
  <c r="O81" i="19"/>
  <c r="P80" i="19"/>
  <c r="O80" i="19"/>
  <c r="P79" i="19"/>
  <c r="O79" i="19"/>
  <c r="P78" i="19"/>
  <c r="O78" i="19"/>
  <c r="P77" i="19"/>
  <c r="O77" i="19"/>
  <c r="P76" i="19"/>
  <c r="O76" i="19"/>
  <c r="P75" i="19"/>
  <c r="O75" i="19"/>
  <c r="P74" i="19"/>
  <c r="O74" i="19"/>
  <c r="P73" i="19"/>
  <c r="O73" i="19"/>
  <c r="P72" i="19"/>
  <c r="O72" i="19"/>
  <c r="P71" i="19"/>
  <c r="O71" i="19"/>
  <c r="P70" i="19"/>
  <c r="O70" i="19"/>
  <c r="P69" i="19"/>
  <c r="O69" i="19"/>
  <c r="P68" i="19"/>
  <c r="O68" i="19"/>
  <c r="P67" i="19"/>
  <c r="O67" i="19"/>
  <c r="P66" i="19"/>
  <c r="O66" i="19"/>
  <c r="P65" i="19"/>
  <c r="O65" i="19"/>
  <c r="P64" i="19"/>
  <c r="O64" i="19"/>
  <c r="P63" i="19"/>
  <c r="O63" i="19"/>
  <c r="P62" i="19"/>
  <c r="O62" i="19"/>
  <c r="P61" i="19"/>
  <c r="O61" i="19"/>
  <c r="P60" i="19"/>
  <c r="O60" i="19"/>
  <c r="P59" i="19"/>
  <c r="O59" i="19"/>
  <c r="P58" i="19"/>
  <c r="O58" i="19"/>
  <c r="P57" i="19"/>
  <c r="O57" i="19"/>
  <c r="P56" i="19"/>
  <c r="O56" i="19"/>
  <c r="P55" i="19"/>
  <c r="O55" i="19"/>
  <c r="P54" i="19"/>
  <c r="O54" i="19"/>
  <c r="P53" i="19"/>
  <c r="O53" i="19"/>
  <c r="P52" i="19"/>
  <c r="O52" i="19"/>
  <c r="P51" i="19"/>
  <c r="O51" i="19"/>
  <c r="P50" i="19"/>
  <c r="O50" i="19"/>
  <c r="P49" i="19"/>
  <c r="O49" i="19"/>
  <c r="P48" i="19"/>
  <c r="O48" i="19"/>
  <c r="P47" i="19"/>
  <c r="O47" i="19"/>
  <c r="P46" i="19"/>
  <c r="O46" i="19"/>
  <c r="P45" i="19"/>
  <c r="O45" i="19"/>
  <c r="P44" i="19"/>
  <c r="O44" i="19"/>
  <c r="P43" i="19"/>
  <c r="O43" i="19"/>
  <c r="P42" i="19"/>
  <c r="O42" i="19"/>
  <c r="P41" i="19"/>
  <c r="O41" i="19"/>
  <c r="P40" i="19"/>
  <c r="O40" i="19"/>
  <c r="P39" i="19"/>
  <c r="O39" i="19"/>
  <c r="P38" i="19"/>
  <c r="O38" i="19"/>
  <c r="P37" i="19"/>
  <c r="O37" i="19"/>
  <c r="P36" i="19"/>
  <c r="O36" i="19"/>
  <c r="P35" i="19"/>
  <c r="O35" i="19"/>
  <c r="P34" i="19"/>
  <c r="O34" i="19"/>
  <c r="P33" i="19"/>
  <c r="O33" i="19"/>
  <c r="P32" i="19"/>
  <c r="O32" i="19"/>
  <c r="P31" i="19"/>
  <c r="O31" i="19"/>
  <c r="P30" i="19"/>
  <c r="O30" i="19"/>
  <c r="P29" i="19"/>
  <c r="O29" i="19"/>
  <c r="P28" i="19"/>
  <c r="O28" i="19"/>
  <c r="P27" i="19"/>
  <c r="O27" i="19"/>
  <c r="P26" i="19"/>
  <c r="O26" i="19"/>
  <c r="P25" i="19"/>
  <c r="O25" i="19"/>
  <c r="P24" i="19"/>
  <c r="O24" i="19"/>
  <c r="P23" i="19"/>
  <c r="O23" i="19"/>
  <c r="P22" i="19"/>
  <c r="O22" i="19"/>
  <c r="P21" i="19"/>
  <c r="O21" i="19"/>
  <c r="P20" i="19"/>
  <c r="O20" i="19"/>
  <c r="P19" i="19"/>
  <c r="O19" i="19"/>
  <c r="P18" i="19"/>
  <c r="O18" i="19"/>
  <c r="P17" i="19"/>
  <c r="O17" i="19"/>
  <c r="P16" i="19"/>
  <c r="O16" i="19"/>
  <c r="P15" i="19"/>
  <c r="O15" i="19"/>
  <c r="P14" i="19"/>
  <c r="O14" i="19"/>
  <c r="P13" i="19"/>
  <c r="O13" i="19"/>
  <c r="P12" i="19"/>
  <c r="O12" i="19"/>
  <c r="P11" i="19"/>
  <c r="O11" i="19"/>
  <c r="P10" i="19"/>
  <c r="O10" i="19"/>
  <c r="P9" i="19"/>
  <c r="O9" i="19"/>
  <c r="P8" i="19"/>
  <c r="O8" i="19"/>
  <c r="P7" i="19"/>
  <c r="O7" i="19"/>
  <c r="P6" i="19"/>
  <c r="O6" i="19"/>
  <c r="P101" i="18"/>
  <c r="O101" i="18"/>
  <c r="P100" i="18"/>
  <c r="O100" i="18"/>
  <c r="P99" i="18"/>
  <c r="O99" i="18"/>
  <c r="P98" i="18"/>
  <c r="O98" i="18"/>
  <c r="P97" i="18"/>
  <c r="O97" i="18"/>
  <c r="P96" i="18"/>
  <c r="O96" i="18"/>
  <c r="P95" i="18"/>
  <c r="O95" i="18"/>
  <c r="P94" i="18"/>
  <c r="O94" i="18"/>
  <c r="P93" i="18"/>
  <c r="O93" i="18"/>
  <c r="P92" i="18"/>
  <c r="O92" i="18"/>
  <c r="P91" i="18"/>
  <c r="O91" i="18"/>
  <c r="P90" i="18"/>
  <c r="O90" i="18"/>
  <c r="P89" i="18"/>
  <c r="O89" i="18"/>
  <c r="P88" i="18"/>
  <c r="O88" i="18"/>
  <c r="P87" i="18"/>
  <c r="O87" i="18"/>
  <c r="P86" i="18"/>
  <c r="O86" i="18"/>
  <c r="P85" i="18"/>
  <c r="O85" i="18"/>
  <c r="P84" i="18"/>
  <c r="O84" i="18"/>
  <c r="P83" i="18"/>
  <c r="O83" i="18"/>
  <c r="P82" i="18"/>
  <c r="O82" i="18"/>
  <c r="P81" i="18"/>
  <c r="O81" i="18"/>
  <c r="P80" i="18"/>
  <c r="O80" i="18"/>
  <c r="P79" i="18"/>
  <c r="O79" i="18"/>
  <c r="P78" i="18"/>
  <c r="O78" i="18"/>
  <c r="P77" i="18"/>
  <c r="O77" i="18"/>
  <c r="P76" i="18"/>
  <c r="O76" i="18"/>
  <c r="P75" i="18"/>
  <c r="O75" i="18"/>
  <c r="P74" i="18"/>
  <c r="O74" i="18"/>
  <c r="P73" i="18"/>
  <c r="O73" i="18"/>
  <c r="P72" i="18"/>
  <c r="O72" i="18"/>
  <c r="P71" i="18"/>
  <c r="O71" i="18"/>
  <c r="P70" i="18"/>
  <c r="O70" i="18"/>
  <c r="P69" i="18"/>
  <c r="O69" i="18"/>
  <c r="P68" i="18"/>
  <c r="O68" i="18"/>
  <c r="P67" i="18"/>
  <c r="O67" i="18"/>
  <c r="P66" i="18"/>
  <c r="O66" i="18"/>
  <c r="P65" i="18"/>
  <c r="O65" i="18"/>
  <c r="P64" i="18"/>
  <c r="O64" i="18"/>
  <c r="P63" i="18"/>
  <c r="O63" i="18"/>
  <c r="P62" i="18"/>
  <c r="O62" i="18"/>
  <c r="P61" i="18"/>
  <c r="O61" i="18"/>
  <c r="P60" i="18"/>
  <c r="O60" i="18"/>
  <c r="P59" i="18"/>
  <c r="O59" i="18"/>
  <c r="P58" i="18"/>
  <c r="O58" i="18"/>
  <c r="P57" i="18"/>
  <c r="O57" i="18"/>
  <c r="P56" i="18"/>
  <c r="O56" i="18"/>
  <c r="P55" i="18"/>
  <c r="O55" i="18"/>
  <c r="P54" i="18"/>
  <c r="O54" i="18"/>
  <c r="P53" i="18"/>
  <c r="O53" i="18"/>
  <c r="P52" i="18"/>
  <c r="O52" i="18"/>
  <c r="P51" i="18"/>
  <c r="O51" i="18"/>
  <c r="P50" i="18"/>
  <c r="O50" i="18"/>
  <c r="P49" i="18"/>
  <c r="O49" i="18"/>
  <c r="P48" i="18"/>
  <c r="O48" i="18"/>
  <c r="P47" i="18"/>
  <c r="O47" i="18"/>
  <c r="P46" i="18"/>
  <c r="O46" i="18"/>
  <c r="P45" i="18"/>
  <c r="O45" i="18"/>
  <c r="P44" i="18"/>
  <c r="O44" i="18"/>
  <c r="P43" i="18"/>
  <c r="O43" i="18"/>
  <c r="P42" i="18"/>
  <c r="O42" i="18"/>
  <c r="P41" i="18"/>
  <c r="O41" i="18"/>
  <c r="P40" i="18"/>
  <c r="O40" i="18"/>
  <c r="P39" i="18"/>
  <c r="O39" i="18"/>
  <c r="P38" i="18"/>
  <c r="O38" i="18"/>
  <c r="P37" i="18"/>
  <c r="O37" i="18"/>
  <c r="P36" i="18"/>
  <c r="O36" i="18"/>
  <c r="P35" i="18"/>
  <c r="O35" i="18"/>
  <c r="P34" i="18"/>
  <c r="O34" i="18"/>
  <c r="P33" i="18"/>
  <c r="O33" i="18"/>
  <c r="P32" i="18"/>
  <c r="O32" i="18"/>
  <c r="P31" i="18"/>
  <c r="O31" i="18"/>
  <c r="P30" i="18"/>
  <c r="O30" i="18"/>
  <c r="P29" i="18"/>
  <c r="O29" i="18"/>
  <c r="P28" i="18"/>
  <c r="O28" i="18"/>
  <c r="P27" i="18"/>
  <c r="O27" i="18"/>
  <c r="P26" i="18"/>
  <c r="O26" i="18"/>
  <c r="P25" i="18"/>
  <c r="O25" i="18"/>
  <c r="P24" i="18"/>
  <c r="O24" i="18"/>
  <c r="P23" i="18"/>
  <c r="O23" i="18"/>
  <c r="P22" i="18"/>
  <c r="O22" i="18"/>
  <c r="P21" i="18"/>
  <c r="O21" i="18"/>
  <c r="P20" i="18"/>
  <c r="O20" i="18"/>
  <c r="P19" i="18"/>
  <c r="O19" i="18"/>
  <c r="P18" i="18"/>
  <c r="O18" i="18"/>
  <c r="P17" i="18"/>
  <c r="O17" i="18"/>
  <c r="P16" i="18"/>
  <c r="O16" i="18"/>
  <c r="P15" i="18"/>
  <c r="O15" i="18"/>
  <c r="P14" i="18"/>
  <c r="O14" i="18"/>
  <c r="P13" i="18"/>
  <c r="O13" i="18"/>
  <c r="P12" i="18"/>
  <c r="O12" i="18"/>
  <c r="P11" i="18"/>
  <c r="O11" i="18"/>
  <c r="P10" i="18"/>
  <c r="O10" i="18"/>
  <c r="P9" i="18"/>
  <c r="O9" i="18"/>
  <c r="P8" i="18"/>
  <c r="O8" i="18"/>
  <c r="P7" i="18"/>
  <c r="O7" i="18"/>
  <c r="P6" i="18"/>
  <c r="O6" i="18"/>
  <c r="P101" i="16"/>
  <c r="O101" i="16"/>
  <c r="P100" i="16"/>
  <c r="O100" i="16"/>
  <c r="P99" i="16"/>
  <c r="O99" i="16"/>
  <c r="P98" i="16"/>
  <c r="O98" i="16"/>
  <c r="P97" i="16"/>
  <c r="O97" i="16"/>
  <c r="P96" i="16"/>
  <c r="O96" i="16"/>
  <c r="P95" i="16"/>
  <c r="O95" i="16"/>
  <c r="P94" i="16"/>
  <c r="O94" i="16"/>
  <c r="P93" i="16"/>
  <c r="O93" i="16"/>
  <c r="P92" i="16"/>
  <c r="O92" i="16"/>
  <c r="P91" i="16"/>
  <c r="O91" i="16"/>
  <c r="P90" i="16"/>
  <c r="O90" i="16"/>
  <c r="P89" i="16"/>
  <c r="O89" i="16"/>
  <c r="P88" i="16"/>
  <c r="O88" i="16"/>
  <c r="P87" i="16"/>
  <c r="O87" i="16"/>
  <c r="P86" i="16"/>
  <c r="O86" i="16"/>
  <c r="P85" i="16"/>
  <c r="O85" i="16"/>
  <c r="P84" i="16"/>
  <c r="O84" i="16"/>
  <c r="P83" i="16"/>
  <c r="O83" i="16"/>
  <c r="P82" i="16"/>
  <c r="O82" i="16"/>
  <c r="P81" i="16"/>
  <c r="O81" i="16"/>
  <c r="P80" i="16"/>
  <c r="O80" i="16"/>
  <c r="P79" i="16"/>
  <c r="O79" i="16"/>
  <c r="P78" i="16"/>
  <c r="O78" i="16"/>
  <c r="P77" i="16"/>
  <c r="O77" i="16"/>
  <c r="P76" i="16"/>
  <c r="O76" i="16"/>
  <c r="P75" i="16"/>
  <c r="O75" i="16"/>
  <c r="P74" i="16"/>
  <c r="O74" i="16"/>
  <c r="P73" i="16"/>
  <c r="O73" i="16"/>
  <c r="P72" i="16"/>
  <c r="O72" i="16"/>
  <c r="P71" i="16"/>
  <c r="O71" i="16"/>
  <c r="P70" i="16"/>
  <c r="O70" i="16"/>
  <c r="P69" i="16"/>
  <c r="O69" i="16"/>
  <c r="P68" i="16"/>
  <c r="O68" i="16"/>
  <c r="P67" i="16"/>
  <c r="O67" i="16"/>
  <c r="P66" i="16"/>
  <c r="O66" i="16"/>
  <c r="P65" i="16"/>
  <c r="O65" i="16"/>
  <c r="P64" i="16"/>
  <c r="O64" i="16"/>
  <c r="P63" i="16"/>
  <c r="O63" i="16"/>
  <c r="P62" i="16"/>
  <c r="O62" i="16"/>
  <c r="P61" i="16"/>
  <c r="O61" i="16"/>
  <c r="P60" i="16"/>
  <c r="O60" i="16"/>
  <c r="P59" i="16"/>
  <c r="O59" i="16"/>
  <c r="P58" i="16"/>
  <c r="O58" i="16"/>
  <c r="P57" i="16"/>
  <c r="O57" i="16"/>
  <c r="P56" i="16"/>
  <c r="O56" i="16"/>
  <c r="P55" i="16"/>
  <c r="O55" i="16"/>
  <c r="P54" i="16"/>
  <c r="O54" i="16"/>
  <c r="P53" i="16"/>
  <c r="O53" i="16"/>
  <c r="P52" i="16"/>
  <c r="O52" i="16"/>
  <c r="P51" i="16"/>
  <c r="O51" i="16"/>
  <c r="P50" i="16"/>
  <c r="O50" i="16"/>
  <c r="P49" i="16"/>
  <c r="O49" i="16"/>
  <c r="P48" i="16"/>
  <c r="O48" i="16"/>
  <c r="P47" i="16"/>
  <c r="O47" i="16"/>
  <c r="P46" i="16"/>
  <c r="O46" i="16"/>
  <c r="P45" i="16"/>
  <c r="O45" i="16"/>
  <c r="P44" i="16"/>
  <c r="O44" i="16"/>
  <c r="P43" i="16"/>
  <c r="O43" i="16"/>
  <c r="P42" i="16"/>
  <c r="O42" i="16"/>
  <c r="P41" i="16"/>
  <c r="O41" i="16"/>
  <c r="P40" i="16"/>
  <c r="O40" i="16"/>
  <c r="P39" i="16"/>
  <c r="O39" i="16"/>
  <c r="P38" i="16"/>
  <c r="O38" i="16"/>
  <c r="P37" i="16"/>
  <c r="O37" i="16"/>
  <c r="P36" i="16"/>
  <c r="O36" i="16"/>
  <c r="P35" i="16"/>
  <c r="O35" i="16"/>
  <c r="P34" i="16"/>
  <c r="O34" i="16"/>
  <c r="P33" i="16"/>
  <c r="O33" i="16"/>
  <c r="P32" i="16"/>
  <c r="O32" i="16"/>
  <c r="P31" i="16"/>
  <c r="O31" i="16"/>
  <c r="P30" i="16"/>
  <c r="O30" i="16"/>
  <c r="P29" i="16"/>
  <c r="O29" i="16"/>
  <c r="P28" i="16"/>
  <c r="O28" i="16"/>
  <c r="P27" i="16"/>
  <c r="O27" i="16"/>
  <c r="P26" i="16"/>
  <c r="O26" i="16"/>
  <c r="P25" i="16"/>
  <c r="O25" i="16"/>
  <c r="P24" i="16"/>
  <c r="O24" i="16"/>
  <c r="P23" i="16"/>
  <c r="O23" i="16"/>
  <c r="P22" i="16"/>
  <c r="O22" i="16"/>
  <c r="P21" i="16"/>
  <c r="O21" i="16"/>
  <c r="P20" i="16"/>
  <c r="O20" i="16"/>
  <c r="P19" i="16"/>
  <c r="O19" i="16"/>
  <c r="P18" i="16"/>
  <c r="O18" i="16"/>
  <c r="P17" i="16"/>
  <c r="O17" i="16"/>
  <c r="P16" i="16"/>
  <c r="O16" i="16"/>
  <c r="P15" i="16"/>
  <c r="O15" i="16"/>
  <c r="P14" i="16"/>
  <c r="O14" i="16"/>
  <c r="P13" i="16"/>
  <c r="O13" i="16"/>
  <c r="P12" i="16"/>
  <c r="O12" i="16"/>
  <c r="P11" i="16"/>
  <c r="O11" i="16"/>
  <c r="P10" i="16"/>
  <c r="O10" i="16"/>
  <c r="P9" i="16"/>
  <c r="O9" i="16"/>
  <c r="P8" i="16"/>
  <c r="O8" i="16"/>
  <c r="P7" i="16"/>
  <c r="O7" i="16"/>
  <c r="P6" i="16"/>
  <c r="O6" i="16"/>
  <c r="P101" i="6"/>
  <c r="O101" i="6"/>
  <c r="P100" i="6"/>
  <c r="O100" i="6"/>
  <c r="P99" i="6"/>
  <c r="O99" i="6"/>
  <c r="P98" i="6"/>
  <c r="O98" i="6"/>
  <c r="P97" i="6"/>
  <c r="O97" i="6"/>
  <c r="P96" i="6"/>
  <c r="O96" i="6"/>
  <c r="P95" i="6"/>
  <c r="O95" i="6"/>
  <c r="P94" i="6"/>
  <c r="O94" i="6"/>
  <c r="P93" i="6"/>
  <c r="O93" i="6"/>
  <c r="P92" i="6"/>
  <c r="O92" i="6"/>
  <c r="P91" i="6"/>
  <c r="O91" i="6"/>
  <c r="P90" i="6"/>
  <c r="O90" i="6"/>
  <c r="P89" i="6"/>
  <c r="O89" i="6"/>
  <c r="P88" i="6"/>
  <c r="O88" i="6"/>
  <c r="P87" i="6"/>
  <c r="O87" i="6"/>
  <c r="P86" i="6"/>
  <c r="O86" i="6"/>
  <c r="P85" i="6"/>
  <c r="O85" i="6"/>
  <c r="P84" i="6"/>
  <c r="O84" i="6"/>
  <c r="P83" i="6"/>
  <c r="O83" i="6"/>
  <c r="P82" i="6"/>
  <c r="O82" i="6"/>
  <c r="P81" i="6"/>
  <c r="O81" i="6"/>
  <c r="P80" i="6"/>
  <c r="O80" i="6"/>
  <c r="P79" i="6"/>
  <c r="O79" i="6"/>
  <c r="P78" i="6"/>
  <c r="O78" i="6"/>
  <c r="P77" i="6"/>
  <c r="O77" i="6"/>
  <c r="P76" i="6"/>
  <c r="O76" i="6"/>
  <c r="P75" i="6"/>
  <c r="O75" i="6"/>
  <c r="P74" i="6"/>
  <c r="O74" i="6"/>
  <c r="P73" i="6"/>
  <c r="O73" i="6"/>
  <c r="P72" i="6"/>
  <c r="O72" i="6"/>
  <c r="P71" i="6"/>
  <c r="O71" i="6"/>
  <c r="P70" i="6"/>
  <c r="O70" i="6"/>
  <c r="P69" i="6"/>
  <c r="O69" i="6"/>
  <c r="P68" i="6"/>
  <c r="O68" i="6"/>
  <c r="P67" i="6"/>
  <c r="O67" i="6"/>
  <c r="P66" i="6"/>
  <c r="O66" i="6"/>
  <c r="P65" i="6"/>
  <c r="O65" i="6"/>
  <c r="P64" i="6"/>
  <c r="O64" i="6"/>
  <c r="P63" i="6"/>
  <c r="O63" i="6"/>
  <c r="P62" i="6"/>
  <c r="O62" i="6"/>
  <c r="P61" i="6"/>
  <c r="O61" i="6"/>
  <c r="P60" i="6"/>
  <c r="O60" i="6"/>
  <c r="P59" i="6"/>
  <c r="O59" i="6"/>
  <c r="P58" i="6"/>
  <c r="O58" i="6"/>
  <c r="P57" i="6"/>
  <c r="O57" i="6"/>
  <c r="P56" i="6"/>
  <c r="O56" i="6"/>
  <c r="P55" i="6"/>
  <c r="O55" i="6"/>
  <c r="P54" i="6"/>
  <c r="O54" i="6"/>
  <c r="P53" i="6"/>
  <c r="O53" i="6"/>
  <c r="P52" i="6"/>
  <c r="O52" i="6"/>
  <c r="P51" i="6"/>
  <c r="O51" i="6"/>
  <c r="P50" i="6"/>
  <c r="O50" i="6"/>
  <c r="P49" i="6"/>
  <c r="O49" i="6"/>
  <c r="P48" i="6"/>
  <c r="O48" i="6"/>
  <c r="P47" i="6"/>
  <c r="O47" i="6"/>
  <c r="P46" i="6"/>
  <c r="O46" i="6"/>
  <c r="P45" i="6"/>
  <c r="O45" i="6"/>
  <c r="P44" i="6"/>
  <c r="O44" i="6"/>
  <c r="P43" i="6"/>
  <c r="O43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P10" i="6"/>
  <c r="O10" i="6"/>
  <c r="P9" i="6"/>
  <c r="O9" i="6"/>
  <c r="P8" i="6"/>
  <c r="O8" i="6"/>
  <c r="P7" i="6"/>
  <c r="O7" i="6"/>
  <c r="P6" i="6"/>
  <c r="O6" i="6"/>
  <c r="P101" i="5"/>
  <c r="O101" i="5"/>
  <c r="P100" i="5"/>
  <c r="O100" i="5"/>
  <c r="P99" i="5"/>
  <c r="O99" i="5"/>
  <c r="P98" i="5"/>
  <c r="O98" i="5"/>
  <c r="P97" i="5"/>
  <c r="O97" i="5"/>
  <c r="P96" i="5"/>
  <c r="O96" i="5"/>
  <c r="P95" i="5"/>
  <c r="O95" i="5"/>
  <c r="P94" i="5"/>
  <c r="O94" i="5"/>
  <c r="P93" i="5"/>
  <c r="O93" i="5"/>
  <c r="P92" i="5"/>
  <c r="O92" i="5"/>
  <c r="P91" i="5"/>
  <c r="O91" i="5"/>
  <c r="P90" i="5"/>
  <c r="O90" i="5"/>
  <c r="P89" i="5"/>
  <c r="O89" i="5"/>
  <c r="P88" i="5"/>
  <c r="O88" i="5"/>
  <c r="P87" i="5"/>
  <c r="O87" i="5"/>
  <c r="P86" i="5"/>
  <c r="O86" i="5"/>
  <c r="P85" i="5"/>
  <c r="O85" i="5"/>
  <c r="P84" i="5"/>
  <c r="O84" i="5"/>
  <c r="P83" i="5"/>
  <c r="O83" i="5"/>
  <c r="P82" i="5"/>
  <c r="O82" i="5"/>
  <c r="P81" i="5"/>
  <c r="O81" i="5"/>
  <c r="P80" i="5"/>
  <c r="O80" i="5"/>
  <c r="P79" i="5"/>
  <c r="O79" i="5"/>
  <c r="P78" i="5"/>
  <c r="O78" i="5"/>
  <c r="P77" i="5"/>
  <c r="O77" i="5"/>
  <c r="P76" i="5"/>
  <c r="O76" i="5"/>
  <c r="P75" i="5"/>
  <c r="O75" i="5"/>
  <c r="P74" i="5"/>
  <c r="O74" i="5"/>
  <c r="P73" i="5"/>
  <c r="O73" i="5"/>
  <c r="P72" i="5"/>
  <c r="O72" i="5"/>
  <c r="P71" i="5"/>
  <c r="O71" i="5"/>
  <c r="P70" i="5"/>
  <c r="O70" i="5"/>
  <c r="P69" i="5"/>
  <c r="O69" i="5"/>
  <c r="P68" i="5"/>
  <c r="O68" i="5"/>
  <c r="P67" i="5"/>
  <c r="O67" i="5"/>
  <c r="P66" i="5"/>
  <c r="O66" i="5"/>
  <c r="P65" i="5"/>
  <c r="O65" i="5"/>
  <c r="P64" i="5"/>
  <c r="O64" i="5"/>
  <c r="P63" i="5"/>
  <c r="O63" i="5"/>
  <c r="P62" i="5"/>
  <c r="O62" i="5"/>
  <c r="P61" i="5"/>
  <c r="O61" i="5"/>
  <c r="P60" i="5"/>
  <c r="O60" i="5"/>
  <c r="P59" i="5"/>
  <c r="O59" i="5"/>
  <c r="P58" i="5"/>
  <c r="O58" i="5"/>
  <c r="P57" i="5"/>
  <c r="O57" i="5"/>
  <c r="P56" i="5"/>
  <c r="O56" i="5"/>
  <c r="P55" i="5"/>
  <c r="O55" i="5"/>
  <c r="P54" i="5"/>
  <c r="O54" i="5"/>
  <c r="P53" i="5"/>
  <c r="O53" i="5"/>
  <c r="P52" i="5"/>
  <c r="O52" i="5"/>
  <c r="P51" i="5"/>
  <c r="O51" i="5"/>
  <c r="P50" i="5"/>
  <c r="O50" i="5"/>
  <c r="P49" i="5"/>
  <c r="O49" i="5"/>
  <c r="P48" i="5"/>
  <c r="O48" i="5"/>
  <c r="P47" i="5"/>
  <c r="O47" i="5"/>
  <c r="P46" i="5"/>
  <c r="O46" i="5"/>
  <c r="P45" i="5"/>
  <c r="O45" i="5"/>
  <c r="P44" i="5"/>
  <c r="O44" i="5"/>
  <c r="P43" i="5"/>
  <c r="O43" i="5"/>
  <c r="P42" i="5"/>
  <c r="O42" i="5"/>
  <c r="P41" i="5"/>
  <c r="O41" i="5"/>
  <c r="P40" i="5"/>
  <c r="O40" i="5"/>
  <c r="P39" i="5"/>
  <c r="O39" i="5"/>
  <c r="P38" i="5"/>
  <c r="O38" i="5"/>
  <c r="P37" i="5"/>
  <c r="O37" i="5"/>
  <c r="P36" i="5"/>
  <c r="O36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P6" i="5"/>
  <c r="O6" i="5"/>
  <c r="P101" i="17"/>
  <c r="O101" i="17"/>
  <c r="P100" i="17"/>
  <c r="O100" i="17"/>
  <c r="P99" i="17"/>
  <c r="O99" i="17"/>
  <c r="P98" i="17"/>
  <c r="O98" i="17"/>
  <c r="P97" i="17"/>
  <c r="O97" i="17"/>
  <c r="P96" i="17"/>
  <c r="O96" i="17"/>
  <c r="P95" i="17"/>
  <c r="O95" i="17"/>
  <c r="P94" i="17"/>
  <c r="O94" i="17"/>
  <c r="P93" i="17"/>
  <c r="O93" i="17"/>
  <c r="P92" i="17"/>
  <c r="O92" i="17"/>
  <c r="P91" i="17"/>
  <c r="O91" i="17"/>
  <c r="P90" i="17"/>
  <c r="O90" i="17"/>
  <c r="P89" i="17"/>
  <c r="O89" i="17"/>
  <c r="P88" i="17"/>
  <c r="O88" i="17"/>
  <c r="P87" i="17"/>
  <c r="O87" i="17"/>
  <c r="P86" i="17"/>
  <c r="O86" i="17"/>
  <c r="P85" i="17"/>
  <c r="O85" i="17"/>
  <c r="P84" i="17"/>
  <c r="O84" i="17"/>
  <c r="P83" i="17"/>
  <c r="O83" i="17"/>
  <c r="P82" i="17"/>
  <c r="O82" i="17"/>
  <c r="P81" i="17"/>
  <c r="O81" i="17"/>
  <c r="P80" i="17"/>
  <c r="O80" i="17"/>
  <c r="P79" i="17"/>
  <c r="O79" i="17"/>
  <c r="P78" i="17"/>
  <c r="O78" i="17"/>
  <c r="P77" i="17"/>
  <c r="O77" i="17"/>
  <c r="P76" i="17"/>
  <c r="O76" i="17"/>
  <c r="P75" i="17"/>
  <c r="O75" i="17"/>
  <c r="P74" i="17"/>
  <c r="O74" i="17"/>
  <c r="P73" i="17"/>
  <c r="O73" i="17"/>
  <c r="P72" i="17"/>
  <c r="O72" i="17"/>
  <c r="P71" i="17"/>
  <c r="O71" i="17"/>
  <c r="P70" i="17"/>
  <c r="O70" i="17"/>
  <c r="P69" i="17"/>
  <c r="O69" i="17"/>
  <c r="P68" i="17"/>
  <c r="O68" i="17"/>
  <c r="P67" i="17"/>
  <c r="O67" i="17"/>
  <c r="P66" i="17"/>
  <c r="O66" i="17"/>
  <c r="P65" i="17"/>
  <c r="O65" i="17"/>
  <c r="P64" i="17"/>
  <c r="O64" i="17"/>
  <c r="P63" i="17"/>
  <c r="O63" i="17"/>
  <c r="P62" i="17"/>
  <c r="O62" i="17"/>
  <c r="P61" i="17"/>
  <c r="O61" i="17"/>
  <c r="P60" i="17"/>
  <c r="O60" i="17"/>
  <c r="P59" i="17"/>
  <c r="O59" i="17"/>
  <c r="P58" i="17"/>
  <c r="O58" i="17"/>
  <c r="P57" i="17"/>
  <c r="O57" i="17"/>
  <c r="P56" i="17"/>
  <c r="O56" i="17"/>
  <c r="P55" i="17"/>
  <c r="O55" i="17"/>
  <c r="P54" i="17"/>
  <c r="O54" i="17"/>
  <c r="P53" i="17"/>
  <c r="O53" i="17"/>
  <c r="P52" i="17"/>
  <c r="O52" i="17"/>
  <c r="P51" i="17"/>
  <c r="O51" i="17"/>
  <c r="P50" i="17"/>
  <c r="O50" i="17"/>
  <c r="P49" i="17"/>
  <c r="O49" i="17"/>
  <c r="P48" i="17"/>
  <c r="O48" i="17"/>
  <c r="P47" i="17"/>
  <c r="O47" i="17"/>
  <c r="P46" i="17"/>
  <c r="O46" i="17"/>
  <c r="P45" i="17"/>
  <c r="O45" i="17"/>
  <c r="P44" i="17"/>
  <c r="O44" i="17"/>
  <c r="P43" i="17"/>
  <c r="O43" i="17"/>
  <c r="P42" i="17"/>
  <c r="O42" i="17"/>
  <c r="P41" i="17"/>
  <c r="O41" i="17"/>
  <c r="P40" i="17"/>
  <c r="O40" i="17"/>
  <c r="P39" i="17"/>
  <c r="O39" i="17"/>
  <c r="P38" i="17"/>
  <c r="O38" i="17"/>
  <c r="P37" i="17"/>
  <c r="O37" i="17"/>
  <c r="P36" i="17"/>
  <c r="O36" i="17"/>
  <c r="P35" i="17"/>
  <c r="O35" i="17"/>
  <c r="P34" i="17"/>
  <c r="O34" i="17"/>
  <c r="P33" i="17"/>
  <c r="O33" i="17"/>
  <c r="P32" i="17"/>
  <c r="O32" i="17"/>
  <c r="P31" i="17"/>
  <c r="O31" i="17"/>
  <c r="P30" i="17"/>
  <c r="O30" i="17"/>
  <c r="P29" i="17"/>
  <c r="O29" i="17"/>
  <c r="P28" i="17"/>
  <c r="O28" i="17"/>
  <c r="P27" i="17"/>
  <c r="O27" i="17"/>
  <c r="P26" i="17"/>
  <c r="O26" i="17"/>
  <c r="P25" i="17"/>
  <c r="O25" i="17"/>
  <c r="P24" i="17"/>
  <c r="O24" i="17"/>
  <c r="P23" i="17"/>
  <c r="O23" i="17"/>
  <c r="P22" i="17"/>
  <c r="O22" i="17"/>
  <c r="P21" i="17"/>
  <c r="O21" i="17"/>
  <c r="P20" i="17"/>
  <c r="O20" i="17"/>
  <c r="P19" i="17"/>
  <c r="O19" i="17"/>
  <c r="P18" i="17"/>
  <c r="O18" i="17"/>
  <c r="P17" i="17"/>
  <c r="O17" i="17"/>
  <c r="P16" i="17"/>
  <c r="O16" i="17"/>
  <c r="P15" i="17"/>
  <c r="O15" i="17"/>
  <c r="P14" i="17"/>
  <c r="O14" i="17"/>
  <c r="P13" i="17"/>
  <c r="O13" i="17"/>
  <c r="P12" i="17"/>
  <c r="O12" i="17"/>
  <c r="P11" i="17"/>
  <c r="O11" i="17"/>
  <c r="P10" i="17"/>
  <c r="O10" i="17"/>
  <c r="P9" i="17"/>
  <c r="O9" i="17"/>
  <c r="P8" i="17"/>
  <c r="O8" i="17"/>
  <c r="P7" i="17"/>
  <c r="O7" i="17"/>
  <c r="P6" i="17"/>
  <c r="O6" i="17"/>
  <c r="P101" i="3"/>
  <c r="O101" i="3"/>
  <c r="P100" i="3"/>
  <c r="O100" i="3"/>
  <c r="P99" i="3"/>
  <c r="O99" i="3"/>
  <c r="P98" i="3"/>
  <c r="O98" i="3"/>
  <c r="P97" i="3"/>
  <c r="O97" i="3"/>
  <c r="P96" i="3"/>
  <c r="O96" i="3"/>
  <c r="P95" i="3"/>
  <c r="O95" i="3"/>
  <c r="P94" i="3"/>
  <c r="O94" i="3"/>
  <c r="P93" i="3"/>
  <c r="O93" i="3"/>
  <c r="P92" i="3"/>
  <c r="O92" i="3"/>
  <c r="P91" i="3"/>
  <c r="O91" i="3"/>
  <c r="P90" i="3"/>
  <c r="O90" i="3"/>
  <c r="P89" i="3"/>
  <c r="O89" i="3"/>
  <c r="P88" i="3"/>
  <c r="O88" i="3"/>
  <c r="P87" i="3"/>
  <c r="O87" i="3"/>
  <c r="P86" i="3"/>
  <c r="O86" i="3"/>
  <c r="P85" i="3"/>
  <c r="O85" i="3"/>
  <c r="P84" i="3"/>
  <c r="O84" i="3"/>
  <c r="P83" i="3"/>
  <c r="O83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101" i="2"/>
  <c r="O101" i="2"/>
  <c r="P100" i="2"/>
  <c r="O100" i="2"/>
  <c r="P99" i="2"/>
  <c r="O99" i="2"/>
  <c r="P98" i="2"/>
  <c r="O98" i="2"/>
  <c r="P97" i="2"/>
  <c r="O97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P84" i="2"/>
  <c r="O84" i="2"/>
  <c r="P83" i="2"/>
  <c r="O83" i="2"/>
  <c r="P82" i="2"/>
  <c r="O82" i="2"/>
  <c r="P81" i="2"/>
  <c r="O81" i="2"/>
  <c r="P80" i="2"/>
  <c r="O80" i="2"/>
  <c r="P79" i="2"/>
  <c r="O79" i="2"/>
  <c r="P78" i="2"/>
  <c r="O78" i="2"/>
  <c r="P77" i="2"/>
  <c r="O77" i="2"/>
  <c r="P76" i="2"/>
  <c r="O76" i="2"/>
  <c r="P75" i="2"/>
  <c r="O75" i="2"/>
  <c r="P74" i="2"/>
  <c r="O74" i="2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P64" i="2"/>
  <c r="O64" i="2"/>
  <c r="P63" i="2"/>
  <c r="O63" i="2"/>
  <c r="P62" i="2"/>
  <c r="O62" i="2"/>
  <c r="P61" i="2"/>
  <c r="O61" i="2"/>
  <c r="P60" i="2"/>
  <c r="O60" i="2"/>
  <c r="P59" i="2"/>
  <c r="O59" i="2"/>
  <c r="P58" i="2"/>
  <c r="O58" i="2"/>
  <c r="P57" i="2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6" i="14"/>
  <c r="N19" i="22"/>
  <c r="N32" i="25"/>
  <c r="N42" i="25" l="1"/>
  <c r="F18" i="25"/>
  <c r="G18" i="25"/>
  <c r="H18" i="25"/>
  <c r="I18" i="25"/>
  <c r="J18" i="25"/>
  <c r="K18" i="25"/>
  <c r="L18" i="25"/>
  <c r="M18" i="25"/>
  <c r="N18" i="25"/>
  <c r="F16" i="25"/>
  <c r="G16" i="25"/>
  <c r="H16" i="25"/>
  <c r="I16" i="25"/>
  <c r="J16" i="25"/>
  <c r="K16" i="25"/>
  <c r="L16" i="25"/>
  <c r="M16" i="25"/>
  <c r="N16" i="25"/>
  <c r="F14" i="25"/>
  <c r="G14" i="25"/>
  <c r="H14" i="25"/>
  <c r="I14" i="25"/>
  <c r="J14" i="25"/>
  <c r="K14" i="25"/>
  <c r="L14" i="25"/>
  <c r="M14" i="25"/>
  <c r="N14" i="25"/>
  <c r="F12" i="25"/>
  <c r="G12" i="25"/>
  <c r="H12" i="25"/>
  <c r="I12" i="25"/>
  <c r="J12" i="25"/>
  <c r="K12" i="25"/>
  <c r="L12" i="25"/>
  <c r="M12" i="25"/>
  <c r="N12" i="25"/>
  <c r="E12" i="25"/>
  <c r="F7" i="25" l="1"/>
  <c r="F8" i="25"/>
  <c r="F9" i="25"/>
  <c r="F10" i="25"/>
  <c r="F11" i="25"/>
  <c r="F13" i="25"/>
  <c r="F15" i="25"/>
  <c r="F17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 s="1"/>
  <c r="F43" i="25"/>
  <c r="F44" i="25"/>
  <c r="F45" i="25"/>
  <c r="F46" i="25"/>
  <c r="F47" i="25"/>
  <c r="F48" i="25" s="1"/>
  <c r="F49" i="25"/>
  <c r="F50" i="25"/>
  <c r="F51" i="25"/>
  <c r="F52" i="25"/>
  <c r="F53" i="25"/>
  <c r="F54" i="25"/>
  <c r="F55" i="25" s="1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6" i="25"/>
  <c r="E8" i="25" l="1"/>
  <c r="G8" i="25"/>
  <c r="H8" i="25"/>
  <c r="I8" i="25"/>
  <c r="J8" i="25"/>
  <c r="K8" i="25"/>
  <c r="L8" i="25"/>
  <c r="M8" i="25"/>
  <c r="N8" i="25"/>
  <c r="N6" i="25"/>
  <c r="N7" i="25"/>
  <c r="N36" i="25" l="1"/>
  <c r="N37" i="25"/>
  <c r="N38" i="25"/>
  <c r="N39" i="25"/>
  <c r="N37" i="22"/>
  <c r="N36" i="22"/>
  <c r="N37" i="21"/>
  <c r="N36" i="21"/>
  <c r="N85" i="25"/>
  <c r="N86" i="25"/>
  <c r="N87" i="25"/>
  <c r="N88" i="25"/>
  <c r="N89" i="25"/>
  <c r="N90" i="25"/>
  <c r="N91" i="25"/>
  <c r="N92" i="25"/>
  <c r="N93" i="25"/>
  <c r="N94" i="25"/>
  <c r="N99" i="25"/>
  <c r="N98" i="25"/>
  <c r="N96" i="25"/>
  <c r="M98" i="25"/>
  <c r="N97" i="25"/>
  <c r="N95" i="25"/>
  <c r="M95" i="25"/>
  <c r="N26" i="25"/>
  <c r="N27" i="25"/>
  <c r="N28" i="25"/>
  <c r="N29" i="25"/>
  <c r="N30" i="25"/>
  <c r="N10" i="25"/>
  <c r="N11" i="25"/>
  <c r="N13" i="25"/>
  <c r="N15" i="25"/>
  <c r="N17" i="25"/>
  <c r="N20" i="25"/>
  <c r="N21" i="25"/>
  <c r="N22" i="25"/>
  <c r="N23" i="25"/>
  <c r="N24" i="25"/>
  <c r="N25" i="25"/>
  <c r="N31" i="25"/>
  <c r="N9" i="22"/>
  <c r="N16" i="22" s="1"/>
  <c r="N19" i="21"/>
  <c r="N9" i="21"/>
  <c r="N16" i="21" s="1"/>
  <c r="N19" i="15"/>
  <c r="N9" i="15"/>
  <c r="N16" i="15" s="1"/>
  <c r="N19" i="20"/>
  <c r="N9" i="20"/>
  <c r="N12" i="20" s="1"/>
  <c r="N19" i="19"/>
  <c r="N9" i="19"/>
  <c r="N12" i="19" s="1"/>
  <c r="N19" i="18"/>
  <c r="N9" i="18"/>
  <c r="N12" i="18" s="1"/>
  <c r="N16" i="19" l="1"/>
  <c r="N14" i="19"/>
  <c r="N18" i="22"/>
  <c r="N12" i="22"/>
  <c r="N14" i="22"/>
  <c r="N18" i="21"/>
  <c r="N12" i="21"/>
  <c r="N14" i="21"/>
  <c r="N18" i="15"/>
  <c r="N12" i="15"/>
  <c r="N14" i="15"/>
  <c r="N14" i="20"/>
  <c r="N16" i="20"/>
  <c r="N18" i="20"/>
  <c r="N18" i="19"/>
  <c r="N14" i="18"/>
  <c r="N16" i="18"/>
  <c r="N18" i="18"/>
  <c r="N19" i="16"/>
  <c r="N9" i="16"/>
  <c r="N14" i="16" s="1"/>
  <c r="N19" i="6"/>
  <c r="N9" i="6"/>
  <c r="N14" i="6" s="1"/>
  <c r="N19" i="5"/>
  <c r="N9" i="5"/>
  <c r="N14" i="5" s="1"/>
  <c r="N19" i="17"/>
  <c r="N9" i="17"/>
  <c r="N18" i="17" s="1"/>
  <c r="N19" i="3"/>
  <c r="N9" i="3"/>
  <c r="N19" i="2"/>
  <c r="N9" i="2"/>
  <c r="N14" i="2" s="1"/>
  <c r="L19" i="14"/>
  <c r="K19" i="14"/>
  <c r="M19" i="14"/>
  <c r="N19" i="14"/>
  <c r="J19" i="14"/>
  <c r="N9" i="14"/>
  <c r="M18" i="14"/>
  <c r="M16" i="14"/>
  <c r="L16" i="14"/>
  <c r="M14" i="14"/>
  <c r="M12" i="14"/>
  <c r="L12" i="14"/>
  <c r="N18" i="3" l="1"/>
  <c r="N19" i="25"/>
  <c r="N18" i="14"/>
  <c r="N9" i="25"/>
  <c r="N16" i="16"/>
  <c r="N16" i="6"/>
  <c r="N16" i="5"/>
  <c r="N12" i="3"/>
  <c r="N16" i="3"/>
  <c r="N16" i="2"/>
  <c r="N12" i="14"/>
  <c r="N16" i="14"/>
  <c r="N18" i="16"/>
  <c r="N12" i="16"/>
  <c r="N18" i="6"/>
  <c r="N12" i="6"/>
  <c r="N18" i="5"/>
  <c r="N12" i="5"/>
  <c r="N12" i="17"/>
  <c r="N14" i="17"/>
  <c r="N16" i="17"/>
  <c r="N14" i="3"/>
  <c r="N18" i="2"/>
  <c r="N12" i="2"/>
  <c r="N14" i="14"/>
  <c r="N50" i="25"/>
  <c r="N53" i="21"/>
  <c r="N51" i="21"/>
  <c r="N53" i="15"/>
  <c r="N51" i="15"/>
  <c r="N53" i="20"/>
  <c r="N51" i="20"/>
  <c r="N53" i="19"/>
  <c r="N51" i="19"/>
  <c r="N53" i="16"/>
  <c r="N51" i="16"/>
  <c r="N53" i="6"/>
  <c r="N51" i="6"/>
  <c r="N53" i="5"/>
  <c r="N51" i="5"/>
  <c r="N57" i="21"/>
  <c r="N55" i="21"/>
  <c r="N57" i="15"/>
  <c r="N55" i="15"/>
  <c r="N55" i="20"/>
  <c r="N57" i="20"/>
  <c r="N55" i="19"/>
  <c r="N57" i="19"/>
  <c r="N57" i="18"/>
  <c r="K57" i="18"/>
  <c r="L57" i="18"/>
  <c r="M57" i="18"/>
  <c r="J57" i="18"/>
  <c r="N55" i="18"/>
  <c r="L55" i="18"/>
  <c r="N55" i="16"/>
  <c r="M55" i="16"/>
  <c r="N57" i="16"/>
  <c r="N57" i="6"/>
  <c r="N55" i="6"/>
  <c r="N55" i="5"/>
  <c r="N57" i="5"/>
  <c r="N57" i="3"/>
  <c r="N55" i="3"/>
  <c r="N53" i="3"/>
  <c r="N51" i="3"/>
  <c r="N57" i="2"/>
  <c r="N55" i="2"/>
  <c r="N53" i="2"/>
  <c r="N51" i="2"/>
  <c r="N83" i="25" l="1"/>
  <c r="N82" i="25" l="1"/>
  <c r="N64" i="22"/>
  <c r="N64" i="21"/>
  <c r="N64" i="15"/>
  <c r="L64" i="15"/>
  <c r="N64" i="20"/>
  <c r="N64" i="19"/>
  <c r="L64" i="19"/>
  <c r="N64" i="18"/>
  <c r="L64" i="18"/>
  <c r="N64" i="16"/>
  <c r="N64" i="6"/>
  <c r="M64" i="5"/>
  <c r="N64" i="17"/>
  <c r="N64" i="5"/>
  <c r="N64" i="3"/>
  <c r="M64" i="3"/>
  <c r="N64" i="2"/>
  <c r="M64" i="2"/>
  <c r="N64" i="14"/>
  <c r="L64" i="14"/>
  <c r="N58" i="22"/>
  <c r="M58" i="22"/>
  <c r="N58" i="21"/>
  <c r="N58" i="15"/>
  <c r="N58" i="20"/>
  <c r="M58" i="20"/>
  <c r="N58" i="19"/>
  <c r="M58" i="19"/>
  <c r="N58" i="18"/>
  <c r="L58" i="18"/>
  <c r="N58" i="16"/>
  <c r="L58" i="16"/>
  <c r="N58" i="6"/>
  <c r="N58" i="5"/>
  <c r="N58" i="17"/>
  <c r="N58" i="3"/>
  <c r="M58" i="3"/>
  <c r="N57" i="14"/>
  <c r="N55" i="14"/>
  <c r="N53" i="14"/>
  <c r="N51" i="14"/>
  <c r="N48" i="22"/>
  <c r="N46" i="22"/>
  <c r="N44" i="22"/>
  <c r="N42" i="22"/>
  <c r="N55" i="22"/>
  <c r="N51" i="22"/>
  <c r="N53" i="22"/>
  <c r="N57" i="22"/>
  <c r="N42" i="21"/>
  <c r="N44" i="21"/>
  <c r="N46" i="21"/>
  <c r="N48" i="21"/>
  <c r="N42" i="15"/>
  <c r="N44" i="15"/>
  <c r="N46" i="15"/>
  <c r="N48" i="15"/>
  <c r="N42" i="20"/>
  <c r="N44" i="20"/>
  <c r="N46" i="20"/>
  <c r="N48" i="20"/>
  <c r="N42" i="19"/>
  <c r="N44" i="19"/>
  <c r="N46" i="19"/>
  <c r="N48" i="19"/>
  <c r="N42" i="16"/>
  <c r="N44" i="16"/>
  <c r="N46" i="16"/>
  <c r="N48" i="16"/>
  <c r="N48" i="6"/>
  <c r="N46" i="6"/>
  <c r="N44" i="6"/>
  <c r="N42" i="6"/>
  <c r="N48" i="5"/>
  <c r="N46" i="5"/>
  <c r="N44" i="5"/>
  <c r="N42" i="5"/>
  <c r="N42" i="17"/>
  <c r="N48" i="17"/>
  <c r="N46" i="17"/>
  <c r="N44" i="17"/>
  <c r="N57" i="17"/>
  <c r="N55" i="17"/>
  <c r="N53" i="17"/>
  <c r="N51" i="17"/>
  <c r="N48" i="3"/>
  <c r="N46" i="3"/>
  <c r="N44" i="3"/>
  <c r="N42" i="3"/>
  <c r="N48" i="2"/>
  <c r="N46" i="2"/>
  <c r="N44" i="2"/>
  <c r="N42" i="2"/>
  <c r="N41" i="14"/>
  <c r="N41" i="25" s="1"/>
  <c r="N48" i="14"/>
  <c r="N46" i="14"/>
  <c r="N44" i="14"/>
  <c r="N42" i="14"/>
  <c r="N81" i="25"/>
  <c r="N84" i="25"/>
  <c r="N43" i="25"/>
  <c r="N45" i="25"/>
  <c r="N47" i="25"/>
  <c r="N49" i="25"/>
  <c r="N52" i="25"/>
  <c r="N54" i="25"/>
  <c r="N56" i="25"/>
  <c r="N59" i="25"/>
  <c r="N60" i="25"/>
  <c r="N61" i="25"/>
  <c r="N62" i="25"/>
  <c r="N63" i="25"/>
  <c r="N65" i="25"/>
  <c r="N66" i="25"/>
  <c r="N67" i="25"/>
  <c r="N68" i="25"/>
  <c r="N69" i="25"/>
  <c r="N70" i="25"/>
  <c r="N71" i="25"/>
  <c r="N72" i="25"/>
  <c r="N73" i="25"/>
  <c r="N74" i="25"/>
  <c r="N75" i="25"/>
  <c r="N77" i="25"/>
  <c r="N76" i="25"/>
  <c r="N78" i="25"/>
  <c r="N79" i="25"/>
  <c r="N80" i="25"/>
  <c r="N40" i="25"/>
  <c r="N100" i="25"/>
  <c r="N101" i="25"/>
  <c r="N34" i="25"/>
  <c r="N35" i="25"/>
  <c r="N33" i="25"/>
  <c r="M33" i="25"/>
  <c r="N51" i="25" l="1"/>
  <c r="N64" i="25"/>
  <c r="N58" i="25"/>
  <c r="N46" i="25"/>
  <c r="N48" i="25"/>
  <c r="N44" i="25"/>
  <c r="N53" i="25"/>
  <c r="N57" i="25"/>
  <c r="N55" i="25"/>
  <c r="M32" i="25" l="1"/>
  <c r="M97" i="25" l="1"/>
  <c r="M52" i="25" l="1"/>
  <c r="M37" i="22"/>
  <c r="M36" i="22"/>
  <c r="L37" i="22"/>
  <c r="L36" i="22"/>
  <c r="K37" i="22"/>
  <c r="K36" i="22"/>
  <c r="K37" i="21"/>
  <c r="K36" i="21"/>
  <c r="L37" i="21"/>
  <c r="L36" i="21"/>
  <c r="L36" i="25" s="1"/>
  <c r="M37" i="21"/>
  <c r="M36" i="21"/>
  <c r="M29" i="25"/>
  <c r="E27" i="25"/>
  <c r="K9" i="25" l="1"/>
  <c r="L9" i="25"/>
  <c r="E10" i="25"/>
  <c r="G10" i="25"/>
  <c r="H10" i="25"/>
  <c r="I10" i="25"/>
  <c r="J10" i="25"/>
  <c r="K10" i="25"/>
  <c r="L10" i="25"/>
  <c r="M10" i="25"/>
  <c r="G11" i="25"/>
  <c r="H11" i="25"/>
  <c r="I11" i="25"/>
  <c r="J11" i="25"/>
  <c r="K11" i="25"/>
  <c r="L11" i="25"/>
  <c r="M11" i="25"/>
  <c r="E13" i="25"/>
  <c r="G13" i="25"/>
  <c r="H13" i="25"/>
  <c r="I13" i="25"/>
  <c r="J13" i="25"/>
  <c r="K13" i="25"/>
  <c r="G15" i="25"/>
  <c r="H15" i="25"/>
  <c r="I15" i="25"/>
  <c r="J15" i="25"/>
  <c r="K15" i="25"/>
  <c r="L15" i="25"/>
  <c r="M15" i="25"/>
  <c r="E17" i="25"/>
  <c r="G17" i="25"/>
  <c r="H17" i="25"/>
  <c r="I17" i="25"/>
  <c r="J17" i="25"/>
  <c r="K17" i="25"/>
  <c r="L17" i="25"/>
  <c r="K19" i="25"/>
  <c r="L19" i="25"/>
  <c r="E20" i="25"/>
  <c r="G20" i="25"/>
  <c r="H20" i="25"/>
  <c r="I20" i="25"/>
  <c r="J20" i="25"/>
  <c r="K20" i="25"/>
  <c r="L20" i="25"/>
  <c r="M20" i="25"/>
  <c r="G21" i="25"/>
  <c r="H21" i="25"/>
  <c r="I21" i="25"/>
  <c r="J21" i="25"/>
  <c r="K21" i="25"/>
  <c r="L21" i="25"/>
  <c r="M21" i="25"/>
  <c r="E22" i="25"/>
  <c r="G22" i="25"/>
  <c r="H22" i="25"/>
  <c r="I22" i="25"/>
  <c r="J22" i="25"/>
  <c r="K22" i="25"/>
  <c r="L22" i="25"/>
  <c r="M22" i="25"/>
  <c r="H23" i="25"/>
  <c r="I23" i="25"/>
  <c r="J23" i="25"/>
  <c r="K23" i="25"/>
  <c r="L23" i="25"/>
  <c r="M23" i="25"/>
  <c r="I24" i="25"/>
  <c r="J24" i="25"/>
  <c r="K24" i="25"/>
  <c r="L24" i="25"/>
  <c r="M24" i="25"/>
  <c r="E25" i="25"/>
  <c r="J25" i="25"/>
  <c r="K25" i="25"/>
  <c r="E26" i="25"/>
  <c r="G26" i="25"/>
  <c r="H26" i="25"/>
  <c r="I26" i="25"/>
  <c r="J26" i="25"/>
  <c r="K26" i="25"/>
  <c r="M26" i="25"/>
  <c r="G27" i="25"/>
  <c r="H27" i="25"/>
  <c r="I27" i="25"/>
  <c r="J27" i="25"/>
  <c r="K27" i="25"/>
  <c r="L27" i="25"/>
  <c r="M27" i="25"/>
  <c r="E28" i="25"/>
  <c r="G28" i="25"/>
  <c r="H28" i="25"/>
  <c r="I28" i="25"/>
  <c r="J28" i="25"/>
  <c r="K28" i="25"/>
  <c r="L28" i="25"/>
  <c r="M28" i="25"/>
  <c r="E29" i="25"/>
  <c r="G29" i="25"/>
  <c r="H29" i="25"/>
  <c r="I29" i="25"/>
  <c r="J29" i="25"/>
  <c r="K29" i="25"/>
  <c r="L29" i="25"/>
  <c r="E30" i="25"/>
  <c r="G30" i="25"/>
  <c r="H30" i="25"/>
  <c r="I30" i="25"/>
  <c r="J30" i="25"/>
  <c r="K30" i="25"/>
  <c r="L30" i="25"/>
  <c r="M30" i="25"/>
  <c r="E31" i="25"/>
  <c r="G31" i="25"/>
  <c r="H31" i="25"/>
  <c r="I31" i="25"/>
  <c r="J31" i="25"/>
  <c r="K31" i="25"/>
  <c r="L31" i="25"/>
  <c r="M31" i="25"/>
  <c r="E32" i="25"/>
  <c r="G32" i="25"/>
  <c r="H32" i="25"/>
  <c r="I32" i="25"/>
  <c r="J32" i="25"/>
  <c r="K32" i="25"/>
  <c r="L32" i="25"/>
  <c r="E33" i="25"/>
  <c r="G33" i="25"/>
  <c r="H33" i="25"/>
  <c r="I33" i="25"/>
  <c r="J33" i="25"/>
  <c r="K33" i="25"/>
  <c r="L33" i="25"/>
  <c r="E34" i="25"/>
  <c r="G34" i="25"/>
  <c r="H34" i="25"/>
  <c r="I34" i="25"/>
  <c r="J34" i="25"/>
  <c r="K34" i="25"/>
  <c r="L34" i="25"/>
  <c r="M34" i="25"/>
  <c r="E35" i="25"/>
  <c r="G35" i="25"/>
  <c r="H35" i="25"/>
  <c r="I35" i="25"/>
  <c r="J35" i="25"/>
  <c r="K35" i="25"/>
  <c r="L35" i="25"/>
  <c r="M35" i="25"/>
  <c r="G36" i="25"/>
  <c r="H36" i="25"/>
  <c r="I36" i="25"/>
  <c r="J36" i="25"/>
  <c r="K36" i="25"/>
  <c r="M36" i="25"/>
  <c r="G37" i="25"/>
  <c r="H37" i="25"/>
  <c r="I37" i="25"/>
  <c r="J37" i="25"/>
  <c r="K37" i="25"/>
  <c r="L37" i="25"/>
  <c r="M37" i="25"/>
  <c r="E38" i="25"/>
  <c r="G38" i="25"/>
  <c r="H38" i="25"/>
  <c r="I38" i="25"/>
  <c r="J38" i="25"/>
  <c r="K38" i="25"/>
  <c r="L38" i="25"/>
  <c r="M38" i="25"/>
  <c r="E39" i="25"/>
  <c r="G39" i="25"/>
  <c r="H39" i="25"/>
  <c r="I39" i="25"/>
  <c r="J39" i="25"/>
  <c r="K39" i="25"/>
  <c r="L39" i="25"/>
  <c r="M39" i="25"/>
  <c r="K40" i="25"/>
  <c r="K41" i="25"/>
  <c r="L41" i="25"/>
  <c r="E43" i="25"/>
  <c r="G43" i="25"/>
  <c r="H43" i="25"/>
  <c r="I43" i="25"/>
  <c r="J43" i="25"/>
  <c r="K43" i="25"/>
  <c r="L43" i="25"/>
  <c r="M43" i="25"/>
  <c r="E45" i="25"/>
  <c r="G45" i="25"/>
  <c r="H45" i="25"/>
  <c r="I45" i="25"/>
  <c r="J45" i="25"/>
  <c r="K45" i="25"/>
  <c r="L45" i="25"/>
  <c r="M45" i="25"/>
  <c r="E47" i="25"/>
  <c r="G47" i="25"/>
  <c r="H47" i="25"/>
  <c r="I47" i="25"/>
  <c r="J47" i="25"/>
  <c r="K47" i="25"/>
  <c r="L47" i="25"/>
  <c r="M47" i="25"/>
  <c r="E49" i="25"/>
  <c r="G49" i="25"/>
  <c r="H49" i="25"/>
  <c r="I49" i="25"/>
  <c r="J49" i="25"/>
  <c r="K49" i="25"/>
  <c r="L49" i="25"/>
  <c r="M49" i="25"/>
  <c r="E50" i="25"/>
  <c r="E51" i="25" s="1"/>
  <c r="G50" i="25"/>
  <c r="G51" i="25" s="1"/>
  <c r="H50" i="25"/>
  <c r="H51" i="25" s="1"/>
  <c r="I50" i="25"/>
  <c r="I51" i="25" s="1"/>
  <c r="J50" i="25"/>
  <c r="J51" i="25" s="1"/>
  <c r="K50" i="25"/>
  <c r="K51" i="25" s="1"/>
  <c r="L50" i="25"/>
  <c r="M50" i="25"/>
  <c r="E52" i="25"/>
  <c r="E53" i="25" s="1"/>
  <c r="G52" i="25"/>
  <c r="G53" i="25" s="1"/>
  <c r="H52" i="25"/>
  <c r="H53" i="25" s="1"/>
  <c r="I52" i="25"/>
  <c r="I53" i="25" s="1"/>
  <c r="J52" i="25"/>
  <c r="J53" i="25" s="1"/>
  <c r="K52" i="25"/>
  <c r="K53" i="25" s="1"/>
  <c r="L52" i="25"/>
  <c r="M53" i="25"/>
  <c r="E54" i="25"/>
  <c r="E55" i="25" s="1"/>
  <c r="G54" i="25"/>
  <c r="G55" i="25" s="1"/>
  <c r="H54" i="25"/>
  <c r="H55" i="25" s="1"/>
  <c r="I54" i="25"/>
  <c r="I55" i="25" s="1"/>
  <c r="J54" i="25"/>
  <c r="J55" i="25" s="1"/>
  <c r="K54" i="25"/>
  <c r="K55" i="25" s="1"/>
  <c r="L54" i="25"/>
  <c r="M54" i="25"/>
  <c r="E56" i="25"/>
  <c r="E57" i="25" s="1"/>
  <c r="G56" i="25"/>
  <c r="G57" i="25" s="1"/>
  <c r="H56" i="25"/>
  <c r="H57" i="25" s="1"/>
  <c r="I56" i="25"/>
  <c r="I57" i="25" s="1"/>
  <c r="J56" i="25"/>
  <c r="J57" i="25" s="1"/>
  <c r="K56" i="25"/>
  <c r="K57" i="25" s="1"/>
  <c r="L56" i="25"/>
  <c r="M56" i="25"/>
  <c r="K58" i="25"/>
  <c r="E59" i="25"/>
  <c r="G59" i="25"/>
  <c r="H59" i="25"/>
  <c r="I59" i="25"/>
  <c r="J59" i="25"/>
  <c r="K59" i="25"/>
  <c r="L59" i="25"/>
  <c r="M59" i="25"/>
  <c r="E60" i="25"/>
  <c r="G60" i="25"/>
  <c r="H60" i="25"/>
  <c r="I60" i="25"/>
  <c r="J60" i="25"/>
  <c r="K60" i="25"/>
  <c r="L60" i="25"/>
  <c r="M60" i="25"/>
  <c r="E61" i="25"/>
  <c r="G61" i="25"/>
  <c r="H61" i="25"/>
  <c r="I61" i="25"/>
  <c r="J61" i="25"/>
  <c r="K61" i="25"/>
  <c r="L61" i="25"/>
  <c r="M61" i="25"/>
  <c r="E62" i="25"/>
  <c r="G62" i="25"/>
  <c r="H62" i="25"/>
  <c r="I62" i="25"/>
  <c r="J62" i="25"/>
  <c r="K62" i="25"/>
  <c r="L62" i="25"/>
  <c r="M62" i="25"/>
  <c r="E63" i="25"/>
  <c r="G63" i="25"/>
  <c r="H63" i="25"/>
  <c r="I63" i="25"/>
  <c r="J63" i="25"/>
  <c r="K63" i="25"/>
  <c r="L63" i="25"/>
  <c r="M63" i="25"/>
  <c r="K64" i="25"/>
  <c r="E65" i="25"/>
  <c r="G65" i="25"/>
  <c r="H65" i="25"/>
  <c r="I65" i="25"/>
  <c r="J65" i="25"/>
  <c r="K65" i="25"/>
  <c r="L65" i="25"/>
  <c r="M65" i="25"/>
  <c r="E66" i="25"/>
  <c r="G66" i="25"/>
  <c r="H66" i="25"/>
  <c r="I66" i="25"/>
  <c r="J66" i="25"/>
  <c r="K66" i="25"/>
  <c r="L66" i="25"/>
  <c r="M66" i="25"/>
  <c r="E67" i="25"/>
  <c r="G67" i="25"/>
  <c r="H67" i="25"/>
  <c r="I67" i="25"/>
  <c r="J67" i="25"/>
  <c r="K67" i="25"/>
  <c r="L67" i="25"/>
  <c r="M67" i="25"/>
  <c r="E68" i="25"/>
  <c r="G68" i="25"/>
  <c r="H68" i="25"/>
  <c r="I68" i="25"/>
  <c r="J68" i="25"/>
  <c r="K68" i="25"/>
  <c r="L68" i="25"/>
  <c r="M68" i="25"/>
  <c r="E69" i="25"/>
  <c r="G69" i="25"/>
  <c r="H69" i="25"/>
  <c r="I69" i="25"/>
  <c r="J69" i="25"/>
  <c r="K69" i="25"/>
  <c r="L69" i="25"/>
  <c r="M69" i="25"/>
  <c r="E70" i="25"/>
  <c r="G70" i="25"/>
  <c r="I70" i="25"/>
  <c r="J70" i="25"/>
  <c r="K70" i="25"/>
  <c r="L70" i="25"/>
  <c r="M70" i="25"/>
  <c r="E71" i="25"/>
  <c r="G71" i="25"/>
  <c r="H71" i="25"/>
  <c r="I71" i="25"/>
  <c r="J71" i="25"/>
  <c r="K71" i="25"/>
  <c r="L71" i="25"/>
  <c r="M71" i="25"/>
  <c r="E72" i="25"/>
  <c r="G72" i="25"/>
  <c r="H72" i="25"/>
  <c r="I72" i="25"/>
  <c r="J72" i="25"/>
  <c r="K72" i="25"/>
  <c r="L72" i="25"/>
  <c r="M72" i="25"/>
  <c r="E73" i="25"/>
  <c r="G73" i="25"/>
  <c r="H73" i="25"/>
  <c r="I73" i="25"/>
  <c r="J73" i="25"/>
  <c r="K73" i="25"/>
  <c r="L73" i="25"/>
  <c r="M73" i="25"/>
  <c r="E74" i="25"/>
  <c r="G74" i="25"/>
  <c r="H74" i="25"/>
  <c r="I74" i="25"/>
  <c r="J74" i="25"/>
  <c r="K74" i="25"/>
  <c r="L74" i="25"/>
  <c r="M74" i="25"/>
  <c r="E75" i="25"/>
  <c r="G75" i="25"/>
  <c r="H75" i="25"/>
  <c r="I75" i="25"/>
  <c r="J75" i="25"/>
  <c r="K75" i="25"/>
  <c r="L75" i="25"/>
  <c r="M75" i="25"/>
  <c r="K76" i="25"/>
  <c r="E77" i="25"/>
  <c r="G77" i="25"/>
  <c r="H77" i="25"/>
  <c r="I77" i="25"/>
  <c r="J77" i="25"/>
  <c r="K77" i="25"/>
  <c r="L77" i="25"/>
  <c r="M77" i="25"/>
  <c r="E78" i="25"/>
  <c r="G78" i="25"/>
  <c r="H78" i="25"/>
  <c r="I78" i="25"/>
  <c r="J78" i="25"/>
  <c r="K78" i="25"/>
  <c r="L78" i="25"/>
  <c r="M78" i="25"/>
  <c r="E79" i="25"/>
  <c r="G79" i="25"/>
  <c r="H79" i="25"/>
  <c r="I79" i="25"/>
  <c r="J79" i="25"/>
  <c r="K79" i="25"/>
  <c r="L79" i="25"/>
  <c r="M79" i="25"/>
  <c r="E80" i="25"/>
  <c r="G80" i="25"/>
  <c r="H80" i="25"/>
  <c r="I80" i="25"/>
  <c r="J80" i="25"/>
  <c r="K80" i="25"/>
  <c r="L80" i="25"/>
  <c r="M80" i="25"/>
  <c r="E81" i="25"/>
  <c r="G81" i="25"/>
  <c r="H81" i="25"/>
  <c r="I81" i="25"/>
  <c r="J81" i="25"/>
  <c r="K81" i="25"/>
  <c r="L81" i="25"/>
  <c r="M81" i="25"/>
  <c r="E82" i="25"/>
  <c r="G82" i="25"/>
  <c r="H82" i="25"/>
  <c r="I82" i="25"/>
  <c r="J82" i="25"/>
  <c r="K82" i="25"/>
  <c r="L82" i="25"/>
  <c r="M82" i="25"/>
  <c r="E83" i="25"/>
  <c r="G83" i="25"/>
  <c r="H83" i="25"/>
  <c r="I83" i="25"/>
  <c r="J83" i="25"/>
  <c r="K83" i="25"/>
  <c r="L83" i="25"/>
  <c r="M83" i="25"/>
  <c r="E84" i="25"/>
  <c r="G84" i="25"/>
  <c r="H84" i="25"/>
  <c r="I84" i="25"/>
  <c r="J84" i="25"/>
  <c r="K84" i="25"/>
  <c r="L84" i="25"/>
  <c r="M84" i="25"/>
  <c r="E85" i="25"/>
  <c r="G85" i="25"/>
  <c r="H85" i="25"/>
  <c r="I85" i="25"/>
  <c r="J85" i="25"/>
  <c r="K85" i="25"/>
  <c r="L85" i="25"/>
  <c r="M85" i="25"/>
  <c r="E86" i="25"/>
  <c r="G86" i="25"/>
  <c r="H86" i="25"/>
  <c r="I86" i="25"/>
  <c r="J86" i="25"/>
  <c r="K86" i="25"/>
  <c r="L86" i="25"/>
  <c r="M86" i="25"/>
  <c r="E87" i="25"/>
  <c r="G87" i="25"/>
  <c r="H87" i="25"/>
  <c r="J87" i="25"/>
  <c r="K87" i="25"/>
  <c r="L87" i="25"/>
  <c r="M87" i="25"/>
  <c r="E88" i="25"/>
  <c r="G88" i="25"/>
  <c r="H88" i="25"/>
  <c r="J88" i="25"/>
  <c r="K88" i="25"/>
  <c r="L88" i="25"/>
  <c r="M88" i="25"/>
  <c r="E89" i="25"/>
  <c r="G89" i="25"/>
  <c r="H89" i="25"/>
  <c r="I89" i="25"/>
  <c r="J89" i="25"/>
  <c r="K89" i="25"/>
  <c r="L89" i="25"/>
  <c r="M89" i="25"/>
  <c r="E90" i="25"/>
  <c r="G90" i="25"/>
  <c r="H90" i="25"/>
  <c r="I90" i="25"/>
  <c r="J90" i="25"/>
  <c r="K90" i="25"/>
  <c r="L90" i="25"/>
  <c r="M90" i="25"/>
  <c r="E91" i="25"/>
  <c r="G91" i="25"/>
  <c r="H91" i="25"/>
  <c r="I91" i="25"/>
  <c r="J91" i="25"/>
  <c r="K91" i="25"/>
  <c r="L91" i="25"/>
  <c r="M91" i="25"/>
  <c r="E92" i="25"/>
  <c r="G92" i="25"/>
  <c r="H92" i="25"/>
  <c r="I92" i="25"/>
  <c r="J92" i="25"/>
  <c r="K92" i="25"/>
  <c r="L92" i="25"/>
  <c r="M92" i="25"/>
  <c r="E93" i="25"/>
  <c r="G93" i="25"/>
  <c r="H93" i="25"/>
  <c r="I93" i="25"/>
  <c r="J93" i="25"/>
  <c r="K93" i="25"/>
  <c r="L93" i="25"/>
  <c r="M93" i="25"/>
  <c r="E94" i="25"/>
  <c r="G94" i="25"/>
  <c r="H94" i="25"/>
  <c r="I94" i="25"/>
  <c r="J94" i="25"/>
  <c r="K94" i="25"/>
  <c r="L94" i="25"/>
  <c r="M94" i="25"/>
  <c r="E95" i="25"/>
  <c r="G95" i="25"/>
  <c r="H95" i="25"/>
  <c r="I95" i="25"/>
  <c r="J95" i="25"/>
  <c r="K95" i="25"/>
  <c r="L95" i="25"/>
  <c r="E96" i="25"/>
  <c r="G96" i="25"/>
  <c r="H96" i="25"/>
  <c r="I96" i="25"/>
  <c r="J96" i="25"/>
  <c r="K96" i="25"/>
  <c r="L96" i="25"/>
  <c r="M96" i="25"/>
  <c r="E97" i="25"/>
  <c r="G97" i="25"/>
  <c r="H97" i="25"/>
  <c r="I97" i="25"/>
  <c r="J97" i="25"/>
  <c r="K97" i="25"/>
  <c r="L97" i="25"/>
  <c r="E98" i="25"/>
  <c r="G98" i="25"/>
  <c r="H98" i="25"/>
  <c r="I98" i="25"/>
  <c r="J98" i="25"/>
  <c r="K98" i="25"/>
  <c r="L98" i="25"/>
  <c r="E99" i="25"/>
  <c r="G99" i="25"/>
  <c r="H99" i="25"/>
  <c r="I99" i="25"/>
  <c r="J99" i="25"/>
  <c r="K99" i="25"/>
  <c r="L99" i="25"/>
  <c r="M99" i="25"/>
  <c r="E100" i="25"/>
  <c r="G100" i="25"/>
  <c r="H100" i="25"/>
  <c r="I100" i="25"/>
  <c r="J100" i="25"/>
  <c r="K100" i="25"/>
  <c r="L100" i="25"/>
  <c r="M100" i="25"/>
  <c r="E101" i="25"/>
  <c r="G101" i="25"/>
  <c r="H101" i="25"/>
  <c r="I101" i="25"/>
  <c r="J101" i="25"/>
  <c r="K101" i="25"/>
  <c r="L101" i="25"/>
  <c r="M101" i="25"/>
  <c r="E7" i="25"/>
  <c r="G7" i="25"/>
  <c r="H7" i="25"/>
  <c r="I7" i="25"/>
  <c r="J7" i="25"/>
  <c r="K7" i="25"/>
  <c r="L7" i="25"/>
  <c r="M7" i="25"/>
  <c r="G6" i="25"/>
  <c r="H6" i="25"/>
  <c r="I6" i="25"/>
  <c r="J6" i="25"/>
  <c r="K6" i="25"/>
  <c r="L6" i="25"/>
  <c r="M6" i="25"/>
  <c r="E6" i="25"/>
  <c r="M57" i="25" l="1"/>
  <c r="M55" i="25"/>
  <c r="K44" i="25"/>
  <c r="M51" i="25"/>
  <c r="K48" i="25"/>
  <c r="K46" i="25"/>
  <c r="K42" i="25"/>
  <c r="L44" i="25"/>
  <c r="L57" i="25"/>
  <c r="L55" i="25"/>
  <c r="L53" i="25"/>
  <c r="L51" i="25"/>
  <c r="I88" i="22"/>
  <c r="I88" i="25" s="1"/>
  <c r="I87" i="22"/>
  <c r="I87" i="25" s="1"/>
  <c r="M76" i="22"/>
  <c r="L76" i="22"/>
  <c r="I76" i="22"/>
  <c r="I76" i="25" s="1"/>
  <c r="H76" i="22"/>
  <c r="G76" i="22"/>
  <c r="E76" i="22"/>
  <c r="M64" i="22"/>
  <c r="L64" i="22"/>
  <c r="J64" i="22"/>
  <c r="I64" i="22"/>
  <c r="H64" i="22"/>
  <c r="G64" i="22"/>
  <c r="E64" i="22"/>
  <c r="L58" i="22"/>
  <c r="J58" i="22"/>
  <c r="H58" i="22"/>
  <c r="G58" i="22"/>
  <c r="E58" i="22"/>
  <c r="M57" i="22"/>
  <c r="L57" i="22"/>
  <c r="K57" i="22"/>
  <c r="J57" i="22"/>
  <c r="I57" i="22"/>
  <c r="H57" i="22"/>
  <c r="G57" i="22"/>
  <c r="E57" i="22"/>
  <c r="M55" i="22"/>
  <c r="L55" i="22"/>
  <c r="K55" i="22"/>
  <c r="J55" i="22"/>
  <c r="I55" i="22"/>
  <c r="H55" i="22"/>
  <c r="G55" i="22"/>
  <c r="E55" i="22"/>
  <c r="M53" i="22"/>
  <c r="L53" i="22"/>
  <c r="K53" i="22"/>
  <c r="J53" i="22"/>
  <c r="I53" i="22"/>
  <c r="H53" i="22"/>
  <c r="G53" i="22"/>
  <c r="E53" i="22"/>
  <c r="M51" i="22"/>
  <c r="L51" i="22"/>
  <c r="K51" i="22"/>
  <c r="J51" i="22"/>
  <c r="I51" i="22"/>
  <c r="H51" i="22"/>
  <c r="G51" i="22"/>
  <c r="E51" i="22"/>
  <c r="M48" i="22"/>
  <c r="K48" i="22"/>
  <c r="J48" i="22"/>
  <c r="I48" i="22"/>
  <c r="M46" i="22"/>
  <c r="K46" i="22"/>
  <c r="J46" i="22"/>
  <c r="I46" i="22"/>
  <c r="M44" i="22"/>
  <c r="K44" i="22"/>
  <c r="J44" i="22"/>
  <c r="I44" i="22"/>
  <c r="M42" i="22"/>
  <c r="K42" i="22"/>
  <c r="J42" i="22"/>
  <c r="I41" i="22"/>
  <c r="I41" i="25" s="1"/>
  <c r="I44" i="25" s="1"/>
  <c r="L40" i="22"/>
  <c r="L48" i="22" s="1"/>
  <c r="H40" i="22"/>
  <c r="H48" i="22" s="1"/>
  <c r="G40" i="22"/>
  <c r="G48" i="22" s="1"/>
  <c r="E40" i="22"/>
  <c r="E48" i="22" s="1"/>
  <c r="H24" i="22"/>
  <c r="G24" i="22"/>
  <c r="E24" i="22"/>
  <c r="G23" i="22"/>
  <c r="E23" i="22"/>
  <c r="M18" i="22"/>
  <c r="L18" i="22"/>
  <c r="K18" i="22"/>
  <c r="J18" i="22"/>
  <c r="I18" i="22"/>
  <c r="H18" i="22"/>
  <c r="G18" i="22"/>
  <c r="E18" i="22"/>
  <c r="M16" i="22"/>
  <c r="L16" i="22"/>
  <c r="K16" i="22"/>
  <c r="J16" i="22"/>
  <c r="I16" i="22"/>
  <c r="H16" i="22"/>
  <c r="G16" i="22"/>
  <c r="E16" i="22"/>
  <c r="M14" i="22"/>
  <c r="L14" i="22"/>
  <c r="K14" i="22"/>
  <c r="J14" i="22"/>
  <c r="I14" i="22"/>
  <c r="H14" i="22"/>
  <c r="G14" i="22"/>
  <c r="E14" i="22"/>
  <c r="M12" i="22"/>
  <c r="L12" i="22"/>
  <c r="K12" i="22"/>
  <c r="J12" i="22"/>
  <c r="I12" i="22"/>
  <c r="H12" i="22"/>
  <c r="G12" i="22"/>
  <c r="E12" i="22"/>
  <c r="I42" i="22" l="1"/>
  <c r="E42" i="22"/>
  <c r="E44" i="22"/>
  <c r="E46" i="22"/>
  <c r="G42" i="22"/>
  <c r="G44" i="22"/>
  <c r="G46" i="22"/>
  <c r="H42" i="22"/>
  <c r="L42" i="22"/>
  <c r="H44" i="22"/>
  <c r="L44" i="22"/>
  <c r="H46" i="22"/>
  <c r="L46" i="22"/>
  <c r="L76" i="21" l="1"/>
  <c r="J76" i="21"/>
  <c r="L64" i="21"/>
  <c r="J64" i="21"/>
  <c r="E64" i="21"/>
  <c r="L58" i="21"/>
  <c r="J58" i="21"/>
  <c r="E58" i="21"/>
  <c r="M57" i="21"/>
  <c r="L57" i="21"/>
  <c r="E57" i="21"/>
  <c r="M55" i="21"/>
  <c r="L55" i="21"/>
  <c r="E55" i="21"/>
  <c r="M53" i="21"/>
  <c r="L53" i="21"/>
  <c r="E53" i="21"/>
  <c r="M51" i="21"/>
  <c r="L51" i="21"/>
  <c r="E51" i="21"/>
  <c r="M48" i="21"/>
  <c r="K48" i="21"/>
  <c r="E48" i="21"/>
  <c r="M46" i="21"/>
  <c r="K46" i="21"/>
  <c r="E46" i="21"/>
  <c r="M44" i="21"/>
  <c r="K44" i="21"/>
  <c r="E44" i="21"/>
  <c r="M42" i="21"/>
  <c r="K42" i="21"/>
  <c r="E41" i="21"/>
  <c r="E42" i="21" s="1"/>
  <c r="L40" i="21"/>
  <c r="L42" i="21" s="1"/>
  <c r="J40" i="21"/>
  <c r="J46" i="21" s="1"/>
  <c r="E37" i="21"/>
  <c r="E37" i="25" s="1"/>
  <c r="E36" i="21"/>
  <c r="E36" i="25" s="1"/>
  <c r="E24" i="21"/>
  <c r="E23" i="21"/>
  <c r="E21" i="21"/>
  <c r="J19" i="21"/>
  <c r="M18" i="21"/>
  <c r="L18" i="21"/>
  <c r="K18" i="21"/>
  <c r="E18" i="21"/>
  <c r="M16" i="21"/>
  <c r="L16" i="21"/>
  <c r="K16" i="21"/>
  <c r="E16" i="21"/>
  <c r="M14" i="21"/>
  <c r="L14" i="21"/>
  <c r="K14" i="21"/>
  <c r="E14" i="21"/>
  <c r="L12" i="21"/>
  <c r="K12" i="21"/>
  <c r="E12" i="21"/>
  <c r="E11" i="21"/>
  <c r="J9" i="21"/>
  <c r="J18" i="21" s="1"/>
  <c r="L44" i="21" l="1"/>
  <c r="J48" i="21"/>
  <c r="L46" i="21"/>
  <c r="J12" i="21"/>
  <c r="J14" i="21"/>
  <c r="J42" i="21"/>
  <c r="J16" i="21"/>
  <c r="J44" i="21"/>
  <c r="L48" i="21"/>
  <c r="L76" i="20" l="1"/>
  <c r="H76" i="20"/>
  <c r="G76" i="20"/>
  <c r="E76" i="20"/>
  <c r="M64" i="20"/>
  <c r="L64" i="20"/>
  <c r="J64" i="20"/>
  <c r="I64" i="20"/>
  <c r="H64" i="20"/>
  <c r="G64" i="20"/>
  <c r="E64" i="20"/>
  <c r="L58" i="20"/>
  <c r="I58" i="20"/>
  <c r="H58" i="20"/>
  <c r="G58" i="20"/>
  <c r="E58" i="20"/>
  <c r="M57" i="20"/>
  <c r="L57" i="20"/>
  <c r="K57" i="20"/>
  <c r="J57" i="20"/>
  <c r="I57" i="20"/>
  <c r="H57" i="20"/>
  <c r="G57" i="20"/>
  <c r="E57" i="20"/>
  <c r="M55" i="20"/>
  <c r="L55" i="20"/>
  <c r="K55" i="20"/>
  <c r="J55" i="20"/>
  <c r="I55" i="20"/>
  <c r="H55" i="20"/>
  <c r="G55" i="20"/>
  <c r="E55" i="20"/>
  <c r="M53" i="20"/>
  <c r="L53" i="20"/>
  <c r="K53" i="20"/>
  <c r="J53" i="20"/>
  <c r="I53" i="20"/>
  <c r="H53" i="20"/>
  <c r="G53" i="20"/>
  <c r="E53" i="20"/>
  <c r="M51" i="20"/>
  <c r="L51" i="20"/>
  <c r="K51" i="20"/>
  <c r="J51" i="20"/>
  <c r="I51" i="20"/>
  <c r="H51" i="20"/>
  <c r="G51" i="20"/>
  <c r="E51" i="20"/>
  <c r="M48" i="20"/>
  <c r="K48" i="20"/>
  <c r="J48" i="20"/>
  <c r="M46" i="20"/>
  <c r="K46" i="20"/>
  <c r="J46" i="20"/>
  <c r="M44" i="20"/>
  <c r="K44" i="20"/>
  <c r="J44" i="20"/>
  <c r="K42" i="20"/>
  <c r="J42" i="20"/>
  <c r="M41" i="20"/>
  <c r="L40" i="20"/>
  <c r="L48" i="20" s="1"/>
  <c r="I40" i="20"/>
  <c r="I48" i="20" s="1"/>
  <c r="H40" i="20"/>
  <c r="H48" i="20" s="1"/>
  <c r="G40" i="20"/>
  <c r="G48" i="20" s="1"/>
  <c r="E40" i="20"/>
  <c r="E48" i="20" s="1"/>
  <c r="L26" i="20"/>
  <c r="L25" i="20"/>
  <c r="H19" i="20"/>
  <c r="H24" i="20" s="1"/>
  <c r="G19" i="20"/>
  <c r="G24" i="20" s="1"/>
  <c r="E19" i="20"/>
  <c r="E23" i="20" s="1"/>
  <c r="L18" i="20"/>
  <c r="K18" i="20"/>
  <c r="J18" i="20"/>
  <c r="I18" i="20"/>
  <c r="H18" i="20"/>
  <c r="G18" i="20"/>
  <c r="E18" i="20"/>
  <c r="M17" i="20"/>
  <c r="M18" i="20" s="1"/>
  <c r="M16" i="20"/>
  <c r="L16" i="20"/>
  <c r="K16" i="20"/>
  <c r="J16" i="20"/>
  <c r="I16" i="20"/>
  <c r="H16" i="20"/>
  <c r="G16" i="20"/>
  <c r="E16" i="20"/>
  <c r="K14" i="20"/>
  <c r="J14" i="20"/>
  <c r="I14" i="20"/>
  <c r="H14" i="20"/>
  <c r="G14" i="20"/>
  <c r="E14" i="20"/>
  <c r="M13" i="20"/>
  <c r="L13" i="20"/>
  <c r="L14" i="20" s="1"/>
  <c r="M12" i="20"/>
  <c r="L12" i="20"/>
  <c r="K12" i="20"/>
  <c r="J12" i="20"/>
  <c r="I12" i="20"/>
  <c r="H12" i="20"/>
  <c r="G12" i="20"/>
  <c r="E11" i="20"/>
  <c r="E12" i="20" s="1"/>
  <c r="L76" i="19"/>
  <c r="H76" i="19"/>
  <c r="G76" i="19"/>
  <c r="E76" i="19"/>
  <c r="M64" i="19"/>
  <c r="I64" i="19"/>
  <c r="H64" i="19"/>
  <c r="G64" i="19"/>
  <c r="E64" i="19"/>
  <c r="L58" i="19"/>
  <c r="I58" i="19"/>
  <c r="H58" i="19"/>
  <c r="G58" i="19"/>
  <c r="E58" i="19"/>
  <c r="M57" i="19"/>
  <c r="L57" i="19"/>
  <c r="K57" i="19"/>
  <c r="J57" i="19"/>
  <c r="I57" i="19"/>
  <c r="H57" i="19"/>
  <c r="G57" i="19"/>
  <c r="E57" i="19"/>
  <c r="M55" i="19"/>
  <c r="L55" i="19"/>
  <c r="K55" i="19"/>
  <c r="J55" i="19"/>
  <c r="I55" i="19"/>
  <c r="H55" i="19"/>
  <c r="G55" i="19"/>
  <c r="E55" i="19"/>
  <c r="M53" i="19"/>
  <c r="L53" i="19"/>
  <c r="K53" i="19"/>
  <c r="J53" i="19"/>
  <c r="I53" i="19"/>
  <c r="H53" i="19"/>
  <c r="G53" i="19"/>
  <c r="E53" i="19"/>
  <c r="M51" i="19"/>
  <c r="L51" i="19"/>
  <c r="K51" i="19"/>
  <c r="J51" i="19"/>
  <c r="I51" i="19"/>
  <c r="H51" i="19"/>
  <c r="G51" i="19"/>
  <c r="E51" i="19"/>
  <c r="M48" i="19"/>
  <c r="K48" i="19"/>
  <c r="J48" i="19"/>
  <c r="M46" i="19"/>
  <c r="K46" i="19"/>
  <c r="J46" i="19"/>
  <c r="E46" i="19"/>
  <c r="M44" i="19"/>
  <c r="K44" i="19"/>
  <c r="J44" i="19"/>
  <c r="K42" i="19"/>
  <c r="J42" i="19"/>
  <c r="M41" i="19"/>
  <c r="M42" i="19" s="1"/>
  <c r="L40" i="19"/>
  <c r="I40" i="19"/>
  <c r="I48" i="19" s="1"/>
  <c r="H40" i="19"/>
  <c r="G40" i="19"/>
  <c r="G48" i="19" s="1"/>
  <c r="E40" i="19"/>
  <c r="E48" i="19" s="1"/>
  <c r="L26" i="19"/>
  <c r="L25" i="19"/>
  <c r="H24" i="19"/>
  <c r="G24" i="19"/>
  <c r="E24" i="19"/>
  <c r="G23" i="19"/>
  <c r="E23" i="19"/>
  <c r="L18" i="19"/>
  <c r="K18" i="19"/>
  <c r="J18" i="19"/>
  <c r="I18" i="19"/>
  <c r="H18" i="19"/>
  <c r="G18" i="19"/>
  <c r="E18" i="19"/>
  <c r="M17" i="19"/>
  <c r="M16" i="19"/>
  <c r="L16" i="19"/>
  <c r="K16" i="19"/>
  <c r="J16" i="19"/>
  <c r="I16" i="19"/>
  <c r="H16" i="19"/>
  <c r="G16" i="19"/>
  <c r="E16" i="19"/>
  <c r="K14" i="19"/>
  <c r="J14" i="19"/>
  <c r="I14" i="19"/>
  <c r="H14" i="19"/>
  <c r="G14" i="19"/>
  <c r="E14" i="19"/>
  <c r="M13" i="19"/>
  <c r="L13" i="19"/>
  <c r="L14" i="19" s="1"/>
  <c r="M12" i="19"/>
  <c r="L12" i="19"/>
  <c r="K12" i="19"/>
  <c r="J12" i="19"/>
  <c r="I12" i="19"/>
  <c r="H12" i="19"/>
  <c r="G12" i="19"/>
  <c r="E12" i="19"/>
  <c r="H76" i="18"/>
  <c r="G76" i="18"/>
  <c r="E76" i="18"/>
  <c r="J64" i="18"/>
  <c r="I64" i="18"/>
  <c r="H64" i="18"/>
  <c r="G64" i="18"/>
  <c r="E64" i="18"/>
  <c r="I58" i="18"/>
  <c r="H58" i="18"/>
  <c r="G58" i="18"/>
  <c r="E58" i="18"/>
  <c r="I57" i="18"/>
  <c r="H57" i="18"/>
  <c r="G57" i="18"/>
  <c r="E57" i="18"/>
  <c r="K55" i="18"/>
  <c r="J55" i="18"/>
  <c r="I55" i="18"/>
  <c r="H55" i="18"/>
  <c r="G55" i="18"/>
  <c r="E55" i="18"/>
  <c r="L53" i="18"/>
  <c r="K53" i="18"/>
  <c r="J53" i="18"/>
  <c r="I53" i="18"/>
  <c r="H53" i="18"/>
  <c r="G53" i="18"/>
  <c r="E53" i="18"/>
  <c r="L51" i="18"/>
  <c r="K51" i="18"/>
  <c r="J51" i="18"/>
  <c r="I51" i="18"/>
  <c r="H51" i="18"/>
  <c r="G51" i="18"/>
  <c r="E51" i="18"/>
  <c r="K48" i="18"/>
  <c r="J48" i="18"/>
  <c r="E48" i="18"/>
  <c r="K46" i="18"/>
  <c r="J46" i="18"/>
  <c r="E46" i="18"/>
  <c r="L44" i="18"/>
  <c r="K44" i="18"/>
  <c r="J44" i="18"/>
  <c r="E44" i="18"/>
  <c r="K42" i="18"/>
  <c r="J42" i="18"/>
  <c r="E41" i="18"/>
  <c r="E42" i="18" s="1"/>
  <c r="L40" i="18"/>
  <c r="L46" i="18" s="1"/>
  <c r="I40" i="18"/>
  <c r="H40" i="18"/>
  <c r="H46" i="18" s="1"/>
  <c r="G40" i="18"/>
  <c r="G44" i="18" s="1"/>
  <c r="L25" i="18"/>
  <c r="E24" i="18"/>
  <c r="E23" i="18"/>
  <c r="E21" i="18"/>
  <c r="I19" i="18"/>
  <c r="I19" i="25" s="1"/>
  <c r="H19" i="18"/>
  <c r="H24" i="18" s="1"/>
  <c r="G19" i="18"/>
  <c r="G24" i="18" s="1"/>
  <c r="M18" i="18"/>
  <c r="L18" i="18"/>
  <c r="K18" i="18"/>
  <c r="J18" i="18"/>
  <c r="I18" i="18"/>
  <c r="H18" i="18"/>
  <c r="G18" i="18"/>
  <c r="E18" i="18"/>
  <c r="M16" i="18"/>
  <c r="L16" i="18"/>
  <c r="K16" i="18"/>
  <c r="J16" i="18"/>
  <c r="I16" i="18"/>
  <c r="H16" i="18"/>
  <c r="G16" i="18"/>
  <c r="E16" i="18"/>
  <c r="M14" i="18"/>
  <c r="L14" i="18"/>
  <c r="K14" i="18"/>
  <c r="J14" i="18"/>
  <c r="I14" i="18"/>
  <c r="H14" i="18"/>
  <c r="G14" i="18"/>
  <c r="E14" i="18"/>
  <c r="L12" i="18"/>
  <c r="K12" i="18"/>
  <c r="J12" i="18"/>
  <c r="I12" i="18"/>
  <c r="H12" i="18"/>
  <c r="G12" i="18"/>
  <c r="E11" i="18"/>
  <c r="E12" i="18" s="1"/>
  <c r="L76" i="17"/>
  <c r="H76" i="17"/>
  <c r="G76" i="17"/>
  <c r="E76" i="17"/>
  <c r="M64" i="17"/>
  <c r="L64" i="17"/>
  <c r="I64" i="17"/>
  <c r="H64" i="17"/>
  <c r="G64" i="17"/>
  <c r="E64" i="17"/>
  <c r="M58" i="17"/>
  <c r="L58" i="17"/>
  <c r="I58" i="17"/>
  <c r="H58" i="17"/>
  <c r="G58" i="17"/>
  <c r="E58" i="17"/>
  <c r="M57" i="17"/>
  <c r="L57" i="17"/>
  <c r="K57" i="17"/>
  <c r="J57" i="17"/>
  <c r="I57" i="17"/>
  <c r="H57" i="17"/>
  <c r="G57" i="17"/>
  <c r="E57" i="17"/>
  <c r="M55" i="17"/>
  <c r="L55" i="17"/>
  <c r="K55" i="17"/>
  <c r="J55" i="17"/>
  <c r="I55" i="17"/>
  <c r="H55" i="17"/>
  <c r="G55" i="17"/>
  <c r="E55" i="17"/>
  <c r="M53" i="17"/>
  <c r="L53" i="17"/>
  <c r="K53" i="17"/>
  <c r="J53" i="17"/>
  <c r="I53" i="17"/>
  <c r="H53" i="17"/>
  <c r="G53" i="17"/>
  <c r="E53" i="17"/>
  <c r="M51" i="17"/>
  <c r="L51" i="17"/>
  <c r="K51" i="17"/>
  <c r="J51" i="17"/>
  <c r="I51" i="17"/>
  <c r="H51" i="17"/>
  <c r="G51" i="17"/>
  <c r="E51" i="17"/>
  <c r="M48" i="17"/>
  <c r="K48" i="17"/>
  <c r="J48" i="17"/>
  <c r="M46" i="17"/>
  <c r="K46" i="17"/>
  <c r="J46" i="17"/>
  <c r="M44" i="17"/>
  <c r="K44" i="17"/>
  <c r="J44" i="17"/>
  <c r="K42" i="17"/>
  <c r="J42" i="17"/>
  <c r="H42" i="17"/>
  <c r="M41" i="17"/>
  <c r="M42" i="17" s="1"/>
  <c r="L40" i="17"/>
  <c r="L48" i="17" s="1"/>
  <c r="I40" i="17"/>
  <c r="H40" i="17"/>
  <c r="H44" i="17" s="1"/>
  <c r="G40" i="17"/>
  <c r="G48" i="17" s="1"/>
  <c r="E40" i="17"/>
  <c r="H24" i="17"/>
  <c r="G24" i="17"/>
  <c r="E24" i="17"/>
  <c r="G23" i="17"/>
  <c r="G23" i="25" s="1"/>
  <c r="E23" i="17"/>
  <c r="L18" i="17"/>
  <c r="K18" i="17"/>
  <c r="J18" i="17"/>
  <c r="I18" i="17"/>
  <c r="H18" i="17"/>
  <c r="G18" i="17"/>
  <c r="E18" i="17"/>
  <c r="M17" i="17"/>
  <c r="M17" i="25" s="1"/>
  <c r="M16" i="17"/>
  <c r="L16" i="17"/>
  <c r="K16" i="17"/>
  <c r="J16" i="17"/>
  <c r="I16" i="17"/>
  <c r="H16" i="17"/>
  <c r="G16" i="17"/>
  <c r="E16" i="17"/>
  <c r="M14" i="17"/>
  <c r="L14" i="17"/>
  <c r="K14" i="17"/>
  <c r="J14" i="17"/>
  <c r="I14" i="17"/>
  <c r="H14" i="17"/>
  <c r="G14" i="17"/>
  <c r="E14" i="17"/>
  <c r="M12" i="17"/>
  <c r="L12" i="17"/>
  <c r="K12" i="17"/>
  <c r="J12" i="17"/>
  <c r="I12" i="17"/>
  <c r="H12" i="17"/>
  <c r="G12" i="17"/>
  <c r="E12" i="17"/>
  <c r="I64" i="25" l="1"/>
  <c r="L46" i="17"/>
  <c r="H48" i="17"/>
  <c r="G42" i="18"/>
  <c r="L26" i="25"/>
  <c r="M14" i="20"/>
  <c r="I42" i="20"/>
  <c r="I46" i="20"/>
  <c r="H46" i="17"/>
  <c r="I48" i="17"/>
  <c r="I40" i="25"/>
  <c r="H44" i="18"/>
  <c r="L48" i="18"/>
  <c r="E42" i="19"/>
  <c r="E24" i="20"/>
  <c r="I44" i="20"/>
  <c r="H48" i="18"/>
  <c r="M14" i="19"/>
  <c r="M13" i="25"/>
  <c r="E44" i="19"/>
  <c r="M42" i="20"/>
  <c r="M18" i="17"/>
  <c r="I48" i="18"/>
  <c r="I42" i="18"/>
  <c r="I44" i="18"/>
  <c r="L42" i="17"/>
  <c r="M18" i="19"/>
  <c r="E48" i="17"/>
  <c r="E46" i="17"/>
  <c r="E44" i="17"/>
  <c r="E42" i="17"/>
  <c r="L44" i="17"/>
  <c r="I46" i="18"/>
  <c r="H42" i="19"/>
  <c r="H48" i="19"/>
  <c r="H46" i="19"/>
  <c r="H44" i="19"/>
  <c r="I42" i="17"/>
  <c r="I44" i="17"/>
  <c r="I46" i="17"/>
  <c r="H42" i="18"/>
  <c r="L42" i="18"/>
  <c r="G48" i="18"/>
  <c r="G42" i="19"/>
  <c r="G44" i="19"/>
  <c r="G46" i="19"/>
  <c r="E42" i="20"/>
  <c r="E44" i="20"/>
  <c r="E46" i="20"/>
  <c r="G46" i="18"/>
  <c r="L42" i="19"/>
  <c r="L44" i="19"/>
  <c r="L46" i="19"/>
  <c r="L48" i="19"/>
  <c r="G42" i="20"/>
  <c r="G44" i="20"/>
  <c r="G46" i="20"/>
  <c r="G42" i="17"/>
  <c r="G44" i="17"/>
  <c r="G46" i="17"/>
  <c r="I42" i="19"/>
  <c r="I44" i="19"/>
  <c r="I46" i="19"/>
  <c r="H42" i="20"/>
  <c r="L42" i="20"/>
  <c r="H44" i="20"/>
  <c r="L44" i="20"/>
  <c r="H46" i="20"/>
  <c r="L46" i="20"/>
  <c r="I48" i="25" l="1"/>
  <c r="I46" i="25"/>
  <c r="I42" i="25"/>
  <c r="L76" i="16" l="1"/>
  <c r="J76" i="16"/>
  <c r="J76" i="25" s="1"/>
  <c r="L64" i="16"/>
  <c r="J64" i="16"/>
  <c r="J58" i="16"/>
  <c r="E58" i="16"/>
  <c r="M57" i="16"/>
  <c r="L57" i="16"/>
  <c r="K57" i="16"/>
  <c r="J57" i="16"/>
  <c r="E57" i="16"/>
  <c r="L55" i="16"/>
  <c r="K55" i="16"/>
  <c r="J55" i="16"/>
  <c r="E55" i="16"/>
  <c r="M53" i="16"/>
  <c r="L53" i="16"/>
  <c r="K53" i="16"/>
  <c r="J53" i="16"/>
  <c r="E53" i="16"/>
  <c r="M51" i="16"/>
  <c r="L51" i="16"/>
  <c r="K51" i="16"/>
  <c r="J51" i="16"/>
  <c r="E51" i="16"/>
  <c r="M48" i="16"/>
  <c r="K48" i="16"/>
  <c r="E48" i="16"/>
  <c r="M46" i="16"/>
  <c r="K46" i="16"/>
  <c r="E46" i="16"/>
  <c r="M44" i="16"/>
  <c r="K44" i="16"/>
  <c r="E44" i="16"/>
  <c r="M42" i="16"/>
  <c r="K42" i="16"/>
  <c r="E42" i="16"/>
  <c r="L40" i="16"/>
  <c r="L44" i="16" s="1"/>
  <c r="J40" i="16"/>
  <c r="J42" i="16" s="1"/>
  <c r="J19" i="16"/>
  <c r="J19" i="25" s="1"/>
  <c r="E19" i="16"/>
  <c r="M18" i="16"/>
  <c r="L18" i="16"/>
  <c r="K18" i="16"/>
  <c r="M16" i="16"/>
  <c r="L16" i="16"/>
  <c r="K16" i="16"/>
  <c r="E15" i="16"/>
  <c r="M14" i="16"/>
  <c r="L14" i="16"/>
  <c r="K14" i="16"/>
  <c r="L12" i="16"/>
  <c r="K12" i="16"/>
  <c r="J9" i="16"/>
  <c r="J16" i="16" s="1"/>
  <c r="I9" i="16"/>
  <c r="I9" i="25" s="1"/>
  <c r="H9" i="16"/>
  <c r="H9" i="25" s="1"/>
  <c r="G9" i="16"/>
  <c r="G9" i="25" s="1"/>
  <c r="E9" i="16"/>
  <c r="E12" i="16" s="1"/>
  <c r="L76" i="15"/>
  <c r="J64" i="15"/>
  <c r="L58" i="15"/>
  <c r="J58" i="15"/>
  <c r="M57" i="15"/>
  <c r="L57" i="15"/>
  <c r="K57" i="15"/>
  <c r="J57" i="15"/>
  <c r="I57" i="15"/>
  <c r="H57" i="15"/>
  <c r="G57" i="15"/>
  <c r="E57" i="15"/>
  <c r="M55" i="15"/>
  <c r="L55" i="15"/>
  <c r="K55" i="15"/>
  <c r="J55" i="15"/>
  <c r="I55" i="15"/>
  <c r="H55" i="15"/>
  <c r="G55" i="15"/>
  <c r="E55" i="15"/>
  <c r="M53" i="15"/>
  <c r="L53" i="15"/>
  <c r="K53" i="15"/>
  <c r="J53" i="15"/>
  <c r="I53" i="15"/>
  <c r="H53" i="15"/>
  <c r="G53" i="15"/>
  <c r="E53" i="15"/>
  <c r="M51" i="15"/>
  <c r="L51" i="15"/>
  <c r="K51" i="15"/>
  <c r="J51" i="15"/>
  <c r="I51" i="15"/>
  <c r="H51" i="15"/>
  <c r="G51" i="15"/>
  <c r="E51" i="15"/>
  <c r="M48" i="15"/>
  <c r="K48" i="15"/>
  <c r="J48" i="15"/>
  <c r="I48" i="15"/>
  <c r="M46" i="15"/>
  <c r="K46" i="15"/>
  <c r="J46" i="15"/>
  <c r="I46" i="15"/>
  <c r="M44" i="15"/>
  <c r="K44" i="15"/>
  <c r="J44" i="15"/>
  <c r="I44" i="15"/>
  <c r="M42" i="15"/>
  <c r="K42" i="15"/>
  <c r="I42" i="15"/>
  <c r="J41" i="15"/>
  <c r="J42" i="15" s="1"/>
  <c r="L40" i="15"/>
  <c r="L44" i="15" s="1"/>
  <c r="I25" i="15"/>
  <c r="I25" i="25" s="1"/>
  <c r="G25" i="15"/>
  <c r="M18" i="15"/>
  <c r="L18" i="15"/>
  <c r="K18" i="15"/>
  <c r="J18" i="15"/>
  <c r="I18" i="15"/>
  <c r="H18" i="15"/>
  <c r="G18" i="15"/>
  <c r="E18" i="15"/>
  <c r="M16" i="15"/>
  <c r="L16" i="15"/>
  <c r="K16" i="15"/>
  <c r="J16" i="15"/>
  <c r="I16" i="15"/>
  <c r="H16" i="15"/>
  <c r="G16" i="15"/>
  <c r="E16" i="15"/>
  <c r="M14" i="15"/>
  <c r="L14" i="15"/>
  <c r="K14" i="15"/>
  <c r="J14" i="15"/>
  <c r="I14" i="15"/>
  <c r="H14" i="15"/>
  <c r="G14" i="15"/>
  <c r="E14" i="15"/>
  <c r="L12" i="15"/>
  <c r="K12" i="15"/>
  <c r="J12" i="15"/>
  <c r="I12" i="15"/>
  <c r="H12" i="15"/>
  <c r="G12" i="15"/>
  <c r="E12" i="15"/>
  <c r="L76" i="14"/>
  <c r="J64" i="14"/>
  <c r="E64" i="14"/>
  <c r="L58" i="14"/>
  <c r="J58" i="14"/>
  <c r="E58" i="14"/>
  <c r="M57" i="14"/>
  <c r="L57" i="14"/>
  <c r="K57" i="14"/>
  <c r="J57" i="14"/>
  <c r="E57" i="14"/>
  <c r="M55" i="14"/>
  <c r="L55" i="14"/>
  <c r="K55" i="14"/>
  <c r="J55" i="14"/>
  <c r="E55" i="14"/>
  <c r="M53" i="14"/>
  <c r="L53" i="14"/>
  <c r="K53" i="14"/>
  <c r="J53" i="14"/>
  <c r="E53" i="14"/>
  <c r="M51" i="14"/>
  <c r="L51" i="14"/>
  <c r="K51" i="14"/>
  <c r="J51" i="14"/>
  <c r="E51" i="14"/>
  <c r="M48" i="14"/>
  <c r="K48" i="14"/>
  <c r="J48" i="14"/>
  <c r="E48" i="14"/>
  <c r="M46" i="14"/>
  <c r="K46" i="14"/>
  <c r="J46" i="14"/>
  <c r="E46" i="14"/>
  <c r="M44" i="14"/>
  <c r="K44" i="14"/>
  <c r="J44" i="14"/>
  <c r="E44" i="14"/>
  <c r="M42" i="14"/>
  <c r="K42" i="14"/>
  <c r="J42" i="14"/>
  <c r="E42" i="14"/>
  <c r="L40" i="14"/>
  <c r="L42" i="14" s="1"/>
  <c r="L25" i="14"/>
  <c r="E19" i="14"/>
  <c r="L18" i="14"/>
  <c r="K18" i="14"/>
  <c r="E18" i="14"/>
  <c r="K16" i="14"/>
  <c r="E15" i="14"/>
  <c r="E16" i="14" s="1"/>
  <c r="L14" i="14"/>
  <c r="K14" i="14"/>
  <c r="E14" i="14"/>
  <c r="K12" i="14"/>
  <c r="E12" i="14"/>
  <c r="J9" i="14"/>
  <c r="J18" i="14" s="1"/>
  <c r="L44" i="14" l="1"/>
  <c r="L48" i="14"/>
  <c r="L46" i="16"/>
  <c r="E19" i="25"/>
  <c r="J18" i="16"/>
  <c r="J48" i="16"/>
  <c r="J40" i="25"/>
  <c r="L48" i="16"/>
  <c r="E18" i="16"/>
  <c r="E9" i="25"/>
  <c r="J14" i="16"/>
  <c r="J9" i="25"/>
  <c r="E14" i="16"/>
  <c r="E16" i="16"/>
  <c r="L46" i="15"/>
  <c r="J44" i="16"/>
  <c r="J12" i="16"/>
  <c r="L42" i="16"/>
  <c r="J46" i="16"/>
  <c r="L48" i="15"/>
  <c r="L42" i="15"/>
  <c r="J12" i="14"/>
  <c r="J14" i="14"/>
  <c r="L46" i="14"/>
  <c r="J16" i="14"/>
  <c r="J48" i="25" l="1"/>
  <c r="J46" i="25"/>
  <c r="E14" i="25"/>
  <c r="E18" i="25"/>
  <c r="M76" i="6" l="1"/>
  <c r="M76" i="5"/>
  <c r="M76" i="3"/>
  <c r="M76" i="2"/>
  <c r="M76" i="25" s="1"/>
  <c r="M64" i="6" l="1"/>
  <c r="M64" i="25" s="1"/>
  <c r="M58" i="6"/>
  <c r="M58" i="5"/>
  <c r="M58" i="2"/>
  <c r="M58" i="25" s="1"/>
  <c r="M57" i="3"/>
  <c r="M55" i="3"/>
  <c r="M53" i="6"/>
  <c r="M57" i="6"/>
  <c r="M55" i="6"/>
  <c r="M51" i="6"/>
  <c r="M41" i="6"/>
  <c r="M40" i="6" s="1"/>
  <c r="M46" i="6" s="1"/>
  <c r="M57" i="5"/>
  <c r="M55" i="5"/>
  <c r="M53" i="5"/>
  <c r="M51" i="5"/>
  <c r="M41" i="5"/>
  <c r="M40" i="5"/>
  <c r="M46" i="5" s="1"/>
  <c r="M53" i="3"/>
  <c r="M51" i="3"/>
  <c r="M41" i="3"/>
  <c r="M40" i="3" s="1"/>
  <c r="M46" i="3" s="1"/>
  <c r="M57" i="2"/>
  <c r="M55" i="2"/>
  <c r="M53" i="2"/>
  <c r="M51" i="2"/>
  <c r="M48" i="5" l="1"/>
  <c r="M42" i="3"/>
  <c r="M48" i="3"/>
  <c r="M44" i="3"/>
  <c r="M48" i="6"/>
  <c r="M42" i="6"/>
  <c r="M44" i="6"/>
  <c r="M42" i="5"/>
  <c r="M44" i="5"/>
  <c r="M41" i="2"/>
  <c r="M41" i="25" s="1"/>
  <c r="M40" i="2"/>
  <c r="M42" i="2" s="1"/>
  <c r="L18" i="6"/>
  <c r="L16" i="6"/>
  <c r="L13" i="6"/>
  <c r="L14" i="6" s="1"/>
  <c r="L18" i="5"/>
  <c r="L16" i="5"/>
  <c r="M16" i="5"/>
  <c r="L14" i="5"/>
  <c r="L18" i="3"/>
  <c r="M18" i="3"/>
  <c r="L16" i="3"/>
  <c r="L14" i="3"/>
  <c r="M14" i="3"/>
  <c r="M25" i="6"/>
  <c r="M19" i="6"/>
  <c r="M9" i="6"/>
  <c r="M14" i="6" s="1"/>
  <c r="M25" i="5"/>
  <c r="M19" i="5"/>
  <c r="M12" i="5"/>
  <c r="M9" i="5"/>
  <c r="M18" i="5" s="1"/>
  <c r="M25" i="3"/>
  <c r="M19" i="3"/>
  <c r="M19" i="25" s="1"/>
  <c r="M12" i="3"/>
  <c r="M9" i="3"/>
  <c r="L18" i="2"/>
  <c r="M18" i="2"/>
  <c r="L16" i="2"/>
  <c r="M16" i="2"/>
  <c r="M14" i="2"/>
  <c r="L13" i="2"/>
  <c r="L13" i="25" s="1"/>
  <c r="M12" i="2"/>
  <c r="M25" i="2"/>
  <c r="M25" i="25" s="1"/>
  <c r="M16" i="6" l="1"/>
  <c r="M9" i="25"/>
  <c r="M18" i="6"/>
  <c r="M48" i="2"/>
  <c r="M44" i="25"/>
  <c r="M40" i="25"/>
  <c r="M48" i="25" s="1"/>
  <c r="M12" i="6"/>
  <c r="M44" i="2"/>
  <c r="L14" i="2"/>
  <c r="M16" i="3"/>
  <c r="M14" i="5"/>
  <c r="M46" i="2"/>
  <c r="L76" i="6"/>
  <c r="H70" i="6"/>
  <c r="L64" i="6"/>
  <c r="H64" i="6"/>
  <c r="G64" i="6"/>
  <c r="E64" i="6"/>
  <c r="L58" i="6"/>
  <c r="I58" i="6"/>
  <c r="H58" i="6"/>
  <c r="G58" i="6"/>
  <c r="E58" i="6"/>
  <c r="L57" i="6"/>
  <c r="K57" i="6"/>
  <c r="J57" i="6"/>
  <c r="I57" i="6"/>
  <c r="H57" i="6"/>
  <c r="G57" i="6"/>
  <c r="E57" i="6"/>
  <c r="L55" i="6"/>
  <c r="K55" i="6"/>
  <c r="J55" i="6"/>
  <c r="I55" i="6"/>
  <c r="H55" i="6"/>
  <c r="G55" i="6"/>
  <c r="E55" i="6"/>
  <c r="L53" i="6"/>
  <c r="K53" i="6"/>
  <c r="J53" i="6"/>
  <c r="I53" i="6"/>
  <c r="H53" i="6"/>
  <c r="G53" i="6"/>
  <c r="E53" i="6"/>
  <c r="L51" i="6"/>
  <c r="K51" i="6"/>
  <c r="J51" i="6"/>
  <c r="I51" i="6"/>
  <c r="H51" i="6"/>
  <c r="G51" i="6"/>
  <c r="E51" i="6"/>
  <c r="K48" i="6"/>
  <c r="J48" i="6"/>
  <c r="I48" i="6"/>
  <c r="K46" i="6"/>
  <c r="J46" i="6"/>
  <c r="I46" i="6"/>
  <c r="K44" i="6"/>
  <c r="J44" i="6"/>
  <c r="I44" i="6"/>
  <c r="L42" i="6"/>
  <c r="K42" i="6"/>
  <c r="J42" i="6"/>
  <c r="I42" i="6"/>
  <c r="H42" i="6"/>
  <c r="H41" i="6"/>
  <c r="E41" i="6"/>
  <c r="E40" i="6" s="1"/>
  <c r="L40" i="6"/>
  <c r="L44" i="6" s="1"/>
  <c r="H40" i="6"/>
  <c r="H46" i="6" s="1"/>
  <c r="G40" i="6"/>
  <c r="G42" i="6" s="1"/>
  <c r="L25" i="6"/>
  <c r="H25" i="6"/>
  <c r="G25" i="6"/>
  <c r="E24" i="6"/>
  <c r="K18" i="6"/>
  <c r="J18" i="6"/>
  <c r="I18" i="6"/>
  <c r="H18" i="6"/>
  <c r="G18" i="6"/>
  <c r="E18" i="6"/>
  <c r="K16" i="6"/>
  <c r="J16" i="6"/>
  <c r="I16" i="6"/>
  <c r="H16" i="6"/>
  <c r="G16" i="6"/>
  <c r="E15" i="6"/>
  <c r="E16" i="6" s="1"/>
  <c r="K14" i="6"/>
  <c r="J14" i="6"/>
  <c r="I14" i="6"/>
  <c r="H14" i="6"/>
  <c r="G14" i="6"/>
  <c r="E14" i="6"/>
  <c r="L12" i="6"/>
  <c r="K12" i="6"/>
  <c r="J12" i="6"/>
  <c r="I12" i="6"/>
  <c r="H12" i="6"/>
  <c r="G12" i="6"/>
  <c r="E12" i="6"/>
  <c r="L76" i="5"/>
  <c r="L64" i="5"/>
  <c r="H64" i="5"/>
  <c r="G64" i="5"/>
  <c r="E64" i="5"/>
  <c r="L58" i="5"/>
  <c r="I58" i="5"/>
  <c r="H58" i="5"/>
  <c r="G58" i="5"/>
  <c r="E58" i="5"/>
  <c r="L57" i="5"/>
  <c r="K57" i="5"/>
  <c r="J57" i="5"/>
  <c r="I57" i="5"/>
  <c r="H57" i="5"/>
  <c r="G57" i="5"/>
  <c r="E57" i="5"/>
  <c r="L55" i="5"/>
  <c r="K55" i="5"/>
  <c r="J55" i="5"/>
  <c r="I55" i="5"/>
  <c r="L53" i="5"/>
  <c r="K53" i="5"/>
  <c r="J53" i="5"/>
  <c r="I53" i="5"/>
  <c r="H53" i="5"/>
  <c r="G53" i="5"/>
  <c r="E53" i="5"/>
  <c r="L51" i="5"/>
  <c r="K51" i="5"/>
  <c r="J51" i="5"/>
  <c r="I51" i="5"/>
  <c r="H51" i="5"/>
  <c r="H55" i="5" s="1"/>
  <c r="G51" i="5"/>
  <c r="G55" i="5" s="1"/>
  <c r="E51" i="5"/>
  <c r="E55" i="5" s="1"/>
  <c r="K48" i="5"/>
  <c r="J48" i="5"/>
  <c r="I48" i="5"/>
  <c r="K46" i="5"/>
  <c r="J46" i="5"/>
  <c r="I46" i="5"/>
  <c r="K44" i="5"/>
  <c r="J44" i="5"/>
  <c r="I44" i="5"/>
  <c r="K42" i="5"/>
  <c r="J42" i="5"/>
  <c r="I42" i="5"/>
  <c r="E42" i="5"/>
  <c r="H41" i="5"/>
  <c r="H42" i="5" s="1"/>
  <c r="G41" i="5"/>
  <c r="E41" i="5"/>
  <c r="L40" i="5"/>
  <c r="L46" i="5" s="1"/>
  <c r="H40" i="5"/>
  <c r="H48" i="5" s="1"/>
  <c r="G40" i="5"/>
  <c r="G46" i="5" s="1"/>
  <c r="E40" i="5"/>
  <c r="L25" i="5"/>
  <c r="H25" i="5"/>
  <c r="G25" i="5"/>
  <c r="E24" i="5"/>
  <c r="K18" i="5"/>
  <c r="J18" i="5"/>
  <c r="I18" i="5"/>
  <c r="H18" i="5"/>
  <c r="G18" i="5"/>
  <c r="K16" i="5"/>
  <c r="J16" i="5"/>
  <c r="I16" i="5"/>
  <c r="H16" i="5"/>
  <c r="G16" i="5"/>
  <c r="E16" i="5"/>
  <c r="K14" i="5"/>
  <c r="J14" i="5"/>
  <c r="I14" i="5"/>
  <c r="H14" i="5"/>
  <c r="G14" i="5"/>
  <c r="L12" i="5"/>
  <c r="K12" i="5"/>
  <c r="J12" i="5"/>
  <c r="I12" i="5"/>
  <c r="H12" i="5"/>
  <c r="G12" i="5"/>
  <c r="E11" i="5"/>
  <c r="E18" i="5" s="1"/>
  <c r="L76" i="3"/>
  <c r="H70" i="3"/>
  <c r="H70" i="25" s="1"/>
  <c r="L64" i="3"/>
  <c r="H64" i="3"/>
  <c r="H64" i="25" s="1"/>
  <c r="G64" i="3"/>
  <c r="G64" i="25" s="1"/>
  <c r="E64" i="3"/>
  <c r="L58" i="3"/>
  <c r="I58" i="3"/>
  <c r="H58" i="3"/>
  <c r="G58" i="3"/>
  <c r="E58" i="3"/>
  <c r="L57" i="3"/>
  <c r="K57" i="3"/>
  <c r="J57" i="3"/>
  <c r="I57" i="3"/>
  <c r="H57" i="3"/>
  <c r="G57" i="3"/>
  <c r="E57" i="3"/>
  <c r="L55" i="3"/>
  <c r="K55" i="3"/>
  <c r="J55" i="3"/>
  <c r="I55" i="3"/>
  <c r="H55" i="3"/>
  <c r="G55" i="3"/>
  <c r="E55" i="3"/>
  <c r="L53" i="3"/>
  <c r="K53" i="3"/>
  <c r="J53" i="3"/>
  <c r="I53" i="3"/>
  <c r="H53" i="3"/>
  <c r="G53" i="3"/>
  <c r="E53" i="3"/>
  <c r="L51" i="3"/>
  <c r="K51" i="3"/>
  <c r="J51" i="3"/>
  <c r="I51" i="3"/>
  <c r="H51" i="3"/>
  <c r="G51" i="3"/>
  <c r="E51" i="3"/>
  <c r="K48" i="3"/>
  <c r="J48" i="3"/>
  <c r="I48" i="3"/>
  <c r="H48" i="3"/>
  <c r="G48" i="3"/>
  <c r="E48" i="3"/>
  <c r="K46" i="3"/>
  <c r="J46" i="3"/>
  <c r="I46" i="3"/>
  <c r="H46" i="3"/>
  <c r="G46" i="3"/>
  <c r="E46" i="3"/>
  <c r="K44" i="3"/>
  <c r="J44" i="3"/>
  <c r="I44" i="3"/>
  <c r="H44" i="3"/>
  <c r="G44" i="3"/>
  <c r="E44" i="3"/>
  <c r="K42" i="3"/>
  <c r="J42" i="3"/>
  <c r="I42" i="3"/>
  <c r="H41" i="3"/>
  <c r="G41" i="3"/>
  <c r="E41" i="3"/>
  <c r="E42" i="3" s="1"/>
  <c r="L40" i="3"/>
  <c r="L25" i="3"/>
  <c r="H25" i="3"/>
  <c r="G25" i="3"/>
  <c r="G25" i="25" s="1"/>
  <c r="K18" i="3"/>
  <c r="J18" i="3"/>
  <c r="I18" i="3"/>
  <c r="H18" i="3"/>
  <c r="G18" i="3"/>
  <c r="E18" i="3"/>
  <c r="K16" i="3"/>
  <c r="J16" i="3"/>
  <c r="I16" i="3"/>
  <c r="H16" i="3"/>
  <c r="G16" i="3"/>
  <c r="E16" i="3"/>
  <c r="E15" i="3"/>
  <c r="E15" i="25" s="1"/>
  <c r="E16" i="25" s="1"/>
  <c r="K14" i="3"/>
  <c r="J14" i="3"/>
  <c r="I14" i="3"/>
  <c r="H14" i="3"/>
  <c r="G14" i="3"/>
  <c r="E14" i="3"/>
  <c r="L12" i="3"/>
  <c r="K12" i="3"/>
  <c r="J12" i="3"/>
  <c r="I12" i="3"/>
  <c r="H12" i="3"/>
  <c r="G12" i="3"/>
  <c r="E12" i="3"/>
  <c r="L76" i="2"/>
  <c r="H76" i="2"/>
  <c r="H76" i="25" s="1"/>
  <c r="G76" i="2"/>
  <c r="G76" i="25" s="1"/>
  <c r="E76" i="2"/>
  <c r="E76" i="25" s="1"/>
  <c r="L64" i="2"/>
  <c r="J64" i="2"/>
  <c r="J64" i="25" s="1"/>
  <c r="L58" i="2"/>
  <c r="L58" i="25" s="1"/>
  <c r="J58" i="2"/>
  <c r="J58" i="25" s="1"/>
  <c r="I58" i="2"/>
  <c r="I58" i="25" s="1"/>
  <c r="H58" i="2"/>
  <c r="H58" i="25" s="1"/>
  <c r="G58" i="2"/>
  <c r="E58" i="2"/>
  <c r="E58" i="25" s="1"/>
  <c r="L57" i="2"/>
  <c r="K57" i="2"/>
  <c r="J57" i="2"/>
  <c r="I57" i="2"/>
  <c r="H57" i="2"/>
  <c r="G57" i="2"/>
  <c r="E57" i="2"/>
  <c r="L55" i="2"/>
  <c r="K55" i="2"/>
  <c r="J55" i="2"/>
  <c r="I55" i="2"/>
  <c r="H55" i="2"/>
  <c r="G55" i="2"/>
  <c r="E55" i="2"/>
  <c r="L53" i="2"/>
  <c r="K53" i="2"/>
  <c r="J53" i="2"/>
  <c r="I53" i="2"/>
  <c r="H53" i="2"/>
  <c r="G53" i="2"/>
  <c r="E53" i="2"/>
  <c r="L51" i="2"/>
  <c r="K51" i="2"/>
  <c r="J51" i="2"/>
  <c r="I51" i="2"/>
  <c r="H51" i="2"/>
  <c r="G51" i="2"/>
  <c r="E51" i="2"/>
  <c r="K48" i="2"/>
  <c r="J48" i="2"/>
  <c r="I48" i="2"/>
  <c r="E48" i="2"/>
  <c r="K46" i="2"/>
  <c r="J46" i="2"/>
  <c r="I46" i="2"/>
  <c r="E46" i="2"/>
  <c r="K44" i="2"/>
  <c r="J44" i="2"/>
  <c r="I44" i="2"/>
  <c r="E44" i="2"/>
  <c r="K42" i="2"/>
  <c r="I42" i="2"/>
  <c r="J41" i="2"/>
  <c r="E41" i="2"/>
  <c r="L40" i="2"/>
  <c r="L44" i="2" s="1"/>
  <c r="H40" i="2"/>
  <c r="G40" i="2"/>
  <c r="L25" i="2"/>
  <c r="E24" i="2"/>
  <c r="E24" i="25" s="1"/>
  <c r="E23" i="2"/>
  <c r="E23" i="25" s="1"/>
  <c r="E21" i="2"/>
  <c r="E21" i="25" s="1"/>
  <c r="H19" i="2"/>
  <c r="G19" i="2"/>
  <c r="K18" i="2"/>
  <c r="J18" i="2"/>
  <c r="I18" i="2"/>
  <c r="H18" i="2"/>
  <c r="G18" i="2"/>
  <c r="E18" i="2"/>
  <c r="K16" i="2"/>
  <c r="J16" i="2"/>
  <c r="I16" i="2"/>
  <c r="H16" i="2"/>
  <c r="G16" i="2"/>
  <c r="E16" i="2"/>
  <c r="K14" i="2"/>
  <c r="J14" i="2"/>
  <c r="I14" i="2"/>
  <c r="H14" i="2"/>
  <c r="G14" i="2"/>
  <c r="E14" i="2"/>
  <c r="L12" i="2"/>
  <c r="K12" i="2"/>
  <c r="J12" i="2"/>
  <c r="I12" i="2"/>
  <c r="H12" i="2"/>
  <c r="G12" i="2"/>
  <c r="E11" i="2"/>
  <c r="E11" i="25" s="1"/>
  <c r="M46" i="25" l="1"/>
  <c r="M42" i="25"/>
  <c r="E64" i="25"/>
  <c r="J42" i="2"/>
  <c r="J41" i="25"/>
  <c r="G24" i="2"/>
  <c r="G24" i="25" s="1"/>
  <c r="G19" i="25"/>
  <c r="H44" i="2"/>
  <c r="H40" i="25"/>
  <c r="E42" i="2"/>
  <c r="E41" i="25"/>
  <c r="H42" i="2"/>
  <c r="H48" i="2"/>
  <c r="L48" i="2"/>
  <c r="H25" i="25"/>
  <c r="E12" i="5"/>
  <c r="E44" i="5"/>
  <c r="E40" i="25"/>
  <c r="G44" i="5"/>
  <c r="G44" i="6"/>
  <c r="G42" i="3"/>
  <c r="G41" i="25"/>
  <c r="G48" i="5"/>
  <c r="E42" i="6"/>
  <c r="G48" i="6"/>
  <c r="H24" i="2"/>
  <c r="H24" i="25" s="1"/>
  <c r="H19" i="25"/>
  <c r="L25" i="25"/>
  <c r="L64" i="25"/>
  <c r="H42" i="3"/>
  <c r="H41" i="25"/>
  <c r="E46" i="5"/>
  <c r="E12" i="2"/>
  <c r="G42" i="2"/>
  <c r="G40" i="25"/>
  <c r="L42" i="2"/>
  <c r="G48" i="2"/>
  <c r="G58" i="25"/>
  <c r="L76" i="25"/>
  <c r="H46" i="5"/>
  <c r="L46" i="6"/>
  <c r="L46" i="3"/>
  <c r="L40" i="25"/>
  <c r="L48" i="5"/>
  <c r="L44" i="5"/>
  <c r="L42" i="5"/>
  <c r="H44" i="6"/>
  <c r="H48" i="6"/>
  <c r="G46" i="2"/>
  <c r="G44" i="2"/>
  <c r="H46" i="2"/>
  <c r="L46" i="2"/>
  <c r="L44" i="3"/>
  <c r="E48" i="6"/>
  <c r="E44" i="6"/>
  <c r="L48" i="3"/>
  <c r="L42" i="3"/>
  <c r="G42" i="5"/>
  <c r="E46" i="6"/>
  <c r="H44" i="5"/>
  <c r="E48" i="5"/>
  <c r="G46" i="6"/>
  <c r="L48" i="6"/>
  <c r="E14" i="5"/>
  <c r="E44" i="25" l="1"/>
  <c r="E42" i="25"/>
  <c r="H42" i="25"/>
  <c r="H44" i="25"/>
  <c r="G42" i="25"/>
  <c r="G44" i="25"/>
  <c r="E48" i="25"/>
  <c r="E46" i="25"/>
  <c r="H46" i="25"/>
  <c r="H48" i="25"/>
  <c r="J44" i="25"/>
  <c r="J42" i="25"/>
  <c r="G46" i="25"/>
  <c r="G48" i="25"/>
  <c r="L46" i="25"/>
  <c r="L42" i="25"/>
  <c r="L48" i="25"/>
</calcChain>
</file>

<file path=xl/sharedStrings.xml><?xml version="1.0" encoding="utf-8"?>
<sst xmlns="http://schemas.openxmlformats.org/spreadsheetml/2006/main" count="2926" uniqueCount="122">
  <si>
    <t>СҮХБААТАР АЙМАГ.  АСГАТ СУМ</t>
  </si>
  <si>
    <t>№</t>
  </si>
  <si>
    <t>Салбарын үндсэн үзүүлэлтүүдийн жагсаалт</t>
  </si>
  <si>
    <t>Хэмжих нэгж</t>
  </si>
  <si>
    <t>Тоо</t>
  </si>
  <si>
    <t>Хувь</t>
  </si>
  <si>
    <t>Багийн тоо</t>
  </si>
  <si>
    <t>тоо</t>
  </si>
  <si>
    <t>Нутаг дэвсгэрийн хэмжээ</t>
  </si>
  <si>
    <t>кв.км</t>
  </si>
  <si>
    <t>Аймгийн төвөөс алслагдсан зай</t>
  </si>
  <si>
    <t>км</t>
  </si>
  <si>
    <t>Өрхийн тоо</t>
  </si>
  <si>
    <t>өрх</t>
  </si>
  <si>
    <t>Үүнээс: Сумын төвд</t>
  </si>
  <si>
    <t>Хөдөөд</t>
  </si>
  <si>
    <t>Нийт өрхөд хөдөөгийн өрхийн эзлэх %</t>
  </si>
  <si>
    <t>%</t>
  </si>
  <si>
    <t>Сууцны төрөл:  Байшинд суудаг өрх</t>
  </si>
  <si>
    <t>Нийт өрхөд эзлэх хувь</t>
  </si>
  <si>
    <t>Төвлөрсөн цахилгаанд холбогдсон өрх</t>
  </si>
  <si>
    <t>Тээврийн хэрэгсэлтэй өрх</t>
  </si>
  <si>
    <t>Суурин хүн амын тоо</t>
  </si>
  <si>
    <t>хүн</t>
  </si>
  <si>
    <t>Үүнээс: Эрэгтэй</t>
  </si>
  <si>
    <t xml:space="preserve">              Эмэгтэй  </t>
  </si>
  <si>
    <t>Хүн амын байршил:  Сумын төвд</t>
  </si>
  <si>
    <t>Хүн ам насны бүлгээр: 0-14 нас</t>
  </si>
  <si>
    <t>15-59 нас</t>
  </si>
  <si>
    <t>60 ба дээш нас</t>
  </si>
  <si>
    <t>Бүтэн өнчин хүүхдийн тоо</t>
  </si>
  <si>
    <t>Хагас өнчин хүүхдийн тоо</t>
  </si>
  <si>
    <t>Өрх толгойлсон эмэгтэй</t>
  </si>
  <si>
    <t>Гаднаас шилжиж ирсэн хүний тоо</t>
  </si>
  <si>
    <t>Гадагш шилжиж явсан хүний тоо</t>
  </si>
  <si>
    <t>Нийт ажиллагсадын тоо</t>
  </si>
  <si>
    <t>ХХҮХ-т бүртгэлтэй ажилгүйчүүд</t>
  </si>
  <si>
    <t>Шинээр бүртгүүлсэн ажилгүйчүүд</t>
  </si>
  <si>
    <t>Бүртгэлтэй ажилгүйчүүдээс ажилд орсон</t>
  </si>
  <si>
    <t>Банк:       Иргэдийн хадгаламж</t>
  </si>
  <si>
    <t>сая.төг</t>
  </si>
  <si>
    <t>Зээлийн өрийн үлдэгдэл</t>
  </si>
  <si>
    <t>Төсөв:   Төсвийн орлого</t>
  </si>
  <si>
    <t>Төсвийн зарлага</t>
  </si>
  <si>
    <t>Малтай өрх. Бүгд</t>
  </si>
  <si>
    <t>200 хүртэл малтай өрх</t>
  </si>
  <si>
    <t>эзлэх хувь</t>
  </si>
  <si>
    <t>201-500 малтай өрх</t>
  </si>
  <si>
    <t>501-999 малтай өрх</t>
  </si>
  <si>
    <t>1000 ба дээш малтай өрх</t>
  </si>
  <si>
    <t>Малчин өрх</t>
  </si>
  <si>
    <t xml:space="preserve">Цахилгаан гэрэлтэй малчин өрх. </t>
  </si>
  <si>
    <t>Нийт малчин өрхөд эзлэх %</t>
  </si>
  <si>
    <t>Телевизортой малчин өрх</t>
  </si>
  <si>
    <t xml:space="preserve">Авто машинтай малчин өрх      </t>
  </si>
  <si>
    <t xml:space="preserve">Мотоциклтой малчин өрх </t>
  </si>
  <si>
    <t>Малын тоо, бүгд</t>
  </si>
  <si>
    <t>тол</t>
  </si>
  <si>
    <t xml:space="preserve">Тэмээ.  </t>
  </si>
  <si>
    <t xml:space="preserve">Адуу. </t>
  </si>
  <si>
    <t xml:space="preserve">Yхэр. </t>
  </si>
  <si>
    <t xml:space="preserve">Хонь.  </t>
  </si>
  <si>
    <t xml:space="preserve">Ямаа. </t>
  </si>
  <si>
    <t>Хээлтэгч мал, бүгд</t>
  </si>
  <si>
    <t xml:space="preserve">Ингэ. </t>
  </si>
  <si>
    <t>Гүү.</t>
  </si>
  <si>
    <t xml:space="preserve">Yнээ. </t>
  </si>
  <si>
    <t xml:space="preserve">Эм хонь. </t>
  </si>
  <si>
    <t xml:space="preserve">Эм ямаа. </t>
  </si>
  <si>
    <t>Хээлтүүлэгч мал, бүгд,</t>
  </si>
  <si>
    <t>Бойжсон төл. Бүгд</t>
  </si>
  <si>
    <t>Хорогдсон төл, бүгд</t>
  </si>
  <si>
    <t>Малын зүй бусын хорогдол. Бүгд</t>
  </si>
  <si>
    <t>Сувайрсан хээлтэгч. Бүгд</t>
  </si>
  <si>
    <t>Хээл хаясан хээлтэгч. Бүгд</t>
  </si>
  <si>
    <t>Малчдын тоо</t>
  </si>
  <si>
    <t>үүнээс: насаар</t>
  </si>
  <si>
    <t xml:space="preserve">16-34 </t>
  </si>
  <si>
    <t xml:space="preserve">35-59 </t>
  </si>
  <si>
    <t>60+</t>
  </si>
  <si>
    <t>Эмэгтэй малчдын тоо</t>
  </si>
  <si>
    <t>Хураасан төмс</t>
  </si>
  <si>
    <t>тн</t>
  </si>
  <si>
    <t>Хураасан хүнсний ногоо</t>
  </si>
  <si>
    <t>Хадлан бэлтгэлт</t>
  </si>
  <si>
    <t>Гар тэжээл</t>
  </si>
  <si>
    <t>ЕБСургууль</t>
  </si>
  <si>
    <t>Бүлэг</t>
  </si>
  <si>
    <t>ЕБСургуульд суралцагчид</t>
  </si>
  <si>
    <t>Үүнээс: эмэгтэй</t>
  </si>
  <si>
    <t>ЕБСургуулийн нийт ажиллагсад</t>
  </si>
  <si>
    <t>ЕБСургуулийн багш нарын тоо</t>
  </si>
  <si>
    <t>1-р ангид элсэгчид</t>
  </si>
  <si>
    <t>ЕБС-ийн дотуур байранд суугчид</t>
  </si>
  <si>
    <t>Эрүүл мэнд:   Амаржсан эх</t>
  </si>
  <si>
    <t>Амьд төрсөн хүүхдийн тоо</t>
  </si>
  <si>
    <t>Нас барсан 1 хүртэлх насны хүүхдийн тоо</t>
  </si>
  <si>
    <t>1-5 насны хүүхдийн эндэгдэл</t>
  </si>
  <si>
    <t>Халдварт өвчнөөр өвчлөгчдийн тоо</t>
  </si>
  <si>
    <t>Бүртгэгдсэн гэмт хэрэг</t>
  </si>
  <si>
    <t>Гэмт хэрэгт холбогдогсод</t>
  </si>
  <si>
    <t>Тайлбар:   * - Дахин өссөн /250.0 хувиас дээш өсөлт/</t>
  </si>
  <si>
    <t>МЭДЭЭЛЭЛ БЭЛТГЭСЭН:</t>
  </si>
  <si>
    <t>СТАТИСТИКИЙН ХЭЛТСИЙН МЭРГЭЖИЛТЭН                            /Ц.АЛТАНЦЭЦЭГ/</t>
  </si>
  <si>
    <t>СҮХБААТАР АЙМАГ.  БАЯНДЭЛГЭР СУМ</t>
  </si>
  <si>
    <t>СҮХБААТАР АЙМАГ.  ДАРЬГАНГА СУМ</t>
  </si>
  <si>
    <t>СҮХБААТАР АЙМАГ.  МӨНХХААН СУМ</t>
  </si>
  <si>
    <t>СҮХБААТАР АЙМАГ.  НАРАН СУМ</t>
  </si>
  <si>
    <t>СҮХБААТАР АЙМАГ.  ОНГОН СУМ</t>
  </si>
  <si>
    <t>СҮХБААТАР АЙМАГ.  СҮХБААТАР СУМ</t>
  </si>
  <si>
    <t>СҮХБААТАР АЙМАГ.  ТҮВШИНШИРЭЭ СУМ</t>
  </si>
  <si>
    <t>СҮХБААТАР АЙМАГ.  ТҮМЭНЦОГТ СУМ</t>
  </si>
  <si>
    <t>СҮХБААТАР АЙМАГ.  УУЛБАЯН СУМ</t>
  </si>
  <si>
    <t>СҮХБААТАР АЙМАГ.  ХАЛЗАН СУМ</t>
  </si>
  <si>
    <t>СҮХБААТАР АЙМАГ.  ЭРДЭНЭЦАГААН СУМ</t>
  </si>
  <si>
    <t>СҮХБААТАР АЙМАГ.  БАРУУН-УРТ СУМ</t>
  </si>
  <si>
    <t>СТАТИСТИКИЙН ХЭЛТСИЙН МЭРГЭЖИЛТЭН                            /Э.АНХЦЭЦЭГ/</t>
  </si>
  <si>
    <t>СТАТИСТИКИЙН ХЭЛТСИЙН МЭРГЭЖИЛТЭН                            /О.УНДРАХ/</t>
  </si>
  <si>
    <t>2017/2016</t>
  </si>
  <si>
    <t>2018.01.28</t>
  </si>
  <si>
    <t>2018.01.28.</t>
  </si>
  <si>
    <t>СУМЫН ӨРХ, ХҮН АМ, НИЙГЭМ, ЭДИЙН ЗАСГИЙН ЗАРИМ ҮЗҮҮЛЭЛТҮҮД.  2008-2017 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</si>
</sst>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\ ##0"/>
    <numFmt numFmtId="165" formatCode="###0.0"/>
    <numFmt numFmtId="166" formatCode="#\ ##0.0"/>
    <numFmt numFmtId="167" formatCode="0.0"/>
    <numFmt numFmtId="168" formatCode="##\ ##0"/>
    <numFmt numFmtId="169" formatCode="###\ ###\ ##0.0"/>
    <numFmt numFmtId="170" formatCode="###\ ###\ ##0"/>
    <numFmt numFmtId="171" formatCode=".\ ##;"/>
    <numFmt numFmtId="172" formatCode=".\ ##;00"/>
  </numFmts>
  <fonts count="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/>
    <xf numFmtId="0" fontId="1" fillId="0" borderId="0" xfId="0" applyFont="1" applyAlignment="1"/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right" wrapText="1"/>
    </xf>
    <xf numFmtId="164" fontId="2" fillId="2" borderId="2" xfId="1" applyNumberFormat="1" applyFont="1" applyFill="1" applyBorder="1" applyAlignment="1">
      <alignment horizontal="right" wrapText="1"/>
    </xf>
    <xf numFmtId="0" fontId="2" fillId="0" borderId="2" xfId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4" fontId="2" fillId="2" borderId="2" xfId="1" applyNumberFormat="1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0" xfId="1" applyFont="1" applyAlignment="1">
      <alignment vertical="center" wrapText="1"/>
    </xf>
    <xf numFmtId="0" fontId="2" fillId="2" borderId="2" xfId="1" applyFont="1" applyFill="1" applyBorder="1" applyAlignment="1">
      <alignment horizontal="right" wrapText="1"/>
    </xf>
    <xf numFmtId="166" fontId="2" fillId="2" borderId="2" xfId="1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left" vertical="center" wrapText="1" indent="1"/>
    </xf>
    <xf numFmtId="167" fontId="2" fillId="2" borderId="2" xfId="1" applyNumberFormat="1" applyFont="1" applyFill="1" applyBorder="1" applyAlignment="1">
      <alignment horizontal="right" wrapText="1"/>
    </xf>
    <xf numFmtId="0" fontId="3" fillId="2" borderId="2" xfId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0" fontId="2" fillId="0" borderId="2" xfId="1" applyFont="1" applyFill="1" applyBorder="1" applyAlignment="1">
      <alignment horizontal="right" wrapText="1"/>
    </xf>
    <xf numFmtId="167" fontId="2" fillId="0" borderId="2" xfId="1" applyNumberFormat="1" applyFont="1" applyFill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167" fontId="2" fillId="2" borderId="2" xfId="1" applyNumberFormat="1" applyFont="1" applyFill="1" applyBorder="1" applyAlignment="1">
      <alignment horizontal="right"/>
    </xf>
    <xf numFmtId="0" fontId="1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1" fillId="0" borderId="0" xfId="1" applyFont="1" applyAlignment="1"/>
    <xf numFmtId="0" fontId="2" fillId="0" borderId="1" xfId="1" applyFont="1" applyBorder="1" applyAlignment="1"/>
    <xf numFmtId="164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 wrapText="1"/>
    </xf>
    <xf numFmtId="165" fontId="2" fillId="0" borderId="2" xfId="1" applyNumberFormat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right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166" fontId="2" fillId="0" borderId="2" xfId="1" applyNumberFormat="1" applyFont="1" applyBorder="1" applyAlignment="1">
      <alignment horizontal="right" wrapText="1"/>
    </xf>
    <xf numFmtId="167" fontId="2" fillId="0" borderId="0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vertical="center"/>
    </xf>
    <xf numFmtId="164" fontId="2" fillId="0" borderId="0" xfId="1" applyNumberFormat="1" applyFont="1" applyBorder="1" applyAlignment="1"/>
    <xf numFmtId="0" fontId="2" fillId="0" borderId="0" xfId="1" applyFont="1" applyBorder="1"/>
    <xf numFmtId="0" fontId="2" fillId="0" borderId="0" xfId="1" applyFont="1" applyAlignment="1"/>
    <xf numFmtId="164" fontId="2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 wrapText="1"/>
    </xf>
    <xf numFmtId="166" fontId="2" fillId="0" borderId="2" xfId="1" applyNumberFormat="1" applyFont="1" applyFill="1" applyBorder="1" applyAlignment="1">
      <alignment horizontal="right"/>
    </xf>
    <xf numFmtId="166" fontId="2" fillId="0" borderId="2" xfId="1" applyNumberFormat="1" applyFont="1" applyFill="1" applyBorder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66" fontId="2" fillId="2" borderId="2" xfId="1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167" fontId="2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2" fillId="0" borderId="0" xfId="0" applyFont="1" applyBorder="1"/>
    <xf numFmtId="164" fontId="2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2" borderId="2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2" xfId="1" applyFont="1" applyFill="1" applyBorder="1" applyAlignment="1">
      <alignment horizontal="right"/>
    </xf>
    <xf numFmtId="168" fontId="3" fillId="0" borderId="2" xfId="1" applyNumberFormat="1" applyFont="1" applyFill="1" applyBorder="1" applyAlignment="1">
      <alignment horizontal="right"/>
    </xf>
    <xf numFmtId="168" fontId="2" fillId="0" borderId="2" xfId="1" applyNumberFormat="1" applyFont="1" applyFill="1" applyBorder="1" applyAlignment="1">
      <alignment horizontal="right"/>
    </xf>
    <xf numFmtId="167" fontId="2" fillId="0" borderId="2" xfId="1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right" wrapText="1"/>
    </xf>
    <xf numFmtId="164" fontId="6" fillId="0" borderId="2" xfId="0" applyNumberFormat="1" applyFont="1" applyBorder="1" applyAlignment="1">
      <alignment horizontal="right" wrapText="1"/>
    </xf>
    <xf numFmtId="164" fontId="6" fillId="2" borderId="2" xfId="0" applyNumberFormat="1" applyFont="1" applyFill="1" applyBorder="1" applyAlignment="1">
      <alignment horizontal="right" wrapText="1"/>
    </xf>
    <xf numFmtId="165" fontId="0" fillId="0" borderId="2" xfId="0" applyNumberFormat="1" applyFont="1" applyBorder="1" applyAlignment="1">
      <alignment horizontal="right" wrapText="1"/>
    </xf>
    <xf numFmtId="165" fontId="0" fillId="2" borderId="2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7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7" fontId="2" fillId="2" borderId="2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/>
    </xf>
    <xf numFmtId="1" fontId="2" fillId="0" borderId="2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165" fontId="2" fillId="2" borderId="2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right" wrapText="1"/>
    </xf>
    <xf numFmtId="164" fontId="2" fillId="3" borderId="2" xfId="1" applyNumberFormat="1" applyFont="1" applyFill="1" applyBorder="1" applyAlignment="1">
      <alignment horizontal="right" wrapText="1"/>
    </xf>
    <xf numFmtId="164" fontId="2" fillId="3" borderId="2" xfId="1" applyNumberFormat="1" applyFont="1" applyFill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right"/>
    </xf>
    <xf numFmtId="170" fontId="2" fillId="0" borderId="2" xfId="1" applyNumberFormat="1" applyFont="1" applyFill="1" applyBorder="1" applyAlignment="1">
      <alignment horizontal="right"/>
    </xf>
    <xf numFmtId="0" fontId="2" fillId="0" borderId="2" xfId="1" applyFont="1" applyBorder="1" applyAlignment="1">
      <alignment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/>
    </xf>
    <xf numFmtId="171" fontId="2" fillId="0" borderId="2" xfId="1" applyNumberFormat="1" applyFont="1" applyFill="1" applyBorder="1" applyAlignment="1">
      <alignment horizontal="right"/>
    </xf>
    <xf numFmtId="172" fontId="2" fillId="2" borderId="2" xfId="1" applyNumberFormat="1" applyFont="1" applyFill="1" applyBorder="1" applyAlignment="1">
      <alignment horizontal="right"/>
    </xf>
    <xf numFmtId="169" fontId="2" fillId="0" borderId="2" xfId="0" applyNumberFormat="1" applyFont="1" applyBorder="1" applyAlignment="1">
      <alignment horizontal="right" wrapText="1"/>
    </xf>
    <xf numFmtId="0" fontId="2" fillId="0" borderId="0" xfId="1" applyFont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right" wrapText="1"/>
    </xf>
    <xf numFmtId="0" fontId="2" fillId="2" borderId="0" xfId="0" applyFont="1" applyFill="1"/>
    <xf numFmtId="172" fontId="5" fillId="0" borderId="2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right" wrapText="1"/>
    </xf>
    <xf numFmtId="169" fontId="2" fillId="0" borderId="2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wrapText="1"/>
    </xf>
    <xf numFmtId="166" fontId="2" fillId="0" borderId="2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3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 indent="4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10"/>
    </xf>
    <xf numFmtId="0" fontId="2" fillId="0" borderId="2" xfId="0" applyFont="1" applyBorder="1" applyAlignment="1">
      <alignment horizontal="left" vertical="center" wrapText="1" indent="9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right"/>
    </xf>
    <xf numFmtId="0" fontId="3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1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right" vertical="center" wrapText="1"/>
    </xf>
    <xf numFmtId="0" fontId="2" fillId="0" borderId="8" xfId="1" applyFont="1" applyBorder="1" applyAlignment="1">
      <alignment horizontal="right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indent="6"/>
    </xf>
    <xf numFmtId="0" fontId="2" fillId="0" borderId="4" xfId="0" applyFont="1" applyBorder="1" applyAlignment="1">
      <alignment horizontal="left" vertical="center" wrapText="1" indent="6"/>
    </xf>
    <xf numFmtId="0" fontId="2" fillId="0" borderId="3" xfId="0" applyFont="1" applyBorder="1" applyAlignment="1">
      <alignment horizontal="left" vertical="center" wrapText="1" indent="9"/>
    </xf>
    <xf numFmtId="0" fontId="2" fillId="0" borderId="4" xfId="0" applyFont="1" applyBorder="1" applyAlignment="1">
      <alignment horizontal="left" vertical="center" wrapText="1" indent="9"/>
    </xf>
    <xf numFmtId="0" fontId="2" fillId="0" borderId="3" xfId="0" applyFont="1" applyBorder="1" applyAlignment="1">
      <alignment horizontal="left" vertical="center" wrapText="1" indent="10"/>
    </xf>
    <xf numFmtId="0" fontId="2" fillId="0" borderId="4" xfId="0" applyFont="1" applyBorder="1" applyAlignment="1">
      <alignment horizontal="left" vertical="center" wrapText="1" indent="10"/>
    </xf>
    <xf numFmtId="0" fontId="2" fillId="0" borderId="3" xfId="0" applyFont="1" applyBorder="1" applyAlignment="1">
      <alignment horizontal="left" vertical="center" wrapText="1" indent="4"/>
    </xf>
    <xf numFmtId="0" fontId="2" fillId="0" borderId="4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center" wrapText="1" indent="2"/>
    </xf>
    <xf numFmtId="0" fontId="2" fillId="0" borderId="8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0" fontId="3" fillId="2" borderId="2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1" applyFont="1" applyBorder="1" applyAlignment="1">
      <alignment horizontal="left" wrapText="1"/>
    </xf>
    <xf numFmtId="170" fontId="2" fillId="0" borderId="2" xfId="0" applyNumberFormat="1" applyFont="1" applyBorder="1" applyAlignment="1">
      <alignment horizontal="right" wrapText="1"/>
    </xf>
    <xf numFmtId="170" fontId="2" fillId="0" borderId="2" xfId="0" applyNumberFormat="1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107"/>
  <sheetViews>
    <sheetView tabSelected="1" workbookViewId="0">
      <selection activeCell="X19" sqref="X19"/>
    </sheetView>
  </sheetViews>
  <sheetFormatPr defaultRowHeight="11.25" x14ac:dyDescent="0.2"/>
  <cols>
    <col min="1" max="1" width="3" style="60" bestFit="1" customWidth="1"/>
    <col min="2" max="2" width="26.28515625" style="60" customWidth="1"/>
    <col min="3" max="3" width="12.42578125" style="60" bestFit="1" customWidth="1"/>
    <col min="4" max="4" width="7.140625" style="60" customWidth="1"/>
    <col min="5" max="5" width="5.7109375" style="60" bestFit="1" customWidth="1"/>
    <col min="6" max="6" width="5.7109375" style="60" customWidth="1"/>
    <col min="7" max="9" width="5.7109375" style="60" bestFit="1" customWidth="1"/>
    <col min="10" max="11" width="6.5703125" style="60" bestFit="1" customWidth="1"/>
    <col min="12" max="12" width="6.5703125" style="130" bestFit="1" customWidth="1"/>
    <col min="13" max="13" width="7" style="130" bestFit="1" customWidth="1"/>
    <col min="14" max="14" width="6.5703125" style="130" bestFit="1" customWidth="1"/>
    <col min="15" max="15" width="8" style="60" bestFit="1" customWidth="1"/>
    <col min="16" max="16" width="6.28515625" style="60" bestFit="1" customWidth="1"/>
    <col min="17" max="17" width="0.7109375" style="60" customWidth="1"/>
    <col min="18" max="16384" width="9.140625" style="60"/>
  </cols>
  <sheetData>
    <row r="1" spans="1:16" ht="15" customHeight="1" x14ac:dyDescent="0.2">
      <c r="A1" s="144"/>
      <c r="B1" s="144" t="s">
        <v>0</v>
      </c>
      <c r="C1" s="145"/>
      <c r="D1" s="145"/>
      <c r="E1" s="146"/>
      <c r="F1" s="146"/>
      <c r="G1" s="146"/>
      <c r="H1" s="147"/>
      <c r="I1" s="147"/>
      <c r="J1" s="147"/>
      <c r="K1" s="147"/>
      <c r="L1" s="147"/>
      <c r="M1" s="147"/>
      <c r="N1" s="147"/>
      <c r="O1" s="147"/>
      <c r="P1" s="147"/>
    </row>
    <row r="2" spans="1:16" ht="18.75" customHeight="1" x14ac:dyDescent="0.2">
      <c r="A2" s="169" t="s">
        <v>121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6" ht="14.25" customHeight="1" x14ac:dyDescent="0.2">
      <c r="I3" s="62"/>
      <c r="J3" s="170" t="s">
        <v>119</v>
      </c>
      <c r="K3" s="170"/>
      <c r="L3" s="170"/>
      <c r="M3" s="170"/>
      <c r="N3" s="170"/>
      <c r="O3" s="170"/>
      <c r="P3" s="170"/>
    </row>
    <row r="4" spans="1:16" s="63" customFormat="1" ht="15" customHeight="1" x14ac:dyDescent="0.2">
      <c r="A4" s="155" t="s">
        <v>1</v>
      </c>
      <c r="B4" s="149" t="s">
        <v>2</v>
      </c>
      <c r="C4" s="149"/>
      <c r="D4" s="155" t="s">
        <v>3</v>
      </c>
      <c r="E4" s="165">
        <v>2008</v>
      </c>
      <c r="F4" s="165">
        <v>2009</v>
      </c>
      <c r="G4" s="165">
        <v>2010</v>
      </c>
      <c r="H4" s="165">
        <v>2011</v>
      </c>
      <c r="I4" s="165">
        <v>2012</v>
      </c>
      <c r="J4" s="165">
        <v>2013</v>
      </c>
      <c r="K4" s="165">
        <v>2014</v>
      </c>
      <c r="L4" s="166">
        <v>2015</v>
      </c>
      <c r="M4" s="166">
        <v>2016</v>
      </c>
      <c r="N4" s="166">
        <v>2017</v>
      </c>
      <c r="O4" s="167" t="s">
        <v>118</v>
      </c>
      <c r="P4" s="168"/>
    </row>
    <row r="5" spans="1:16" s="63" customFormat="1" ht="15" customHeight="1" x14ac:dyDescent="0.2">
      <c r="A5" s="155"/>
      <c r="B5" s="149"/>
      <c r="C5" s="149"/>
      <c r="D5" s="155"/>
      <c r="E5" s="165"/>
      <c r="F5" s="165"/>
      <c r="G5" s="165"/>
      <c r="H5" s="165"/>
      <c r="I5" s="165"/>
      <c r="J5" s="165"/>
      <c r="K5" s="165"/>
      <c r="L5" s="166"/>
      <c r="M5" s="166"/>
      <c r="N5" s="166"/>
      <c r="O5" s="123" t="s">
        <v>4</v>
      </c>
      <c r="P5" s="123" t="s">
        <v>5</v>
      </c>
    </row>
    <row r="6" spans="1:16" s="63" customFormat="1" ht="13.5" customHeight="1" x14ac:dyDescent="0.2">
      <c r="A6" s="120">
        <v>1</v>
      </c>
      <c r="B6" s="149" t="s">
        <v>6</v>
      </c>
      <c r="C6" s="149"/>
      <c r="D6" s="120" t="s">
        <v>7</v>
      </c>
      <c r="E6" s="64">
        <v>4</v>
      </c>
      <c r="F6" s="64">
        <v>4</v>
      </c>
      <c r="G6" s="64">
        <v>4</v>
      </c>
      <c r="H6" s="11">
        <v>4</v>
      </c>
      <c r="I6" s="11">
        <v>4</v>
      </c>
      <c r="J6" s="11">
        <v>4</v>
      </c>
      <c r="K6" s="11">
        <v>4</v>
      </c>
      <c r="L6" s="66">
        <v>4</v>
      </c>
      <c r="M6" s="66">
        <v>4</v>
      </c>
      <c r="N6" s="66">
        <v>4</v>
      </c>
      <c r="O6" s="219">
        <f>N6-M6</f>
        <v>0</v>
      </c>
      <c r="P6" s="127">
        <f>N6/M6*100</f>
        <v>100</v>
      </c>
    </row>
    <row r="7" spans="1:16" s="63" customFormat="1" ht="13.5" customHeight="1" x14ac:dyDescent="0.2">
      <c r="A7" s="120">
        <v>2</v>
      </c>
      <c r="B7" s="149" t="s">
        <v>8</v>
      </c>
      <c r="C7" s="149"/>
      <c r="D7" s="120" t="s">
        <v>9</v>
      </c>
      <c r="E7" s="11">
        <v>7198</v>
      </c>
      <c r="F7" s="11">
        <v>7198</v>
      </c>
      <c r="G7" s="11">
        <v>7198</v>
      </c>
      <c r="H7" s="11">
        <v>7198</v>
      </c>
      <c r="I7" s="11">
        <v>7198</v>
      </c>
      <c r="J7" s="66">
        <v>7198</v>
      </c>
      <c r="K7" s="66">
        <v>7198</v>
      </c>
      <c r="L7" s="66">
        <v>7198</v>
      </c>
      <c r="M7" s="66">
        <v>7198</v>
      </c>
      <c r="N7" s="66">
        <v>7198</v>
      </c>
      <c r="O7" s="219">
        <f t="shared" ref="O7:O70" si="0">N7-M7</f>
        <v>0</v>
      </c>
      <c r="P7" s="127">
        <f t="shared" ref="P7:P70" si="1">N7/M7*100</f>
        <v>100</v>
      </c>
    </row>
    <row r="8" spans="1:16" s="63" customFormat="1" ht="13.5" customHeight="1" x14ac:dyDescent="0.2">
      <c r="A8" s="120">
        <v>3</v>
      </c>
      <c r="B8" s="149" t="s">
        <v>10</v>
      </c>
      <c r="C8" s="149"/>
      <c r="D8" s="120" t="s">
        <v>11</v>
      </c>
      <c r="E8" s="11">
        <v>48</v>
      </c>
      <c r="F8" s="11">
        <v>48</v>
      </c>
      <c r="G8" s="11">
        <v>48</v>
      </c>
      <c r="H8" s="11">
        <v>48</v>
      </c>
      <c r="I8" s="11">
        <v>48</v>
      </c>
      <c r="J8" s="11">
        <v>48</v>
      </c>
      <c r="K8" s="11">
        <v>48</v>
      </c>
      <c r="L8" s="66">
        <v>48</v>
      </c>
      <c r="M8" s="66">
        <v>48</v>
      </c>
      <c r="N8" s="66">
        <v>48</v>
      </c>
      <c r="O8" s="219">
        <f t="shared" si="0"/>
        <v>0</v>
      </c>
      <c r="P8" s="127">
        <f t="shared" si="1"/>
        <v>100</v>
      </c>
    </row>
    <row r="9" spans="1:16" s="63" customFormat="1" x14ac:dyDescent="0.2">
      <c r="A9" s="65">
        <v>4</v>
      </c>
      <c r="B9" s="154" t="s">
        <v>12</v>
      </c>
      <c r="C9" s="154"/>
      <c r="D9" s="9" t="s">
        <v>13</v>
      </c>
      <c r="E9" s="22">
        <v>480</v>
      </c>
      <c r="F9" s="22">
        <v>484</v>
      </c>
      <c r="G9" s="22">
        <v>477</v>
      </c>
      <c r="H9" s="22">
        <v>479</v>
      </c>
      <c r="I9" s="22">
        <v>478</v>
      </c>
      <c r="J9" s="22">
        <f>J10+J11</f>
        <v>478</v>
      </c>
      <c r="K9" s="22">
        <v>481</v>
      </c>
      <c r="L9" s="108">
        <v>495</v>
      </c>
      <c r="M9" s="108">
        <v>509</v>
      </c>
      <c r="N9" s="108">
        <f>N10+N11</f>
        <v>533</v>
      </c>
      <c r="O9" s="219">
        <f t="shared" si="0"/>
        <v>24</v>
      </c>
      <c r="P9" s="127">
        <f t="shared" si="1"/>
        <v>104.71512770137525</v>
      </c>
    </row>
    <row r="10" spans="1:16" s="63" customFormat="1" ht="13.5" customHeight="1" x14ac:dyDescent="0.2">
      <c r="A10" s="120">
        <v>5</v>
      </c>
      <c r="B10" s="149" t="s">
        <v>14</v>
      </c>
      <c r="C10" s="149"/>
      <c r="D10" s="120" t="s">
        <v>13</v>
      </c>
      <c r="E10" s="11">
        <v>142</v>
      </c>
      <c r="F10" s="11">
        <v>158</v>
      </c>
      <c r="G10" s="11">
        <v>193</v>
      </c>
      <c r="H10" s="11">
        <v>187</v>
      </c>
      <c r="I10" s="11">
        <v>189</v>
      </c>
      <c r="J10" s="11">
        <v>187</v>
      </c>
      <c r="K10" s="11">
        <v>183</v>
      </c>
      <c r="L10" s="66">
        <v>171</v>
      </c>
      <c r="M10" s="66">
        <v>184</v>
      </c>
      <c r="N10" s="66">
        <v>219</v>
      </c>
      <c r="O10" s="219">
        <f t="shared" si="0"/>
        <v>35</v>
      </c>
      <c r="P10" s="127">
        <f t="shared" si="1"/>
        <v>119.0217391304348</v>
      </c>
    </row>
    <row r="11" spans="1:16" s="63" customFormat="1" ht="13.5" customHeight="1" x14ac:dyDescent="0.2">
      <c r="A11" s="120">
        <v>6</v>
      </c>
      <c r="B11" s="149" t="s">
        <v>15</v>
      </c>
      <c r="C11" s="149"/>
      <c r="D11" s="120" t="s">
        <v>13</v>
      </c>
      <c r="E11" s="11">
        <v>338</v>
      </c>
      <c r="F11" s="11">
        <v>326</v>
      </c>
      <c r="G11" s="11">
        <v>284</v>
      </c>
      <c r="H11" s="11">
        <v>292</v>
      </c>
      <c r="I11" s="11">
        <v>289</v>
      </c>
      <c r="J11" s="11">
        <v>291</v>
      </c>
      <c r="K11" s="11">
        <v>298</v>
      </c>
      <c r="L11" s="66">
        <v>324</v>
      </c>
      <c r="M11" s="66">
        <v>325</v>
      </c>
      <c r="N11" s="66">
        <v>314</v>
      </c>
      <c r="O11" s="219">
        <f t="shared" si="0"/>
        <v>-11</v>
      </c>
      <c r="P11" s="127">
        <f t="shared" si="1"/>
        <v>96.615384615384613</v>
      </c>
    </row>
    <row r="12" spans="1:16" s="63" customFormat="1" ht="13.5" customHeight="1" x14ac:dyDescent="0.2">
      <c r="A12" s="120">
        <v>7</v>
      </c>
      <c r="B12" s="149" t="s">
        <v>16</v>
      </c>
      <c r="C12" s="149"/>
      <c r="D12" s="120" t="s">
        <v>17</v>
      </c>
      <c r="E12" s="12">
        <f>E11/E9*100</f>
        <v>70.416666666666671</v>
      </c>
      <c r="F12" s="12">
        <v>67.355371900826441</v>
      </c>
      <c r="G12" s="12">
        <v>59.538784067085956</v>
      </c>
      <c r="H12" s="12">
        <v>60.96033402922756</v>
      </c>
      <c r="I12" s="12">
        <v>60.460251046025107</v>
      </c>
      <c r="J12" s="12">
        <f>J11/J9*100</f>
        <v>60.878661087866107</v>
      </c>
      <c r="K12" s="12">
        <f>K11/K9*100</f>
        <v>61.954261954261959</v>
      </c>
      <c r="L12" s="105">
        <f>L11/L9*100</f>
        <v>65.454545454545453</v>
      </c>
      <c r="M12" s="105">
        <f t="shared" ref="M12" si="2">M11/M9*100</f>
        <v>63.850687622789778</v>
      </c>
      <c r="N12" s="105">
        <f>N11/N9*100</f>
        <v>58.911819887429637</v>
      </c>
      <c r="O12" s="127">
        <f t="shared" si="0"/>
        <v>-4.9388677353601409</v>
      </c>
      <c r="P12" s="127">
        <f t="shared" si="1"/>
        <v>92.264973300620582</v>
      </c>
    </row>
    <row r="13" spans="1:16" s="63" customFormat="1" ht="13.5" customHeight="1" x14ac:dyDescent="0.2">
      <c r="A13" s="120">
        <v>8</v>
      </c>
      <c r="B13" s="149" t="s">
        <v>18</v>
      </c>
      <c r="C13" s="149"/>
      <c r="D13" s="120" t="s">
        <v>13</v>
      </c>
      <c r="E13" s="11">
        <v>109</v>
      </c>
      <c r="F13" s="11">
        <v>144</v>
      </c>
      <c r="G13" s="11">
        <v>134</v>
      </c>
      <c r="H13" s="11">
        <v>137</v>
      </c>
      <c r="I13" s="11">
        <v>134</v>
      </c>
      <c r="J13" s="11">
        <v>144</v>
      </c>
      <c r="K13" s="11">
        <v>146</v>
      </c>
      <c r="L13" s="66">
        <v>151</v>
      </c>
      <c r="M13" s="66">
        <v>154</v>
      </c>
      <c r="N13" s="66">
        <v>156</v>
      </c>
      <c r="O13" s="219">
        <f t="shared" si="0"/>
        <v>2</v>
      </c>
      <c r="P13" s="127">
        <f t="shared" si="1"/>
        <v>101.29870129870129</v>
      </c>
    </row>
    <row r="14" spans="1:16" s="63" customFormat="1" ht="13.5" customHeight="1" x14ac:dyDescent="0.2">
      <c r="A14" s="120">
        <v>9</v>
      </c>
      <c r="B14" s="164" t="s">
        <v>19</v>
      </c>
      <c r="C14" s="164"/>
      <c r="D14" s="120" t="s">
        <v>17</v>
      </c>
      <c r="E14" s="12">
        <f>E13/E9*100</f>
        <v>22.708333333333332</v>
      </c>
      <c r="F14" s="12">
        <v>29.75206611570248</v>
      </c>
      <c r="G14" s="12">
        <v>28.092243186582809</v>
      </c>
      <c r="H14" s="12">
        <v>28.601252609603339</v>
      </c>
      <c r="I14" s="12">
        <v>28.03347280334728</v>
      </c>
      <c r="J14" s="12">
        <f>J13/J9*100</f>
        <v>30.125523012552303</v>
      </c>
      <c r="K14" s="12">
        <f>K13/K9*100</f>
        <v>30.353430353430355</v>
      </c>
      <c r="L14" s="12">
        <f t="shared" ref="L14:N14" si="3">L13/L9*100</f>
        <v>30.505050505050509</v>
      </c>
      <c r="M14" s="12">
        <f t="shared" si="3"/>
        <v>30.255402750491161</v>
      </c>
      <c r="N14" s="12">
        <f t="shared" si="3"/>
        <v>29.268292682926827</v>
      </c>
      <c r="O14" s="127">
        <f t="shared" si="0"/>
        <v>-0.98711006756433406</v>
      </c>
      <c r="P14" s="127">
        <f t="shared" si="1"/>
        <v>96.737408932530869</v>
      </c>
    </row>
    <row r="15" spans="1:16" s="63" customFormat="1" ht="13.5" customHeight="1" x14ac:dyDescent="0.2">
      <c r="A15" s="120">
        <v>10</v>
      </c>
      <c r="B15" s="149" t="s">
        <v>20</v>
      </c>
      <c r="C15" s="149"/>
      <c r="D15" s="120" t="s">
        <v>13</v>
      </c>
      <c r="E15" s="11">
        <f>137+26</f>
        <v>163</v>
      </c>
      <c r="F15" s="11">
        <v>193</v>
      </c>
      <c r="G15" s="11">
        <v>187</v>
      </c>
      <c r="H15" s="11">
        <v>178</v>
      </c>
      <c r="I15" s="11">
        <v>174</v>
      </c>
      <c r="J15" s="11">
        <v>170</v>
      </c>
      <c r="K15" s="11">
        <v>162</v>
      </c>
      <c r="L15" s="66">
        <v>231</v>
      </c>
      <c r="M15" s="66">
        <v>234</v>
      </c>
      <c r="N15" s="66">
        <v>239</v>
      </c>
      <c r="O15" s="219">
        <f t="shared" si="0"/>
        <v>5</v>
      </c>
      <c r="P15" s="127">
        <f t="shared" si="1"/>
        <v>102.13675213675214</v>
      </c>
    </row>
    <row r="16" spans="1:16" s="63" customFormat="1" ht="13.5" customHeight="1" x14ac:dyDescent="0.2">
      <c r="A16" s="120">
        <v>11</v>
      </c>
      <c r="B16" s="164" t="s">
        <v>19</v>
      </c>
      <c r="C16" s="164"/>
      <c r="D16" s="120" t="s">
        <v>17</v>
      </c>
      <c r="E16" s="12">
        <f>E15/E9*100</f>
        <v>33.958333333333336</v>
      </c>
      <c r="F16" s="12">
        <v>39.876033057851238</v>
      </c>
      <c r="G16" s="12">
        <v>39.20335429769392</v>
      </c>
      <c r="H16" s="12">
        <v>37.160751565762006</v>
      </c>
      <c r="I16" s="12">
        <v>36.401673640167367</v>
      </c>
      <c r="J16" s="12">
        <f>J15/J9*100</f>
        <v>35.564853556485353</v>
      </c>
      <c r="K16" s="12">
        <f>K15/K9*100</f>
        <v>33.679833679833685</v>
      </c>
      <c r="L16" s="12">
        <f>L15/L9*100</f>
        <v>46.666666666666664</v>
      </c>
      <c r="M16" s="12">
        <f t="shared" ref="M16:N16" si="4">M15/M9*100</f>
        <v>45.972495088408643</v>
      </c>
      <c r="N16" s="12">
        <f t="shared" si="4"/>
        <v>44.840525328330202</v>
      </c>
      <c r="O16" s="127">
        <f t="shared" si="0"/>
        <v>-1.1319697600784409</v>
      </c>
      <c r="P16" s="127">
        <f t="shared" si="1"/>
        <v>97.537723897949036</v>
      </c>
    </row>
    <row r="17" spans="1:16" s="63" customFormat="1" ht="13.5" customHeight="1" x14ac:dyDescent="0.2">
      <c r="A17" s="120">
        <v>12</v>
      </c>
      <c r="B17" s="149" t="s">
        <v>21</v>
      </c>
      <c r="C17" s="149"/>
      <c r="D17" s="120" t="s">
        <v>13</v>
      </c>
      <c r="E17" s="11">
        <v>59</v>
      </c>
      <c r="F17" s="11">
        <v>257</v>
      </c>
      <c r="G17" s="11">
        <v>276</v>
      </c>
      <c r="H17" s="11">
        <v>284</v>
      </c>
      <c r="I17" s="11">
        <v>303</v>
      </c>
      <c r="J17" s="11">
        <v>309</v>
      </c>
      <c r="K17" s="11">
        <v>317</v>
      </c>
      <c r="L17" s="66"/>
      <c r="M17" s="66">
        <v>444</v>
      </c>
      <c r="N17" s="66">
        <v>456</v>
      </c>
      <c r="O17" s="219">
        <f t="shared" si="0"/>
        <v>12</v>
      </c>
      <c r="P17" s="127">
        <f t="shared" si="1"/>
        <v>102.70270270270269</v>
      </c>
    </row>
    <row r="18" spans="1:16" s="63" customFormat="1" ht="13.5" customHeight="1" x14ac:dyDescent="0.2">
      <c r="A18" s="120">
        <v>13</v>
      </c>
      <c r="B18" s="164" t="s">
        <v>19</v>
      </c>
      <c r="C18" s="164"/>
      <c r="D18" s="120" t="s">
        <v>17</v>
      </c>
      <c r="E18" s="12">
        <f>E17/E9*100</f>
        <v>12.291666666666666</v>
      </c>
      <c r="F18" s="12">
        <v>53.099173553719005</v>
      </c>
      <c r="G18" s="12">
        <v>57.861635220125784</v>
      </c>
      <c r="H18" s="12">
        <v>59.290187891440503</v>
      </c>
      <c r="I18" s="12">
        <v>63.389121338912133</v>
      </c>
      <c r="J18" s="12">
        <f>J17/J9*100</f>
        <v>64.644351464435147</v>
      </c>
      <c r="K18" s="12">
        <f>K17/K9*100</f>
        <v>65.904365904365903</v>
      </c>
      <c r="L18" s="12">
        <f t="shared" ref="L18:N18" si="5">L17/L9*100</f>
        <v>0</v>
      </c>
      <c r="M18" s="12">
        <f>M17/M9*100</f>
        <v>87.229862475442047</v>
      </c>
      <c r="N18" s="12">
        <f t="shared" si="5"/>
        <v>85.553470919324582</v>
      </c>
      <c r="O18" s="127">
        <f t="shared" si="0"/>
        <v>-1.6763915561174656</v>
      </c>
      <c r="P18" s="127">
        <f t="shared" si="1"/>
        <v>98.078190761117582</v>
      </c>
    </row>
    <row r="19" spans="1:16" s="63" customFormat="1" ht="18" customHeight="1" x14ac:dyDescent="0.2">
      <c r="A19" s="65">
        <v>14</v>
      </c>
      <c r="B19" s="154" t="s">
        <v>22</v>
      </c>
      <c r="C19" s="154"/>
      <c r="D19" s="9" t="s">
        <v>23</v>
      </c>
      <c r="E19" s="22">
        <f>E20+E21</f>
        <v>1775</v>
      </c>
      <c r="F19" s="22">
        <v>1806</v>
      </c>
      <c r="G19" s="22">
        <v>1798</v>
      </c>
      <c r="H19" s="22">
        <v>1757</v>
      </c>
      <c r="I19" s="22">
        <v>1752</v>
      </c>
      <c r="J19" s="22">
        <f>J20+J21</f>
        <v>1734</v>
      </c>
      <c r="K19" s="22">
        <f t="shared" ref="K19:N19" si="6">K20+K21</f>
        <v>1728</v>
      </c>
      <c r="L19" s="22">
        <f>L20+L21</f>
        <v>1712</v>
      </c>
      <c r="M19" s="22">
        <f t="shared" si="6"/>
        <v>1741</v>
      </c>
      <c r="N19" s="22">
        <f t="shared" si="6"/>
        <v>1808</v>
      </c>
      <c r="O19" s="219">
        <f t="shared" si="0"/>
        <v>67</v>
      </c>
      <c r="P19" s="127">
        <f t="shared" si="1"/>
        <v>103.8483630097645</v>
      </c>
    </row>
    <row r="20" spans="1:16" s="63" customFormat="1" ht="13.5" customHeight="1" x14ac:dyDescent="0.2">
      <c r="A20" s="120">
        <v>15</v>
      </c>
      <c r="B20" s="149" t="s">
        <v>24</v>
      </c>
      <c r="C20" s="149"/>
      <c r="D20" s="120" t="s">
        <v>23</v>
      </c>
      <c r="E20" s="11">
        <v>897</v>
      </c>
      <c r="F20" s="11">
        <v>907</v>
      </c>
      <c r="G20" s="11">
        <v>908</v>
      </c>
      <c r="H20" s="11">
        <v>880</v>
      </c>
      <c r="I20" s="11">
        <v>878</v>
      </c>
      <c r="J20" s="11">
        <v>879</v>
      </c>
      <c r="K20" s="11">
        <v>886</v>
      </c>
      <c r="L20" s="66">
        <v>882</v>
      </c>
      <c r="M20" s="66">
        <v>893</v>
      </c>
      <c r="N20" s="66">
        <v>932</v>
      </c>
      <c r="O20" s="219">
        <f t="shared" si="0"/>
        <v>39</v>
      </c>
      <c r="P20" s="127">
        <f t="shared" si="1"/>
        <v>104.36730123180291</v>
      </c>
    </row>
    <row r="21" spans="1:16" s="63" customFormat="1" ht="13.5" customHeight="1" x14ac:dyDescent="0.2">
      <c r="A21" s="120">
        <v>16</v>
      </c>
      <c r="B21" s="149" t="s">
        <v>25</v>
      </c>
      <c r="C21" s="149"/>
      <c r="D21" s="120" t="s">
        <v>23</v>
      </c>
      <c r="E21" s="11">
        <v>878</v>
      </c>
      <c r="F21" s="11">
        <v>899</v>
      </c>
      <c r="G21" s="11">
        <v>890</v>
      </c>
      <c r="H21" s="11">
        <v>877</v>
      </c>
      <c r="I21" s="11">
        <v>874</v>
      </c>
      <c r="J21" s="11">
        <v>855</v>
      </c>
      <c r="K21" s="11">
        <v>842</v>
      </c>
      <c r="L21" s="66">
        <v>830</v>
      </c>
      <c r="M21" s="66">
        <v>848</v>
      </c>
      <c r="N21" s="66">
        <v>876</v>
      </c>
      <c r="O21" s="219">
        <f t="shared" si="0"/>
        <v>28</v>
      </c>
      <c r="P21" s="127">
        <f t="shared" si="1"/>
        <v>103.30188679245282</v>
      </c>
    </row>
    <row r="22" spans="1:16" s="63" customFormat="1" ht="13.5" customHeight="1" x14ac:dyDescent="0.2">
      <c r="A22" s="120">
        <v>17</v>
      </c>
      <c r="B22" s="149" t="s">
        <v>26</v>
      </c>
      <c r="C22" s="149"/>
      <c r="D22" s="120" t="s">
        <v>23</v>
      </c>
      <c r="E22" s="11">
        <v>445</v>
      </c>
      <c r="F22" s="11">
        <v>538</v>
      </c>
      <c r="G22" s="11">
        <v>666</v>
      </c>
      <c r="H22" s="11">
        <v>623</v>
      </c>
      <c r="I22" s="11">
        <v>652</v>
      </c>
      <c r="J22" s="11">
        <v>635</v>
      </c>
      <c r="K22" s="11">
        <v>620</v>
      </c>
      <c r="L22" s="66">
        <v>538</v>
      </c>
      <c r="M22" s="66">
        <v>573</v>
      </c>
      <c r="N22" s="66">
        <v>789</v>
      </c>
      <c r="O22" s="219">
        <f t="shared" si="0"/>
        <v>216</v>
      </c>
      <c r="P22" s="127">
        <f t="shared" si="1"/>
        <v>137.69633507853402</v>
      </c>
    </row>
    <row r="23" spans="1:16" s="63" customFormat="1" ht="13.5" customHeight="1" x14ac:dyDescent="0.2">
      <c r="A23" s="120">
        <v>18</v>
      </c>
      <c r="B23" s="163" t="s">
        <v>15</v>
      </c>
      <c r="C23" s="163"/>
      <c r="D23" s="120" t="s">
        <v>23</v>
      </c>
      <c r="E23" s="11">
        <v>1330</v>
      </c>
      <c r="F23" s="11">
        <v>1268</v>
      </c>
      <c r="G23" s="11">
        <v>1132</v>
      </c>
      <c r="H23" s="11">
        <v>1134</v>
      </c>
      <c r="I23" s="11">
        <v>1100</v>
      </c>
      <c r="J23" s="11">
        <v>1099</v>
      </c>
      <c r="K23" s="11">
        <v>1108</v>
      </c>
      <c r="L23" s="66">
        <v>1174</v>
      </c>
      <c r="M23" s="66">
        <v>1168</v>
      </c>
      <c r="N23" s="66">
        <v>1019</v>
      </c>
      <c r="O23" s="219">
        <f t="shared" si="0"/>
        <v>-149</v>
      </c>
      <c r="P23" s="127">
        <f t="shared" si="1"/>
        <v>87.243150684931507</v>
      </c>
    </row>
    <row r="24" spans="1:16" s="28" customFormat="1" ht="13.5" customHeight="1" x14ac:dyDescent="0.2">
      <c r="A24" s="120">
        <v>19</v>
      </c>
      <c r="B24" s="149" t="s">
        <v>27</v>
      </c>
      <c r="C24" s="149"/>
      <c r="D24" s="120" t="s">
        <v>23</v>
      </c>
      <c r="E24" s="66">
        <v>498</v>
      </c>
      <c r="F24" s="66">
        <v>481</v>
      </c>
      <c r="G24" s="66">
        <v>483</v>
      </c>
      <c r="H24" s="66">
        <v>469</v>
      </c>
      <c r="I24" s="66">
        <v>469</v>
      </c>
      <c r="J24" s="66">
        <v>453</v>
      </c>
      <c r="K24" s="66">
        <v>451</v>
      </c>
      <c r="L24" s="66">
        <v>461</v>
      </c>
      <c r="M24" s="66">
        <v>481</v>
      </c>
      <c r="N24" s="66">
        <v>512</v>
      </c>
      <c r="O24" s="219">
        <f t="shared" si="0"/>
        <v>31</v>
      </c>
      <c r="P24" s="127">
        <f t="shared" si="1"/>
        <v>106.44490644490645</v>
      </c>
    </row>
    <row r="25" spans="1:16" s="28" customFormat="1" ht="13.5" customHeight="1" x14ac:dyDescent="0.2">
      <c r="A25" s="120">
        <v>20</v>
      </c>
      <c r="B25" s="162" t="s">
        <v>28</v>
      </c>
      <c r="C25" s="162"/>
      <c r="D25" s="120" t="s">
        <v>23</v>
      </c>
      <c r="E25" s="66">
        <v>1182</v>
      </c>
      <c r="F25" s="66">
        <v>1231</v>
      </c>
      <c r="G25" s="66">
        <v>1225</v>
      </c>
      <c r="H25" s="66">
        <v>1195</v>
      </c>
      <c r="I25" s="66">
        <v>1192</v>
      </c>
      <c r="J25" s="66">
        <v>1188</v>
      </c>
      <c r="K25" s="66">
        <v>1179</v>
      </c>
      <c r="L25" s="66">
        <f>599+543</f>
        <v>1142</v>
      </c>
      <c r="M25" s="66">
        <v>1149</v>
      </c>
      <c r="N25" s="66">
        <v>1182</v>
      </c>
      <c r="O25" s="219">
        <f t="shared" si="0"/>
        <v>33</v>
      </c>
      <c r="P25" s="127">
        <f t="shared" si="1"/>
        <v>102.87206266318537</v>
      </c>
    </row>
    <row r="26" spans="1:16" s="28" customFormat="1" ht="13.5" customHeight="1" x14ac:dyDescent="0.2">
      <c r="A26" s="120">
        <v>21</v>
      </c>
      <c r="B26" s="162" t="s">
        <v>29</v>
      </c>
      <c r="C26" s="162"/>
      <c r="D26" s="120" t="s">
        <v>23</v>
      </c>
      <c r="E26" s="11">
        <v>95</v>
      </c>
      <c r="F26" s="11">
        <v>94</v>
      </c>
      <c r="G26" s="11">
        <v>90</v>
      </c>
      <c r="H26" s="11">
        <v>93</v>
      </c>
      <c r="I26" s="11">
        <v>91</v>
      </c>
      <c r="J26" s="11">
        <v>93</v>
      </c>
      <c r="K26" s="11">
        <v>98</v>
      </c>
      <c r="L26" s="66">
        <v>109</v>
      </c>
      <c r="M26" s="66">
        <v>111</v>
      </c>
      <c r="N26" s="66">
        <v>114</v>
      </c>
      <c r="O26" s="219">
        <f t="shared" si="0"/>
        <v>3</v>
      </c>
      <c r="P26" s="127">
        <f t="shared" si="1"/>
        <v>102.70270270270269</v>
      </c>
    </row>
    <row r="27" spans="1:16" s="28" customFormat="1" ht="13.5" customHeight="1" x14ac:dyDescent="0.2">
      <c r="A27" s="120">
        <v>22</v>
      </c>
      <c r="B27" s="149" t="s">
        <v>30</v>
      </c>
      <c r="C27" s="149"/>
      <c r="D27" s="120" t="s">
        <v>23</v>
      </c>
      <c r="E27" s="11">
        <v>4</v>
      </c>
      <c r="F27" s="11">
        <v>3</v>
      </c>
      <c r="G27" s="11">
        <v>4</v>
      </c>
      <c r="H27" s="11">
        <v>4</v>
      </c>
      <c r="I27" s="11">
        <v>3</v>
      </c>
      <c r="J27" s="11">
        <v>2</v>
      </c>
      <c r="K27" s="11">
        <v>2</v>
      </c>
      <c r="L27" s="66">
        <v>2</v>
      </c>
      <c r="M27" s="66">
        <v>2</v>
      </c>
      <c r="N27" s="66">
        <v>1</v>
      </c>
      <c r="O27" s="219">
        <f t="shared" si="0"/>
        <v>-1</v>
      </c>
      <c r="P27" s="127">
        <f t="shared" si="1"/>
        <v>50</v>
      </c>
    </row>
    <row r="28" spans="1:16" s="28" customFormat="1" ht="13.5" customHeight="1" x14ac:dyDescent="0.2">
      <c r="A28" s="120">
        <v>23</v>
      </c>
      <c r="B28" s="149" t="s">
        <v>31</v>
      </c>
      <c r="C28" s="149"/>
      <c r="D28" s="120" t="s">
        <v>23</v>
      </c>
      <c r="E28" s="11">
        <v>22</v>
      </c>
      <c r="F28" s="11">
        <v>27</v>
      </c>
      <c r="G28" s="11">
        <v>28</v>
      </c>
      <c r="H28" s="11">
        <v>21</v>
      </c>
      <c r="I28" s="11">
        <v>17</v>
      </c>
      <c r="J28" s="11">
        <v>36</v>
      </c>
      <c r="K28" s="11">
        <v>35</v>
      </c>
      <c r="L28" s="66">
        <v>34</v>
      </c>
      <c r="M28" s="66">
        <v>39</v>
      </c>
      <c r="N28" s="66">
        <v>41</v>
      </c>
      <c r="O28" s="219">
        <f t="shared" si="0"/>
        <v>2</v>
      </c>
      <c r="P28" s="127">
        <f t="shared" si="1"/>
        <v>105.12820512820514</v>
      </c>
    </row>
    <row r="29" spans="1:16" s="28" customFormat="1" ht="13.5" customHeight="1" x14ac:dyDescent="0.2">
      <c r="A29" s="120">
        <v>24</v>
      </c>
      <c r="B29" s="149" t="s">
        <v>32</v>
      </c>
      <c r="C29" s="149"/>
      <c r="D29" s="120" t="s">
        <v>23</v>
      </c>
      <c r="E29" s="11">
        <v>50</v>
      </c>
      <c r="F29" s="11">
        <v>63</v>
      </c>
      <c r="G29" s="11">
        <v>66</v>
      </c>
      <c r="H29" s="11">
        <v>66</v>
      </c>
      <c r="I29" s="11">
        <v>66</v>
      </c>
      <c r="J29" s="11">
        <v>67</v>
      </c>
      <c r="K29" s="11">
        <v>67</v>
      </c>
      <c r="L29" s="66">
        <v>72</v>
      </c>
      <c r="M29" s="66">
        <v>79</v>
      </c>
      <c r="N29" s="66">
        <v>79</v>
      </c>
      <c r="O29" s="219">
        <f t="shared" si="0"/>
        <v>0</v>
      </c>
      <c r="P29" s="127">
        <f t="shared" si="1"/>
        <v>100</v>
      </c>
    </row>
    <row r="30" spans="1:16" s="28" customFormat="1" ht="13.5" customHeight="1" x14ac:dyDescent="0.2">
      <c r="A30" s="120">
        <v>25</v>
      </c>
      <c r="B30" s="149" t="s">
        <v>33</v>
      </c>
      <c r="C30" s="149"/>
      <c r="D30" s="120" t="s">
        <v>23</v>
      </c>
      <c r="E30" s="11">
        <v>2</v>
      </c>
      <c r="F30" s="11">
        <v>12</v>
      </c>
      <c r="G30" s="11">
        <v>9</v>
      </c>
      <c r="H30" s="11">
        <v>2</v>
      </c>
      <c r="I30" s="11">
        <v>3</v>
      </c>
      <c r="J30" s="11">
        <v>10</v>
      </c>
      <c r="K30" s="11">
        <v>8</v>
      </c>
      <c r="L30" s="66">
        <v>15</v>
      </c>
      <c r="M30" s="66">
        <v>10</v>
      </c>
      <c r="N30" s="66">
        <v>38</v>
      </c>
      <c r="O30" s="219">
        <f t="shared" si="0"/>
        <v>28</v>
      </c>
      <c r="P30" s="127">
        <f t="shared" si="1"/>
        <v>380</v>
      </c>
    </row>
    <row r="31" spans="1:16" s="28" customFormat="1" ht="13.5" customHeight="1" x14ac:dyDescent="0.2">
      <c r="A31" s="120">
        <v>26</v>
      </c>
      <c r="B31" s="149" t="s">
        <v>34</v>
      </c>
      <c r="C31" s="149"/>
      <c r="D31" s="120" t="s">
        <v>23</v>
      </c>
      <c r="E31" s="11">
        <v>3</v>
      </c>
      <c r="F31" s="11">
        <v>33</v>
      </c>
      <c r="G31" s="11">
        <v>28</v>
      </c>
      <c r="H31" s="11">
        <v>22</v>
      </c>
      <c r="I31" s="11">
        <v>16</v>
      </c>
      <c r="J31" s="11">
        <v>34</v>
      </c>
      <c r="K31" s="11">
        <v>24</v>
      </c>
      <c r="L31" s="66">
        <v>16</v>
      </c>
      <c r="M31" s="66">
        <v>25</v>
      </c>
      <c r="N31" s="66">
        <v>7</v>
      </c>
      <c r="O31" s="219">
        <f t="shared" si="0"/>
        <v>-18</v>
      </c>
      <c r="P31" s="127">
        <f t="shared" si="1"/>
        <v>28.000000000000004</v>
      </c>
    </row>
    <row r="32" spans="1:16" s="98" customFormat="1" ht="13.5" customHeight="1" x14ac:dyDescent="0.2">
      <c r="A32" s="96">
        <v>27</v>
      </c>
      <c r="B32" s="161" t="s">
        <v>35</v>
      </c>
      <c r="C32" s="161"/>
      <c r="D32" s="96" t="s">
        <v>23</v>
      </c>
      <c r="E32" s="104">
        <v>867</v>
      </c>
      <c r="F32" s="104">
        <v>788</v>
      </c>
      <c r="G32" s="104">
        <v>833</v>
      </c>
      <c r="H32" s="104">
        <v>913</v>
      </c>
      <c r="I32" s="104">
        <v>889</v>
      </c>
      <c r="J32" s="104">
        <v>828</v>
      </c>
      <c r="K32" s="104">
        <v>882</v>
      </c>
      <c r="L32" s="129"/>
      <c r="M32" s="129">
        <v>808</v>
      </c>
      <c r="N32" s="129">
        <v>841</v>
      </c>
      <c r="O32" s="219">
        <f t="shared" si="0"/>
        <v>33</v>
      </c>
      <c r="P32" s="127">
        <f t="shared" si="1"/>
        <v>104.08415841584157</v>
      </c>
    </row>
    <row r="33" spans="1:16" s="28" customFormat="1" ht="13.5" customHeight="1" x14ac:dyDescent="0.2">
      <c r="A33" s="120">
        <v>28</v>
      </c>
      <c r="B33" s="149" t="s">
        <v>36</v>
      </c>
      <c r="C33" s="149"/>
      <c r="D33" s="120" t="s">
        <v>23</v>
      </c>
      <c r="E33" s="11">
        <v>5</v>
      </c>
      <c r="F33" s="11">
        <v>5</v>
      </c>
      <c r="G33" s="11">
        <v>5</v>
      </c>
      <c r="H33" s="11">
        <v>3</v>
      </c>
      <c r="I33" s="11">
        <v>2</v>
      </c>
      <c r="J33" s="11">
        <v>14</v>
      </c>
      <c r="K33" s="11">
        <v>33</v>
      </c>
      <c r="L33" s="66">
        <v>3</v>
      </c>
      <c r="M33" s="66">
        <v>27</v>
      </c>
      <c r="N33" s="66">
        <v>14</v>
      </c>
      <c r="O33" s="219">
        <f t="shared" si="0"/>
        <v>-13</v>
      </c>
      <c r="P33" s="127">
        <f t="shared" si="1"/>
        <v>51.851851851851848</v>
      </c>
    </row>
    <row r="34" spans="1:16" s="28" customFormat="1" ht="13.5" customHeight="1" x14ac:dyDescent="0.2">
      <c r="A34" s="120">
        <v>29</v>
      </c>
      <c r="B34" s="149" t="s">
        <v>37</v>
      </c>
      <c r="C34" s="149"/>
      <c r="D34" s="120" t="s">
        <v>23</v>
      </c>
      <c r="E34" s="11">
        <v>170</v>
      </c>
      <c r="F34" s="11">
        <v>128</v>
      </c>
      <c r="G34" s="11">
        <v>156</v>
      </c>
      <c r="H34" s="11">
        <v>136</v>
      </c>
      <c r="I34" s="11">
        <v>86</v>
      </c>
      <c r="J34" s="11">
        <v>107</v>
      </c>
      <c r="K34" s="11">
        <v>89</v>
      </c>
      <c r="L34" s="66">
        <v>40</v>
      </c>
      <c r="M34" s="66">
        <v>117</v>
      </c>
      <c r="N34" s="66">
        <v>192</v>
      </c>
      <c r="O34" s="219">
        <f t="shared" si="0"/>
        <v>75</v>
      </c>
      <c r="P34" s="127">
        <f t="shared" si="1"/>
        <v>164.10256410256409</v>
      </c>
    </row>
    <row r="35" spans="1:16" s="28" customFormat="1" ht="13.5" customHeight="1" x14ac:dyDescent="0.2">
      <c r="A35" s="120">
        <v>30</v>
      </c>
      <c r="B35" s="149" t="s">
        <v>38</v>
      </c>
      <c r="C35" s="149"/>
      <c r="D35" s="120" t="s">
        <v>23</v>
      </c>
      <c r="E35" s="11">
        <v>151</v>
      </c>
      <c r="F35" s="11">
        <v>100</v>
      </c>
      <c r="G35" s="11">
        <v>135</v>
      </c>
      <c r="H35" s="11">
        <v>126</v>
      </c>
      <c r="I35" s="11">
        <v>74</v>
      </c>
      <c r="J35" s="11">
        <v>75</v>
      </c>
      <c r="K35" s="11">
        <v>46</v>
      </c>
      <c r="L35" s="66">
        <v>19</v>
      </c>
      <c r="M35" s="66">
        <v>32</v>
      </c>
      <c r="N35" s="66">
        <v>114</v>
      </c>
      <c r="O35" s="219">
        <f t="shared" si="0"/>
        <v>82</v>
      </c>
      <c r="P35" s="127">
        <f t="shared" si="1"/>
        <v>356.25</v>
      </c>
    </row>
    <row r="36" spans="1:16" s="28" customFormat="1" ht="13.5" customHeight="1" x14ac:dyDescent="0.2">
      <c r="A36" s="120">
        <v>31</v>
      </c>
      <c r="B36" s="149" t="s">
        <v>39</v>
      </c>
      <c r="C36" s="149"/>
      <c r="D36" s="120" t="s">
        <v>40</v>
      </c>
      <c r="E36" s="25">
        <v>227</v>
      </c>
      <c r="F36" s="25">
        <v>238.6</v>
      </c>
      <c r="G36" s="25">
        <v>337.8</v>
      </c>
      <c r="H36" s="25">
        <v>585.6</v>
      </c>
      <c r="I36" s="25">
        <v>847.9</v>
      </c>
      <c r="J36" s="25">
        <v>963</v>
      </c>
      <c r="K36" s="25">
        <v>1117.4000000000001</v>
      </c>
      <c r="L36" s="80">
        <v>1197.2</v>
      </c>
      <c r="M36" s="80">
        <v>1227.0999999999999</v>
      </c>
      <c r="N36" s="80">
        <v>1755</v>
      </c>
      <c r="O36" s="127">
        <f t="shared" si="0"/>
        <v>527.90000000000009</v>
      </c>
      <c r="P36" s="127">
        <f t="shared" si="1"/>
        <v>143.02012875886237</v>
      </c>
    </row>
    <row r="37" spans="1:16" s="28" customFormat="1" ht="13.5" customHeight="1" x14ac:dyDescent="0.2">
      <c r="A37" s="120">
        <v>32</v>
      </c>
      <c r="B37" s="160" t="s">
        <v>41</v>
      </c>
      <c r="C37" s="160"/>
      <c r="D37" s="120" t="s">
        <v>40</v>
      </c>
      <c r="E37" s="25">
        <v>386.9</v>
      </c>
      <c r="F37" s="25">
        <v>205.7</v>
      </c>
      <c r="G37" s="25">
        <v>237.5</v>
      </c>
      <c r="H37" s="25">
        <v>532.4</v>
      </c>
      <c r="I37" s="25">
        <v>530.29999999999995</v>
      </c>
      <c r="J37" s="25">
        <v>831.7</v>
      </c>
      <c r="K37" s="25">
        <v>1311.6</v>
      </c>
      <c r="L37" s="80">
        <v>1635.8</v>
      </c>
      <c r="M37" s="80">
        <v>1616.9</v>
      </c>
      <c r="N37" s="80">
        <v>1990.6</v>
      </c>
      <c r="O37" s="127">
        <f t="shared" si="0"/>
        <v>373.69999999999982</v>
      </c>
      <c r="P37" s="127">
        <f t="shared" si="1"/>
        <v>123.11212814645307</v>
      </c>
    </row>
    <row r="38" spans="1:16" s="28" customFormat="1" ht="13.5" customHeight="1" x14ac:dyDescent="0.2">
      <c r="A38" s="120">
        <v>33</v>
      </c>
      <c r="B38" s="149" t="s">
        <v>42</v>
      </c>
      <c r="C38" s="149"/>
      <c r="D38" s="120" t="s">
        <v>40</v>
      </c>
      <c r="E38" s="25">
        <v>40.299999999999997</v>
      </c>
      <c r="F38" s="25">
        <v>71</v>
      </c>
      <c r="G38" s="25">
        <v>89.3</v>
      </c>
      <c r="H38" s="25">
        <v>93.1</v>
      </c>
      <c r="I38" s="25">
        <v>112.9</v>
      </c>
      <c r="J38" s="25">
        <v>67.599999999999994</v>
      </c>
      <c r="K38" s="25">
        <v>78.099999999999994</v>
      </c>
      <c r="L38" s="80">
        <v>86</v>
      </c>
      <c r="M38" s="80">
        <v>120.5</v>
      </c>
      <c r="N38" s="80">
        <v>139.1</v>
      </c>
      <c r="O38" s="127">
        <f t="shared" si="0"/>
        <v>18.599999999999994</v>
      </c>
      <c r="P38" s="127">
        <f t="shared" si="1"/>
        <v>115.43568464730289</v>
      </c>
    </row>
    <row r="39" spans="1:16" s="28" customFormat="1" ht="13.5" customHeight="1" x14ac:dyDescent="0.2">
      <c r="A39" s="120">
        <v>34</v>
      </c>
      <c r="B39" s="160" t="s">
        <v>43</v>
      </c>
      <c r="C39" s="160"/>
      <c r="D39" s="120" t="s">
        <v>40</v>
      </c>
      <c r="E39" s="25">
        <v>118.9</v>
      </c>
      <c r="F39" s="25">
        <v>113.4</v>
      </c>
      <c r="G39" s="25">
        <v>124.2</v>
      </c>
      <c r="H39" s="25">
        <v>171.4</v>
      </c>
      <c r="I39" s="25">
        <v>200.1</v>
      </c>
      <c r="J39" s="25">
        <v>1417.9</v>
      </c>
      <c r="K39" s="25">
        <v>1439.6</v>
      </c>
      <c r="L39" s="80">
        <v>1161.8</v>
      </c>
      <c r="M39" s="80">
        <v>1245.2</v>
      </c>
      <c r="N39" s="80">
        <v>1336.6</v>
      </c>
      <c r="O39" s="127">
        <f t="shared" si="0"/>
        <v>91.399999999999864</v>
      </c>
      <c r="P39" s="127">
        <f t="shared" si="1"/>
        <v>107.34018631545132</v>
      </c>
    </row>
    <row r="40" spans="1:16" s="28" customFormat="1" ht="18" customHeight="1" x14ac:dyDescent="0.2">
      <c r="A40" s="65">
        <v>35</v>
      </c>
      <c r="B40" s="154" t="s">
        <v>44</v>
      </c>
      <c r="C40" s="154"/>
      <c r="D40" s="9" t="s">
        <v>13</v>
      </c>
      <c r="E40" s="22">
        <v>413</v>
      </c>
      <c r="F40" s="22">
        <v>416</v>
      </c>
      <c r="G40" s="22">
        <v>409</v>
      </c>
      <c r="H40" s="22">
        <v>410</v>
      </c>
      <c r="I40" s="22">
        <v>406</v>
      </c>
      <c r="J40" s="22">
        <v>401</v>
      </c>
      <c r="K40" s="22">
        <v>412</v>
      </c>
      <c r="L40" s="10">
        <f>L41+L43+L45+L47</f>
        <v>413</v>
      </c>
      <c r="M40" s="10">
        <v>432</v>
      </c>
      <c r="N40" s="10">
        <v>457</v>
      </c>
      <c r="O40" s="219">
        <f t="shared" si="0"/>
        <v>25</v>
      </c>
      <c r="P40" s="127">
        <f t="shared" si="1"/>
        <v>105.78703703703705</v>
      </c>
    </row>
    <row r="41" spans="1:16" s="28" customFormat="1" ht="13.5" customHeight="1" x14ac:dyDescent="0.2">
      <c r="A41" s="120">
        <v>36</v>
      </c>
      <c r="B41" s="152" t="s">
        <v>45</v>
      </c>
      <c r="C41" s="19" t="s">
        <v>12</v>
      </c>
      <c r="D41" s="120" t="s">
        <v>13</v>
      </c>
      <c r="E41" s="11">
        <v>291</v>
      </c>
      <c r="F41" s="11">
        <v>265</v>
      </c>
      <c r="G41" s="11">
        <v>248</v>
      </c>
      <c r="H41" s="11">
        <v>252</v>
      </c>
      <c r="I41" s="11">
        <v>244</v>
      </c>
      <c r="J41" s="11">
        <v>231</v>
      </c>
      <c r="K41" s="11">
        <v>235</v>
      </c>
      <c r="L41" s="7">
        <v>221</v>
      </c>
      <c r="M41" s="7">
        <v>234</v>
      </c>
      <c r="N41" s="7">
        <f>78+149</f>
        <v>227</v>
      </c>
      <c r="O41" s="219">
        <f t="shared" si="0"/>
        <v>-7</v>
      </c>
      <c r="P41" s="127">
        <f t="shared" si="1"/>
        <v>97.008547008547012</v>
      </c>
    </row>
    <row r="42" spans="1:16" s="28" customFormat="1" ht="13.5" customHeight="1" x14ac:dyDescent="0.2">
      <c r="A42" s="120">
        <v>37</v>
      </c>
      <c r="B42" s="152"/>
      <c r="C42" s="19" t="s">
        <v>46</v>
      </c>
      <c r="D42" s="120" t="s">
        <v>17</v>
      </c>
      <c r="E42" s="25">
        <f>E41/E40*100</f>
        <v>70.460048426150124</v>
      </c>
      <c r="F42" s="25">
        <v>63.701923076923073</v>
      </c>
      <c r="G42" s="25">
        <v>60.635696821515893</v>
      </c>
      <c r="H42" s="25">
        <v>61.463414634146339</v>
      </c>
      <c r="I42" s="25">
        <v>60.098522167487687</v>
      </c>
      <c r="J42" s="25">
        <f>J41/J40*100</f>
        <v>57.605985037406484</v>
      </c>
      <c r="K42" s="25">
        <f>K41/K40*100</f>
        <v>57.038834951456309</v>
      </c>
      <c r="L42" s="18">
        <f>L41/L40*100</f>
        <v>53.510895883777245</v>
      </c>
      <c r="M42" s="18">
        <f>M41/M40*100</f>
        <v>54.166666666666664</v>
      </c>
      <c r="N42" s="18">
        <f>N41/N40*100</f>
        <v>49.671772428884026</v>
      </c>
      <c r="O42" s="127">
        <f t="shared" si="0"/>
        <v>-4.4948942377826384</v>
      </c>
      <c r="P42" s="127">
        <f t="shared" si="1"/>
        <v>91.701733714862826</v>
      </c>
    </row>
    <row r="43" spans="1:16" s="28" customFormat="1" ht="13.5" customHeight="1" x14ac:dyDescent="0.2">
      <c r="A43" s="120">
        <v>38</v>
      </c>
      <c r="B43" s="152" t="s">
        <v>47</v>
      </c>
      <c r="C43" s="19" t="s">
        <v>12</v>
      </c>
      <c r="D43" s="120" t="s">
        <v>13</v>
      </c>
      <c r="E43" s="11">
        <v>86</v>
      </c>
      <c r="F43" s="11">
        <v>106</v>
      </c>
      <c r="G43" s="11">
        <v>110</v>
      </c>
      <c r="H43" s="11">
        <v>107</v>
      </c>
      <c r="I43" s="11">
        <v>109</v>
      </c>
      <c r="J43" s="11">
        <v>108</v>
      </c>
      <c r="K43" s="11">
        <v>105</v>
      </c>
      <c r="L43" s="7">
        <v>114</v>
      </c>
      <c r="M43" s="7">
        <v>107</v>
      </c>
      <c r="N43" s="7">
        <v>114</v>
      </c>
      <c r="O43" s="219">
        <f t="shared" si="0"/>
        <v>7</v>
      </c>
      <c r="P43" s="127">
        <f t="shared" si="1"/>
        <v>106.54205607476635</v>
      </c>
    </row>
    <row r="44" spans="1:16" s="28" customFormat="1" ht="13.5" customHeight="1" x14ac:dyDescent="0.2">
      <c r="A44" s="120">
        <v>39</v>
      </c>
      <c r="B44" s="152"/>
      <c r="C44" s="19" t="s">
        <v>46</v>
      </c>
      <c r="D44" s="120" t="s">
        <v>17</v>
      </c>
      <c r="E44" s="25">
        <f>E43/E40*100</f>
        <v>20.823244552058114</v>
      </c>
      <c r="F44" s="25">
        <v>25.48076923076923</v>
      </c>
      <c r="G44" s="25">
        <v>26.894865525672373</v>
      </c>
      <c r="H44" s="25">
        <v>26.097560975609756</v>
      </c>
      <c r="I44" s="25">
        <v>26.847290640394089</v>
      </c>
      <c r="J44" s="25">
        <f>J43/J40*100</f>
        <v>26.932668329177055</v>
      </c>
      <c r="K44" s="25">
        <f>K43/K40*100</f>
        <v>25.485436893203882</v>
      </c>
      <c r="L44" s="18">
        <f>L43/L40*100</f>
        <v>27.602905569007262</v>
      </c>
      <c r="M44" s="18">
        <f>M43/M40*100</f>
        <v>24.768518518518519</v>
      </c>
      <c r="N44" s="18">
        <f>N43/N40*100</f>
        <v>24.945295404814004</v>
      </c>
      <c r="O44" s="127">
        <f t="shared" si="0"/>
        <v>0.17677688629548527</v>
      </c>
      <c r="P44" s="127">
        <f t="shared" si="1"/>
        <v>100.71371602691261</v>
      </c>
    </row>
    <row r="45" spans="1:16" s="28" customFormat="1" ht="13.5" customHeight="1" x14ac:dyDescent="0.2">
      <c r="A45" s="120">
        <v>40</v>
      </c>
      <c r="B45" s="152" t="s">
        <v>48</v>
      </c>
      <c r="C45" s="19" t="s">
        <v>12</v>
      </c>
      <c r="D45" s="120" t="s">
        <v>13</v>
      </c>
      <c r="E45" s="11">
        <v>28</v>
      </c>
      <c r="F45" s="11">
        <v>35</v>
      </c>
      <c r="G45" s="11">
        <v>39</v>
      </c>
      <c r="H45" s="11">
        <v>46</v>
      </c>
      <c r="I45" s="11">
        <v>40</v>
      </c>
      <c r="J45" s="11">
        <v>48</v>
      </c>
      <c r="K45" s="11">
        <v>51</v>
      </c>
      <c r="L45" s="7">
        <v>56</v>
      </c>
      <c r="M45" s="7">
        <v>62</v>
      </c>
      <c r="N45" s="7">
        <v>74</v>
      </c>
      <c r="O45" s="219">
        <f t="shared" si="0"/>
        <v>12</v>
      </c>
      <c r="P45" s="127">
        <f t="shared" si="1"/>
        <v>119.35483870967742</v>
      </c>
    </row>
    <row r="46" spans="1:16" s="28" customFormat="1" ht="13.5" customHeight="1" x14ac:dyDescent="0.2">
      <c r="A46" s="120">
        <v>41</v>
      </c>
      <c r="B46" s="152"/>
      <c r="C46" s="19" t="s">
        <v>46</v>
      </c>
      <c r="D46" s="120" t="s">
        <v>17</v>
      </c>
      <c r="E46" s="25">
        <f>E45/E40*100</f>
        <v>6.7796610169491522</v>
      </c>
      <c r="F46" s="25">
        <v>8.4134615384615383</v>
      </c>
      <c r="G46" s="25">
        <v>9.5354523227383865</v>
      </c>
      <c r="H46" s="25">
        <v>11.219512195121952</v>
      </c>
      <c r="I46" s="25">
        <v>9.8522167487684733</v>
      </c>
      <c r="J46" s="25">
        <f>J45/J40*100</f>
        <v>11.970074812967582</v>
      </c>
      <c r="K46" s="25">
        <f>K45/K40*100</f>
        <v>12.378640776699029</v>
      </c>
      <c r="L46" s="18">
        <f>L45/L40*100</f>
        <v>13.559322033898304</v>
      </c>
      <c r="M46" s="18">
        <f>M45/M40*100</f>
        <v>14.351851851851851</v>
      </c>
      <c r="N46" s="18">
        <f>N45/N40*100</f>
        <v>16.192560175054705</v>
      </c>
      <c r="O46" s="127">
        <f t="shared" si="0"/>
        <v>1.840708323202854</v>
      </c>
      <c r="P46" s="127">
        <f t="shared" si="1"/>
        <v>112.82558057457473</v>
      </c>
    </row>
    <row r="47" spans="1:16" s="28" customFormat="1" ht="13.5" customHeight="1" x14ac:dyDescent="0.2">
      <c r="A47" s="120">
        <v>42</v>
      </c>
      <c r="B47" s="152" t="s">
        <v>49</v>
      </c>
      <c r="C47" s="19" t="s">
        <v>12</v>
      </c>
      <c r="D47" s="120" t="s">
        <v>13</v>
      </c>
      <c r="E47" s="11">
        <v>8</v>
      </c>
      <c r="F47" s="11">
        <v>10</v>
      </c>
      <c r="G47" s="11">
        <v>12</v>
      </c>
      <c r="H47" s="11">
        <v>5</v>
      </c>
      <c r="I47" s="11">
        <v>13</v>
      </c>
      <c r="J47" s="11">
        <v>14</v>
      </c>
      <c r="K47" s="11">
        <v>21</v>
      </c>
      <c r="L47" s="7">
        <v>22</v>
      </c>
      <c r="M47" s="7">
        <v>29</v>
      </c>
      <c r="N47" s="7">
        <v>42</v>
      </c>
      <c r="O47" s="219">
        <f t="shared" si="0"/>
        <v>13</v>
      </c>
      <c r="P47" s="127">
        <f t="shared" si="1"/>
        <v>144.82758620689654</v>
      </c>
    </row>
    <row r="48" spans="1:16" s="28" customFormat="1" ht="13.5" customHeight="1" x14ac:dyDescent="0.2">
      <c r="A48" s="120">
        <v>43</v>
      </c>
      <c r="B48" s="152"/>
      <c r="C48" s="19" t="s">
        <v>46</v>
      </c>
      <c r="D48" s="120" t="s">
        <v>17</v>
      </c>
      <c r="E48" s="25">
        <f>E47/E40*100</f>
        <v>1.937046004842615</v>
      </c>
      <c r="F48" s="25">
        <v>2.4038461538461542</v>
      </c>
      <c r="G48" s="25">
        <v>2.9339853300733498</v>
      </c>
      <c r="H48" s="25">
        <v>1.2195121951219512</v>
      </c>
      <c r="I48" s="25">
        <v>3.201970443349754</v>
      </c>
      <c r="J48" s="25">
        <f>J47/J40*100</f>
        <v>3.4912718204488775</v>
      </c>
      <c r="K48" s="25">
        <f>K47/K40*100</f>
        <v>5.0970873786407767</v>
      </c>
      <c r="L48" s="18">
        <f>L47/L40*100</f>
        <v>5.3268765133171918</v>
      </c>
      <c r="M48" s="18">
        <f>M47/M40*100</f>
        <v>6.7129629629629637</v>
      </c>
      <c r="N48" s="18">
        <f>N47/N40*100</f>
        <v>9.1903719912472646</v>
      </c>
      <c r="O48" s="127">
        <f t="shared" si="0"/>
        <v>2.4774090282843009</v>
      </c>
      <c r="P48" s="127">
        <f t="shared" si="1"/>
        <v>136.90485173168335</v>
      </c>
    </row>
    <row r="49" spans="1:17" s="139" customFormat="1" ht="15" customHeight="1" x14ac:dyDescent="0.2">
      <c r="A49" s="135">
        <v>44</v>
      </c>
      <c r="B49" s="159" t="s">
        <v>50</v>
      </c>
      <c r="C49" s="159"/>
      <c r="D49" s="136" t="s">
        <v>13</v>
      </c>
      <c r="E49" s="137">
        <v>275</v>
      </c>
      <c r="F49" s="137">
        <v>283</v>
      </c>
      <c r="G49" s="137">
        <v>276</v>
      </c>
      <c r="H49" s="137">
        <v>282</v>
      </c>
      <c r="I49" s="137">
        <v>265</v>
      </c>
      <c r="J49" s="137">
        <v>262</v>
      </c>
      <c r="K49" s="137">
        <v>268</v>
      </c>
      <c r="L49" s="137">
        <v>264</v>
      </c>
      <c r="M49" s="137">
        <v>291</v>
      </c>
      <c r="N49" s="137">
        <v>315</v>
      </c>
      <c r="O49" s="219">
        <f t="shared" si="0"/>
        <v>24</v>
      </c>
      <c r="P49" s="127">
        <f t="shared" si="1"/>
        <v>108.24742268041237</v>
      </c>
    </row>
    <row r="50" spans="1:17" s="139" customFormat="1" ht="13.5" customHeight="1" x14ac:dyDescent="0.2">
      <c r="A50" s="140">
        <v>45</v>
      </c>
      <c r="B50" s="157" t="s">
        <v>51</v>
      </c>
      <c r="C50" s="157"/>
      <c r="D50" s="140" t="s">
        <v>13</v>
      </c>
      <c r="E50" s="141">
        <v>261</v>
      </c>
      <c r="F50" s="141">
        <v>197</v>
      </c>
      <c r="G50" s="141">
        <v>231</v>
      </c>
      <c r="H50" s="141">
        <v>245</v>
      </c>
      <c r="I50" s="141">
        <v>236</v>
      </c>
      <c r="J50" s="141">
        <v>263</v>
      </c>
      <c r="K50" s="141">
        <v>257</v>
      </c>
      <c r="L50" s="141">
        <v>254</v>
      </c>
      <c r="M50" s="141">
        <v>275</v>
      </c>
      <c r="N50" s="141">
        <v>298</v>
      </c>
      <c r="O50" s="219">
        <f t="shared" si="0"/>
        <v>23</v>
      </c>
      <c r="P50" s="127">
        <f t="shared" si="1"/>
        <v>108.36363636363637</v>
      </c>
    </row>
    <row r="51" spans="1:17" s="139" customFormat="1" ht="13.5" customHeight="1" x14ac:dyDescent="0.2">
      <c r="A51" s="140">
        <v>46</v>
      </c>
      <c r="B51" s="157" t="s">
        <v>52</v>
      </c>
      <c r="C51" s="157"/>
      <c r="D51" s="140" t="s">
        <v>17</v>
      </c>
      <c r="E51" s="142">
        <f>E50/E49*100</f>
        <v>94.909090909090907</v>
      </c>
      <c r="F51" s="142">
        <v>69.611307420494697</v>
      </c>
      <c r="G51" s="142">
        <v>83.695652173913047</v>
      </c>
      <c r="H51" s="142">
        <v>86.879432624113477</v>
      </c>
      <c r="I51" s="142">
        <v>89.056603773584911</v>
      </c>
      <c r="J51" s="142">
        <f>J50/J49*100</f>
        <v>100.38167938931298</v>
      </c>
      <c r="K51" s="142">
        <f>K50/K49*100</f>
        <v>95.895522388059703</v>
      </c>
      <c r="L51" s="142">
        <f>L50/L49*100</f>
        <v>96.212121212121218</v>
      </c>
      <c r="M51" s="142">
        <f>M50/M49*100</f>
        <v>94.50171821305841</v>
      </c>
      <c r="N51" s="142">
        <f>N50/N49*100</f>
        <v>94.603174603174594</v>
      </c>
      <c r="O51" s="127">
        <f t="shared" si="0"/>
        <v>0.10145639011618357</v>
      </c>
      <c r="P51" s="127">
        <f t="shared" si="1"/>
        <v>100.1073593073593</v>
      </c>
    </row>
    <row r="52" spans="1:17" s="139" customFormat="1" ht="13.5" customHeight="1" x14ac:dyDescent="0.2">
      <c r="A52" s="140">
        <v>47</v>
      </c>
      <c r="B52" s="157" t="s">
        <v>53</v>
      </c>
      <c r="C52" s="157"/>
      <c r="D52" s="140" t="s">
        <v>13</v>
      </c>
      <c r="E52" s="141">
        <v>194</v>
      </c>
      <c r="F52" s="141">
        <v>150</v>
      </c>
      <c r="G52" s="141">
        <v>198</v>
      </c>
      <c r="H52" s="141">
        <v>209</v>
      </c>
      <c r="I52" s="141">
        <v>193</v>
      </c>
      <c r="J52" s="141">
        <v>216</v>
      </c>
      <c r="K52" s="141">
        <v>232</v>
      </c>
      <c r="L52" s="141">
        <v>224</v>
      </c>
      <c r="M52" s="141">
        <v>235</v>
      </c>
      <c r="N52" s="141">
        <v>269</v>
      </c>
      <c r="O52" s="219">
        <f t="shared" si="0"/>
        <v>34</v>
      </c>
      <c r="P52" s="127">
        <f t="shared" si="1"/>
        <v>114.46808510638297</v>
      </c>
    </row>
    <row r="53" spans="1:17" s="139" customFormat="1" ht="13.5" customHeight="1" x14ac:dyDescent="0.2">
      <c r="A53" s="140">
        <v>48</v>
      </c>
      <c r="B53" s="157" t="s">
        <v>52</v>
      </c>
      <c r="C53" s="157"/>
      <c r="D53" s="140" t="s">
        <v>17</v>
      </c>
      <c r="E53" s="142">
        <f>E52/E49*100</f>
        <v>70.545454545454547</v>
      </c>
      <c r="F53" s="142">
        <v>53.003533568904594</v>
      </c>
      <c r="G53" s="142">
        <v>71.739130434782609</v>
      </c>
      <c r="H53" s="142">
        <v>74.113475177304963</v>
      </c>
      <c r="I53" s="142">
        <v>72.830188679245282</v>
      </c>
      <c r="J53" s="142">
        <f>J52/J49*100</f>
        <v>82.44274809160305</v>
      </c>
      <c r="K53" s="142">
        <f>K52/K49*100</f>
        <v>86.567164179104466</v>
      </c>
      <c r="L53" s="142">
        <f>L52/L49*100</f>
        <v>84.848484848484844</v>
      </c>
      <c r="M53" s="142">
        <f>M52/M49*100</f>
        <v>80.756013745704465</v>
      </c>
      <c r="N53" s="142">
        <f>N52/N49*100</f>
        <v>85.396825396825392</v>
      </c>
      <c r="O53" s="127">
        <f t="shared" si="0"/>
        <v>4.6408116511209272</v>
      </c>
      <c r="P53" s="127">
        <f t="shared" si="1"/>
        <v>105.7467071935157</v>
      </c>
    </row>
    <row r="54" spans="1:17" s="139" customFormat="1" ht="13.5" customHeight="1" x14ac:dyDescent="0.2">
      <c r="A54" s="140">
        <v>49</v>
      </c>
      <c r="B54" s="157" t="s">
        <v>54</v>
      </c>
      <c r="C54" s="157"/>
      <c r="D54" s="140" t="s">
        <v>13</v>
      </c>
      <c r="E54" s="141">
        <v>64</v>
      </c>
      <c r="F54" s="141">
        <v>78</v>
      </c>
      <c r="G54" s="141">
        <v>98</v>
      </c>
      <c r="H54" s="141">
        <v>117</v>
      </c>
      <c r="I54" s="141">
        <v>136</v>
      </c>
      <c r="J54" s="141">
        <v>156</v>
      </c>
      <c r="K54" s="141">
        <v>188</v>
      </c>
      <c r="L54" s="141">
        <v>159</v>
      </c>
      <c r="M54" s="141">
        <v>136</v>
      </c>
      <c r="N54" s="141">
        <v>162</v>
      </c>
      <c r="O54" s="219">
        <f t="shared" si="0"/>
        <v>26</v>
      </c>
      <c r="P54" s="127">
        <f t="shared" si="1"/>
        <v>119.11764705882352</v>
      </c>
    </row>
    <row r="55" spans="1:17" s="139" customFormat="1" ht="13.5" customHeight="1" x14ac:dyDescent="0.2">
      <c r="A55" s="140">
        <v>50</v>
      </c>
      <c r="B55" s="157" t="s">
        <v>52</v>
      </c>
      <c r="C55" s="157"/>
      <c r="D55" s="140" t="s">
        <v>17</v>
      </c>
      <c r="E55" s="142">
        <f>E54/E49*100</f>
        <v>23.272727272727273</v>
      </c>
      <c r="F55" s="142">
        <v>27.561837455830389</v>
      </c>
      <c r="G55" s="142">
        <v>35.507246376811594</v>
      </c>
      <c r="H55" s="142">
        <v>41.48936170212766</v>
      </c>
      <c r="I55" s="142">
        <v>46.037735849056602</v>
      </c>
      <c r="J55" s="142">
        <f>J54/J49*100</f>
        <v>59.541984732824424</v>
      </c>
      <c r="K55" s="142">
        <f>K54/K49*100</f>
        <v>70.149253731343293</v>
      </c>
      <c r="L55" s="142">
        <f>L54/L49*100</f>
        <v>60.227272727272727</v>
      </c>
      <c r="M55" s="142">
        <f>M54/M49*100</f>
        <v>46.735395189003434</v>
      </c>
      <c r="N55" s="142">
        <f>N54/N49*100</f>
        <v>51.428571428571423</v>
      </c>
      <c r="O55" s="127">
        <f t="shared" si="0"/>
        <v>4.6931762395679897</v>
      </c>
      <c r="P55" s="127">
        <f t="shared" si="1"/>
        <v>110.04201680672267</v>
      </c>
      <c r="Q55" s="143"/>
    </row>
    <row r="56" spans="1:17" s="139" customFormat="1" ht="13.5" customHeight="1" x14ac:dyDescent="0.2">
      <c r="A56" s="140">
        <v>51</v>
      </c>
      <c r="B56" s="157" t="s">
        <v>55</v>
      </c>
      <c r="C56" s="157"/>
      <c r="D56" s="140" t="s">
        <v>13</v>
      </c>
      <c r="E56" s="141">
        <v>102</v>
      </c>
      <c r="F56" s="141">
        <v>121</v>
      </c>
      <c r="G56" s="141">
        <v>136</v>
      </c>
      <c r="H56" s="141">
        <v>138</v>
      </c>
      <c r="I56" s="141">
        <v>177</v>
      </c>
      <c r="J56" s="141">
        <v>213</v>
      </c>
      <c r="K56" s="141">
        <v>207</v>
      </c>
      <c r="L56" s="141">
        <v>217</v>
      </c>
      <c r="M56" s="141">
        <v>205</v>
      </c>
      <c r="N56" s="141">
        <v>168</v>
      </c>
      <c r="O56" s="219">
        <f t="shared" si="0"/>
        <v>-37</v>
      </c>
      <c r="P56" s="127">
        <f t="shared" si="1"/>
        <v>81.951219512195124</v>
      </c>
    </row>
    <row r="57" spans="1:17" s="139" customFormat="1" ht="13.5" customHeight="1" x14ac:dyDescent="0.2">
      <c r="A57" s="140">
        <v>52</v>
      </c>
      <c r="B57" s="157" t="s">
        <v>52</v>
      </c>
      <c r="C57" s="157"/>
      <c r="D57" s="140" t="s">
        <v>17</v>
      </c>
      <c r="E57" s="142">
        <f>E56/E49*100</f>
        <v>37.090909090909093</v>
      </c>
      <c r="F57" s="142">
        <v>42.756183745583037</v>
      </c>
      <c r="G57" s="142">
        <v>49.275362318840585</v>
      </c>
      <c r="H57" s="142">
        <v>48.936170212765958</v>
      </c>
      <c r="I57" s="142">
        <v>62.641509433962263</v>
      </c>
      <c r="J57" s="142">
        <f>J56/J49*100</f>
        <v>81.297709923664115</v>
      </c>
      <c r="K57" s="142">
        <f>K56/K49*100</f>
        <v>77.238805970149244</v>
      </c>
      <c r="L57" s="142">
        <f>L56/L49*100</f>
        <v>82.196969696969703</v>
      </c>
      <c r="M57" s="142">
        <f>M56/M49*100</f>
        <v>70.446735395189009</v>
      </c>
      <c r="N57" s="142">
        <f>N56/N49*100</f>
        <v>53.333333333333336</v>
      </c>
      <c r="O57" s="127">
        <f t="shared" si="0"/>
        <v>-17.113402061855673</v>
      </c>
      <c r="P57" s="127">
        <f t="shared" si="1"/>
        <v>75.707317073170728</v>
      </c>
    </row>
    <row r="58" spans="1:17" s="139" customFormat="1" ht="18" customHeight="1" x14ac:dyDescent="0.2">
      <c r="A58" s="135">
        <v>53</v>
      </c>
      <c r="B58" s="158" t="s">
        <v>56</v>
      </c>
      <c r="C58" s="158"/>
      <c r="D58" s="136" t="s">
        <v>57</v>
      </c>
      <c r="E58" s="137">
        <f>SUM(E59:E63)</f>
        <v>79594</v>
      </c>
      <c r="F58" s="137">
        <v>90360</v>
      </c>
      <c r="G58" s="137">
        <v>95935</v>
      </c>
      <c r="H58" s="137">
        <v>91935</v>
      </c>
      <c r="I58" s="137">
        <v>98387</v>
      </c>
      <c r="J58" s="137">
        <f>SUM(J59:J63)</f>
        <v>102451</v>
      </c>
      <c r="K58" s="137">
        <v>114087</v>
      </c>
      <c r="L58" s="137">
        <f>SUM(L59:L63)</f>
        <v>120850</v>
      </c>
      <c r="M58" s="137">
        <v>129957</v>
      </c>
      <c r="N58" s="137">
        <v>162140</v>
      </c>
      <c r="O58" s="219">
        <f t="shared" si="0"/>
        <v>32183</v>
      </c>
      <c r="P58" s="127">
        <f t="shared" si="1"/>
        <v>124.76434512954285</v>
      </c>
    </row>
    <row r="59" spans="1:17" s="28" customFormat="1" ht="13.5" customHeight="1" x14ac:dyDescent="0.2">
      <c r="A59" s="120">
        <v>54</v>
      </c>
      <c r="B59" s="156" t="s">
        <v>58</v>
      </c>
      <c r="C59" s="156"/>
      <c r="D59" s="120" t="s">
        <v>57</v>
      </c>
      <c r="E59" s="11">
        <v>527</v>
      </c>
      <c r="F59" s="11">
        <v>539</v>
      </c>
      <c r="G59" s="11">
        <v>556</v>
      </c>
      <c r="H59" s="11">
        <v>482</v>
      </c>
      <c r="I59" s="11">
        <v>409</v>
      </c>
      <c r="J59" s="11">
        <v>356</v>
      </c>
      <c r="K59" s="11">
        <v>274</v>
      </c>
      <c r="L59" s="66">
        <v>276</v>
      </c>
      <c r="M59" s="66">
        <v>246</v>
      </c>
      <c r="N59" s="66">
        <v>276</v>
      </c>
      <c r="O59" s="219">
        <f t="shared" si="0"/>
        <v>30</v>
      </c>
      <c r="P59" s="127">
        <f t="shared" si="1"/>
        <v>112.19512195121952</v>
      </c>
    </row>
    <row r="60" spans="1:17" s="28" customFormat="1" ht="13.5" customHeight="1" x14ac:dyDescent="0.2">
      <c r="A60" s="120">
        <v>55</v>
      </c>
      <c r="B60" s="156" t="s">
        <v>59</v>
      </c>
      <c r="C60" s="156"/>
      <c r="D60" s="120" t="s">
        <v>57</v>
      </c>
      <c r="E60" s="11">
        <v>7965</v>
      </c>
      <c r="F60" s="11">
        <v>9052</v>
      </c>
      <c r="G60" s="11">
        <v>9688</v>
      </c>
      <c r="H60" s="11">
        <v>10721</v>
      </c>
      <c r="I60" s="11">
        <v>11151</v>
      </c>
      <c r="J60" s="11">
        <v>12697</v>
      </c>
      <c r="K60" s="11">
        <v>14433</v>
      </c>
      <c r="L60" s="66">
        <v>15539</v>
      </c>
      <c r="M60" s="66">
        <v>17194</v>
      </c>
      <c r="N60" s="66">
        <v>20735</v>
      </c>
      <c r="O60" s="219">
        <f t="shared" si="0"/>
        <v>3541</v>
      </c>
      <c r="P60" s="127">
        <f t="shared" si="1"/>
        <v>120.59439339304407</v>
      </c>
    </row>
    <row r="61" spans="1:17" s="28" customFormat="1" ht="13.5" customHeight="1" x14ac:dyDescent="0.2">
      <c r="A61" s="120">
        <v>56</v>
      </c>
      <c r="B61" s="156" t="s">
        <v>60</v>
      </c>
      <c r="C61" s="156"/>
      <c r="D61" s="120" t="s">
        <v>57</v>
      </c>
      <c r="E61" s="11">
        <v>5112</v>
      </c>
      <c r="F61" s="11">
        <v>5930</v>
      </c>
      <c r="G61" s="11">
        <v>6924</v>
      </c>
      <c r="H61" s="11">
        <v>7092</v>
      </c>
      <c r="I61" s="11">
        <v>7718</v>
      </c>
      <c r="J61" s="11">
        <v>8668</v>
      </c>
      <c r="K61" s="11">
        <v>9485</v>
      </c>
      <c r="L61" s="66">
        <v>10397</v>
      </c>
      <c r="M61" s="66">
        <v>10816</v>
      </c>
      <c r="N61" s="66">
        <v>13222</v>
      </c>
      <c r="O61" s="219">
        <f t="shared" si="0"/>
        <v>2406</v>
      </c>
      <c r="P61" s="127">
        <f t="shared" si="1"/>
        <v>122.2448224852071</v>
      </c>
    </row>
    <row r="62" spans="1:17" s="28" customFormat="1" ht="13.5" customHeight="1" x14ac:dyDescent="0.2">
      <c r="A62" s="120">
        <v>57</v>
      </c>
      <c r="B62" s="156" t="s">
        <v>61</v>
      </c>
      <c r="C62" s="156"/>
      <c r="D62" s="120" t="s">
        <v>57</v>
      </c>
      <c r="E62" s="11">
        <v>36880</v>
      </c>
      <c r="F62" s="11">
        <v>41413</v>
      </c>
      <c r="G62" s="11">
        <v>44393</v>
      </c>
      <c r="H62" s="11">
        <v>41579</v>
      </c>
      <c r="I62" s="11">
        <v>44206</v>
      </c>
      <c r="J62" s="11">
        <v>46285</v>
      </c>
      <c r="K62" s="11">
        <v>50945</v>
      </c>
      <c r="L62" s="66">
        <v>54510</v>
      </c>
      <c r="M62" s="66">
        <v>60554</v>
      </c>
      <c r="N62" s="66">
        <v>76816</v>
      </c>
      <c r="O62" s="219">
        <f t="shared" si="0"/>
        <v>16262</v>
      </c>
      <c r="P62" s="127">
        <f t="shared" si="1"/>
        <v>126.85536876176636</v>
      </c>
    </row>
    <row r="63" spans="1:17" s="28" customFormat="1" ht="13.5" customHeight="1" x14ac:dyDescent="0.2">
      <c r="A63" s="120">
        <v>58</v>
      </c>
      <c r="B63" s="156" t="s">
        <v>62</v>
      </c>
      <c r="C63" s="156"/>
      <c r="D63" s="120" t="s">
        <v>57</v>
      </c>
      <c r="E63" s="11">
        <v>29110</v>
      </c>
      <c r="F63" s="11">
        <v>33426</v>
      </c>
      <c r="G63" s="11">
        <v>34374</v>
      </c>
      <c r="H63" s="11">
        <v>32061</v>
      </c>
      <c r="I63" s="11">
        <v>34903</v>
      </c>
      <c r="J63" s="11">
        <v>34445</v>
      </c>
      <c r="K63" s="11">
        <v>38950</v>
      </c>
      <c r="L63" s="66">
        <v>40128</v>
      </c>
      <c r="M63" s="66">
        <v>41147</v>
      </c>
      <c r="N63" s="66">
        <v>51091</v>
      </c>
      <c r="O63" s="219">
        <f t="shared" si="0"/>
        <v>9944</v>
      </c>
      <c r="P63" s="127">
        <f t="shared" si="1"/>
        <v>124.16701096070189</v>
      </c>
    </row>
    <row r="64" spans="1:17" s="28" customFormat="1" ht="13.5" customHeight="1" x14ac:dyDescent="0.2">
      <c r="A64" s="120">
        <v>59</v>
      </c>
      <c r="B64" s="149" t="s">
        <v>63</v>
      </c>
      <c r="C64" s="149"/>
      <c r="D64" s="120" t="s">
        <v>57</v>
      </c>
      <c r="E64" s="11">
        <f>E65+E66+E67+E68+E69</f>
        <v>34794</v>
      </c>
      <c r="F64" s="11">
        <v>38257</v>
      </c>
      <c r="G64" s="11">
        <v>39590</v>
      </c>
      <c r="H64" s="11">
        <v>39210</v>
      </c>
      <c r="I64" s="11">
        <v>41991</v>
      </c>
      <c r="J64" s="11">
        <f>J65+J66+J67+J68+J69</f>
        <v>38746</v>
      </c>
      <c r="K64" s="11">
        <v>45325</v>
      </c>
      <c r="L64" s="108">
        <f>SUM(L65:L69)</f>
        <v>46537</v>
      </c>
      <c r="M64" s="108">
        <v>52019</v>
      </c>
      <c r="N64" s="108">
        <f>SUM(N65:N69)</f>
        <v>60358</v>
      </c>
      <c r="O64" s="219">
        <f t="shared" si="0"/>
        <v>8339</v>
      </c>
      <c r="P64" s="127">
        <f t="shared" si="1"/>
        <v>116.03068109729138</v>
      </c>
    </row>
    <row r="65" spans="1:16" s="28" customFormat="1" ht="13.5" customHeight="1" x14ac:dyDescent="0.2">
      <c r="A65" s="120">
        <v>60</v>
      </c>
      <c r="B65" s="156" t="s">
        <v>64</v>
      </c>
      <c r="C65" s="156"/>
      <c r="D65" s="120" t="s">
        <v>57</v>
      </c>
      <c r="E65" s="11">
        <v>183</v>
      </c>
      <c r="F65" s="11">
        <v>179</v>
      </c>
      <c r="G65" s="11">
        <v>170</v>
      </c>
      <c r="H65" s="11">
        <v>160</v>
      </c>
      <c r="I65" s="11">
        <v>136</v>
      </c>
      <c r="J65" s="11">
        <v>115</v>
      </c>
      <c r="K65" s="11">
        <v>94</v>
      </c>
      <c r="L65" s="66">
        <v>88</v>
      </c>
      <c r="M65" s="66">
        <v>75</v>
      </c>
      <c r="N65" s="66">
        <v>81</v>
      </c>
      <c r="O65" s="219">
        <f t="shared" si="0"/>
        <v>6</v>
      </c>
      <c r="P65" s="127">
        <f t="shared" si="1"/>
        <v>108</v>
      </c>
    </row>
    <row r="66" spans="1:16" s="28" customFormat="1" ht="13.5" customHeight="1" x14ac:dyDescent="0.2">
      <c r="A66" s="120">
        <v>61</v>
      </c>
      <c r="B66" s="156" t="s">
        <v>65</v>
      </c>
      <c r="C66" s="156"/>
      <c r="D66" s="120" t="s">
        <v>57</v>
      </c>
      <c r="E66" s="11">
        <v>2715</v>
      </c>
      <c r="F66" s="11">
        <v>2795</v>
      </c>
      <c r="G66" s="11">
        <v>2889</v>
      </c>
      <c r="H66" s="11">
        <v>3121</v>
      </c>
      <c r="I66" s="11">
        <v>3177</v>
      </c>
      <c r="J66" s="11">
        <v>3375</v>
      </c>
      <c r="K66" s="11">
        <v>3946</v>
      </c>
      <c r="L66" s="66">
        <v>4221</v>
      </c>
      <c r="M66" s="66">
        <v>4621</v>
      </c>
      <c r="N66" s="66">
        <v>5197</v>
      </c>
      <c r="O66" s="219">
        <f t="shared" si="0"/>
        <v>576</v>
      </c>
      <c r="P66" s="127">
        <f t="shared" si="1"/>
        <v>112.46483445141745</v>
      </c>
    </row>
    <row r="67" spans="1:16" s="28" customFormat="1" ht="13.5" customHeight="1" x14ac:dyDescent="0.2">
      <c r="A67" s="120">
        <v>62</v>
      </c>
      <c r="B67" s="156" t="s">
        <v>66</v>
      </c>
      <c r="C67" s="156"/>
      <c r="D67" s="120" t="s">
        <v>57</v>
      </c>
      <c r="E67" s="11">
        <v>2005</v>
      </c>
      <c r="F67" s="11">
        <v>2189</v>
      </c>
      <c r="G67" s="11">
        <v>2439</v>
      </c>
      <c r="H67" s="11">
        <v>2652</v>
      </c>
      <c r="I67" s="11">
        <v>2857</v>
      </c>
      <c r="J67" s="11">
        <v>3000</v>
      </c>
      <c r="K67" s="11">
        <v>3179</v>
      </c>
      <c r="L67" s="66">
        <v>3383</v>
      </c>
      <c r="M67" s="66">
        <v>3817</v>
      </c>
      <c r="N67" s="66">
        <v>4234</v>
      </c>
      <c r="O67" s="219">
        <f t="shared" si="0"/>
        <v>417</v>
      </c>
      <c r="P67" s="127">
        <f t="shared" si="1"/>
        <v>110.92481006025675</v>
      </c>
    </row>
    <row r="68" spans="1:16" s="28" customFormat="1" ht="13.5" customHeight="1" x14ac:dyDescent="0.2">
      <c r="A68" s="120">
        <v>63</v>
      </c>
      <c r="B68" s="156" t="s">
        <v>67</v>
      </c>
      <c r="C68" s="156"/>
      <c r="D68" s="120" t="s">
        <v>57</v>
      </c>
      <c r="E68" s="11">
        <v>16810</v>
      </c>
      <c r="F68" s="11">
        <v>18336</v>
      </c>
      <c r="G68" s="11">
        <v>19249</v>
      </c>
      <c r="H68" s="11">
        <v>18562</v>
      </c>
      <c r="I68" s="11">
        <v>20257</v>
      </c>
      <c r="J68" s="11">
        <v>18477</v>
      </c>
      <c r="K68" s="11">
        <v>21441</v>
      </c>
      <c r="L68" s="66">
        <v>22347</v>
      </c>
      <c r="M68" s="66">
        <v>25907</v>
      </c>
      <c r="N68" s="66">
        <v>30537</v>
      </c>
      <c r="O68" s="219">
        <f t="shared" si="0"/>
        <v>4630</v>
      </c>
      <c r="P68" s="127">
        <f t="shared" si="1"/>
        <v>117.87161770949936</v>
      </c>
    </row>
    <row r="69" spans="1:16" s="28" customFormat="1" ht="13.5" customHeight="1" x14ac:dyDescent="0.2">
      <c r="A69" s="120">
        <v>64</v>
      </c>
      <c r="B69" s="156" t="s">
        <v>68</v>
      </c>
      <c r="C69" s="156"/>
      <c r="D69" s="120" t="s">
        <v>57</v>
      </c>
      <c r="E69" s="11">
        <v>13081</v>
      </c>
      <c r="F69" s="11">
        <v>14758</v>
      </c>
      <c r="G69" s="11">
        <v>14843</v>
      </c>
      <c r="H69" s="11">
        <v>14715</v>
      </c>
      <c r="I69" s="11">
        <v>15564</v>
      </c>
      <c r="J69" s="11">
        <v>13779</v>
      </c>
      <c r="K69" s="11">
        <v>16665</v>
      </c>
      <c r="L69" s="66">
        <v>16498</v>
      </c>
      <c r="M69" s="66">
        <v>17599</v>
      </c>
      <c r="N69" s="66">
        <v>20309</v>
      </c>
      <c r="O69" s="219">
        <f t="shared" si="0"/>
        <v>2710</v>
      </c>
      <c r="P69" s="127">
        <f t="shared" si="1"/>
        <v>115.39860219330644</v>
      </c>
    </row>
    <row r="70" spans="1:16" s="28" customFormat="1" ht="13.5" customHeight="1" x14ac:dyDescent="0.2">
      <c r="A70" s="120">
        <v>65</v>
      </c>
      <c r="B70" s="149" t="s">
        <v>69</v>
      </c>
      <c r="C70" s="149"/>
      <c r="D70" s="120" t="s">
        <v>57</v>
      </c>
      <c r="E70" s="11">
        <v>768</v>
      </c>
      <c r="F70" s="11">
        <v>861</v>
      </c>
      <c r="G70" s="11">
        <v>949</v>
      </c>
      <c r="H70" s="11">
        <v>942</v>
      </c>
      <c r="I70" s="11">
        <v>1018</v>
      </c>
      <c r="J70" s="11">
        <v>1000</v>
      </c>
      <c r="K70" s="11">
        <v>1090</v>
      </c>
      <c r="L70" s="66">
        <v>1224</v>
      </c>
      <c r="M70" s="66">
        <v>1223</v>
      </c>
      <c r="N70" s="66">
        <v>1468</v>
      </c>
      <c r="O70" s="219">
        <f t="shared" si="0"/>
        <v>245</v>
      </c>
      <c r="P70" s="127">
        <f t="shared" si="1"/>
        <v>120.03270645952576</v>
      </c>
    </row>
    <row r="71" spans="1:16" s="28" customFormat="1" ht="13.5" customHeight="1" x14ac:dyDescent="0.2">
      <c r="A71" s="120">
        <v>66</v>
      </c>
      <c r="B71" s="149" t="s">
        <v>70</v>
      </c>
      <c r="C71" s="149"/>
      <c r="D71" s="120" t="s">
        <v>57</v>
      </c>
      <c r="E71" s="11">
        <v>19885</v>
      </c>
      <c r="F71" s="11">
        <v>29973</v>
      </c>
      <c r="G71" s="11">
        <v>33122</v>
      </c>
      <c r="H71" s="11">
        <v>28360</v>
      </c>
      <c r="I71" s="11">
        <v>32042</v>
      </c>
      <c r="J71" s="11">
        <v>37508</v>
      </c>
      <c r="K71" s="11">
        <v>32815</v>
      </c>
      <c r="L71" s="66">
        <v>39336</v>
      </c>
      <c r="M71" s="66">
        <v>39805</v>
      </c>
      <c r="N71" s="66">
        <v>44980</v>
      </c>
      <c r="O71" s="219">
        <f t="shared" ref="O71:O101" si="7">N71-M71</f>
        <v>5175</v>
      </c>
      <c r="P71" s="127">
        <f t="shared" ref="P71:P101" si="8">N71/M71*100</f>
        <v>113.00087928652181</v>
      </c>
    </row>
    <row r="72" spans="1:16" s="139" customFormat="1" ht="13.5" customHeight="1" x14ac:dyDescent="0.2">
      <c r="A72" s="140">
        <v>67</v>
      </c>
      <c r="B72" s="157" t="s">
        <v>71</v>
      </c>
      <c r="C72" s="157"/>
      <c r="D72" s="140" t="s">
        <v>57</v>
      </c>
      <c r="E72" s="141">
        <v>19061</v>
      </c>
      <c r="F72" s="141">
        <v>2936</v>
      </c>
      <c r="G72" s="141">
        <v>1039</v>
      </c>
      <c r="H72" s="141">
        <v>2123</v>
      </c>
      <c r="I72" s="141">
        <v>640</v>
      </c>
      <c r="J72" s="141">
        <v>1066</v>
      </c>
      <c r="K72" s="141">
        <v>537</v>
      </c>
      <c r="L72" s="141">
        <v>737</v>
      </c>
      <c r="M72" s="141">
        <v>1252</v>
      </c>
      <c r="N72" s="141">
        <v>629</v>
      </c>
      <c r="O72" s="220">
        <f t="shared" si="7"/>
        <v>-623</v>
      </c>
      <c r="P72" s="138">
        <f t="shared" si="8"/>
        <v>50.239616613418526</v>
      </c>
    </row>
    <row r="73" spans="1:16" s="139" customFormat="1" ht="13.5" customHeight="1" x14ac:dyDescent="0.2">
      <c r="A73" s="140">
        <v>68</v>
      </c>
      <c r="B73" s="157" t="s">
        <v>72</v>
      </c>
      <c r="C73" s="157"/>
      <c r="D73" s="140" t="s">
        <v>57</v>
      </c>
      <c r="E73" s="141">
        <v>28668</v>
      </c>
      <c r="F73" s="141">
        <v>3686</v>
      </c>
      <c r="G73" s="141">
        <v>2930</v>
      </c>
      <c r="H73" s="141">
        <v>10472</v>
      </c>
      <c r="I73" s="141">
        <v>769</v>
      </c>
      <c r="J73" s="141">
        <v>2534</v>
      </c>
      <c r="K73" s="141">
        <v>730</v>
      </c>
      <c r="L73" s="141">
        <v>615</v>
      </c>
      <c r="M73" s="141">
        <v>4555</v>
      </c>
      <c r="N73" s="141">
        <v>512</v>
      </c>
      <c r="O73" s="220">
        <f t="shared" si="7"/>
        <v>-4043</v>
      </c>
      <c r="P73" s="138">
        <f t="shared" si="8"/>
        <v>11.240395170142699</v>
      </c>
    </row>
    <row r="74" spans="1:16" s="139" customFormat="1" ht="13.5" customHeight="1" x14ac:dyDescent="0.2">
      <c r="A74" s="140">
        <v>69</v>
      </c>
      <c r="B74" s="157" t="s">
        <v>73</v>
      </c>
      <c r="C74" s="157"/>
      <c r="D74" s="140" t="s">
        <v>57</v>
      </c>
      <c r="E74" s="141">
        <v>1045</v>
      </c>
      <c r="F74" s="141">
        <v>1158</v>
      </c>
      <c r="G74" s="141">
        <v>1203</v>
      </c>
      <c r="H74" s="141">
        <v>1907</v>
      </c>
      <c r="I74" s="141">
        <v>2213</v>
      </c>
      <c r="J74" s="141">
        <v>1881</v>
      </c>
      <c r="K74" s="141">
        <v>1895</v>
      </c>
      <c r="L74" s="141">
        <v>2299</v>
      </c>
      <c r="M74" s="141">
        <v>5574</v>
      </c>
      <c r="N74" s="141">
        <v>2710</v>
      </c>
      <c r="O74" s="220">
        <f t="shared" si="7"/>
        <v>-2864</v>
      </c>
      <c r="P74" s="138">
        <f t="shared" si="8"/>
        <v>48.618586293505558</v>
      </c>
    </row>
    <row r="75" spans="1:16" s="139" customFormat="1" ht="13.5" customHeight="1" x14ac:dyDescent="0.2">
      <c r="A75" s="140">
        <v>70</v>
      </c>
      <c r="B75" s="157" t="s">
        <v>74</v>
      </c>
      <c r="C75" s="157"/>
      <c r="D75" s="140" t="s">
        <v>57</v>
      </c>
      <c r="E75" s="141">
        <v>750</v>
      </c>
      <c r="F75" s="141">
        <v>840</v>
      </c>
      <c r="G75" s="141">
        <v>743</v>
      </c>
      <c r="H75" s="141">
        <v>3425</v>
      </c>
      <c r="I75" s="141">
        <v>1352</v>
      </c>
      <c r="J75" s="141">
        <v>600</v>
      </c>
      <c r="K75" s="141">
        <v>758</v>
      </c>
      <c r="L75" s="141">
        <v>548</v>
      </c>
      <c r="M75" s="141">
        <v>1852</v>
      </c>
      <c r="N75" s="141">
        <v>565</v>
      </c>
      <c r="O75" s="220">
        <f t="shared" si="7"/>
        <v>-1287</v>
      </c>
      <c r="P75" s="138">
        <f t="shared" si="8"/>
        <v>30.507559395248379</v>
      </c>
    </row>
    <row r="76" spans="1:16" s="139" customFormat="1" ht="18" customHeight="1" x14ac:dyDescent="0.2">
      <c r="A76" s="135">
        <v>71</v>
      </c>
      <c r="B76" s="158" t="s">
        <v>75</v>
      </c>
      <c r="C76" s="158"/>
      <c r="D76" s="136" t="s">
        <v>23</v>
      </c>
      <c r="E76" s="137">
        <v>676</v>
      </c>
      <c r="F76" s="137">
        <v>638</v>
      </c>
      <c r="G76" s="137">
        <v>635</v>
      </c>
      <c r="H76" s="137">
        <v>619</v>
      </c>
      <c r="I76" s="137">
        <v>574</v>
      </c>
      <c r="J76" s="137">
        <v>583</v>
      </c>
      <c r="K76" s="137">
        <v>590</v>
      </c>
      <c r="L76" s="137">
        <f>SUM(L77:L79)</f>
        <v>588</v>
      </c>
      <c r="M76" s="137">
        <v>636</v>
      </c>
      <c r="N76" s="137">
        <v>636</v>
      </c>
      <c r="O76" s="220">
        <f t="shared" si="7"/>
        <v>0</v>
      </c>
      <c r="P76" s="138">
        <f t="shared" si="8"/>
        <v>100</v>
      </c>
    </row>
    <row r="77" spans="1:16" s="28" customFormat="1" ht="13.5" customHeight="1" x14ac:dyDescent="0.2">
      <c r="A77" s="120">
        <v>72</v>
      </c>
      <c r="B77" s="155" t="s">
        <v>76</v>
      </c>
      <c r="C77" s="119" t="s">
        <v>77</v>
      </c>
      <c r="D77" s="120" t="s">
        <v>23</v>
      </c>
      <c r="E77" s="11">
        <v>290</v>
      </c>
      <c r="F77" s="11">
        <v>282</v>
      </c>
      <c r="G77" s="11">
        <v>293</v>
      </c>
      <c r="H77" s="11">
        <v>237</v>
      </c>
      <c r="I77" s="11">
        <v>242</v>
      </c>
      <c r="J77" s="11">
        <v>243</v>
      </c>
      <c r="K77" s="11">
        <v>248</v>
      </c>
      <c r="L77" s="66">
        <v>236</v>
      </c>
      <c r="M77" s="66">
        <v>244</v>
      </c>
      <c r="N77" s="66">
        <v>248</v>
      </c>
      <c r="O77" s="219">
        <f t="shared" si="7"/>
        <v>4</v>
      </c>
      <c r="P77" s="127">
        <f t="shared" si="8"/>
        <v>101.63934426229508</v>
      </c>
    </row>
    <row r="78" spans="1:16" s="28" customFormat="1" ht="13.5" customHeight="1" x14ac:dyDescent="0.2">
      <c r="A78" s="120">
        <v>73</v>
      </c>
      <c r="B78" s="155"/>
      <c r="C78" s="119" t="s">
        <v>78</v>
      </c>
      <c r="D78" s="120" t="s">
        <v>23</v>
      </c>
      <c r="E78" s="11">
        <v>330</v>
      </c>
      <c r="F78" s="11">
        <v>305</v>
      </c>
      <c r="G78" s="11">
        <v>303</v>
      </c>
      <c r="H78" s="11">
        <v>343</v>
      </c>
      <c r="I78" s="11">
        <v>319</v>
      </c>
      <c r="J78" s="11">
        <v>312</v>
      </c>
      <c r="K78" s="11">
        <v>320</v>
      </c>
      <c r="L78" s="66">
        <v>325</v>
      </c>
      <c r="M78" s="66">
        <v>364</v>
      </c>
      <c r="N78" s="66">
        <v>339</v>
      </c>
      <c r="O78" s="219">
        <f t="shared" si="7"/>
        <v>-25</v>
      </c>
      <c r="P78" s="127">
        <f t="shared" si="8"/>
        <v>93.131868131868131</v>
      </c>
    </row>
    <row r="79" spans="1:16" s="28" customFormat="1" ht="13.5" customHeight="1" x14ac:dyDescent="0.2">
      <c r="A79" s="120">
        <v>74</v>
      </c>
      <c r="B79" s="155"/>
      <c r="C79" s="119" t="s">
        <v>79</v>
      </c>
      <c r="D79" s="120" t="s">
        <v>23</v>
      </c>
      <c r="E79" s="11">
        <v>56</v>
      </c>
      <c r="F79" s="11">
        <v>51</v>
      </c>
      <c r="G79" s="11">
        <v>39</v>
      </c>
      <c r="H79" s="11">
        <v>39</v>
      </c>
      <c r="I79" s="11">
        <v>13</v>
      </c>
      <c r="J79" s="11">
        <v>28</v>
      </c>
      <c r="K79" s="11">
        <v>22</v>
      </c>
      <c r="L79" s="66">
        <v>27</v>
      </c>
      <c r="M79" s="66">
        <v>28</v>
      </c>
      <c r="N79" s="66">
        <v>45</v>
      </c>
      <c r="O79" s="219">
        <f t="shared" si="7"/>
        <v>17</v>
      </c>
      <c r="P79" s="127">
        <f t="shared" si="8"/>
        <v>160.71428571428572</v>
      </c>
    </row>
    <row r="80" spans="1:16" s="28" customFormat="1" ht="13.5" customHeight="1" x14ac:dyDescent="0.2">
      <c r="A80" s="120">
        <v>75</v>
      </c>
      <c r="B80" s="152" t="s">
        <v>80</v>
      </c>
      <c r="C80" s="152"/>
      <c r="D80" s="120" t="s">
        <v>23</v>
      </c>
      <c r="E80" s="11">
        <v>295</v>
      </c>
      <c r="F80" s="11">
        <v>287</v>
      </c>
      <c r="G80" s="11">
        <v>285</v>
      </c>
      <c r="H80" s="11">
        <v>271</v>
      </c>
      <c r="I80" s="11">
        <v>252</v>
      </c>
      <c r="J80" s="11">
        <v>261</v>
      </c>
      <c r="K80" s="11">
        <v>257</v>
      </c>
      <c r="L80" s="66">
        <v>263</v>
      </c>
      <c r="M80" s="66">
        <v>276</v>
      </c>
      <c r="N80" s="66">
        <v>267</v>
      </c>
      <c r="O80" s="219">
        <f t="shared" si="7"/>
        <v>-9</v>
      </c>
      <c r="P80" s="127">
        <f t="shared" si="8"/>
        <v>96.739130434782609</v>
      </c>
    </row>
    <row r="81" spans="1:16" s="28" customFormat="1" ht="13.5" customHeight="1" x14ac:dyDescent="0.2">
      <c r="A81" s="120">
        <v>76</v>
      </c>
      <c r="B81" s="149" t="s">
        <v>81</v>
      </c>
      <c r="C81" s="149"/>
      <c r="D81" s="120" t="s">
        <v>82</v>
      </c>
      <c r="E81" s="25">
        <v>14</v>
      </c>
      <c r="F81" s="25">
        <v>16.8</v>
      </c>
      <c r="G81" s="25">
        <v>16</v>
      </c>
      <c r="H81" s="25">
        <v>15.5</v>
      </c>
      <c r="I81" s="25">
        <v>16.8</v>
      </c>
      <c r="J81" s="25">
        <v>19.7</v>
      </c>
      <c r="K81" s="25">
        <v>18.399999999999999</v>
      </c>
      <c r="L81" s="80">
        <v>10.3</v>
      </c>
      <c r="M81" s="80">
        <v>29.7</v>
      </c>
      <c r="N81" s="80">
        <v>24.5</v>
      </c>
      <c r="O81" s="127">
        <f t="shared" si="7"/>
        <v>-5.1999999999999993</v>
      </c>
      <c r="P81" s="127">
        <f t="shared" si="8"/>
        <v>82.491582491582491</v>
      </c>
    </row>
    <row r="82" spans="1:16" s="28" customFormat="1" ht="13.5" customHeight="1" x14ac:dyDescent="0.2">
      <c r="A82" s="120">
        <v>77</v>
      </c>
      <c r="B82" s="149" t="s">
        <v>83</v>
      </c>
      <c r="C82" s="149"/>
      <c r="D82" s="120" t="s">
        <v>82</v>
      </c>
      <c r="E82" s="25">
        <v>5</v>
      </c>
      <c r="F82" s="25">
        <v>4.9000000000000004</v>
      </c>
      <c r="G82" s="25">
        <v>4</v>
      </c>
      <c r="H82" s="25">
        <v>4</v>
      </c>
      <c r="I82" s="25">
        <v>4.5</v>
      </c>
      <c r="J82" s="25">
        <v>4.7</v>
      </c>
      <c r="K82" s="25">
        <v>6.52</v>
      </c>
      <c r="L82" s="80">
        <v>4.4000000000000004</v>
      </c>
      <c r="M82" s="80">
        <v>11.9</v>
      </c>
      <c r="N82" s="80">
        <v>14</v>
      </c>
      <c r="O82" s="127">
        <f t="shared" si="7"/>
        <v>2.0999999999999996</v>
      </c>
      <c r="P82" s="127">
        <f t="shared" si="8"/>
        <v>117.64705882352942</v>
      </c>
    </row>
    <row r="83" spans="1:16" s="28" customFormat="1" ht="13.5" customHeight="1" x14ac:dyDescent="0.2">
      <c r="A83" s="120">
        <v>78</v>
      </c>
      <c r="B83" s="149" t="s">
        <v>84</v>
      </c>
      <c r="C83" s="149"/>
      <c r="D83" s="120" t="s">
        <v>82</v>
      </c>
      <c r="E83" s="25">
        <v>80</v>
      </c>
      <c r="F83" s="25">
        <v>72</v>
      </c>
      <c r="G83" s="25">
        <v>246</v>
      </c>
      <c r="H83" s="25">
        <v>175</v>
      </c>
      <c r="I83" s="25">
        <v>132</v>
      </c>
      <c r="J83" s="25">
        <v>249</v>
      </c>
      <c r="K83" s="25">
        <v>198</v>
      </c>
      <c r="L83" s="80">
        <v>1837</v>
      </c>
      <c r="M83" s="80">
        <v>14441.4</v>
      </c>
      <c r="N83" s="80">
        <v>1996</v>
      </c>
      <c r="O83" s="127">
        <f t="shared" si="7"/>
        <v>-12445.4</v>
      </c>
      <c r="P83" s="127">
        <f t="shared" si="8"/>
        <v>13.821374658966581</v>
      </c>
    </row>
    <row r="84" spans="1:16" s="28" customFormat="1" ht="13.5" customHeight="1" x14ac:dyDescent="0.2">
      <c r="A84" s="120">
        <v>79</v>
      </c>
      <c r="B84" s="149" t="s">
        <v>85</v>
      </c>
      <c r="C84" s="149"/>
      <c r="D84" s="120" t="s">
        <v>82</v>
      </c>
      <c r="E84" s="25">
        <v>5</v>
      </c>
      <c r="F84" s="25">
        <v>20</v>
      </c>
      <c r="G84" s="25">
        <v>28</v>
      </c>
      <c r="H84" s="25">
        <v>19.399999999999999</v>
      </c>
      <c r="I84" s="25">
        <v>24</v>
      </c>
      <c r="J84" s="25">
        <v>3.5</v>
      </c>
      <c r="K84" s="25">
        <v>4</v>
      </c>
      <c r="L84" s="80">
        <v>0.9</v>
      </c>
      <c r="M84" s="80">
        <v>13.7</v>
      </c>
      <c r="N84" s="80">
        <v>17.600000000000001</v>
      </c>
      <c r="O84" s="127">
        <f t="shared" si="7"/>
        <v>3.9000000000000021</v>
      </c>
      <c r="P84" s="127">
        <f t="shared" si="8"/>
        <v>128.46715328467155</v>
      </c>
    </row>
    <row r="85" spans="1:16" s="28" customFormat="1" ht="13.5" customHeight="1" x14ac:dyDescent="0.2">
      <c r="A85" s="120">
        <v>80</v>
      </c>
      <c r="B85" s="149" t="s">
        <v>86</v>
      </c>
      <c r="C85" s="149"/>
      <c r="D85" s="120" t="s">
        <v>7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11">
        <v>1</v>
      </c>
      <c r="K85" s="11">
        <v>1</v>
      </c>
      <c r="L85" s="66">
        <v>1</v>
      </c>
      <c r="M85" s="66">
        <v>1</v>
      </c>
      <c r="N85" s="66">
        <v>1</v>
      </c>
      <c r="O85" s="219">
        <f t="shared" si="7"/>
        <v>0</v>
      </c>
      <c r="P85" s="127">
        <f t="shared" si="8"/>
        <v>100</v>
      </c>
    </row>
    <row r="86" spans="1:16" s="28" customFormat="1" ht="13.5" customHeight="1" x14ac:dyDescent="0.2">
      <c r="A86" s="120">
        <v>81</v>
      </c>
      <c r="B86" s="149" t="s">
        <v>87</v>
      </c>
      <c r="C86" s="149"/>
      <c r="D86" s="120" t="s">
        <v>7</v>
      </c>
      <c r="E86" s="11">
        <v>11</v>
      </c>
      <c r="F86" s="11">
        <v>9</v>
      </c>
      <c r="G86" s="11">
        <v>9</v>
      </c>
      <c r="H86" s="11">
        <v>9</v>
      </c>
      <c r="I86" s="11">
        <v>8</v>
      </c>
      <c r="J86" s="11">
        <v>8</v>
      </c>
      <c r="K86" s="11">
        <v>8</v>
      </c>
      <c r="L86" s="66">
        <v>9</v>
      </c>
      <c r="M86" s="66">
        <v>10</v>
      </c>
      <c r="N86" s="66">
        <v>10</v>
      </c>
      <c r="O86" s="219">
        <f t="shared" si="7"/>
        <v>0</v>
      </c>
      <c r="P86" s="127">
        <f t="shared" si="8"/>
        <v>100</v>
      </c>
    </row>
    <row r="87" spans="1:16" s="28" customFormat="1" ht="13.5" customHeight="1" x14ac:dyDescent="0.2">
      <c r="A87" s="120">
        <v>82</v>
      </c>
      <c r="B87" s="149" t="s">
        <v>88</v>
      </c>
      <c r="C87" s="149"/>
      <c r="D87" s="120" t="s">
        <v>23</v>
      </c>
      <c r="E87" s="11">
        <v>243</v>
      </c>
      <c r="F87" s="11">
        <v>222</v>
      </c>
      <c r="G87" s="11">
        <v>206</v>
      </c>
      <c r="H87" s="11">
        <v>192</v>
      </c>
      <c r="I87" s="11">
        <v>174</v>
      </c>
      <c r="J87" s="11">
        <v>160</v>
      </c>
      <c r="K87" s="11">
        <v>160</v>
      </c>
      <c r="L87" s="66">
        <v>190</v>
      </c>
      <c r="M87" s="66">
        <v>227</v>
      </c>
      <c r="N87" s="66">
        <v>238</v>
      </c>
      <c r="O87" s="219">
        <f t="shared" si="7"/>
        <v>11</v>
      </c>
      <c r="P87" s="127">
        <f t="shared" si="8"/>
        <v>104.84581497797356</v>
      </c>
    </row>
    <row r="88" spans="1:16" s="28" customFormat="1" ht="13.5" customHeight="1" x14ac:dyDescent="0.2">
      <c r="A88" s="120">
        <v>83</v>
      </c>
      <c r="B88" s="149" t="s">
        <v>89</v>
      </c>
      <c r="C88" s="149"/>
      <c r="D88" s="120" t="s">
        <v>23</v>
      </c>
      <c r="E88" s="11">
        <v>120</v>
      </c>
      <c r="F88" s="11">
        <v>112</v>
      </c>
      <c r="G88" s="11">
        <v>108</v>
      </c>
      <c r="H88" s="11">
        <v>100</v>
      </c>
      <c r="I88" s="11">
        <v>90</v>
      </c>
      <c r="J88" s="11">
        <v>83</v>
      </c>
      <c r="K88" s="11">
        <v>80</v>
      </c>
      <c r="L88" s="66">
        <v>99</v>
      </c>
      <c r="M88" s="66">
        <v>110</v>
      </c>
      <c r="N88" s="66">
        <v>113</v>
      </c>
      <c r="O88" s="219">
        <f t="shared" si="7"/>
        <v>3</v>
      </c>
      <c r="P88" s="127">
        <f t="shared" si="8"/>
        <v>102.72727272727273</v>
      </c>
    </row>
    <row r="89" spans="1:16" s="28" customFormat="1" ht="13.5" customHeight="1" x14ac:dyDescent="0.2">
      <c r="A89" s="120">
        <v>84</v>
      </c>
      <c r="B89" s="149" t="s">
        <v>90</v>
      </c>
      <c r="C89" s="149"/>
      <c r="D89" s="120" t="s">
        <v>23</v>
      </c>
      <c r="E89" s="11">
        <v>30</v>
      </c>
      <c r="F89" s="11">
        <v>26</v>
      </c>
      <c r="G89" s="11">
        <v>33</v>
      </c>
      <c r="H89" s="11">
        <v>26</v>
      </c>
      <c r="I89" s="11">
        <v>32</v>
      </c>
      <c r="J89" s="11">
        <v>31</v>
      </c>
      <c r="K89" s="11">
        <v>32</v>
      </c>
      <c r="L89" s="66">
        <v>34</v>
      </c>
      <c r="M89" s="66">
        <v>34</v>
      </c>
      <c r="N89" s="66">
        <v>34</v>
      </c>
      <c r="O89" s="219">
        <f t="shared" si="7"/>
        <v>0</v>
      </c>
      <c r="P89" s="127">
        <f t="shared" si="8"/>
        <v>100</v>
      </c>
    </row>
    <row r="90" spans="1:16" s="28" customFormat="1" ht="13.5" customHeight="1" x14ac:dyDescent="0.2">
      <c r="A90" s="120">
        <v>85</v>
      </c>
      <c r="B90" s="149" t="s">
        <v>89</v>
      </c>
      <c r="C90" s="149"/>
      <c r="D90" s="120" t="s">
        <v>23</v>
      </c>
      <c r="E90" s="11">
        <v>23</v>
      </c>
      <c r="F90" s="11">
        <v>22</v>
      </c>
      <c r="G90" s="11">
        <v>23</v>
      </c>
      <c r="H90" s="11">
        <v>22</v>
      </c>
      <c r="I90" s="11">
        <v>23</v>
      </c>
      <c r="J90" s="11">
        <v>22</v>
      </c>
      <c r="K90" s="11">
        <v>21</v>
      </c>
      <c r="L90" s="66">
        <v>22</v>
      </c>
      <c r="M90" s="66">
        <v>19</v>
      </c>
      <c r="N90" s="66">
        <v>22</v>
      </c>
      <c r="O90" s="219">
        <f t="shared" si="7"/>
        <v>3</v>
      </c>
      <c r="P90" s="127">
        <f t="shared" si="8"/>
        <v>115.78947368421053</v>
      </c>
    </row>
    <row r="91" spans="1:16" s="28" customFormat="1" ht="13.5" customHeight="1" x14ac:dyDescent="0.2">
      <c r="A91" s="120">
        <v>86</v>
      </c>
      <c r="B91" s="149" t="s">
        <v>91</v>
      </c>
      <c r="C91" s="149"/>
      <c r="D91" s="120" t="s">
        <v>23</v>
      </c>
      <c r="E91" s="11">
        <v>17</v>
      </c>
      <c r="F91" s="11">
        <v>15</v>
      </c>
      <c r="G91" s="11">
        <v>15</v>
      </c>
      <c r="H91" s="11">
        <v>15</v>
      </c>
      <c r="I91" s="11">
        <v>15</v>
      </c>
      <c r="J91" s="11">
        <v>14</v>
      </c>
      <c r="K91" s="11">
        <v>14</v>
      </c>
      <c r="L91" s="66">
        <v>15</v>
      </c>
      <c r="M91" s="66">
        <v>14</v>
      </c>
      <c r="N91" s="66">
        <v>14</v>
      </c>
      <c r="O91" s="219">
        <f t="shared" si="7"/>
        <v>0</v>
      </c>
      <c r="P91" s="127">
        <f t="shared" si="8"/>
        <v>100</v>
      </c>
    </row>
    <row r="92" spans="1:16" s="28" customFormat="1" ht="13.5" customHeight="1" x14ac:dyDescent="0.2">
      <c r="A92" s="120">
        <v>87</v>
      </c>
      <c r="B92" s="149" t="s">
        <v>89</v>
      </c>
      <c r="C92" s="149"/>
      <c r="D92" s="120" t="s">
        <v>23</v>
      </c>
      <c r="E92" s="11">
        <v>15</v>
      </c>
      <c r="F92" s="11">
        <v>13</v>
      </c>
      <c r="G92" s="11">
        <v>13</v>
      </c>
      <c r="H92" s="11">
        <v>13</v>
      </c>
      <c r="I92" s="11">
        <v>13</v>
      </c>
      <c r="J92" s="11">
        <v>12</v>
      </c>
      <c r="K92" s="11">
        <v>11</v>
      </c>
      <c r="L92" s="66">
        <v>12</v>
      </c>
      <c r="M92" s="66">
        <v>12</v>
      </c>
      <c r="N92" s="66">
        <v>12</v>
      </c>
      <c r="O92" s="219">
        <f t="shared" si="7"/>
        <v>0</v>
      </c>
      <c r="P92" s="127">
        <f t="shared" si="8"/>
        <v>100</v>
      </c>
    </row>
    <row r="93" spans="1:16" s="28" customFormat="1" ht="13.5" customHeight="1" x14ac:dyDescent="0.2">
      <c r="A93" s="120">
        <v>88</v>
      </c>
      <c r="B93" s="149" t="s">
        <v>92</v>
      </c>
      <c r="C93" s="149"/>
      <c r="D93" s="120" t="s">
        <v>23</v>
      </c>
      <c r="E93" s="11">
        <v>27</v>
      </c>
      <c r="F93" s="11">
        <v>25</v>
      </c>
      <c r="G93" s="11">
        <v>23</v>
      </c>
      <c r="H93" s="11">
        <v>18</v>
      </c>
      <c r="I93" s="11">
        <v>18</v>
      </c>
      <c r="J93" s="11">
        <v>22</v>
      </c>
      <c r="K93" s="11">
        <v>32</v>
      </c>
      <c r="L93" s="66">
        <v>37</v>
      </c>
      <c r="M93" s="66">
        <v>34</v>
      </c>
      <c r="N93" s="66">
        <v>23</v>
      </c>
      <c r="O93" s="219">
        <f t="shared" si="7"/>
        <v>-11</v>
      </c>
      <c r="P93" s="127">
        <f t="shared" si="8"/>
        <v>67.64705882352942</v>
      </c>
    </row>
    <row r="94" spans="1:16" s="28" customFormat="1" ht="13.5" customHeight="1" x14ac:dyDescent="0.2">
      <c r="A94" s="120">
        <v>89</v>
      </c>
      <c r="B94" s="149" t="s">
        <v>93</v>
      </c>
      <c r="C94" s="149"/>
      <c r="D94" s="120" t="s">
        <v>23</v>
      </c>
      <c r="E94" s="11">
        <v>45</v>
      </c>
      <c r="F94" s="11">
        <v>41</v>
      </c>
      <c r="G94" s="11">
        <v>32</v>
      </c>
      <c r="H94" s="11">
        <v>30</v>
      </c>
      <c r="I94" s="11">
        <v>33</v>
      </c>
      <c r="J94" s="11">
        <v>27</v>
      </c>
      <c r="K94" s="11">
        <v>30</v>
      </c>
      <c r="L94" s="66">
        <v>33</v>
      </c>
      <c r="M94" s="66">
        <v>38</v>
      </c>
      <c r="N94" s="66">
        <v>48</v>
      </c>
      <c r="O94" s="219">
        <f t="shared" si="7"/>
        <v>10</v>
      </c>
      <c r="P94" s="127">
        <f t="shared" si="8"/>
        <v>126.31578947368421</v>
      </c>
    </row>
    <row r="95" spans="1:16" s="28" customFormat="1" ht="13.5" customHeight="1" x14ac:dyDescent="0.2">
      <c r="A95" s="120">
        <v>90</v>
      </c>
      <c r="B95" s="149" t="s">
        <v>94</v>
      </c>
      <c r="C95" s="149"/>
      <c r="D95" s="120" t="s">
        <v>23</v>
      </c>
      <c r="E95" s="11"/>
      <c r="F95" s="11">
        <v>1</v>
      </c>
      <c r="G95" s="11">
        <v>1</v>
      </c>
      <c r="H95" s="11">
        <v>3</v>
      </c>
      <c r="I95" s="11">
        <v>1</v>
      </c>
      <c r="J95" s="11"/>
      <c r="K95" s="11"/>
      <c r="L95" s="66">
        <v>1</v>
      </c>
      <c r="M95" s="66"/>
      <c r="N95" s="66">
        <v>1</v>
      </c>
      <c r="O95" s="219">
        <f t="shared" si="7"/>
        <v>1</v>
      </c>
      <c r="P95" s="127" t="e">
        <f t="shared" si="8"/>
        <v>#DIV/0!</v>
      </c>
    </row>
    <row r="96" spans="1:16" s="28" customFormat="1" ht="13.5" customHeight="1" x14ac:dyDescent="0.2">
      <c r="A96" s="120">
        <v>91</v>
      </c>
      <c r="B96" s="149" t="s">
        <v>95</v>
      </c>
      <c r="C96" s="149"/>
      <c r="D96" s="120" t="s">
        <v>23</v>
      </c>
      <c r="E96" s="11"/>
      <c r="F96" s="11">
        <v>1</v>
      </c>
      <c r="G96" s="11">
        <v>1</v>
      </c>
      <c r="H96" s="11">
        <v>3</v>
      </c>
      <c r="I96" s="11">
        <v>1</v>
      </c>
      <c r="J96" s="11"/>
      <c r="K96" s="11"/>
      <c r="L96" s="66">
        <v>1</v>
      </c>
      <c r="M96" s="66"/>
      <c r="N96" s="66">
        <v>1</v>
      </c>
      <c r="O96" s="219">
        <f t="shared" si="7"/>
        <v>1</v>
      </c>
      <c r="P96" s="127" t="e">
        <f t="shared" si="8"/>
        <v>#DIV/0!</v>
      </c>
    </row>
    <row r="97" spans="1:16" s="28" customFormat="1" ht="27" customHeight="1" x14ac:dyDescent="0.2">
      <c r="A97" s="120">
        <v>92</v>
      </c>
      <c r="B97" s="149" t="s">
        <v>96</v>
      </c>
      <c r="C97" s="149"/>
      <c r="D97" s="120" t="s">
        <v>23</v>
      </c>
      <c r="E97" s="11"/>
      <c r="F97" s="11"/>
      <c r="G97" s="11">
        <v>1</v>
      </c>
      <c r="H97" s="11">
        <v>1</v>
      </c>
      <c r="I97" s="11">
        <v>2</v>
      </c>
      <c r="J97" s="11">
        <v>1</v>
      </c>
      <c r="K97" s="11"/>
      <c r="L97" s="66"/>
      <c r="M97" s="66"/>
      <c r="N97" s="66"/>
      <c r="O97" s="219">
        <f t="shared" si="7"/>
        <v>0</v>
      </c>
      <c r="P97" s="127" t="e">
        <f t="shared" si="8"/>
        <v>#DIV/0!</v>
      </c>
    </row>
    <row r="98" spans="1:16" s="28" customFormat="1" ht="13.5" customHeight="1" x14ac:dyDescent="0.2">
      <c r="A98" s="120">
        <v>93</v>
      </c>
      <c r="B98" s="149" t="s">
        <v>97</v>
      </c>
      <c r="C98" s="149"/>
      <c r="D98" s="120" t="s">
        <v>23</v>
      </c>
      <c r="E98" s="11"/>
      <c r="F98" s="11"/>
      <c r="G98" s="11"/>
      <c r="H98" s="11"/>
      <c r="I98" s="11"/>
      <c r="J98" s="11"/>
      <c r="K98" s="11"/>
      <c r="L98" s="66"/>
      <c r="M98" s="66"/>
      <c r="N98" s="66"/>
      <c r="O98" s="219">
        <f t="shared" si="7"/>
        <v>0</v>
      </c>
      <c r="P98" s="127" t="e">
        <f t="shared" si="8"/>
        <v>#DIV/0!</v>
      </c>
    </row>
    <row r="99" spans="1:16" s="28" customFormat="1" ht="13.5" customHeight="1" x14ac:dyDescent="0.2">
      <c r="A99" s="120">
        <v>94</v>
      </c>
      <c r="B99" s="149" t="s">
        <v>98</v>
      </c>
      <c r="C99" s="149"/>
      <c r="D99" s="120" t="s">
        <v>23</v>
      </c>
      <c r="E99" s="11">
        <v>28</v>
      </c>
      <c r="F99" s="11">
        <v>21</v>
      </c>
      <c r="G99" s="11">
        <v>27</v>
      </c>
      <c r="H99" s="11">
        <v>17</v>
      </c>
      <c r="I99" s="11">
        <v>17</v>
      </c>
      <c r="J99" s="11">
        <v>19</v>
      </c>
      <c r="K99" s="11">
        <v>18</v>
      </c>
      <c r="L99" s="66">
        <v>14</v>
      </c>
      <c r="M99" s="66">
        <v>16</v>
      </c>
      <c r="N99" s="66">
        <v>16</v>
      </c>
      <c r="O99" s="219">
        <f t="shared" si="7"/>
        <v>0</v>
      </c>
      <c r="P99" s="127">
        <f t="shared" si="8"/>
        <v>100</v>
      </c>
    </row>
    <row r="100" spans="1:16" s="28" customFormat="1" ht="13.5" customHeight="1" x14ac:dyDescent="0.2">
      <c r="A100" s="120">
        <v>95</v>
      </c>
      <c r="B100" s="149" t="s">
        <v>99</v>
      </c>
      <c r="C100" s="149"/>
      <c r="D100" s="120" t="s">
        <v>7</v>
      </c>
      <c r="E100" s="11">
        <v>4</v>
      </c>
      <c r="F100" s="11">
        <v>7</v>
      </c>
      <c r="G100" s="11">
        <v>8</v>
      </c>
      <c r="H100" s="11">
        <v>3</v>
      </c>
      <c r="I100" s="11">
        <v>3</v>
      </c>
      <c r="J100" s="11">
        <v>10</v>
      </c>
      <c r="K100" s="11">
        <v>10</v>
      </c>
      <c r="L100" s="66">
        <v>10</v>
      </c>
      <c r="M100" s="66">
        <v>4</v>
      </c>
      <c r="N100" s="66">
        <v>7</v>
      </c>
      <c r="O100" s="219">
        <f t="shared" si="7"/>
        <v>3</v>
      </c>
      <c r="P100" s="127">
        <f t="shared" si="8"/>
        <v>175</v>
      </c>
    </row>
    <row r="101" spans="1:16" s="28" customFormat="1" ht="13.5" customHeight="1" x14ac:dyDescent="0.2">
      <c r="A101" s="120">
        <v>96</v>
      </c>
      <c r="B101" s="149" t="s">
        <v>100</v>
      </c>
      <c r="C101" s="149"/>
      <c r="D101" s="120" t="s">
        <v>23</v>
      </c>
      <c r="E101" s="11">
        <v>2</v>
      </c>
      <c r="F101" s="11">
        <v>11</v>
      </c>
      <c r="G101" s="11">
        <v>7</v>
      </c>
      <c r="H101" s="11">
        <v>2</v>
      </c>
      <c r="I101" s="11">
        <v>2</v>
      </c>
      <c r="J101" s="11">
        <v>8</v>
      </c>
      <c r="K101" s="11">
        <v>10</v>
      </c>
      <c r="L101" s="66">
        <v>7</v>
      </c>
      <c r="M101" s="66">
        <v>2</v>
      </c>
      <c r="N101" s="66">
        <v>7</v>
      </c>
      <c r="O101" s="219">
        <f t="shared" si="7"/>
        <v>5</v>
      </c>
      <c r="P101" s="127">
        <f t="shared" si="8"/>
        <v>350</v>
      </c>
    </row>
    <row r="102" spans="1:16" s="28" customFormat="1" ht="19.5" customHeight="1" x14ac:dyDescent="0.2">
      <c r="A102" s="150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6" s="28" customFormat="1" ht="18" customHeight="1" x14ac:dyDescent="0.2">
      <c r="L103" s="100"/>
      <c r="M103" s="100"/>
      <c r="N103" s="100"/>
    </row>
    <row r="104" spans="1:16" s="28" customFormat="1" ht="18" customHeight="1" x14ac:dyDescent="0.2">
      <c r="L104" s="100"/>
      <c r="M104" s="100"/>
      <c r="N104" s="100"/>
    </row>
    <row r="105" spans="1:16" s="28" customFormat="1" ht="18" customHeight="1" x14ac:dyDescent="0.2">
      <c r="B105" s="151" t="s">
        <v>102</v>
      </c>
      <c r="C105" s="151"/>
      <c r="D105" s="29"/>
      <c r="L105" s="100"/>
      <c r="M105" s="100"/>
      <c r="N105" s="100"/>
    </row>
    <row r="106" spans="1:16" s="28" customFormat="1" ht="18" customHeight="1" x14ac:dyDescent="0.2">
      <c r="B106" s="148" t="s">
        <v>103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  <row r="107" spans="1:16" s="28" customFormat="1" x14ac:dyDescent="0.2">
      <c r="L107" s="100"/>
      <c r="M107" s="100"/>
      <c r="N107" s="100"/>
    </row>
  </sheetData>
  <mergeCells count="109">
    <mergeCell ref="O4:P4"/>
    <mergeCell ref="B6:C6"/>
    <mergeCell ref="B7:C7"/>
    <mergeCell ref="A2:P2"/>
    <mergeCell ref="J3:P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O106"/>
    <mergeCell ref="B98:C98"/>
    <mergeCell ref="B99:C99"/>
    <mergeCell ref="B100:C100"/>
    <mergeCell ref="B101:C101"/>
    <mergeCell ref="A102:P102"/>
    <mergeCell ref="B105:C105"/>
    <mergeCell ref="B92:C92"/>
    <mergeCell ref="B93:C93"/>
    <mergeCell ref="B94:C94"/>
    <mergeCell ref="B95:C95"/>
    <mergeCell ref="B96:C96"/>
    <mergeCell ref="B97:C97"/>
  </mergeCells>
  <pageMargins left="0.62" right="0.43307086614173229" top="0.52" bottom="0.37" header="0.15748031496062992" footer="0.1574803149606299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06"/>
  <sheetViews>
    <sheetView workbookViewId="0">
      <pane xSplit="4" ySplit="5" topLeftCell="E6" activePane="bottomRight" state="frozen"/>
      <selection activeCell="T15" sqref="T15"/>
      <selection pane="topRight" activeCell="T15" sqref="T15"/>
      <selection pane="bottomLeft" activeCell="T15" sqref="T15"/>
      <selection pane="bottomRight" activeCell="O6" sqref="O6:P101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4.7109375" style="1" customWidth="1"/>
    <col min="4" max="4" width="6.5703125" style="1" customWidth="1"/>
    <col min="5" max="14" width="6.85546875" style="1" customWidth="1"/>
    <col min="15" max="15" width="7" style="1" customWidth="1"/>
    <col min="16" max="16" width="6.140625" style="1" customWidth="1"/>
    <col min="17" max="17" width="0.7109375" style="1" customWidth="1"/>
    <col min="18" max="250" width="9.140625" style="1"/>
    <col min="251" max="251" width="3.7109375" style="1" customWidth="1"/>
    <col min="252" max="252" width="17.85546875" style="1" customWidth="1"/>
    <col min="253" max="253" width="15.85546875" style="1" customWidth="1"/>
    <col min="254" max="254" width="7.28515625" style="1" customWidth="1"/>
    <col min="255" max="260" width="7" style="1" customWidth="1"/>
    <col min="261" max="506" width="9.140625" style="1"/>
    <col min="507" max="507" width="3.7109375" style="1" customWidth="1"/>
    <col min="508" max="508" width="17.85546875" style="1" customWidth="1"/>
    <col min="509" max="509" width="15.85546875" style="1" customWidth="1"/>
    <col min="510" max="510" width="7.28515625" style="1" customWidth="1"/>
    <col min="511" max="516" width="7" style="1" customWidth="1"/>
    <col min="517" max="762" width="9.140625" style="1"/>
    <col min="763" max="763" width="3.7109375" style="1" customWidth="1"/>
    <col min="764" max="764" width="17.85546875" style="1" customWidth="1"/>
    <col min="765" max="765" width="15.85546875" style="1" customWidth="1"/>
    <col min="766" max="766" width="7.28515625" style="1" customWidth="1"/>
    <col min="767" max="772" width="7" style="1" customWidth="1"/>
    <col min="773" max="1018" width="9.140625" style="1"/>
    <col min="1019" max="1019" width="3.7109375" style="1" customWidth="1"/>
    <col min="1020" max="1020" width="17.85546875" style="1" customWidth="1"/>
    <col min="1021" max="1021" width="15.85546875" style="1" customWidth="1"/>
    <col min="1022" max="1022" width="7.28515625" style="1" customWidth="1"/>
    <col min="1023" max="1028" width="7" style="1" customWidth="1"/>
    <col min="1029" max="1274" width="9.140625" style="1"/>
    <col min="1275" max="1275" width="3.7109375" style="1" customWidth="1"/>
    <col min="1276" max="1276" width="17.85546875" style="1" customWidth="1"/>
    <col min="1277" max="1277" width="15.85546875" style="1" customWidth="1"/>
    <col min="1278" max="1278" width="7.28515625" style="1" customWidth="1"/>
    <col min="1279" max="1284" width="7" style="1" customWidth="1"/>
    <col min="1285" max="1530" width="9.140625" style="1"/>
    <col min="1531" max="1531" width="3.7109375" style="1" customWidth="1"/>
    <col min="1532" max="1532" width="17.85546875" style="1" customWidth="1"/>
    <col min="1533" max="1533" width="15.85546875" style="1" customWidth="1"/>
    <col min="1534" max="1534" width="7.28515625" style="1" customWidth="1"/>
    <col min="1535" max="1540" width="7" style="1" customWidth="1"/>
    <col min="1541" max="1786" width="9.140625" style="1"/>
    <col min="1787" max="1787" width="3.7109375" style="1" customWidth="1"/>
    <col min="1788" max="1788" width="17.85546875" style="1" customWidth="1"/>
    <col min="1789" max="1789" width="15.85546875" style="1" customWidth="1"/>
    <col min="1790" max="1790" width="7.28515625" style="1" customWidth="1"/>
    <col min="1791" max="1796" width="7" style="1" customWidth="1"/>
    <col min="1797" max="2042" width="9.140625" style="1"/>
    <col min="2043" max="2043" width="3.7109375" style="1" customWidth="1"/>
    <col min="2044" max="2044" width="17.85546875" style="1" customWidth="1"/>
    <col min="2045" max="2045" width="15.85546875" style="1" customWidth="1"/>
    <col min="2046" max="2046" width="7.28515625" style="1" customWidth="1"/>
    <col min="2047" max="2052" width="7" style="1" customWidth="1"/>
    <col min="2053" max="2298" width="9.140625" style="1"/>
    <col min="2299" max="2299" width="3.7109375" style="1" customWidth="1"/>
    <col min="2300" max="2300" width="17.85546875" style="1" customWidth="1"/>
    <col min="2301" max="2301" width="15.85546875" style="1" customWidth="1"/>
    <col min="2302" max="2302" width="7.28515625" style="1" customWidth="1"/>
    <col min="2303" max="2308" width="7" style="1" customWidth="1"/>
    <col min="2309" max="2554" width="9.140625" style="1"/>
    <col min="2555" max="2555" width="3.7109375" style="1" customWidth="1"/>
    <col min="2556" max="2556" width="17.85546875" style="1" customWidth="1"/>
    <col min="2557" max="2557" width="15.85546875" style="1" customWidth="1"/>
    <col min="2558" max="2558" width="7.28515625" style="1" customWidth="1"/>
    <col min="2559" max="2564" width="7" style="1" customWidth="1"/>
    <col min="2565" max="2810" width="9.140625" style="1"/>
    <col min="2811" max="2811" width="3.7109375" style="1" customWidth="1"/>
    <col min="2812" max="2812" width="17.85546875" style="1" customWidth="1"/>
    <col min="2813" max="2813" width="15.85546875" style="1" customWidth="1"/>
    <col min="2814" max="2814" width="7.28515625" style="1" customWidth="1"/>
    <col min="2815" max="2820" width="7" style="1" customWidth="1"/>
    <col min="2821" max="3066" width="9.140625" style="1"/>
    <col min="3067" max="3067" width="3.7109375" style="1" customWidth="1"/>
    <col min="3068" max="3068" width="17.85546875" style="1" customWidth="1"/>
    <col min="3069" max="3069" width="15.85546875" style="1" customWidth="1"/>
    <col min="3070" max="3070" width="7.28515625" style="1" customWidth="1"/>
    <col min="3071" max="3076" width="7" style="1" customWidth="1"/>
    <col min="3077" max="3322" width="9.140625" style="1"/>
    <col min="3323" max="3323" width="3.7109375" style="1" customWidth="1"/>
    <col min="3324" max="3324" width="17.85546875" style="1" customWidth="1"/>
    <col min="3325" max="3325" width="15.85546875" style="1" customWidth="1"/>
    <col min="3326" max="3326" width="7.28515625" style="1" customWidth="1"/>
    <col min="3327" max="3332" width="7" style="1" customWidth="1"/>
    <col min="3333" max="3578" width="9.140625" style="1"/>
    <col min="3579" max="3579" width="3.7109375" style="1" customWidth="1"/>
    <col min="3580" max="3580" width="17.85546875" style="1" customWidth="1"/>
    <col min="3581" max="3581" width="15.85546875" style="1" customWidth="1"/>
    <col min="3582" max="3582" width="7.28515625" style="1" customWidth="1"/>
    <col min="3583" max="3588" width="7" style="1" customWidth="1"/>
    <col min="3589" max="3834" width="9.140625" style="1"/>
    <col min="3835" max="3835" width="3.7109375" style="1" customWidth="1"/>
    <col min="3836" max="3836" width="17.85546875" style="1" customWidth="1"/>
    <col min="3837" max="3837" width="15.85546875" style="1" customWidth="1"/>
    <col min="3838" max="3838" width="7.28515625" style="1" customWidth="1"/>
    <col min="3839" max="3844" width="7" style="1" customWidth="1"/>
    <col min="3845" max="4090" width="9.140625" style="1"/>
    <col min="4091" max="4091" width="3.7109375" style="1" customWidth="1"/>
    <col min="4092" max="4092" width="17.85546875" style="1" customWidth="1"/>
    <col min="4093" max="4093" width="15.85546875" style="1" customWidth="1"/>
    <col min="4094" max="4094" width="7.28515625" style="1" customWidth="1"/>
    <col min="4095" max="4100" width="7" style="1" customWidth="1"/>
    <col min="4101" max="4346" width="9.140625" style="1"/>
    <col min="4347" max="4347" width="3.7109375" style="1" customWidth="1"/>
    <col min="4348" max="4348" width="17.85546875" style="1" customWidth="1"/>
    <col min="4349" max="4349" width="15.85546875" style="1" customWidth="1"/>
    <col min="4350" max="4350" width="7.28515625" style="1" customWidth="1"/>
    <col min="4351" max="4356" width="7" style="1" customWidth="1"/>
    <col min="4357" max="4602" width="9.140625" style="1"/>
    <col min="4603" max="4603" width="3.7109375" style="1" customWidth="1"/>
    <col min="4604" max="4604" width="17.85546875" style="1" customWidth="1"/>
    <col min="4605" max="4605" width="15.85546875" style="1" customWidth="1"/>
    <col min="4606" max="4606" width="7.28515625" style="1" customWidth="1"/>
    <col min="4607" max="4612" width="7" style="1" customWidth="1"/>
    <col min="4613" max="4858" width="9.140625" style="1"/>
    <col min="4859" max="4859" width="3.7109375" style="1" customWidth="1"/>
    <col min="4860" max="4860" width="17.85546875" style="1" customWidth="1"/>
    <col min="4861" max="4861" width="15.85546875" style="1" customWidth="1"/>
    <col min="4862" max="4862" width="7.28515625" style="1" customWidth="1"/>
    <col min="4863" max="4868" width="7" style="1" customWidth="1"/>
    <col min="4869" max="5114" width="9.140625" style="1"/>
    <col min="5115" max="5115" width="3.7109375" style="1" customWidth="1"/>
    <col min="5116" max="5116" width="17.85546875" style="1" customWidth="1"/>
    <col min="5117" max="5117" width="15.85546875" style="1" customWidth="1"/>
    <col min="5118" max="5118" width="7.28515625" style="1" customWidth="1"/>
    <col min="5119" max="5124" width="7" style="1" customWidth="1"/>
    <col min="5125" max="5370" width="9.140625" style="1"/>
    <col min="5371" max="5371" width="3.7109375" style="1" customWidth="1"/>
    <col min="5372" max="5372" width="17.85546875" style="1" customWidth="1"/>
    <col min="5373" max="5373" width="15.85546875" style="1" customWidth="1"/>
    <col min="5374" max="5374" width="7.28515625" style="1" customWidth="1"/>
    <col min="5375" max="5380" width="7" style="1" customWidth="1"/>
    <col min="5381" max="5626" width="9.140625" style="1"/>
    <col min="5627" max="5627" width="3.7109375" style="1" customWidth="1"/>
    <col min="5628" max="5628" width="17.85546875" style="1" customWidth="1"/>
    <col min="5629" max="5629" width="15.85546875" style="1" customWidth="1"/>
    <col min="5630" max="5630" width="7.28515625" style="1" customWidth="1"/>
    <col min="5631" max="5636" width="7" style="1" customWidth="1"/>
    <col min="5637" max="5882" width="9.140625" style="1"/>
    <col min="5883" max="5883" width="3.7109375" style="1" customWidth="1"/>
    <col min="5884" max="5884" width="17.85546875" style="1" customWidth="1"/>
    <col min="5885" max="5885" width="15.85546875" style="1" customWidth="1"/>
    <col min="5886" max="5886" width="7.28515625" style="1" customWidth="1"/>
    <col min="5887" max="5892" width="7" style="1" customWidth="1"/>
    <col min="5893" max="6138" width="9.140625" style="1"/>
    <col min="6139" max="6139" width="3.7109375" style="1" customWidth="1"/>
    <col min="6140" max="6140" width="17.85546875" style="1" customWidth="1"/>
    <col min="6141" max="6141" width="15.85546875" style="1" customWidth="1"/>
    <col min="6142" max="6142" width="7.28515625" style="1" customWidth="1"/>
    <col min="6143" max="6148" width="7" style="1" customWidth="1"/>
    <col min="6149" max="6394" width="9.140625" style="1"/>
    <col min="6395" max="6395" width="3.7109375" style="1" customWidth="1"/>
    <col min="6396" max="6396" width="17.85546875" style="1" customWidth="1"/>
    <col min="6397" max="6397" width="15.85546875" style="1" customWidth="1"/>
    <col min="6398" max="6398" width="7.28515625" style="1" customWidth="1"/>
    <col min="6399" max="6404" width="7" style="1" customWidth="1"/>
    <col min="6405" max="6650" width="9.140625" style="1"/>
    <col min="6651" max="6651" width="3.7109375" style="1" customWidth="1"/>
    <col min="6652" max="6652" width="17.85546875" style="1" customWidth="1"/>
    <col min="6653" max="6653" width="15.85546875" style="1" customWidth="1"/>
    <col min="6654" max="6654" width="7.28515625" style="1" customWidth="1"/>
    <col min="6655" max="6660" width="7" style="1" customWidth="1"/>
    <col min="6661" max="6906" width="9.140625" style="1"/>
    <col min="6907" max="6907" width="3.7109375" style="1" customWidth="1"/>
    <col min="6908" max="6908" width="17.85546875" style="1" customWidth="1"/>
    <col min="6909" max="6909" width="15.85546875" style="1" customWidth="1"/>
    <col min="6910" max="6910" width="7.28515625" style="1" customWidth="1"/>
    <col min="6911" max="6916" width="7" style="1" customWidth="1"/>
    <col min="6917" max="7162" width="9.140625" style="1"/>
    <col min="7163" max="7163" width="3.7109375" style="1" customWidth="1"/>
    <col min="7164" max="7164" width="17.85546875" style="1" customWidth="1"/>
    <col min="7165" max="7165" width="15.85546875" style="1" customWidth="1"/>
    <col min="7166" max="7166" width="7.28515625" style="1" customWidth="1"/>
    <col min="7167" max="7172" width="7" style="1" customWidth="1"/>
    <col min="7173" max="7418" width="9.140625" style="1"/>
    <col min="7419" max="7419" width="3.7109375" style="1" customWidth="1"/>
    <col min="7420" max="7420" width="17.85546875" style="1" customWidth="1"/>
    <col min="7421" max="7421" width="15.85546875" style="1" customWidth="1"/>
    <col min="7422" max="7422" width="7.28515625" style="1" customWidth="1"/>
    <col min="7423" max="7428" width="7" style="1" customWidth="1"/>
    <col min="7429" max="7674" width="9.140625" style="1"/>
    <col min="7675" max="7675" width="3.7109375" style="1" customWidth="1"/>
    <col min="7676" max="7676" width="17.85546875" style="1" customWidth="1"/>
    <col min="7677" max="7677" width="15.85546875" style="1" customWidth="1"/>
    <col min="7678" max="7678" width="7.28515625" style="1" customWidth="1"/>
    <col min="7679" max="7684" width="7" style="1" customWidth="1"/>
    <col min="7685" max="7930" width="9.140625" style="1"/>
    <col min="7931" max="7931" width="3.7109375" style="1" customWidth="1"/>
    <col min="7932" max="7932" width="17.85546875" style="1" customWidth="1"/>
    <col min="7933" max="7933" width="15.85546875" style="1" customWidth="1"/>
    <col min="7934" max="7934" width="7.28515625" style="1" customWidth="1"/>
    <col min="7935" max="7940" width="7" style="1" customWidth="1"/>
    <col min="7941" max="8186" width="9.140625" style="1"/>
    <col min="8187" max="8187" width="3.7109375" style="1" customWidth="1"/>
    <col min="8188" max="8188" width="17.85546875" style="1" customWidth="1"/>
    <col min="8189" max="8189" width="15.85546875" style="1" customWidth="1"/>
    <col min="8190" max="8190" width="7.28515625" style="1" customWidth="1"/>
    <col min="8191" max="8196" width="7" style="1" customWidth="1"/>
    <col min="8197" max="8442" width="9.140625" style="1"/>
    <col min="8443" max="8443" width="3.7109375" style="1" customWidth="1"/>
    <col min="8444" max="8444" width="17.85546875" style="1" customWidth="1"/>
    <col min="8445" max="8445" width="15.85546875" style="1" customWidth="1"/>
    <col min="8446" max="8446" width="7.28515625" style="1" customWidth="1"/>
    <col min="8447" max="8452" width="7" style="1" customWidth="1"/>
    <col min="8453" max="8698" width="9.140625" style="1"/>
    <col min="8699" max="8699" width="3.7109375" style="1" customWidth="1"/>
    <col min="8700" max="8700" width="17.85546875" style="1" customWidth="1"/>
    <col min="8701" max="8701" width="15.85546875" style="1" customWidth="1"/>
    <col min="8702" max="8702" width="7.28515625" style="1" customWidth="1"/>
    <col min="8703" max="8708" width="7" style="1" customWidth="1"/>
    <col min="8709" max="8954" width="9.140625" style="1"/>
    <col min="8955" max="8955" width="3.7109375" style="1" customWidth="1"/>
    <col min="8956" max="8956" width="17.85546875" style="1" customWidth="1"/>
    <col min="8957" max="8957" width="15.85546875" style="1" customWidth="1"/>
    <col min="8958" max="8958" width="7.28515625" style="1" customWidth="1"/>
    <col min="8959" max="8964" width="7" style="1" customWidth="1"/>
    <col min="8965" max="9210" width="9.140625" style="1"/>
    <col min="9211" max="9211" width="3.7109375" style="1" customWidth="1"/>
    <col min="9212" max="9212" width="17.85546875" style="1" customWidth="1"/>
    <col min="9213" max="9213" width="15.85546875" style="1" customWidth="1"/>
    <col min="9214" max="9214" width="7.28515625" style="1" customWidth="1"/>
    <col min="9215" max="9220" width="7" style="1" customWidth="1"/>
    <col min="9221" max="9466" width="9.140625" style="1"/>
    <col min="9467" max="9467" width="3.7109375" style="1" customWidth="1"/>
    <col min="9468" max="9468" width="17.85546875" style="1" customWidth="1"/>
    <col min="9469" max="9469" width="15.85546875" style="1" customWidth="1"/>
    <col min="9470" max="9470" width="7.28515625" style="1" customWidth="1"/>
    <col min="9471" max="9476" width="7" style="1" customWidth="1"/>
    <col min="9477" max="9722" width="9.140625" style="1"/>
    <col min="9723" max="9723" width="3.7109375" style="1" customWidth="1"/>
    <col min="9724" max="9724" width="17.85546875" style="1" customWidth="1"/>
    <col min="9725" max="9725" width="15.85546875" style="1" customWidth="1"/>
    <col min="9726" max="9726" width="7.28515625" style="1" customWidth="1"/>
    <col min="9727" max="9732" width="7" style="1" customWidth="1"/>
    <col min="9733" max="9978" width="9.140625" style="1"/>
    <col min="9979" max="9979" width="3.7109375" style="1" customWidth="1"/>
    <col min="9980" max="9980" width="17.85546875" style="1" customWidth="1"/>
    <col min="9981" max="9981" width="15.85546875" style="1" customWidth="1"/>
    <col min="9982" max="9982" width="7.28515625" style="1" customWidth="1"/>
    <col min="9983" max="9988" width="7" style="1" customWidth="1"/>
    <col min="9989" max="10234" width="9.140625" style="1"/>
    <col min="10235" max="10235" width="3.7109375" style="1" customWidth="1"/>
    <col min="10236" max="10236" width="17.85546875" style="1" customWidth="1"/>
    <col min="10237" max="10237" width="15.85546875" style="1" customWidth="1"/>
    <col min="10238" max="10238" width="7.28515625" style="1" customWidth="1"/>
    <col min="10239" max="10244" width="7" style="1" customWidth="1"/>
    <col min="10245" max="10490" width="9.140625" style="1"/>
    <col min="10491" max="10491" width="3.7109375" style="1" customWidth="1"/>
    <col min="10492" max="10492" width="17.85546875" style="1" customWidth="1"/>
    <col min="10493" max="10493" width="15.85546875" style="1" customWidth="1"/>
    <col min="10494" max="10494" width="7.28515625" style="1" customWidth="1"/>
    <col min="10495" max="10500" width="7" style="1" customWidth="1"/>
    <col min="10501" max="10746" width="9.140625" style="1"/>
    <col min="10747" max="10747" width="3.7109375" style="1" customWidth="1"/>
    <col min="10748" max="10748" width="17.85546875" style="1" customWidth="1"/>
    <col min="10749" max="10749" width="15.85546875" style="1" customWidth="1"/>
    <col min="10750" max="10750" width="7.28515625" style="1" customWidth="1"/>
    <col min="10751" max="10756" width="7" style="1" customWidth="1"/>
    <col min="10757" max="11002" width="9.140625" style="1"/>
    <col min="11003" max="11003" width="3.7109375" style="1" customWidth="1"/>
    <col min="11004" max="11004" width="17.85546875" style="1" customWidth="1"/>
    <col min="11005" max="11005" width="15.85546875" style="1" customWidth="1"/>
    <col min="11006" max="11006" width="7.28515625" style="1" customWidth="1"/>
    <col min="11007" max="11012" width="7" style="1" customWidth="1"/>
    <col min="11013" max="11258" width="9.140625" style="1"/>
    <col min="11259" max="11259" width="3.7109375" style="1" customWidth="1"/>
    <col min="11260" max="11260" width="17.85546875" style="1" customWidth="1"/>
    <col min="11261" max="11261" width="15.85546875" style="1" customWidth="1"/>
    <col min="11262" max="11262" width="7.28515625" style="1" customWidth="1"/>
    <col min="11263" max="11268" width="7" style="1" customWidth="1"/>
    <col min="11269" max="11514" width="9.140625" style="1"/>
    <col min="11515" max="11515" width="3.7109375" style="1" customWidth="1"/>
    <col min="11516" max="11516" width="17.85546875" style="1" customWidth="1"/>
    <col min="11517" max="11517" width="15.85546875" style="1" customWidth="1"/>
    <col min="11518" max="11518" width="7.28515625" style="1" customWidth="1"/>
    <col min="11519" max="11524" width="7" style="1" customWidth="1"/>
    <col min="11525" max="11770" width="9.140625" style="1"/>
    <col min="11771" max="11771" width="3.7109375" style="1" customWidth="1"/>
    <col min="11772" max="11772" width="17.85546875" style="1" customWidth="1"/>
    <col min="11773" max="11773" width="15.85546875" style="1" customWidth="1"/>
    <col min="11774" max="11774" width="7.28515625" style="1" customWidth="1"/>
    <col min="11775" max="11780" width="7" style="1" customWidth="1"/>
    <col min="11781" max="12026" width="9.140625" style="1"/>
    <col min="12027" max="12027" width="3.7109375" style="1" customWidth="1"/>
    <col min="12028" max="12028" width="17.85546875" style="1" customWidth="1"/>
    <col min="12029" max="12029" width="15.85546875" style="1" customWidth="1"/>
    <col min="12030" max="12030" width="7.28515625" style="1" customWidth="1"/>
    <col min="12031" max="12036" width="7" style="1" customWidth="1"/>
    <col min="12037" max="12282" width="9.140625" style="1"/>
    <col min="12283" max="12283" width="3.7109375" style="1" customWidth="1"/>
    <col min="12284" max="12284" width="17.85546875" style="1" customWidth="1"/>
    <col min="12285" max="12285" width="15.85546875" style="1" customWidth="1"/>
    <col min="12286" max="12286" width="7.28515625" style="1" customWidth="1"/>
    <col min="12287" max="12292" width="7" style="1" customWidth="1"/>
    <col min="12293" max="12538" width="9.140625" style="1"/>
    <col min="12539" max="12539" width="3.7109375" style="1" customWidth="1"/>
    <col min="12540" max="12540" width="17.85546875" style="1" customWidth="1"/>
    <col min="12541" max="12541" width="15.85546875" style="1" customWidth="1"/>
    <col min="12542" max="12542" width="7.28515625" style="1" customWidth="1"/>
    <col min="12543" max="12548" width="7" style="1" customWidth="1"/>
    <col min="12549" max="12794" width="9.140625" style="1"/>
    <col min="12795" max="12795" width="3.7109375" style="1" customWidth="1"/>
    <col min="12796" max="12796" width="17.85546875" style="1" customWidth="1"/>
    <col min="12797" max="12797" width="15.85546875" style="1" customWidth="1"/>
    <col min="12798" max="12798" width="7.28515625" style="1" customWidth="1"/>
    <col min="12799" max="12804" width="7" style="1" customWidth="1"/>
    <col min="12805" max="13050" width="9.140625" style="1"/>
    <col min="13051" max="13051" width="3.7109375" style="1" customWidth="1"/>
    <col min="13052" max="13052" width="17.85546875" style="1" customWidth="1"/>
    <col min="13053" max="13053" width="15.85546875" style="1" customWidth="1"/>
    <col min="13054" max="13054" width="7.28515625" style="1" customWidth="1"/>
    <col min="13055" max="13060" width="7" style="1" customWidth="1"/>
    <col min="13061" max="13306" width="9.140625" style="1"/>
    <col min="13307" max="13307" width="3.7109375" style="1" customWidth="1"/>
    <col min="13308" max="13308" width="17.85546875" style="1" customWidth="1"/>
    <col min="13309" max="13309" width="15.85546875" style="1" customWidth="1"/>
    <col min="13310" max="13310" width="7.28515625" style="1" customWidth="1"/>
    <col min="13311" max="13316" width="7" style="1" customWidth="1"/>
    <col min="13317" max="13562" width="9.140625" style="1"/>
    <col min="13563" max="13563" width="3.7109375" style="1" customWidth="1"/>
    <col min="13564" max="13564" width="17.85546875" style="1" customWidth="1"/>
    <col min="13565" max="13565" width="15.85546875" style="1" customWidth="1"/>
    <col min="13566" max="13566" width="7.28515625" style="1" customWidth="1"/>
    <col min="13567" max="13572" width="7" style="1" customWidth="1"/>
    <col min="13573" max="13818" width="9.140625" style="1"/>
    <col min="13819" max="13819" width="3.7109375" style="1" customWidth="1"/>
    <col min="13820" max="13820" width="17.85546875" style="1" customWidth="1"/>
    <col min="13821" max="13821" width="15.85546875" style="1" customWidth="1"/>
    <col min="13822" max="13822" width="7.28515625" style="1" customWidth="1"/>
    <col min="13823" max="13828" width="7" style="1" customWidth="1"/>
    <col min="13829" max="14074" width="9.140625" style="1"/>
    <col min="14075" max="14075" width="3.7109375" style="1" customWidth="1"/>
    <col min="14076" max="14076" width="17.85546875" style="1" customWidth="1"/>
    <col min="14077" max="14077" width="15.85546875" style="1" customWidth="1"/>
    <col min="14078" max="14078" width="7.28515625" style="1" customWidth="1"/>
    <col min="14079" max="14084" width="7" style="1" customWidth="1"/>
    <col min="14085" max="14330" width="9.140625" style="1"/>
    <col min="14331" max="14331" width="3.7109375" style="1" customWidth="1"/>
    <col min="14332" max="14332" width="17.85546875" style="1" customWidth="1"/>
    <col min="14333" max="14333" width="15.85546875" style="1" customWidth="1"/>
    <col min="14334" max="14334" width="7.28515625" style="1" customWidth="1"/>
    <col min="14335" max="14340" width="7" style="1" customWidth="1"/>
    <col min="14341" max="14586" width="9.140625" style="1"/>
    <col min="14587" max="14587" width="3.7109375" style="1" customWidth="1"/>
    <col min="14588" max="14588" width="17.85546875" style="1" customWidth="1"/>
    <col min="14589" max="14589" width="15.85546875" style="1" customWidth="1"/>
    <col min="14590" max="14590" width="7.28515625" style="1" customWidth="1"/>
    <col min="14591" max="14596" width="7" style="1" customWidth="1"/>
    <col min="14597" max="14842" width="9.140625" style="1"/>
    <col min="14843" max="14843" width="3.7109375" style="1" customWidth="1"/>
    <col min="14844" max="14844" width="17.85546875" style="1" customWidth="1"/>
    <col min="14845" max="14845" width="15.85546875" style="1" customWidth="1"/>
    <col min="14846" max="14846" width="7.28515625" style="1" customWidth="1"/>
    <col min="14847" max="14852" width="7" style="1" customWidth="1"/>
    <col min="14853" max="15098" width="9.140625" style="1"/>
    <col min="15099" max="15099" width="3.7109375" style="1" customWidth="1"/>
    <col min="15100" max="15100" width="17.85546875" style="1" customWidth="1"/>
    <col min="15101" max="15101" width="15.85546875" style="1" customWidth="1"/>
    <col min="15102" max="15102" width="7.28515625" style="1" customWidth="1"/>
    <col min="15103" max="15108" width="7" style="1" customWidth="1"/>
    <col min="15109" max="15354" width="9.140625" style="1"/>
    <col min="15355" max="15355" width="3.7109375" style="1" customWidth="1"/>
    <col min="15356" max="15356" width="17.85546875" style="1" customWidth="1"/>
    <col min="15357" max="15357" width="15.85546875" style="1" customWidth="1"/>
    <col min="15358" max="15358" width="7.28515625" style="1" customWidth="1"/>
    <col min="15359" max="15364" width="7" style="1" customWidth="1"/>
    <col min="15365" max="15610" width="9.140625" style="1"/>
    <col min="15611" max="15611" width="3.7109375" style="1" customWidth="1"/>
    <col min="15612" max="15612" width="17.85546875" style="1" customWidth="1"/>
    <col min="15613" max="15613" width="15.85546875" style="1" customWidth="1"/>
    <col min="15614" max="15614" width="7.28515625" style="1" customWidth="1"/>
    <col min="15615" max="15620" width="7" style="1" customWidth="1"/>
    <col min="15621" max="15866" width="9.140625" style="1"/>
    <col min="15867" max="15867" width="3.7109375" style="1" customWidth="1"/>
    <col min="15868" max="15868" width="17.85546875" style="1" customWidth="1"/>
    <col min="15869" max="15869" width="15.85546875" style="1" customWidth="1"/>
    <col min="15870" max="15870" width="7.28515625" style="1" customWidth="1"/>
    <col min="15871" max="15876" width="7" style="1" customWidth="1"/>
    <col min="15877" max="16122" width="9.140625" style="1"/>
    <col min="16123" max="16123" width="3.7109375" style="1" customWidth="1"/>
    <col min="16124" max="16124" width="17.85546875" style="1" customWidth="1"/>
    <col min="16125" max="16125" width="15.85546875" style="1" customWidth="1"/>
    <col min="16126" max="16126" width="7.28515625" style="1" customWidth="1"/>
    <col min="16127" max="16132" width="7" style="1" customWidth="1"/>
    <col min="16133" max="16384" width="9.140625" style="1"/>
  </cols>
  <sheetData>
    <row r="1" spans="1:16" ht="15" customHeight="1" x14ac:dyDescent="0.2">
      <c r="B1" s="1" t="s">
        <v>112</v>
      </c>
      <c r="C1" s="3"/>
      <c r="D1" s="3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8.75" customHeight="1" x14ac:dyDescent="0.2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ht="14.25" customHeight="1" x14ac:dyDescent="0.2">
      <c r="A3" s="121"/>
      <c r="B3" s="121"/>
      <c r="C3" s="121"/>
      <c r="D3" s="121"/>
      <c r="E3" s="121"/>
      <c r="F3" s="133"/>
      <c r="H3" s="34"/>
      <c r="I3" s="180" t="s">
        <v>119</v>
      </c>
      <c r="J3" s="180"/>
      <c r="K3" s="180"/>
      <c r="L3" s="180"/>
      <c r="M3" s="180"/>
      <c r="N3" s="180"/>
      <c r="O3" s="180"/>
      <c r="P3" s="180"/>
    </row>
    <row r="4" spans="1:16" s="5" customFormat="1" ht="15" customHeight="1" x14ac:dyDescent="0.2">
      <c r="A4" s="173" t="s">
        <v>1</v>
      </c>
      <c r="B4" s="149" t="s">
        <v>2</v>
      </c>
      <c r="C4" s="149"/>
      <c r="D4" s="155" t="s">
        <v>3</v>
      </c>
      <c r="E4" s="174">
        <v>2008</v>
      </c>
      <c r="F4" s="174">
        <v>2009</v>
      </c>
      <c r="G4" s="174">
        <v>2010</v>
      </c>
      <c r="H4" s="174">
        <v>2011</v>
      </c>
      <c r="I4" s="174">
        <v>2012</v>
      </c>
      <c r="J4" s="174">
        <v>2013</v>
      </c>
      <c r="K4" s="174">
        <v>2014</v>
      </c>
      <c r="L4" s="174">
        <v>2015</v>
      </c>
      <c r="M4" s="174">
        <v>2016</v>
      </c>
      <c r="N4" s="174">
        <v>2017</v>
      </c>
      <c r="O4" s="167" t="s">
        <v>118</v>
      </c>
      <c r="P4" s="168"/>
    </row>
    <row r="5" spans="1:16" s="5" customFormat="1" ht="15" customHeight="1" x14ac:dyDescent="0.2">
      <c r="A5" s="173"/>
      <c r="B5" s="149"/>
      <c r="C5" s="149"/>
      <c r="D5" s="155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23" t="s">
        <v>4</v>
      </c>
      <c r="P5" s="123" t="s">
        <v>5</v>
      </c>
    </row>
    <row r="6" spans="1:16" s="5" customFormat="1" ht="13.5" customHeight="1" x14ac:dyDescent="0.2">
      <c r="A6" s="122">
        <v>1</v>
      </c>
      <c r="B6" s="149" t="s">
        <v>6</v>
      </c>
      <c r="C6" s="149"/>
      <c r="D6" s="120" t="s">
        <v>7</v>
      </c>
      <c r="E6" s="13">
        <v>5</v>
      </c>
      <c r="F6" s="13">
        <v>5</v>
      </c>
      <c r="G6" s="13">
        <v>5</v>
      </c>
      <c r="H6" s="13">
        <v>5</v>
      </c>
      <c r="I6" s="13">
        <v>5</v>
      </c>
      <c r="J6" s="13">
        <v>5</v>
      </c>
      <c r="K6" s="13">
        <v>5</v>
      </c>
      <c r="L6" s="13">
        <v>5</v>
      </c>
      <c r="M6" s="13">
        <v>5</v>
      </c>
      <c r="N6" s="13">
        <v>5</v>
      </c>
      <c r="O6" s="219">
        <f>N6-M6</f>
        <v>0</v>
      </c>
      <c r="P6" s="127">
        <f>N6/M6*100</f>
        <v>100</v>
      </c>
    </row>
    <row r="7" spans="1:16" s="5" customFormat="1" ht="13.5" customHeight="1" x14ac:dyDescent="0.2">
      <c r="A7" s="122">
        <v>2</v>
      </c>
      <c r="B7" s="149" t="s">
        <v>8</v>
      </c>
      <c r="C7" s="149"/>
      <c r="D7" s="120" t="s">
        <v>9</v>
      </c>
      <c r="E7" s="13">
        <v>4945</v>
      </c>
      <c r="F7" s="13">
        <v>4945</v>
      </c>
      <c r="G7" s="13">
        <v>4945</v>
      </c>
      <c r="H7" s="13">
        <v>4945</v>
      </c>
      <c r="I7" s="13">
        <v>4945</v>
      </c>
      <c r="J7" s="13">
        <v>4945</v>
      </c>
      <c r="K7" s="13">
        <v>4945</v>
      </c>
      <c r="L7" s="13">
        <v>4945</v>
      </c>
      <c r="M7" s="13">
        <v>4945</v>
      </c>
      <c r="N7" s="13">
        <v>4945</v>
      </c>
      <c r="O7" s="219">
        <f t="shared" ref="O7:O70" si="0">N7-M7</f>
        <v>0</v>
      </c>
      <c r="P7" s="127">
        <f t="shared" ref="P7:P70" si="1">N7/M7*100</f>
        <v>100</v>
      </c>
    </row>
    <row r="8" spans="1:16" s="5" customFormat="1" ht="13.5" customHeight="1" x14ac:dyDescent="0.2">
      <c r="A8" s="122">
        <v>3</v>
      </c>
      <c r="B8" s="149" t="s">
        <v>10</v>
      </c>
      <c r="C8" s="149"/>
      <c r="D8" s="120" t="s">
        <v>11</v>
      </c>
      <c r="E8" s="13">
        <v>80</v>
      </c>
      <c r="F8" s="13">
        <v>80</v>
      </c>
      <c r="G8" s="13">
        <v>80</v>
      </c>
      <c r="H8" s="13">
        <v>80</v>
      </c>
      <c r="I8" s="13">
        <v>80</v>
      </c>
      <c r="J8" s="13">
        <v>80</v>
      </c>
      <c r="K8" s="13">
        <v>80</v>
      </c>
      <c r="L8" s="13">
        <v>80</v>
      </c>
      <c r="M8" s="13">
        <v>80</v>
      </c>
      <c r="N8" s="13">
        <v>80</v>
      </c>
      <c r="O8" s="219">
        <f t="shared" si="0"/>
        <v>0</v>
      </c>
      <c r="P8" s="127">
        <f t="shared" si="1"/>
        <v>100</v>
      </c>
    </row>
    <row r="9" spans="1:16" s="5" customFormat="1" ht="18" customHeight="1" x14ac:dyDescent="0.2">
      <c r="A9" s="8">
        <v>4</v>
      </c>
      <c r="B9" s="154" t="s">
        <v>12</v>
      </c>
      <c r="C9" s="154"/>
      <c r="D9" s="9" t="s">
        <v>13</v>
      </c>
      <c r="E9" s="10">
        <v>775</v>
      </c>
      <c r="F9" s="10">
        <v>791</v>
      </c>
      <c r="G9" s="10">
        <v>792</v>
      </c>
      <c r="H9" s="10">
        <v>798</v>
      </c>
      <c r="I9" s="10">
        <v>793</v>
      </c>
      <c r="J9" s="10">
        <v>801</v>
      </c>
      <c r="K9" s="10">
        <v>816</v>
      </c>
      <c r="L9" s="10">
        <v>832</v>
      </c>
      <c r="M9" s="10">
        <v>847</v>
      </c>
      <c r="N9" s="108">
        <f>N10+N11</f>
        <v>864</v>
      </c>
      <c r="O9" s="219">
        <f t="shared" si="0"/>
        <v>17</v>
      </c>
      <c r="P9" s="127">
        <f t="shared" si="1"/>
        <v>102.00708382526564</v>
      </c>
    </row>
    <row r="10" spans="1:16" s="5" customFormat="1" ht="13.5" customHeight="1" x14ac:dyDescent="0.2">
      <c r="A10" s="122">
        <v>5</v>
      </c>
      <c r="B10" s="149" t="s">
        <v>14</v>
      </c>
      <c r="C10" s="149"/>
      <c r="D10" s="120" t="s">
        <v>13</v>
      </c>
      <c r="E10" s="7">
        <v>207</v>
      </c>
      <c r="F10" s="7">
        <v>217</v>
      </c>
      <c r="G10" s="7">
        <v>210</v>
      </c>
      <c r="H10" s="7">
        <v>219</v>
      </c>
      <c r="I10" s="7">
        <v>285</v>
      </c>
      <c r="J10" s="7">
        <v>313</v>
      </c>
      <c r="K10" s="7">
        <v>280</v>
      </c>
      <c r="L10" s="7">
        <v>235</v>
      </c>
      <c r="M10" s="7">
        <v>287</v>
      </c>
      <c r="N10" s="66">
        <v>291</v>
      </c>
      <c r="O10" s="219">
        <f t="shared" si="0"/>
        <v>4</v>
      </c>
      <c r="P10" s="127">
        <f t="shared" si="1"/>
        <v>101.39372822299653</v>
      </c>
    </row>
    <row r="11" spans="1:16" s="5" customFormat="1" ht="13.5" customHeight="1" x14ac:dyDescent="0.2">
      <c r="A11" s="122">
        <v>6</v>
      </c>
      <c r="B11" s="149" t="s">
        <v>15</v>
      </c>
      <c r="C11" s="149"/>
      <c r="D11" s="120" t="s">
        <v>13</v>
      </c>
      <c r="E11" s="13">
        <f>E9-E10</f>
        <v>568</v>
      </c>
      <c r="F11" s="13">
        <v>574</v>
      </c>
      <c r="G11" s="7">
        <v>582</v>
      </c>
      <c r="H11" s="7">
        <v>579</v>
      </c>
      <c r="I11" s="7">
        <v>508</v>
      </c>
      <c r="J11" s="7">
        <v>488</v>
      </c>
      <c r="K11" s="7">
        <v>536</v>
      </c>
      <c r="L11" s="7">
        <v>597</v>
      </c>
      <c r="M11" s="7">
        <v>560</v>
      </c>
      <c r="N11" s="66">
        <v>573</v>
      </c>
      <c r="O11" s="219">
        <f t="shared" si="0"/>
        <v>13</v>
      </c>
      <c r="P11" s="127">
        <f t="shared" si="1"/>
        <v>102.32142857142857</v>
      </c>
    </row>
    <row r="12" spans="1:16" s="5" customFormat="1" ht="13.5" customHeight="1" x14ac:dyDescent="0.2">
      <c r="A12" s="122">
        <v>7</v>
      </c>
      <c r="B12" s="149" t="s">
        <v>16</v>
      </c>
      <c r="C12" s="149"/>
      <c r="D12" s="120" t="s">
        <v>17</v>
      </c>
      <c r="E12" s="14">
        <f t="shared" ref="E12:N12" si="2">E11/E9*100</f>
        <v>73.290322580645167</v>
      </c>
      <c r="F12" s="14">
        <v>72.56637168141593</v>
      </c>
      <c r="G12" s="14">
        <f t="shared" si="2"/>
        <v>73.484848484848484</v>
      </c>
      <c r="H12" s="14">
        <f t="shared" si="2"/>
        <v>72.556390977443613</v>
      </c>
      <c r="I12" s="14">
        <f t="shared" si="2"/>
        <v>64.060529634300124</v>
      </c>
      <c r="J12" s="14">
        <f t="shared" si="2"/>
        <v>60.923845193508122</v>
      </c>
      <c r="K12" s="14">
        <f t="shared" si="2"/>
        <v>65.686274509803923</v>
      </c>
      <c r="L12" s="14">
        <f t="shared" si="2"/>
        <v>71.754807692307693</v>
      </c>
      <c r="M12" s="14">
        <f t="shared" si="2"/>
        <v>66.11570247933885</v>
      </c>
      <c r="N12" s="105">
        <f t="shared" si="2"/>
        <v>66.319444444444443</v>
      </c>
      <c r="O12" s="127">
        <f t="shared" si="0"/>
        <v>0.20374196510559273</v>
      </c>
      <c r="P12" s="127">
        <f t="shared" si="1"/>
        <v>100.3081597222222</v>
      </c>
    </row>
    <row r="13" spans="1:16" s="5" customFormat="1" ht="13.5" customHeight="1" x14ac:dyDescent="0.2">
      <c r="A13" s="122">
        <v>8</v>
      </c>
      <c r="B13" s="149" t="s">
        <v>18</v>
      </c>
      <c r="C13" s="149"/>
      <c r="D13" s="120" t="s">
        <v>13</v>
      </c>
      <c r="E13" s="7">
        <v>122</v>
      </c>
      <c r="F13" s="7">
        <v>115</v>
      </c>
      <c r="G13" s="7">
        <v>114</v>
      </c>
      <c r="H13" s="7">
        <v>119</v>
      </c>
      <c r="I13" s="7">
        <v>115</v>
      </c>
      <c r="J13" s="7">
        <v>117</v>
      </c>
      <c r="K13" s="7">
        <v>117</v>
      </c>
      <c r="L13" s="15">
        <f>832-705</f>
        <v>127</v>
      </c>
      <c r="M13" s="15">
        <f>847-723</f>
        <v>124</v>
      </c>
      <c r="N13" s="66">
        <v>122</v>
      </c>
      <c r="O13" s="219">
        <f t="shared" si="0"/>
        <v>-2</v>
      </c>
      <c r="P13" s="127">
        <f t="shared" si="1"/>
        <v>98.387096774193552</v>
      </c>
    </row>
    <row r="14" spans="1:16" s="5" customFormat="1" ht="13.5" customHeight="1" x14ac:dyDescent="0.2">
      <c r="A14" s="122">
        <v>9</v>
      </c>
      <c r="B14" s="164" t="s">
        <v>19</v>
      </c>
      <c r="C14" s="164"/>
      <c r="D14" s="120" t="s">
        <v>17</v>
      </c>
      <c r="E14" s="14">
        <f t="shared" ref="E14:N14" si="3">E13/E9*100</f>
        <v>15.741935483870966</v>
      </c>
      <c r="F14" s="14">
        <v>14.538558786346398</v>
      </c>
      <c r="G14" s="14">
        <f t="shared" si="3"/>
        <v>14.393939393939394</v>
      </c>
      <c r="H14" s="14">
        <f t="shared" si="3"/>
        <v>14.912280701754385</v>
      </c>
      <c r="I14" s="14">
        <f t="shared" si="3"/>
        <v>14.50189155107188</v>
      </c>
      <c r="J14" s="14">
        <f t="shared" si="3"/>
        <v>14.606741573033707</v>
      </c>
      <c r="K14" s="14">
        <f t="shared" si="3"/>
        <v>14.338235294117647</v>
      </c>
      <c r="L14" s="14">
        <f t="shared" si="3"/>
        <v>15.264423076923078</v>
      </c>
      <c r="M14" s="14">
        <f t="shared" si="3"/>
        <v>14.639905548996456</v>
      </c>
      <c r="N14" s="12">
        <f t="shared" si="3"/>
        <v>14.120370370370368</v>
      </c>
      <c r="O14" s="127">
        <f t="shared" si="0"/>
        <v>-0.51953517862608756</v>
      </c>
      <c r="P14" s="127">
        <f t="shared" si="1"/>
        <v>96.451239545997609</v>
      </c>
    </row>
    <row r="15" spans="1:16" s="5" customFormat="1" ht="13.5" customHeight="1" x14ac:dyDescent="0.2">
      <c r="A15" s="122">
        <v>10</v>
      </c>
      <c r="B15" s="149" t="s">
        <v>20</v>
      </c>
      <c r="C15" s="149"/>
      <c r="D15" s="120" t="s">
        <v>13</v>
      </c>
      <c r="E15" s="7">
        <v>210</v>
      </c>
      <c r="F15" s="7">
        <v>217</v>
      </c>
      <c r="G15" s="7">
        <v>218</v>
      </c>
      <c r="H15" s="7">
        <v>233</v>
      </c>
      <c r="I15" s="7">
        <v>316</v>
      </c>
      <c r="J15" s="7">
        <v>344</v>
      </c>
      <c r="K15" s="7">
        <v>325</v>
      </c>
      <c r="L15" s="15">
        <v>312</v>
      </c>
      <c r="M15" s="15">
        <v>287</v>
      </c>
      <c r="N15" s="66">
        <v>291</v>
      </c>
      <c r="O15" s="219">
        <f t="shared" si="0"/>
        <v>4</v>
      </c>
      <c r="P15" s="127">
        <f t="shared" si="1"/>
        <v>101.39372822299653</v>
      </c>
    </row>
    <row r="16" spans="1:16" s="5" customFormat="1" ht="13.5" customHeight="1" x14ac:dyDescent="0.2">
      <c r="A16" s="122">
        <v>11</v>
      </c>
      <c r="B16" s="164" t="s">
        <v>19</v>
      </c>
      <c r="C16" s="164"/>
      <c r="D16" s="120" t="s">
        <v>17</v>
      </c>
      <c r="E16" s="14">
        <f t="shared" ref="E16:N16" si="4">E15/E9*100</f>
        <v>27.096774193548391</v>
      </c>
      <c r="F16" s="14">
        <v>27.43362831858407</v>
      </c>
      <c r="G16" s="14">
        <f t="shared" si="4"/>
        <v>27.525252525252526</v>
      </c>
      <c r="H16" s="14">
        <f t="shared" si="4"/>
        <v>29.197994987468672</v>
      </c>
      <c r="I16" s="14">
        <f t="shared" si="4"/>
        <v>39.848675914249689</v>
      </c>
      <c r="J16" s="14">
        <f t="shared" si="4"/>
        <v>42.946317103620473</v>
      </c>
      <c r="K16" s="14">
        <f t="shared" si="4"/>
        <v>39.828431372549019</v>
      </c>
      <c r="L16" s="14">
        <f t="shared" si="4"/>
        <v>37.5</v>
      </c>
      <c r="M16" s="14">
        <f t="shared" si="4"/>
        <v>33.884297520661157</v>
      </c>
      <c r="N16" s="12">
        <f t="shared" si="4"/>
        <v>33.680555555555557</v>
      </c>
      <c r="O16" s="127">
        <f t="shared" si="0"/>
        <v>-0.20374196510559983</v>
      </c>
      <c r="P16" s="127">
        <f t="shared" si="1"/>
        <v>99.398712737127383</v>
      </c>
    </row>
    <row r="17" spans="1:19" s="5" customFormat="1" ht="13.5" customHeight="1" x14ac:dyDescent="0.2">
      <c r="A17" s="122">
        <v>12</v>
      </c>
      <c r="B17" s="149" t="s">
        <v>21</v>
      </c>
      <c r="C17" s="149"/>
      <c r="D17" s="120" t="s">
        <v>13</v>
      </c>
      <c r="E17" s="7">
        <v>265</v>
      </c>
      <c r="F17" s="7">
        <v>308</v>
      </c>
      <c r="G17" s="7">
        <v>322</v>
      </c>
      <c r="H17" s="7">
        <v>367</v>
      </c>
      <c r="I17" s="7">
        <v>426</v>
      </c>
      <c r="J17" s="7">
        <v>445</v>
      </c>
      <c r="K17" s="7">
        <v>455</v>
      </c>
      <c r="L17" s="109"/>
      <c r="M17" s="15">
        <f>1055-332</f>
        <v>723</v>
      </c>
      <c r="N17" s="66">
        <v>625</v>
      </c>
      <c r="O17" s="219">
        <f t="shared" si="0"/>
        <v>-98</v>
      </c>
      <c r="P17" s="127">
        <f t="shared" si="1"/>
        <v>86.445366528354086</v>
      </c>
    </row>
    <row r="18" spans="1:19" s="5" customFormat="1" ht="13.5" customHeight="1" x14ac:dyDescent="0.2">
      <c r="A18" s="122">
        <v>13</v>
      </c>
      <c r="B18" s="164" t="s">
        <v>19</v>
      </c>
      <c r="C18" s="164"/>
      <c r="D18" s="120" t="s">
        <v>17</v>
      </c>
      <c r="E18" s="14">
        <f t="shared" ref="E18:N18" si="5">E17/E9*100</f>
        <v>34.193548387096776</v>
      </c>
      <c r="F18" s="14">
        <v>38.938053097345133</v>
      </c>
      <c r="G18" s="14">
        <f t="shared" si="5"/>
        <v>40.656565656565661</v>
      </c>
      <c r="H18" s="14">
        <f t="shared" si="5"/>
        <v>45.989974937343362</v>
      </c>
      <c r="I18" s="14">
        <f t="shared" si="5"/>
        <v>53.72005044136192</v>
      </c>
      <c r="J18" s="14">
        <f t="shared" si="5"/>
        <v>55.555555555555557</v>
      </c>
      <c r="K18" s="14">
        <f t="shared" si="5"/>
        <v>55.759803921568633</v>
      </c>
      <c r="L18" s="14">
        <f t="shared" si="5"/>
        <v>0</v>
      </c>
      <c r="M18" s="14">
        <f t="shared" si="5"/>
        <v>85.360094451003548</v>
      </c>
      <c r="N18" s="12">
        <f t="shared" si="5"/>
        <v>72.337962962962962</v>
      </c>
      <c r="O18" s="127">
        <f t="shared" si="0"/>
        <v>-13.022131488040586</v>
      </c>
      <c r="P18" s="127">
        <f t="shared" si="1"/>
        <v>84.744473899902658</v>
      </c>
    </row>
    <row r="19" spans="1:19" s="5" customFormat="1" ht="18" customHeight="1" x14ac:dyDescent="0.2">
      <c r="A19" s="8">
        <v>14</v>
      </c>
      <c r="B19" s="154" t="s">
        <v>22</v>
      </c>
      <c r="C19" s="154"/>
      <c r="D19" s="9" t="s">
        <v>23</v>
      </c>
      <c r="E19" s="10">
        <f>E20+E21</f>
        <v>3010</v>
      </c>
      <c r="F19" s="10">
        <v>2883</v>
      </c>
      <c r="G19" s="10">
        <f>G20+G21</f>
        <v>2866</v>
      </c>
      <c r="H19" s="10">
        <f>H20+H21</f>
        <v>2827</v>
      </c>
      <c r="I19" s="10">
        <v>2780</v>
      </c>
      <c r="J19" s="10">
        <v>2772</v>
      </c>
      <c r="K19" s="10">
        <v>2817</v>
      </c>
      <c r="L19" s="10">
        <v>2854</v>
      </c>
      <c r="M19" s="10">
        <v>2876</v>
      </c>
      <c r="N19" s="22">
        <f t="shared" ref="N19" si="6">N20+N21</f>
        <v>2894</v>
      </c>
      <c r="O19" s="219">
        <f t="shared" si="0"/>
        <v>18</v>
      </c>
      <c r="P19" s="127">
        <f t="shared" si="1"/>
        <v>100.62586926286509</v>
      </c>
    </row>
    <row r="20" spans="1:19" s="5" customFormat="1" ht="13.5" customHeight="1" x14ac:dyDescent="0.2">
      <c r="A20" s="122">
        <v>15</v>
      </c>
      <c r="B20" s="149" t="s">
        <v>24</v>
      </c>
      <c r="C20" s="149"/>
      <c r="D20" s="120" t="s">
        <v>23</v>
      </c>
      <c r="E20" s="7">
        <v>1526</v>
      </c>
      <c r="F20" s="7">
        <v>1465</v>
      </c>
      <c r="G20" s="7">
        <v>1471</v>
      </c>
      <c r="H20" s="7">
        <v>1437</v>
      </c>
      <c r="I20" s="7">
        <v>1428</v>
      </c>
      <c r="J20" s="7">
        <v>1414</v>
      </c>
      <c r="K20" s="7">
        <v>1450</v>
      </c>
      <c r="L20" s="7">
        <v>1491</v>
      </c>
      <c r="M20" s="7">
        <v>1499</v>
      </c>
      <c r="N20" s="7">
        <v>1502</v>
      </c>
      <c r="O20" s="219">
        <f t="shared" si="0"/>
        <v>3</v>
      </c>
      <c r="P20" s="127">
        <f t="shared" si="1"/>
        <v>100.20013342228151</v>
      </c>
    </row>
    <row r="21" spans="1:19" s="5" customFormat="1" ht="13.5" customHeight="1" x14ac:dyDescent="0.2">
      <c r="A21" s="122">
        <v>16</v>
      </c>
      <c r="B21" s="149" t="s">
        <v>25</v>
      </c>
      <c r="C21" s="149"/>
      <c r="D21" s="120" t="s">
        <v>23</v>
      </c>
      <c r="E21" s="7">
        <v>1484</v>
      </c>
      <c r="F21" s="7">
        <v>1418</v>
      </c>
      <c r="G21" s="7">
        <v>1395</v>
      </c>
      <c r="H21" s="7">
        <v>1390</v>
      </c>
      <c r="I21" s="7">
        <v>1352</v>
      </c>
      <c r="J21" s="7">
        <v>1358</v>
      </c>
      <c r="K21" s="7">
        <v>1367</v>
      </c>
      <c r="L21" s="7">
        <v>1363</v>
      </c>
      <c r="M21" s="7">
        <v>1377</v>
      </c>
      <c r="N21" s="7">
        <v>1392</v>
      </c>
      <c r="O21" s="219">
        <f t="shared" si="0"/>
        <v>15</v>
      </c>
      <c r="P21" s="127">
        <f t="shared" si="1"/>
        <v>101.08932461873638</v>
      </c>
    </row>
    <row r="22" spans="1:19" s="5" customFormat="1" ht="13.5" customHeight="1" x14ac:dyDescent="0.2">
      <c r="A22" s="122">
        <v>17</v>
      </c>
      <c r="B22" s="149" t="s">
        <v>26</v>
      </c>
      <c r="C22" s="149"/>
      <c r="D22" s="120" t="s">
        <v>23</v>
      </c>
      <c r="E22" s="7">
        <v>758</v>
      </c>
      <c r="F22" s="7">
        <v>766</v>
      </c>
      <c r="G22" s="7">
        <v>755</v>
      </c>
      <c r="H22" s="7">
        <v>741</v>
      </c>
      <c r="I22" s="7">
        <v>981</v>
      </c>
      <c r="J22" s="7">
        <v>1032</v>
      </c>
      <c r="K22" s="7">
        <v>907</v>
      </c>
      <c r="L22" s="7">
        <v>752</v>
      </c>
      <c r="M22" s="7">
        <v>905</v>
      </c>
      <c r="N22" s="7">
        <v>917</v>
      </c>
      <c r="O22" s="219">
        <f t="shared" si="0"/>
        <v>12</v>
      </c>
      <c r="P22" s="127">
        <f t="shared" si="1"/>
        <v>101.32596685082873</v>
      </c>
      <c r="R22" s="118"/>
    </row>
    <row r="23" spans="1:19" s="5" customFormat="1" ht="13.5" customHeight="1" x14ac:dyDescent="0.2">
      <c r="A23" s="122">
        <v>18</v>
      </c>
      <c r="B23" s="163" t="s">
        <v>15</v>
      </c>
      <c r="C23" s="163"/>
      <c r="D23" s="120" t="s">
        <v>23</v>
      </c>
      <c r="E23" s="7">
        <f>E19-E22</f>
        <v>2252</v>
      </c>
      <c r="F23" s="7">
        <v>2117</v>
      </c>
      <c r="G23" s="7">
        <v>2111</v>
      </c>
      <c r="H23" s="7">
        <v>2086</v>
      </c>
      <c r="I23" s="7">
        <v>1799</v>
      </c>
      <c r="J23" s="7">
        <v>1740</v>
      </c>
      <c r="K23" s="7">
        <v>1910</v>
      </c>
      <c r="L23" s="7">
        <v>2102</v>
      </c>
      <c r="M23" s="7">
        <v>1971</v>
      </c>
      <c r="N23" s="7">
        <v>1977</v>
      </c>
      <c r="O23" s="219">
        <f t="shared" si="0"/>
        <v>6</v>
      </c>
      <c r="P23" s="127">
        <f t="shared" si="1"/>
        <v>100.30441400304414</v>
      </c>
    </row>
    <row r="24" spans="1:19" s="16" customFormat="1" ht="13.5" customHeight="1" x14ac:dyDescent="0.2">
      <c r="A24" s="122">
        <v>19</v>
      </c>
      <c r="B24" s="149" t="s">
        <v>27</v>
      </c>
      <c r="C24" s="149"/>
      <c r="D24" s="120" t="s">
        <v>23</v>
      </c>
      <c r="E24" s="7">
        <f>E19-E25-E26</f>
        <v>822</v>
      </c>
      <c r="F24" s="7">
        <v>793</v>
      </c>
      <c r="G24" s="7">
        <f>G19-G25-G26</f>
        <v>771</v>
      </c>
      <c r="H24" s="7">
        <f>H19-H25-H26</f>
        <v>760</v>
      </c>
      <c r="I24" s="7">
        <v>727</v>
      </c>
      <c r="J24" s="7">
        <v>736</v>
      </c>
      <c r="K24" s="7">
        <v>732</v>
      </c>
      <c r="L24" s="7">
        <v>769</v>
      </c>
      <c r="M24" s="7">
        <v>782</v>
      </c>
      <c r="N24" s="7">
        <v>793</v>
      </c>
      <c r="O24" s="219">
        <f t="shared" si="0"/>
        <v>11</v>
      </c>
      <c r="P24" s="127">
        <f t="shared" si="1"/>
        <v>101.4066496163683</v>
      </c>
      <c r="R24" s="118"/>
      <c r="S24" s="5"/>
    </row>
    <row r="25" spans="1:19" s="16" customFormat="1" ht="13.5" customHeight="1" x14ac:dyDescent="0.2">
      <c r="A25" s="122">
        <v>20</v>
      </c>
      <c r="B25" s="162" t="s">
        <v>28</v>
      </c>
      <c r="C25" s="162"/>
      <c r="D25" s="120" t="s">
        <v>23</v>
      </c>
      <c r="E25" s="7">
        <v>2041</v>
      </c>
      <c r="F25" s="7">
        <v>1946</v>
      </c>
      <c r="G25" s="7">
        <v>1951</v>
      </c>
      <c r="H25" s="7">
        <v>1923</v>
      </c>
      <c r="I25" s="7">
        <v>1897</v>
      </c>
      <c r="J25" s="7">
        <v>1876</v>
      </c>
      <c r="K25" s="7">
        <v>1911</v>
      </c>
      <c r="L25" s="7">
        <f>1038+879</f>
        <v>1917</v>
      </c>
      <c r="M25" s="7">
        <v>1908</v>
      </c>
      <c r="N25" s="7">
        <v>1910</v>
      </c>
      <c r="O25" s="219">
        <f t="shared" si="0"/>
        <v>2</v>
      </c>
      <c r="P25" s="127">
        <f t="shared" si="1"/>
        <v>100.10482180293501</v>
      </c>
    </row>
    <row r="26" spans="1:19" s="16" customFormat="1" ht="13.5" customHeight="1" x14ac:dyDescent="0.2">
      <c r="A26" s="122">
        <v>21</v>
      </c>
      <c r="B26" s="162" t="s">
        <v>29</v>
      </c>
      <c r="C26" s="162"/>
      <c r="D26" s="120" t="s">
        <v>23</v>
      </c>
      <c r="E26" s="7">
        <v>147</v>
      </c>
      <c r="F26" s="7">
        <v>144</v>
      </c>
      <c r="G26" s="7">
        <v>144</v>
      </c>
      <c r="H26" s="7">
        <v>144</v>
      </c>
      <c r="I26" s="7">
        <v>156</v>
      </c>
      <c r="J26" s="7">
        <v>160</v>
      </c>
      <c r="K26" s="7">
        <v>174</v>
      </c>
      <c r="L26" s="7">
        <f>L19*0.059</f>
        <v>168.386</v>
      </c>
      <c r="M26" s="7">
        <v>186</v>
      </c>
      <c r="N26" s="7">
        <v>191</v>
      </c>
      <c r="O26" s="219">
        <f t="shared" si="0"/>
        <v>5</v>
      </c>
      <c r="P26" s="127">
        <f t="shared" si="1"/>
        <v>102.68817204301075</v>
      </c>
    </row>
    <row r="27" spans="1:19" s="16" customFormat="1" ht="13.5" customHeight="1" x14ac:dyDescent="0.2">
      <c r="A27" s="122">
        <v>22</v>
      </c>
      <c r="B27" s="149" t="s">
        <v>30</v>
      </c>
      <c r="C27" s="149"/>
      <c r="D27" s="120" t="s">
        <v>23</v>
      </c>
      <c r="E27" s="7">
        <v>11</v>
      </c>
      <c r="F27" s="7">
        <v>2</v>
      </c>
      <c r="G27" s="7">
        <v>2</v>
      </c>
      <c r="H27" s="7">
        <v>1</v>
      </c>
      <c r="I27" s="7"/>
      <c r="J27" s="7"/>
      <c r="K27" s="7">
        <v>1</v>
      </c>
      <c r="L27" s="7">
        <v>2</v>
      </c>
      <c r="M27" s="7">
        <v>2</v>
      </c>
      <c r="N27" s="7">
        <v>1</v>
      </c>
      <c r="O27" s="219">
        <f t="shared" si="0"/>
        <v>-1</v>
      </c>
      <c r="P27" s="127">
        <f t="shared" si="1"/>
        <v>50</v>
      </c>
    </row>
    <row r="28" spans="1:19" s="16" customFormat="1" ht="13.5" customHeight="1" x14ac:dyDescent="0.2">
      <c r="A28" s="122">
        <v>23</v>
      </c>
      <c r="B28" s="149" t="s">
        <v>31</v>
      </c>
      <c r="C28" s="149"/>
      <c r="D28" s="120" t="s">
        <v>23</v>
      </c>
      <c r="E28" s="7">
        <v>90</v>
      </c>
      <c r="F28" s="7">
        <v>54</v>
      </c>
      <c r="G28" s="7">
        <v>34</v>
      </c>
      <c r="H28" s="7">
        <v>33</v>
      </c>
      <c r="I28" s="7">
        <v>48</v>
      </c>
      <c r="J28" s="7">
        <v>36</v>
      </c>
      <c r="K28" s="7">
        <v>33</v>
      </c>
      <c r="L28" s="7">
        <v>26</v>
      </c>
      <c r="M28" s="7">
        <v>21</v>
      </c>
      <c r="N28" s="7">
        <v>15</v>
      </c>
      <c r="O28" s="219">
        <f t="shared" si="0"/>
        <v>-6</v>
      </c>
      <c r="P28" s="127">
        <f t="shared" si="1"/>
        <v>71.428571428571431</v>
      </c>
    </row>
    <row r="29" spans="1:19" s="16" customFormat="1" ht="13.5" customHeight="1" x14ac:dyDescent="0.2">
      <c r="A29" s="122">
        <v>24</v>
      </c>
      <c r="B29" s="149" t="s">
        <v>32</v>
      </c>
      <c r="C29" s="149"/>
      <c r="D29" s="120" t="s">
        <v>23</v>
      </c>
      <c r="E29" s="7">
        <v>75</v>
      </c>
      <c r="F29" s="7">
        <v>96</v>
      </c>
      <c r="G29" s="7">
        <v>99</v>
      </c>
      <c r="H29" s="7">
        <v>107</v>
      </c>
      <c r="I29" s="7">
        <v>113</v>
      </c>
      <c r="J29" s="7">
        <v>89</v>
      </c>
      <c r="K29" s="7">
        <v>90</v>
      </c>
      <c r="L29" s="7">
        <v>95</v>
      </c>
      <c r="M29" s="7">
        <v>95</v>
      </c>
      <c r="N29" s="7">
        <v>104</v>
      </c>
      <c r="O29" s="219">
        <f t="shared" si="0"/>
        <v>9</v>
      </c>
      <c r="P29" s="127">
        <f t="shared" si="1"/>
        <v>109.47368421052633</v>
      </c>
    </row>
    <row r="30" spans="1:19" s="16" customFormat="1" ht="13.5" customHeight="1" x14ac:dyDescent="0.2">
      <c r="A30" s="122">
        <v>25</v>
      </c>
      <c r="B30" s="149" t="s">
        <v>33</v>
      </c>
      <c r="C30" s="149"/>
      <c r="D30" s="120" t="s">
        <v>23</v>
      </c>
      <c r="E30" s="7">
        <v>7</v>
      </c>
      <c r="F30" s="7">
        <v>20</v>
      </c>
      <c r="G30" s="7">
        <v>37</v>
      </c>
      <c r="H30" s="7">
        <v>21</v>
      </c>
      <c r="I30" s="7">
        <v>11</v>
      </c>
      <c r="J30" s="7">
        <v>40</v>
      </c>
      <c r="K30" s="7">
        <v>39</v>
      </c>
      <c r="L30" s="7">
        <v>43</v>
      </c>
      <c r="M30" s="7">
        <v>41</v>
      </c>
      <c r="N30" s="7">
        <v>23</v>
      </c>
      <c r="O30" s="219">
        <f t="shared" si="0"/>
        <v>-18</v>
      </c>
      <c r="P30" s="127">
        <f t="shared" si="1"/>
        <v>56.09756097560976</v>
      </c>
    </row>
    <row r="31" spans="1:19" s="16" customFormat="1" ht="13.5" customHeight="1" x14ac:dyDescent="0.2">
      <c r="A31" s="122">
        <v>26</v>
      </c>
      <c r="B31" s="149" t="s">
        <v>34</v>
      </c>
      <c r="C31" s="149"/>
      <c r="D31" s="120" t="s">
        <v>23</v>
      </c>
      <c r="E31" s="7">
        <v>93</v>
      </c>
      <c r="F31" s="7">
        <v>50</v>
      </c>
      <c r="G31" s="7">
        <v>57</v>
      </c>
      <c r="H31" s="7">
        <v>69</v>
      </c>
      <c r="I31" s="7">
        <v>52</v>
      </c>
      <c r="J31" s="7">
        <v>41</v>
      </c>
      <c r="K31" s="7">
        <v>52</v>
      </c>
      <c r="L31" s="7">
        <v>46</v>
      </c>
      <c r="M31" s="7">
        <v>66</v>
      </c>
      <c r="N31" s="7">
        <v>25</v>
      </c>
      <c r="O31" s="219">
        <f t="shared" si="0"/>
        <v>-41</v>
      </c>
      <c r="P31" s="127">
        <f t="shared" si="1"/>
        <v>37.878787878787875</v>
      </c>
    </row>
    <row r="32" spans="1:19" s="16" customFormat="1" ht="13.5" customHeight="1" x14ac:dyDescent="0.2">
      <c r="A32" s="122">
        <v>27</v>
      </c>
      <c r="B32" s="149" t="s">
        <v>35</v>
      </c>
      <c r="C32" s="149"/>
      <c r="D32" s="120" t="s">
        <v>23</v>
      </c>
      <c r="E32" s="7">
        <v>1401</v>
      </c>
      <c r="F32" s="7">
        <v>1405</v>
      </c>
      <c r="G32" s="7">
        <v>1473</v>
      </c>
      <c r="H32" s="7">
        <v>1464</v>
      </c>
      <c r="I32" s="7">
        <v>1285</v>
      </c>
      <c r="J32" s="7">
        <v>1518</v>
      </c>
      <c r="K32" s="7">
        <v>1559</v>
      </c>
      <c r="L32" s="109"/>
      <c r="M32" s="109">
        <v>1375</v>
      </c>
      <c r="N32" s="109">
        <v>1387</v>
      </c>
      <c r="O32" s="219">
        <f t="shared" si="0"/>
        <v>12</v>
      </c>
      <c r="P32" s="127">
        <f t="shared" si="1"/>
        <v>100.87272727272727</v>
      </c>
    </row>
    <row r="33" spans="1:16" s="16" customFormat="1" ht="13.5" customHeight="1" x14ac:dyDescent="0.2">
      <c r="A33" s="122">
        <v>28</v>
      </c>
      <c r="B33" s="149" t="s">
        <v>36</v>
      </c>
      <c r="C33" s="149"/>
      <c r="D33" s="120" t="s">
        <v>23</v>
      </c>
      <c r="E33" s="7">
        <v>21</v>
      </c>
      <c r="F33" s="7">
        <v>31</v>
      </c>
      <c r="G33" s="7">
        <v>33</v>
      </c>
      <c r="H33" s="7">
        <v>38</v>
      </c>
      <c r="I33" s="7">
        <v>30</v>
      </c>
      <c r="J33" s="7">
        <v>26</v>
      </c>
      <c r="K33" s="7">
        <v>12</v>
      </c>
      <c r="L33" s="7">
        <v>1</v>
      </c>
      <c r="M33" s="7">
        <v>9</v>
      </c>
      <c r="N33" s="7">
        <v>65</v>
      </c>
      <c r="O33" s="219">
        <f t="shared" si="0"/>
        <v>56</v>
      </c>
      <c r="P33" s="127">
        <f t="shared" si="1"/>
        <v>722.22222222222229</v>
      </c>
    </row>
    <row r="34" spans="1:16" s="16" customFormat="1" ht="13.5" customHeight="1" x14ac:dyDescent="0.2">
      <c r="A34" s="122">
        <v>29</v>
      </c>
      <c r="B34" s="149" t="s">
        <v>37</v>
      </c>
      <c r="C34" s="149"/>
      <c r="D34" s="120" t="s">
        <v>23</v>
      </c>
      <c r="E34" s="7">
        <v>149</v>
      </c>
      <c r="F34" s="7">
        <v>104</v>
      </c>
      <c r="G34" s="7">
        <v>129</v>
      </c>
      <c r="H34" s="7">
        <v>137</v>
      </c>
      <c r="I34" s="7">
        <v>86</v>
      </c>
      <c r="J34" s="7">
        <v>119</v>
      </c>
      <c r="K34" s="7">
        <v>74</v>
      </c>
      <c r="L34" s="7">
        <v>31</v>
      </c>
      <c r="M34" s="7">
        <v>88</v>
      </c>
      <c r="N34" s="7">
        <v>177</v>
      </c>
      <c r="O34" s="219">
        <f t="shared" si="0"/>
        <v>89</v>
      </c>
      <c r="P34" s="127">
        <f t="shared" si="1"/>
        <v>201.13636363636363</v>
      </c>
    </row>
    <row r="35" spans="1:16" s="16" customFormat="1" ht="13.5" customHeight="1" x14ac:dyDescent="0.2">
      <c r="A35" s="122">
        <v>30</v>
      </c>
      <c r="B35" s="149" t="s">
        <v>38</v>
      </c>
      <c r="C35" s="149"/>
      <c r="D35" s="120" t="s">
        <v>23</v>
      </c>
      <c r="E35" s="7">
        <v>154</v>
      </c>
      <c r="F35" s="7">
        <v>95</v>
      </c>
      <c r="G35" s="7">
        <v>122</v>
      </c>
      <c r="H35" s="7">
        <v>171</v>
      </c>
      <c r="I35" s="7">
        <v>75</v>
      </c>
      <c r="J35" s="7">
        <v>82</v>
      </c>
      <c r="K35" s="7">
        <v>53</v>
      </c>
      <c r="L35" s="7">
        <v>12</v>
      </c>
      <c r="M35" s="7">
        <v>42</v>
      </c>
      <c r="N35" s="7">
        <v>19</v>
      </c>
      <c r="O35" s="219">
        <f t="shared" si="0"/>
        <v>-23</v>
      </c>
      <c r="P35" s="127">
        <f t="shared" si="1"/>
        <v>45.238095238095241</v>
      </c>
    </row>
    <row r="36" spans="1:16" s="16" customFormat="1" ht="13.5" customHeight="1" x14ac:dyDescent="0.2">
      <c r="A36" s="122">
        <v>31</v>
      </c>
      <c r="B36" s="149" t="s">
        <v>39</v>
      </c>
      <c r="C36" s="149"/>
      <c r="D36" s="120" t="s">
        <v>40</v>
      </c>
      <c r="E36" s="18">
        <v>123.2</v>
      </c>
      <c r="F36" s="18">
        <v>138.5</v>
      </c>
      <c r="G36" s="18">
        <v>223</v>
      </c>
      <c r="H36" s="18">
        <v>355.9</v>
      </c>
      <c r="I36" s="18">
        <v>733.1</v>
      </c>
      <c r="J36" s="18">
        <v>1110</v>
      </c>
      <c r="K36" s="18">
        <v>808.5</v>
      </c>
      <c r="L36" s="18">
        <v>1016.8</v>
      </c>
      <c r="M36" s="18">
        <v>840.5</v>
      </c>
      <c r="N36" s="18">
        <v>1272.5999999999999</v>
      </c>
      <c r="O36" s="127">
        <f t="shared" si="0"/>
        <v>432.09999999999991</v>
      </c>
      <c r="P36" s="127">
        <f t="shared" si="1"/>
        <v>151.40987507436049</v>
      </c>
    </row>
    <row r="37" spans="1:16" s="16" customFormat="1" ht="13.5" customHeight="1" x14ac:dyDescent="0.2">
      <c r="A37" s="122">
        <v>32</v>
      </c>
      <c r="B37" s="160" t="s">
        <v>41</v>
      </c>
      <c r="C37" s="160"/>
      <c r="D37" s="120" t="s">
        <v>40</v>
      </c>
      <c r="E37" s="18">
        <v>338.8</v>
      </c>
      <c r="F37" s="18">
        <v>416.9</v>
      </c>
      <c r="G37" s="18">
        <v>521.70000000000005</v>
      </c>
      <c r="H37" s="18">
        <v>1214.4000000000001</v>
      </c>
      <c r="I37" s="18">
        <v>1609.3</v>
      </c>
      <c r="J37" s="18">
        <v>2614.5</v>
      </c>
      <c r="K37" s="18">
        <v>3361.5</v>
      </c>
      <c r="L37" s="18">
        <v>3721.3</v>
      </c>
      <c r="M37" s="18">
        <v>3548</v>
      </c>
      <c r="N37" s="18">
        <v>3711.7</v>
      </c>
      <c r="O37" s="127">
        <f t="shared" si="0"/>
        <v>163.69999999999982</v>
      </c>
      <c r="P37" s="127">
        <f t="shared" si="1"/>
        <v>104.61386696730553</v>
      </c>
    </row>
    <row r="38" spans="1:16" s="16" customFormat="1" ht="13.5" customHeight="1" x14ac:dyDescent="0.2">
      <c r="A38" s="122">
        <v>33</v>
      </c>
      <c r="B38" s="149" t="s">
        <v>42</v>
      </c>
      <c r="C38" s="149"/>
      <c r="D38" s="120" t="s">
        <v>40</v>
      </c>
      <c r="E38" s="18">
        <v>17.8</v>
      </c>
      <c r="F38" s="18">
        <v>34.200000000000003</v>
      </c>
      <c r="G38" s="18">
        <v>34</v>
      </c>
      <c r="H38" s="18">
        <v>48.5</v>
      </c>
      <c r="I38" s="18">
        <v>76.3</v>
      </c>
      <c r="J38" s="18">
        <v>94.3</v>
      </c>
      <c r="K38" s="18">
        <v>134.30000000000001</v>
      </c>
      <c r="L38" s="18">
        <v>206.4</v>
      </c>
      <c r="M38" s="18">
        <v>201.4</v>
      </c>
      <c r="N38" s="18">
        <v>300.3</v>
      </c>
      <c r="O38" s="127">
        <f t="shared" si="0"/>
        <v>98.9</v>
      </c>
      <c r="P38" s="127">
        <f t="shared" si="1"/>
        <v>149.10625620655412</v>
      </c>
    </row>
    <row r="39" spans="1:16" s="16" customFormat="1" ht="13.5" customHeight="1" x14ac:dyDescent="0.2">
      <c r="A39" s="122">
        <v>34</v>
      </c>
      <c r="B39" s="160" t="s">
        <v>43</v>
      </c>
      <c r="C39" s="160"/>
      <c r="D39" s="120" t="s">
        <v>40</v>
      </c>
      <c r="E39" s="18">
        <v>122.1</v>
      </c>
      <c r="F39" s="18">
        <v>119.6</v>
      </c>
      <c r="G39" s="18">
        <v>129.6</v>
      </c>
      <c r="H39" s="18">
        <v>168.5</v>
      </c>
      <c r="I39" s="18">
        <v>236.5</v>
      </c>
      <c r="J39" s="18">
        <v>1489.9</v>
      </c>
      <c r="K39" s="18">
        <v>1877.9</v>
      </c>
      <c r="L39" s="18">
        <v>1415</v>
      </c>
      <c r="M39" s="18">
        <v>1641.6</v>
      </c>
      <c r="N39" s="18">
        <v>1698.9</v>
      </c>
      <c r="O39" s="127">
        <f t="shared" si="0"/>
        <v>57.300000000000182</v>
      </c>
      <c r="P39" s="127">
        <f t="shared" si="1"/>
        <v>103.4904970760234</v>
      </c>
    </row>
    <row r="40" spans="1:16" s="16" customFormat="1" ht="18" customHeight="1" x14ac:dyDescent="0.2">
      <c r="A40" s="8">
        <v>35</v>
      </c>
      <c r="B40" s="154" t="s">
        <v>44</v>
      </c>
      <c r="C40" s="154"/>
      <c r="D40" s="9" t="s">
        <v>13</v>
      </c>
      <c r="E40" s="10">
        <f>E41+E43+E45+E47</f>
        <v>611</v>
      </c>
      <c r="F40" s="10">
        <v>588</v>
      </c>
      <c r="G40" s="10">
        <f>G41+G43+G45+G47</f>
        <v>608</v>
      </c>
      <c r="H40" s="10">
        <f>H41+H43+H45+H47</f>
        <v>601</v>
      </c>
      <c r="I40" s="10">
        <f>I41+I43+I45+I47</f>
        <v>610</v>
      </c>
      <c r="J40" s="10">
        <v>604</v>
      </c>
      <c r="K40" s="10">
        <v>621</v>
      </c>
      <c r="L40" s="10">
        <f>L41+L43+L45+L47</f>
        <v>631</v>
      </c>
      <c r="M40" s="10">
        <v>647</v>
      </c>
      <c r="N40" s="10">
        <v>662</v>
      </c>
      <c r="O40" s="219">
        <f t="shared" si="0"/>
        <v>15</v>
      </c>
      <c r="P40" s="127">
        <f t="shared" si="1"/>
        <v>102.31839258114374</v>
      </c>
    </row>
    <row r="41" spans="1:16" s="16" customFormat="1" ht="13.5" customHeight="1" x14ac:dyDescent="0.2">
      <c r="A41" s="122">
        <v>36</v>
      </c>
      <c r="B41" s="152" t="s">
        <v>45</v>
      </c>
      <c r="C41" s="19" t="s">
        <v>12</v>
      </c>
      <c r="D41" s="120" t="s">
        <v>13</v>
      </c>
      <c r="E41" s="7">
        <v>445</v>
      </c>
      <c r="F41" s="7">
        <v>386</v>
      </c>
      <c r="G41" s="7">
        <v>362</v>
      </c>
      <c r="H41" s="7">
        <v>340</v>
      </c>
      <c r="I41" s="7">
        <v>314</v>
      </c>
      <c r="J41" s="7">
        <v>290</v>
      </c>
      <c r="K41" s="7">
        <v>288</v>
      </c>
      <c r="L41" s="7">
        <v>252</v>
      </c>
      <c r="M41" s="49">
        <f>M40-M43-M45-M47</f>
        <v>276</v>
      </c>
      <c r="N41" s="49">
        <v>252</v>
      </c>
      <c r="O41" s="219">
        <f t="shared" si="0"/>
        <v>-24</v>
      </c>
      <c r="P41" s="127">
        <f t="shared" si="1"/>
        <v>91.304347826086953</v>
      </c>
    </row>
    <row r="42" spans="1:16" s="16" customFormat="1" ht="13.5" customHeight="1" x14ac:dyDescent="0.2">
      <c r="A42" s="122">
        <v>37</v>
      </c>
      <c r="B42" s="152"/>
      <c r="C42" s="19" t="s">
        <v>46</v>
      </c>
      <c r="D42" s="120" t="s">
        <v>17</v>
      </c>
      <c r="E42" s="18">
        <f t="shared" ref="E42:K42" si="7">E41/E40*100</f>
        <v>72.831423895253678</v>
      </c>
      <c r="F42" s="18">
        <v>65.646258503401356</v>
      </c>
      <c r="G42" s="18">
        <f t="shared" si="7"/>
        <v>59.539473684210535</v>
      </c>
      <c r="H42" s="18">
        <f t="shared" si="7"/>
        <v>56.572379367720472</v>
      </c>
      <c r="I42" s="18">
        <f t="shared" si="7"/>
        <v>51.47540983606558</v>
      </c>
      <c r="J42" s="18">
        <f t="shared" si="7"/>
        <v>48.013245033112582</v>
      </c>
      <c r="K42" s="18">
        <f t="shared" si="7"/>
        <v>46.376811594202898</v>
      </c>
      <c r="L42" s="18">
        <f>L41/L40*100</f>
        <v>39.936608557844686</v>
      </c>
      <c r="M42" s="18">
        <f>M41/M40*100</f>
        <v>42.658423493044822</v>
      </c>
      <c r="N42" s="18">
        <f>N41/N40*100</f>
        <v>38.066465256797585</v>
      </c>
      <c r="O42" s="127">
        <f t="shared" si="0"/>
        <v>-4.5919582362472369</v>
      </c>
      <c r="P42" s="127">
        <f t="shared" si="1"/>
        <v>89.235518192565351</v>
      </c>
    </row>
    <row r="43" spans="1:16" s="16" customFormat="1" ht="13.5" customHeight="1" x14ac:dyDescent="0.2">
      <c r="A43" s="122">
        <v>38</v>
      </c>
      <c r="B43" s="152" t="s">
        <v>47</v>
      </c>
      <c r="C43" s="19" t="s">
        <v>12</v>
      </c>
      <c r="D43" s="120" t="s">
        <v>13</v>
      </c>
      <c r="E43" s="7">
        <v>129</v>
      </c>
      <c r="F43" s="7">
        <v>146</v>
      </c>
      <c r="G43" s="7">
        <v>173</v>
      </c>
      <c r="H43" s="7">
        <v>177</v>
      </c>
      <c r="I43" s="7">
        <v>201</v>
      </c>
      <c r="J43" s="7">
        <v>187</v>
      </c>
      <c r="K43" s="7">
        <v>197</v>
      </c>
      <c r="L43" s="7">
        <v>225</v>
      </c>
      <c r="M43" s="7">
        <v>219</v>
      </c>
      <c r="N43" s="7">
        <v>232</v>
      </c>
      <c r="O43" s="219">
        <f t="shared" si="0"/>
        <v>13</v>
      </c>
      <c r="P43" s="127">
        <f t="shared" si="1"/>
        <v>105.93607305936072</v>
      </c>
    </row>
    <row r="44" spans="1:16" s="16" customFormat="1" ht="13.5" customHeight="1" x14ac:dyDescent="0.2">
      <c r="A44" s="122">
        <v>39</v>
      </c>
      <c r="B44" s="152"/>
      <c r="C44" s="19" t="s">
        <v>46</v>
      </c>
      <c r="D44" s="120" t="s">
        <v>17</v>
      </c>
      <c r="E44" s="18">
        <f t="shared" ref="E44:K44" si="8">E43/E40*100</f>
        <v>21.112929623567922</v>
      </c>
      <c r="F44" s="18">
        <v>24.829931972789115</v>
      </c>
      <c r="G44" s="18">
        <f t="shared" si="8"/>
        <v>28.453947368421051</v>
      </c>
      <c r="H44" s="18">
        <f t="shared" si="8"/>
        <v>29.450915141430951</v>
      </c>
      <c r="I44" s="18">
        <f t="shared" si="8"/>
        <v>32.950819672131146</v>
      </c>
      <c r="J44" s="18">
        <f t="shared" si="8"/>
        <v>30.960264900662253</v>
      </c>
      <c r="K44" s="18">
        <f t="shared" si="8"/>
        <v>31.723027375201291</v>
      </c>
      <c r="L44" s="18">
        <f>L43/L40*100</f>
        <v>35.657686212361334</v>
      </c>
      <c r="M44" s="18">
        <f>M43/M40*100</f>
        <v>33.848531684698607</v>
      </c>
      <c r="N44" s="18">
        <f>N43/N40*100</f>
        <v>35.045317220543808</v>
      </c>
      <c r="O44" s="127">
        <f t="shared" si="0"/>
        <v>1.1967855358452013</v>
      </c>
      <c r="P44" s="127">
        <f t="shared" si="1"/>
        <v>103.5357088661728</v>
      </c>
    </row>
    <row r="45" spans="1:16" s="16" customFormat="1" ht="13.5" customHeight="1" x14ac:dyDescent="0.2">
      <c r="A45" s="122">
        <v>40</v>
      </c>
      <c r="B45" s="152" t="s">
        <v>48</v>
      </c>
      <c r="C45" s="19" t="s">
        <v>12</v>
      </c>
      <c r="D45" s="120" t="s">
        <v>13</v>
      </c>
      <c r="E45" s="7">
        <v>27</v>
      </c>
      <c r="F45" s="7">
        <v>41</v>
      </c>
      <c r="G45" s="7">
        <v>54</v>
      </c>
      <c r="H45" s="7">
        <v>63</v>
      </c>
      <c r="I45" s="7">
        <v>67</v>
      </c>
      <c r="J45" s="7">
        <v>88</v>
      </c>
      <c r="K45" s="7">
        <v>91</v>
      </c>
      <c r="L45" s="7">
        <v>101</v>
      </c>
      <c r="M45" s="7">
        <v>101</v>
      </c>
      <c r="N45" s="7">
        <v>123</v>
      </c>
      <c r="O45" s="219">
        <f t="shared" si="0"/>
        <v>22</v>
      </c>
      <c r="P45" s="127">
        <f t="shared" si="1"/>
        <v>121.78217821782178</v>
      </c>
    </row>
    <row r="46" spans="1:16" s="16" customFormat="1" ht="13.5" customHeight="1" x14ac:dyDescent="0.2">
      <c r="A46" s="122">
        <v>41</v>
      </c>
      <c r="B46" s="152"/>
      <c r="C46" s="19" t="s">
        <v>46</v>
      </c>
      <c r="D46" s="120" t="s">
        <v>17</v>
      </c>
      <c r="E46" s="18">
        <f t="shared" ref="E46:K46" si="9">E45/E40*100</f>
        <v>4.4189852700490997</v>
      </c>
      <c r="F46" s="18">
        <v>6.9727891156462576</v>
      </c>
      <c r="G46" s="18">
        <f t="shared" si="9"/>
        <v>8.8815789473684212</v>
      </c>
      <c r="H46" s="18">
        <f t="shared" si="9"/>
        <v>10.482529118136439</v>
      </c>
      <c r="I46" s="18">
        <f t="shared" si="9"/>
        <v>10.983606557377049</v>
      </c>
      <c r="J46" s="18">
        <f t="shared" si="9"/>
        <v>14.569536423841059</v>
      </c>
      <c r="K46" s="18">
        <f t="shared" si="9"/>
        <v>14.653784219001611</v>
      </c>
      <c r="L46" s="18">
        <f>L45/L40*100</f>
        <v>16.006339144215531</v>
      </c>
      <c r="M46" s="18">
        <f>M45/M40*100</f>
        <v>15.610510046367851</v>
      </c>
      <c r="N46" s="18">
        <f>N45/N40*100</f>
        <v>18.580060422960727</v>
      </c>
      <c r="O46" s="127">
        <f t="shared" si="0"/>
        <v>2.9695503765928759</v>
      </c>
      <c r="P46" s="127">
        <f t="shared" si="1"/>
        <v>119.0227633035207</v>
      </c>
    </row>
    <row r="47" spans="1:16" s="16" customFormat="1" ht="13.5" customHeight="1" x14ac:dyDescent="0.2">
      <c r="A47" s="122">
        <v>42</v>
      </c>
      <c r="B47" s="152" t="s">
        <v>49</v>
      </c>
      <c r="C47" s="19" t="s">
        <v>12</v>
      </c>
      <c r="D47" s="120" t="s">
        <v>13</v>
      </c>
      <c r="E47" s="7">
        <v>10</v>
      </c>
      <c r="F47" s="7">
        <v>15</v>
      </c>
      <c r="G47" s="7">
        <v>19</v>
      </c>
      <c r="H47" s="7">
        <v>21</v>
      </c>
      <c r="I47" s="7">
        <v>28</v>
      </c>
      <c r="J47" s="7">
        <v>39</v>
      </c>
      <c r="K47" s="7">
        <v>45</v>
      </c>
      <c r="L47" s="7">
        <v>53</v>
      </c>
      <c r="M47" s="7">
        <v>51</v>
      </c>
      <c r="N47" s="7">
        <v>55</v>
      </c>
      <c r="O47" s="219">
        <f t="shared" si="0"/>
        <v>4</v>
      </c>
      <c r="P47" s="127">
        <f t="shared" si="1"/>
        <v>107.84313725490196</v>
      </c>
    </row>
    <row r="48" spans="1:16" s="16" customFormat="1" ht="13.5" customHeight="1" x14ac:dyDescent="0.2">
      <c r="A48" s="122">
        <v>43</v>
      </c>
      <c r="B48" s="152"/>
      <c r="C48" s="19" t="s">
        <v>46</v>
      </c>
      <c r="D48" s="120" t="s">
        <v>17</v>
      </c>
      <c r="E48" s="18">
        <f t="shared" ref="E48:K48" si="10">E47/E40*100</f>
        <v>1.6366612111292964</v>
      </c>
      <c r="F48" s="18">
        <v>2.5510204081632653</v>
      </c>
      <c r="G48" s="18">
        <f t="shared" si="10"/>
        <v>3.125</v>
      </c>
      <c r="H48" s="18">
        <f t="shared" si="10"/>
        <v>3.494176372712146</v>
      </c>
      <c r="I48" s="18">
        <f t="shared" si="10"/>
        <v>4.5901639344262293</v>
      </c>
      <c r="J48" s="18">
        <f t="shared" si="10"/>
        <v>6.4569536423841054</v>
      </c>
      <c r="K48" s="18">
        <f t="shared" si="10"/>
        <v>7.2463768115942031</v>
      </c>
      <c r="L48" s="18">
        <f>L47/L40*100</f>
        <v>8.3993660855784462</v>
      </c>
      <c r="M48" s="18">
        <f>M47/M40*100</f>
        <v>7.8825347758887165</v>
      </c>
      <c r="N48" s="18">
        <f>N47/N40*100</f>
        <v>8.3081570996978851</v>
      </c>
      <c r="O48" s="127">
        <f t="shared" si="0"/>
        <v>0.42562232380916853</v>
      </c>
      <c r="P48" s="127">
        <f t="shared" si="1"/>
        <v>105.39956163734377</v>
      </c>
    </row>
    <row r="49" spans="1:16" s="16" customFormat="1" ht="15" customHeight="1" x14ac:dyDescent="0.2">
      <c r="A49" s="8">
        <v>44</v>
      </c>
      <c r="B49" s="177" t="s">
        <v>50</v>
      </c>
      <c r="C49" s="177"/>
      <c r="D49" s="9" t="s">
        <v>13</v>
      </c>
      <c r="E49" s="10">
        <v>500</v>
      </c>
      <c r="F49" s="10">
        <v>503</v>
      </c>
      <c r="G49" s="10">
        <v>524</v>
      </c>
      <c r="H49" s="10">
        <v>494</v>
      </c>
      <c r="I49" s="10">
        <v>519</v>
      </c>
      <c r="J49" s="10">
        <v>482</v>
      </c>
      <c r="K49" s="10">
        <v>487</v>
      </c>
      <c r="L49" s="22">
        <v>508</v>
      </c>
      <c r="M49" s="22">
        <v>514</v>
      </c>
      <c r="N49" s="22">
        <v>533</v>
      </c>
      <c r="O49" s="219">
        <f t="shared" si="0"/>
        <v>19</v>
      </c>
      <c r="P49" s="127">
        <f t="shared" si="1"/>
        <v>103.69649805447472</v>
      </c>
    </row>
    <row r="50" spans="1:16" s="16" customFormat="1" ht="13.5" customHeight="1" x14ac:dyDescent="0.2">
      <c r="A50" s="122">
        <v>45</v>
      </c>
      <c r="B50" s="149" t="s">
        <v>51</v>
      </c>
      <c r="C50" s="149"/>
      <c r="D50" s="120" t="s">
        <v>13</v>
      </c>
      <c r="E50" s="7">
        <v>465</v>
      </c>
      <c r="F50" s="7">
        <v>285</v>
      </c>
      <c r="G50" s="7">
        <v>349</v>
      </c>
      <c r="H50" s="7">
        <v>468</v>
      </c>
      <c r="I50" s="7">
        <v>410</v>
      </c>
      <c r="J50" s="7">
        <v>437</v>
      </c>
      <c r="K50" s="7">
        <v>441</v>
      </c>
      <c r="L50" s="11">
        <v>473</v>
      </c>
      <c r="M50" s="117">
        <v>474</v>
      </c>
      <c r="N50" s="117">
        <v>476</v>
      </c>
      <c r="O50" s="219">
        <f t="shared" si="0"/>
        <v>2</v>
      </c>
      <c r="P50" s="127">
        <f t="shared" si="1"/>
        <v>100.42194092827003</v>
      </c>
    </row>
    <row r="51" spans="1:16" s="16" customFormat="1" ht="13.5" customHeight="1" x14ac:dyDescent="0.2">
      <c r="A51" s="122">
        <v>46</v>
      </c>
      <c r="B51" s="149" t="s">
        <v>52</v>
      </c>
      <c r="C51" s="149"/>
      <c r="D51" s="120" t="s">
        <v>17</v>
      </c>
      <c r="E51" s="18">
        <f t="shared" ref="E51:K51" si="11">E50/E49*100</f>
        <v>93</v>
      </c>
      <c r="F51" s="18">
        <v>56.660039761431413</v>
      </c>
      <c r="G51" s="18">
        <f t="shared" si="11"/>
        <v>66.603053435114504</v>
      </c>
      <c r="H51" s="18">
        <f t="shared" si="11"/>
        <v>94.73684210526315</v>
      </c>
      <c r="I51" s="18">
        <f t="shared" si="11"/>
        <v>78.9980732177264</v>
      </c>
      <c r="J51" s="18">
        <f t="shared" si="11"/>
        <v>90.663900414937757</v>
      </c>
      <c r="K51" s="18">
        <f t="shared" si="11"/>
        <v>90.554414784394254</v>
      </c>
      <c r="L51" s="25">
        <f>L50/L49*100</f>
        <v>93.110236220472444</v>
      </c>
      <c r="M51" s="25">
        <f>M50/M49*100</f>
        <v>92.217898832684824</v>
      </c>
      <c r="N51" s="25">
        <f>N50/N49*100</f>
        <v>89.305816135084427</v>
      </c>
      <c r="O51" s="127">
        <f t="shared" si="0"/>
        <v>-2.9120826976003968</v>
      </c>
      <c r="P51" s="127">
        <f t="shared" si="1"/>
        <v>96.842171927074673</v>
      </c>
    </row>
    <row r="52" spans="1:16" s="16" customFormat="1" ht="13.5" customHeight="1" x14ac:dyDescent="0.2">
      <c r="A52" s="122">
        <v>47</v>
      </c>
      <c r="B52" s="149" t="s">
        <v>53</v>
      </c>
      <c r="C52" s="149"/>
      <c r="D52" s="120" t="s">
        <v>13</v>
      </c>
      <c r="E52" s="7">
        <v>451</v>
      </c>
      <c r="F52" s="7">
        <v>220</v>
      </c>
      <c r="G52" s="7">
        <v>255</v>
      </c>
      <c r="H52" s="7">
        <v>378</v>
      </c>
      <c r="I52" s="7">
        <v>364</v>
      </c>
      <c r="J52" s="7">
        <v>360</v>
      </c>
      <c r="K52" s="7">
        <v>378</v>
      </c>
      <c r="L52" s="11">
        <v>418</v>
      </c>
      <c r="M52" s="11">
        <v>401</v>
      </c>
      <c r="N52" s="11">
        <v>420</v>
      </c>
      <c r="O52" s="219">
        <f t="shared" si="0"/>
        <v>19</v>
      </c>
      <c r="P52" s="127">
        <f t="shared" si="1"/>
        <v>104.73815461346634</v>
      </c>
    </row>
    <row r="53" spans="1:16" s="16" customFormat="1" ht="13.5" customHeight="1" x14ac:dyDescent="0.2">
      <c r="A53" s="122">
        <v>48</v>
      </c>
      <c r="B53" s="149" t="s">
        <v>52</v>
      </c>
      <c r="C53" s="149"/>
      <c r="D53" s="120" t="s">
        <v>17</v>
      </c>
      <c r="E53" s="18">
        <f t="shared" ref="E53:K53" si="12">E52/E49*100</f>
        <v>90.2</v>
      </c>
      <c r="F53" s="18">
        <v>43.737574552683895</v>
      </c>
      <c r="G53" s="18">
        <f t="shared" si="12"/>
        <v>48.664122137404583</v>
      </c>
      <c r="H53" s="18">
        <f t="shared" si="12"/>
        <v>76.518218623481786</v>
      </c>
      <c r="I53" s="18">
        <f t="shared" si="12"/>
        <v>70.134874759152211</v>
      </c>
      <c r="J53" s="18">
        <f t="shared" si="12"/>
        <v>74.68879668049793</v>
      </c>
      <c r="K53" s="18">
        <f t="shared" si="12"/>
        <v>77.618069815195071</v>
      </c>
      <c r="L53" s="25">
        <f>L52/L49*100</f>
        <v>82.283464566929126</v>
      </c>
      <c r="M53" s="25">
        <f>M52/M49*100</f>
        <v>78.01556420233463</v>
      </c>
      <c r="N53" s="25">
        <f>N52/N49*100</f>
        <v>78.799249530956843</v>
      </c>
      <c r="O53" s="127">
        <f t="shared" si="0"/>
        <v>0.7836853286222123</v>
      </c>
      <c r="P53" s="127">
        <f t="shared" si="1"/>
        <v>101.00452433643845</v>
      </c>
    </row>
    <row r="54" spans="1:16" s="16" customFormat="1" ht="13.5" customHeight="1" x14ac:dyDescent="0.2">
      <c r="A54" s="122">
        <v>49</v>
      </c>
      <c r="B54" s="149" t="s">
        <v>54</v>
      </c>
      <c r="C54" s="149"/>
      <c r="D54" s="120" t="s">
        <v>13</v>
      </c>
      <c r="E54" s="7">
        <v>111</v>
      </c>
      <c r="F54" s="7">
        <v>71</v>
      </c>
      <c r="G54" s="7">
        <v>98</v>
      </c>
      <c r="H54" s="7">
        <v>121</v>
      </c>
      <c r="I54" s="7">
        <v>196</v>
      </c>
      <c r="J54" s="7">
        <v>232</v>
      </c>
      <c r="K54" s="7">
        <v>266</v>
      </c>
      <c r="L54" s="11">
        <v>281</v>
      </c>
      <c r="M54" s="11">
        <v>262</v>
      </c>
      <c r="N54" s="11">
        <v>278</v>
      </c>
      <c r="O54" s="219">
        <f t="shared" si="0"/>
        <v>16</v>
      </c>
      <c r="P54" s="127">
        <f t="shared" si="1"/>
        <v>106.10687022900764</v>
      </c>
    </row>
    <row r="55" spans="1:16" s="16" customFormat="1" ht="13.5" customHeight="1" x14ac:dyDescent="0.2">
      <c r="A55" s="122">
        <v>50</v>
      </c>
      <c r="B55" s="149" t="s">
        <v>52</v>
      </c>
      <c r="C55" s="149"/>
      <c r="D55" s="120" t="s">
        <v>17</v>
      </c>
      <c r="E55" s="18">
        <f t="shared" ref="E55:K55" si="13">E54/E49*100</f>
        <v>22.2</v>
      </c>
      <c r="F55" s="18">
        <v>14.115308151093439</v>
      </c>
      <c r="G55" s="18">
        <f t="shared" si="13"/>
        <v>18.702290076335878</v>
      </c>
      <c r="H55" s="18">
        <f t="shared" si="13"/>
        <v>24.493927125506072</v>
      </c>
      <c r="I55" s="18">
        <f t="shared" si="13"/>
        <v>37.764932562620423</v>
      </c>
      <c r="J55" s="18">
        <f t="shared" si="13"/>
        <v>48.132780082987551</v>
      </c>
      <c r="K55" s="18">
        <f t="shared" si="13"/>
        <v>54.620123203285416</v>
      </c>
      <c r="L55" s="25">
        <f>L54/L49*100</f>
        <v>55.314960629921259</v>
      </c>
      <c r="M55" s="25">
        <f>M54/M49*100</f>
        <v>50.972762645914393</v>
      </c>
      <c r="N55" s="25">
        <f>N54/N49*100</f>
        <v>52.157598499061919</v>
      </c>
      <c r="O55" s="127">
        <f t="shared" si="0"/>
        <v>1.1848358531475256</v>
      </c>
      <c r="P55" s="127">
        <f t="shared" si="1"/>
        <v>102.32444896380851</v>
      </c>
    </row>
    <row r="56" spans="1:16" s="16" customFormat="1" ht="13.5" customHeight="1" x14ac:dyDescent="0.2">
      <c r="A56" s="122">
        <v>51</v>
      </c>
      <c r="B56" s="149" t="s">
        <v>55</v>
      </c>
      <c r="C56" s="149"/>
      <c r="D56" s="120" t="s">
        <v>13</v>
      </c>
      <c r="E56" s="7">
        <v>221</v>
      </c>
      <c r="F56" s="7">
        <v>210</v>
      </c>
      <c r="G56" s="7">
        <v>241</v>
      </c>
      <c r="H56" s="7">
        <v>295</v>
      </c>
      <c r="I56" s="7">
        <v>253</v>
      </c>
      <c r="J56" s="7">
        <v>260</v>
      </c>
      <c r="K56" s="7">
        <v>281</v>
      </c>
      <c r="L56" s="11">
        <v>220</v>
      </c>
      <c r="M56" s="11">
        <v>246</v>
      </c>
      <c r="N56" s="11">
        <v>219</v>
      </c>
      <c r="O56" s="219">
        <f t="shared" si="0"/>
        <v>-27</v>
      </c>
      <c r="P56" s="127">
        <f t="shared" si="1"/>
        <v>89.024390243902445</v>
      </c>
    </row>
    <row r="57" spans="1:16" s="16" customFormat="1" ht="13.5" customHeight="1" x14ac:dyDescent="0.2">
      <c r="A57" s="122">
        <v>52</v>
      </c>
      <c r="B57" s="149" t="s">
        <v>52</v>
      </c>
      <c r="C57" s="149"/>
      <c r="D57" s="120" t="s">
        <v>17</v>
      </c>
      <c r="E57" s="18">
        <f t="shared" ref="E57:K57" si="14">E56/E49*100</f>
        <v>44.2</v>
      </c>
      <c r="F57" s="18">
        <v>41.749502982107359</v>
      </c>
      <c r="G57" s="18">
        <f t="shared" si="14"/>
        <v>45.992366412213741</v>
      </c>
      <c r="H57" s="18">
        <f t="shared" si="14"/>
        <v>59.716599190283404</v>
      </c>
      <c r="I57" s="18">
        <f t="shared" si="14"/>
        <v>48.747591522157997</v>
      </c>
      <c r="J57" s="18">
        <f t="shared" si="14"/>
        <v>53.941908713692946</v>
      </c>
      <c r="K57" s="18">
        <f t="shared" si="14"/>
        <v>57.700205338809027</v>
      </c>
      <c r="L57" s="25">
        <f>L56/L49*100</f>
        <v>43.30708661417323</v>
      </c>
      <c r="M57" s="25">
        <f>M56/M49*100</f>
        <v>47.859922178988327</v>
      </c>
      <c r="N57" s="25">
        <f>N56/N49*100</f>
        <v>41.088180112570356</v>
      </c>
      <c r="O57" s="127">
        <f t="shared" si="0"/>
        <v>-6.7717420664179713</v>
      </c>
      <c r="P57" s="127">
        <f t="shared" si="1"/>
        <v>85.85091291813481</v>
      </c>
    </row>
    <row r="58" spans="1:16" s="16" customFormat="1" ht="18" customHeight="1" x14ac:dyDescent="0.2">
      <c r="A58" s="8">
        <v>53</v>
      </c>
      <c r="B58" s="154" t="s">
        <v>56</v>
      </c>
      <c r="C58" s="154"/>
      <c r="D58" s="9" t="s">
        <v>57</v>
      </c>
      <c r="E58" s="10">
        <f>SUM(E59:E63)</f>
        <v>100002</v>
      </c>
      <c r="F58" s="10">
        <v>121103</v>
      </c>
      <c r="G58" s="10">
        <f t="shared" ref="G58:I58" si="15">SUM(G59:G63)</f>
        <v>145321</v>
      </c>
      <c r="H58" s="10">
        <f t="shared" si="15"/>
        <v>158230</v>
      </c>
      <c r="I58" s="10">
        <f t="shared" si="15"/>
        <v>177073</v>
      </c>
      <c r="J58" s="10">
        <v>201089</v>
      </c>
      <c r="K58" s="10">
        <v>220871</v>
      </c>
      <c r="L58" s="22">
        <f>SUM(L59:L63)</f>
        <v>240940</v>
      </c>
      <c r="M58" s="22">
        <f>SUM(M59:M63)</f>
        <v>235108</v>
      </c>
      <c r="N58" s="22">
        <f>SUM(N59:N63)</f>
        <v>255087</v>
      </c>
      <c r="O58" s="219">
        <f t="shared" si="0"/>
        <v>19979</v>
      </c>
      <c r="P58" s="127">
        <f t="shared" si="1"/>
        <v>108.49779675723497</v>
      </c>
    </row>
    <row r="59" spans="1:16" s="16" customFormat="1" ht="13.5" customHeight="1" x14ac:dyDescent="0.2">
      <c r="A59" s="122">
        <v>54</v>
      </c>
      <c r="B59" s="156" t="s">
        <v>58</v>
      </c>
      <c r="C59" s="156"/>
      <c r="D59" s="120" t="s">
        <v>57</v>
      </c>
      <c r="E59" s="7">
        <v>1170</v>
      </c>
      <c r="F59" s="7">
        <v>1259</v>
      </c>
      <c r="G59" s="7">
        <v>1368</v>
      </c>
      <c r="H59" s="7">
        <v>1375</v>
      </c>
      <c r="I59" s="7">
        <v>1209</v>
      </c>
      <c r="J59" s="7">
        <v>1139</v>
      </c>
      <c r="K59" s="7">
        <v>1164</v>
      </c>
      <c r="L59" s="11">
        <v>1097</v>
      </c>
      <c r="M59" s="11">
        <v>1067</v>
      </c>
      <c r="N59" s="11">
        <v>1103</v>
      </c>
      <c r="O59" s="219">
        <f t="shared" si="0"/>
        <v>36</v>
      </c>
      <c r="P59" s="127">
        <f t="shared" si="1"/>
        <v>103.37394564198688</v>
      </c>
    </row>
    <row r="60" spans="1:16" s="16" customFormat="1" ht="13.5" customHeight="1" x14ac:dyDescent="0.2">
      <c r="A60" s="122">
        <v>55</v>
      </c>
      <c r="B60" s="156" t="s">
        <v>59</v>
      </c>
      <c r="C60" s="156"/>
      <c r="D60" s="120" t="s">
        <v>57</v>
      </c>
      <c r="E60" s="7">
        <v>5753</v>
      </c>
      <c r="F60" s="7">
        <v>6804</v>
      </c>
      <c r="G60" s="7">
        <v>7961</v>
      </c>
      <c r="H60" s="7">
        <v>8964</v>
      </c>
      <c r="I60" s="7">
        <v>10370</v>
      </c>
      <c r="J60" s="7">
        <v>11905</v>
      </c>
      <c r="K60" s="7">
        <v>13622</v>
      </c>
      <c r="L60" s="11">
        <v>16028</v>
      </c>
      <c r="M60" s="11">
        <v>17155</v>
      </c>
      <c r="N60" s="11">
        <v>18593</v>
      </c>
      <c r="O60" s="219">
        <f t="shared" si="0"/>
        <v>1438</v>
      </c>
      <c r="P60" s="127">
        <f t="shared" si="1"/>
        <v>108.38239580297288</v>
      </c>
    </row>
    <row r="61" spans="1:16" s="16" customFormat="1" ht="13.5" customHeight="1" x14ac:dyDescent="0.2">
      <c r="A61" s="122">
        <v>56</v>
      </c>
      <c r="B61" s="156" t="s">
        <v>60</v>
      </c>
      <c r="C61" s="156"/>
      <c r="D61" s="120" t="s">
        <v>57</v>
      </c>
      <c r="E61" s="7">
        <v>4455</v>
      </c>
      <c r="F61" s="7">
        <v>5238</v>
      </c>
      <c r="G61" s="7">
        <v>6307</v>
      </c>
      <c r="H61" s="7">
        <v>7474</v>
      </c>
      <c r="I61" s="7">
        <v>8680</v>
      </c>
      <c r="J61" s="7">
        <v>10168</v>
      </c>
      <c r="K61" s="7">
        <v>11593</v>
      </c>
      <c r="L61" s="11">
        <v>12746</v>
      </c>
      <c r="M61" s="11">
        <v>12235</v>
      </c>
      <c r="N61" s="11">
        <v>12956</v>
      </c>
      <c r="O61" s="219">
        <f t="shared" si="0"/>
        <v>721</v>
      </c>
      <c r="P61" s="127">
        <f t="shared" si="1"/>
        <v>105.89293011851247</v>
      </c>
    </row>
    <row r="62" spans="1:16" s="16" customFormat="1" ht="13.5" customHeight="1" x14ac:dyDescent="0.2">
      <c r="A62" s="122">
        <v>57</v>
      </c>
      <c r="B62" s="156" t="s">
        <v>61</v>
      </c>
      <c r="C62" s="156"/>
      <c r="D62" s="120" t="s">
        <v>57</v>
      </c>
      <c r="E62" s="7">
        <v>54098</v>
      </c>
      <c r="F62" s="7">
        <v>64763</v>
      </c>
      <c r="G62" s="7">
        <v>79021</v>
      </c>
      <c r="H62" s="7">
        <v>84084</v>
      </c>
      <c r="I62" s="7">
        <v>93253</v>
      </c>
      <c r="J62" s="7">
        <v>108569</v>
      </c>
      <c r="K62" s="7">
        <v>119662</v>
      </c>
      <c r="L62" s="11">
        <v>129469</v>
      </c>
      <c r="M62" s="11">
        <v>130230</v>
      </c>
      <c r="N62" s="11">
        <v>143881</v>
      </c>
      <c r="O62" s="219">
        <f t="shared" si="0"/>
        <v>13651</v>
      </c>
      <c r="P62" s="127">
        <f t="shared" si="1"/>
        <v>110.48222375796668</v>
      </c>
    </row>
    <row r="63" spans="1:16" s="16" customFormat="1" ht="13.5" customHeight="1" x14ac:dyDescent="0.2">
      <c r="A63" s="122">
        <v>58</v>
      </c>
      <c r="B63" s="156" t="s">
        <v>62</v>
      </c>
      <c r="C63" s="156"/>
      <c r="D63" s="120" t="s">
        <v>57</v>
      </c>
      <c r="E63" s="7">
        <v>34526</v>
      </c>
      <c r="F63" s="7">
        <v>43039</v>
      </c>
      <c r="G63" s="7">
        <v>50664</v>
      </c>
      <c r="H63" s="7">
        <v>56333</v>
      </c>
      <c r="I63" s="7">
        <v>63561</v>
      </c>
      <c r="J63" s="7">
        <v>69308</v>
      </c>
      <c r="K63" s="7">
        <v>74830</v>
      </c>
      <c r="L63" s="11">
        <v>81600</v>
      </c>
      <c r="M63" s="11">
        <v>74421</v>
      </c>
      <c r="N63" s="11">
        <v>78554</v>
      </c>
      <c r="O63" s="219">
        <f t="shared" si="0"/>
        <v>4133</v>
      </c>
      <c r="P63" s="127">
        <f t="shared" si="1"/>
        <v>105.55353999543141</v>
      </c>
    </row>
    <row r="64" spans="1:16" s="16" customFormat="1" ht="13.5" customHeight="1" x14ac:dyDescent="0.2">
      <c r="A64" s="122">
        <v>59</v>
      </c>
      <c r="B64" s="149" t="s">
        <v>63</v>
      </c>
      <c r="C64" s="149"/>
      <c r="D64" s="120" t="s">
        <v>57</v>
      </c>
      <c r="E64" s="7">
        <f t="shared" ref="E64:J64" si="16">SUM(E65:E69)</f>
        <v>47470</v>
      </c>
      <c r="F64" s="7">
        <v>54167</v>
      </c>
      <c r="G64" s="7">
        <f t="shared" si="16"/>
        <v>64873</v>
      </c>
      <c r="H64" s="7">
        <f t="shared" si="16"/>
        <v>70095</v>
      </c>
      <c r="I64" s="7">
        <f t="shared" si="16"/>
        <v>77893</v>
      </c>
      <c r="J64" s="7">
        <f t="shared" si="16"/>
        <v>90173</v>
      </c>
      <c r="K64" s="7">
        <v>95384</v>
      </c>
      <c r="L64" s="22">
        <f>SUM(L65:L69)</f>
        <v>107829</v>
      </c>
      <c r="M64" s="22">
        <f>SUM(M65:M69)</f>
        <v>108062</v>
      </c>
      <c r="N64" s="22">
        <f>SUM(N65:N69)</f>
        <v>114428</v>
      </c>
      <c r="O64" s="219">
        <f t="shared" si="0"/>
        <v>6366</v>
      </c>
      <c r="P64" s="127">
        <f t="shared" si="1"/>
        <v>105.89106253817253</v>
      </c>
    </row>
    <row r="65" spans="1:16" s="16" customFormat="1" ht="13.5" customHeight="1" x14ac:dyDescent="0.2">
      <c r="A65" s="122">
        <v>60</v>
      </c>
      <c r="B65" s="156" t="s">
        <v>64</v>
      </c>
      <c r="C65" s="156"/>
      <c r="D65" s="120" t="s">
        <v>57</v>
      </c>
      <c r="E65" s="7">
        <v>388</v>
      </c>
      <c r="F65" s="7">
        <v>457</v>
      </c>
      <c r="G65" s="7">
        <v>503</v>
      </c>
      <c r="H65" s="7">
        <v>481</v>
      </c>
      <c r="I65" s="7">
        <v>447</v>
      </c>
      <c r="J65" s="7">
        <v>450</v>
      </c>
      <c r="K65" s="7">
        <v>442</v>
      </c>
      <c r="L65" s="7">
        <v>410</v>
      </c>
      <c r="M65" s="7">
        <v>392</v>
      </c>
      <c r="N65" s="7">
        <v>416</v>
      </c>
      <c r="O65" s="219">
        <f t="shared" si="0"/>
        <v>24</v>
      </c>
      <c r="P65" s="127">
        <f t="shared" si="1"/>
        <v>106.12244897959184</v>
      </c>
    </row>
    <row r="66" spans="1:16" s="16" customFormat="1" ht="13.5" customHeight="1" x14ac:dyDescent="0.2">
      <c r="A66" s="122">
        <v>61</v>
      </c>
      <c r="B66" s="156" t="s">
        <v>65</v>
      </c>
      <c r="C66" s="156"/>
      <c r="D66" s="120" t="s">
        <v>57</v>
      </c>
      <c r="E66" s="7">
        <v>1901</v>
      </c>
      <c r="F66" s="7">
        <v>2154</v>
      </c>
      <c r="G66" s="7">
        <v>2436</v>
      </c>
      <c r="H66" s="7">
        <v>2551</v>
      </c>
      <c r="I66" s="7">
        <v>3058</v>
      </c>
      <c r="J66" s="7">
        <v>3489</v>
      </c>
      <c r="K66" s="7">
        <v>4034</v>
      </c>
      <c r="L66" s="7">
        <v>4721</v>
      </c>
      <c r="M66" s="7">
        <v>5285</v>
      </c>
      <c r="N66" s="7">
        <v>5670</v>
      </c>
      <c r="O66" s="219">
        <f t="shared" si="0"/>
        <v>385</v>
      </c>
      <c r="P66" s="127">
        <f t="shared" si="1"/>
        <v>107.28476821192052</v>
      </c>
    </row>
    <row r="67" spans="1:16" s="16" customFormat="1" ht="13.5" customHeight="1" x14ac:dyDescent="0.2">
      <c r="A67" s="122">
        <v>62</v>
      </c>
      <c r="B67" s="156" t="s">
        <v>66</v>
      </c>
      <c r="C67" s="156"/>
      <c r="D67" s="120" t="s">
        <v>57</v>
      </c>
      <c r="E67" s="7">
        <v>1969</v>
      </c>
      <c r="F67" s="7">
        <v>2298</v>
      </c>
      <c r="G67" s="7">
        <v>2549</v>
      </c>
      <c r="H67" s="7">
        <v>2926</v>
      </c>
      <c r="I67" s="7">
        <v>3448</v>
      </c>
      <c r="J67" s="7">
        <v>3950</v>
      </c>
      <c r="K67" s="7">
        <v>4468</v>
      </c>
      <c r="L67" s="7">
        <v>5028</v>
      </c>
      <c r="M67" s="7">
        <v>4951</v>
      </c>
      <c r="N67" s="7">
        <v>5286</v>
      </c>
      <c r="O67" s="219">
        <f t="shared" si="0"/>
        <v>335</v>
      </c>
      <c r="P67" s="127">
        <f t="shared" si="1"/>
        <v>106.76630983639667</v>
      </c>
    </row>
    <row r="68" spans="1:16" s="16" customFormat="1" ht="13.5" customHeight="1" x14ac:dyDescent="0.2">
      <c r="A68" s="122">
        <v>63</v>
      </c>
      <c r="B68" s="156" t="s">
        <v>67</v>
      </c>
      <c r="C68" s="156"/>
      <c r="D68" s="120" t="s">
        <v>57</v>
      </c>
      <c r="E68" s="7">
        <v>26431</v>
      </c>
      <c r="F68" s="7">
        <v>30183</v>
      </c>
      <c r="G68" s="7">
        <v>36941</v>
      </c>
      <c r="H68" s="7">
        <v>38783</v>
      </c>
      <c r="I68" s="7">
        <v>42705</v>
      </c>
      <c r="J68" s="7">
        <v>50831</v>
      </c>
      <c r="K68" s="7">
        <v>53646</v>
      </c>
      <c r="L68" s="7">
        <v>60761</v>
      </c>
      <c r="M68" s="7">
        <v>62307</v>
      </c>
      <c r="N68" s="7">
        <v>67268</v>
      </c>
      <c r="O68" s="219">
        <f t="shared" si="0"/>
        <v>4961</v>
      </c>
      <c r="P68" s="127">
        <f t="shared" si="1"/>
        <v>107.96218723417914</v>
      </c>
    </row>
    <row r="69" spans="1:16" s="16" customFormat="1" ht="13.5" customHeight="1" x14ac:dyDescent="0.2">
      <c r="A69" s="122">
        <v>64</v>
      </c>
      <c r="B69" s="156" t="s">
        <v>68</v>
      </c>
      <c r="C69" s="156"/>
      <c r="D69" s="120" t="s">
        <v>57</v>
      </c>
      <c r="E69" s="7">
        <v>16781</v>
      </c>
      <c r="F69" s="7">
        <v>19075</v>
      </c>
      <c r="G69" s="7">
        <v>22444</v>
      </c>
      <c r="H69" s="7">
        <v>25354</v>
      </c>
      <c r="I69" s="7">
        <v>28235</v>
      </c>
      <c r="J69" s="7">
        <v>31453</v>
      </c>
      <c r="K69" s="7">
        <v>32794</v>
      </c>
      <c r="L69" s="7">
        <v>36909</v>
      </c>
      <c r="M69" s="7">
        <v>35127</v>
      </c>
      <c r="N69" s="7">
        <v>35788</v>
      </c>
      <c r="O69" s="219">
        <f t="shared" si="0"/>
        <v>661</v>
      </c>
      <c r="P69" s="127">
        <f t="shared" si="1"/>
        <v>101.88174338827682</v>
      </c>
    </row>
    <row r="70" spans="1:16" s="16" customFormat="1" ht="13.5" customHeight="1" x14ac:dyDescent="0.2">
      <c r="A70" s="122">
        <v>65</v>
      </c>
      <c r="B70" s="149" t="s">
        <v>69</v>
      </c>
      <c r="C70" s="149"/>
      <c r="D70" s="120" t="s">
        <v>57</v>
      </c>
      <c r="E70" s="7">
        <v>1051</v>
      </c>
      <c r="F70" s="7">
        <v>1211</v>
      </c>
      <c r="G70" s="7">
        <v>1356</v>
      </c>
      <c r="H70" s="7">
        <v>1523</v>
      </c>
      <c r="I70" s="7">
        <v>1634</v>
      </c>
      <c r="J70" s="7">
        <v>1766</v>
      </c>
      <c r="K70" s="7">
        <v>2042</v>
      </c>
      <c r="L70" s="7">
        <v>2294</v>
      </c>
      <c r="M70" s="7">
        <v>2267</v>
      </c>
      <c r="N70" s="7">
        <v>2442</v>
      </c>
      <c r="O70" s="219">
        <f t="shared" si="0"/>
        <v>175</v>
      </c>
      <c r="P70" s="127">
        <f t="shared" si="1"/>
        <v>107.71945302161447</v>
      </c>
    </row>
    <row r="71" spans="1:16" s="16" customFormat="1" ht="13.5" customHeight="1" x14ac:dyDescent="0.2">
      <c r="A71" s="122">
        <v>66</v>
      </c>
      <c r="B71" s="149" t="s">
        <v>70</v>
      </c>
      <c r="C71" s="149"/>
      <c r="D71" s="120" t="s">
        <v>57</v>
      </c>
      <c r="E71" s="7">
        <v>26773</v>
      </c>
      <c r="F71" s="7">
        <v>43804</v>
      </c>
      <c r="G71" s="7">
        <v>52945</v>
      </c>
      <c r="H71" s="7">
        <v>57048</v>
      </c>
      <c r="I71" s="7">
        <v>62459</v>
      </c>
      <c r="J71" s="7">
        <v>64750</v>
      </c>
      <c r="K71" s="7">
        <v>76184</v>
      </c>
      <c r="L71" s="7">
        <v>81944</v>
      </c>
      <c r="M71" s="7">
        <v>88944</v>
      </c>
      <c r="N71" s="7">
        <v>93692</v>
      </c>
      <c r="O71" s="219">
        <f t="shared" ref="O71:O101" si="17">N71-M71</f>
        <v>4748</v>
      </c>
      <c r="P71" s="127">
        <f t="shared" ref="P71:P101" si="18">N71/M71*100</f>
        <v>105.33819032200036</v>
      </c>
    </row>
    <row r="72" spans="1:16" s="16" customFormat="1" ht="13.5" customHeight="1" x14ac:dyDescent="0.2">
      <c r="A72" s="122">
        <v>67</v>
      </c>
      <c r="B72" s="149" t="s">
        <v>71</v>
      </c>
      <c r="C72" s="149"/>
      <c r="D72" s="120" t="s">
        <v>57</v>
      </c>
      <c r="E72" s="7">
        <v>11864</v>
      </c>
      <c r="F72" s="7">
        <v>252</v>
      </c>
      <c r="G72" s="7">
        <v>440</v>
      </c>
      <c r="H72" s="7">
        <v>865</v>
      </c>
      <c r="I72" s="7">
        <v>637</v>
      </c>
      <c r="J72" s="7">
        <v>588</v>
      </c>
      <c r="K72" s="7">
        <v>689</v>
      </c>
      <c r="L72" s="7">
        <v>475</v>
      </c>
      <c r="M72" s="7">
        <v>1921</v>
      </c>
      <c r="N72" s="7">
        <v>637</v>
      </c>
      <c r="O72" s="220">
        <f t="shared" si="17"/>
        <v>-1284</v>
      </c>
      <c r="P72" s="138">
        <f t="shared" si="18"/>
        <v>33.159812597605416</v>
      </c>
    </row>
    <row r="73" spans="1:16" s="16" customFormat="1" ht="13.5" customHeight="1" x14ac:dyDescent="0.2">
      <c r="A73" s="122">
        <v>68</v>
      </c>
      <c r="B73" s="149" t="s">
        <v>72</v>
      </c>
      <c r="C73" s="149"/>
      <c r="D73" s="120" t="s">
        <v>57</v>
      </c>
      <c r="E73" s="7">
        <v>27325</v>
      </c>
      <c r="F73" s="7">
        <v>1182</v>
      </c>
      <c r="G73" s="7">
        <v>2455</v>
      </c>
      <c r="H73" s="7">
        <v>1170</v>
      </c>
      <c r="I73" s="7">
        <v>1051</v>
      </c>
      <c r="J73" s="7">
        <v>615</v>
      </c>
      <c r="K73" s="7">
        <v>517</v>
      </c>
      <c r="L73" s="7">
        <v>436</v>
      </c>
      <c r="M73" s="7">
        <v>10863</v>
      </c>
      <c r="N73" s="7">
        <v>298</v>
      </c>
      <c r="O73" s="220">
        <f t="shared" si="17"/>
        <v>-10565</v>
      </c>
      <c r="P73" s="138">
        <f t="shared" si="18"/>
        <v>2.7432569271840195</v>
      </c>
    </row>
    <row r="74" spans="1:16" s="16" customFormat="1" ht="13.5" customHeight="1" x14ac:dyDescent="0.2">
      <c r="A74" s="122">
        <v>69</v>
      </c>
      <c r="B74" s="149" t="s">
        <v>73</v>
      </c>
      <c r="C74" s="149"/>
      <c r="D74" s="120" t="s">
        <v>57</v>
      </c>
      <c r="E74" s="7">
        <v>4613</v>
      </c>
      <c r="F74" s="7">
        <v>4075</v>
      </c>
      <c r="G74" s="7">
        <v>3089</v>
      </c>
      <c r="H74" s="7">
        <v>3161</v>
      </c>
      <c r="I74" s="7">
        <v>3609</v>
      </c>
      <c r="J74" s="7">
        <v>6437</v>
      </c>
      <c r="K74" s="7">
        <v>8367</v>
      </c>
      <c r="L74" s="7">
        <v>6653</v>
      </c>
      <c r="M74" s="7">
        <v>13450</v>
      </c>
      <c r="N74" s="7">
        <v>9368</v>
      </c>
      <c r="O74" s="220">
        <f t="shared" si="17"/>
        <v>-4082</v>
      </c>
      <c r="P74" s="138">
        <f t="shared" si="18"/>
        <v>69.65055762081785</v>
      </c>
    </row>
    <row r="75" spans="1:16" s="16" customFormat="1" ht="13.5" customHeight="1" x14ac:dyDescent="0.2">
      <c r="A75" s="122">
        <v>70</v>
      </c>
      <c r="B75" s="149" t="s">
        <v>74</v>
      </c>
      <c r="C75" s="149"/>
      <c r="D75" s="120" t="s">
        <v>57</v>
      </c>
      <c r="E75" s="7">
        <v>1844</v>
      </c>
      <c r="F75" s="7">
        <v>265</v>
      </c>
      <c r="G75" s="7">
        <v>118</v>
      </c>
      <c r="H75" s="7">
        <v>199</v>
      </c>
      <c r="I75" s="7">
        <v>488</v>
      </c>
      <c r="J75" s="7">
        <v>713</v>
      </c>
      <c r="K75" s="7">
        <v>734</v>
      </c>
      <c r="L75" s="7">
        <v>262</v>
      </c>
      <c r="M75" s="7">
        <v>1315</v>
      </c>
      <c r="N75" s="7">
        <v>469</v>
      </c>
      <c r="O75" s="220">
        <f t="shared" si="17"/>
        <v>-846</v>
      </c>
      <c r="P75" s="138">
        <f t="shared" si="18"/>
        <v>35.665399239543724</v>
      </c>
    </row>
    <row r="76" spans="1:16" s="16" customFormat="1" ht="18" customHeight="1" x14ac:dyDescent="0.2">
      <c r="A76" s="8">
        <v>71</v>
      </c>
      <c r="B76" s="154" t="s">
        <v>75</v>
      </c>
      <c r="C76" s="154"/>
      <c r="D76" s="9" t="s">
        <v>23</v>
      </c>
      <c r="E76" s="10">
        <f>E77+E78+E79</f>
        <v>1185</v>
      </c>
      <c r="F76" s="10">
        <v>1105</v>
      </c>
      <c r="G76" s="10">
        <f>G77+G78+G79</f>
        <v>1122</v>
      </c>
      <c r="H76" s="10">
        <f>H77+H78+H79</f>
        <v>1078</v>
      </c>
      <c r="I76" s="10">
        <v>1097</v>
      </c>
      <c r="J76" s="10">
        <v>1061</v>
      </c>
      <c r="K76" s="10">
        <v>1092</v>
      </c>
      <c r="L76" s="22">
        <f>SUM(L77:L79)</f>
        <v>1104</v>
      </c>
      <c r="M76" s="22">
        <v>994</v>
      </c>
      <c r="N76" s="22">
        <v>992</v>
      </c>
      <c r="O76" s="220">
        <f t="shared" si="17"/>
        <v>-2</v>
      </c>
      <c r="P76" s="138">
        <f t="shared" si="18"/>
        <v>99.798792756539228</v>
      </c>
    </row>
    <row r="77" spans="1:16" s="16" customFormat="1" ht="13.5" customHeight="1" x14ac:dyDescent="0.2">
      <c r="A77" s="122">
        <v>72</v>
      </c>
      <c r="B77" s="155" t="s">
        <v>76</v>
      </c>
      <c r="C77" s="119" t="s">
        <v>77</v>
      </c>
      <c r="D77" s="120" t="s">
        <v>23</v>
      </c>
      <c r="E77" s="7">
        <v>589</v>
      </c>
      <c r="F77" s="7">
        <v>543</v>
      </c>
      <c r="G77" s="7">
        <v>509</v>
      </c>
      <c r="H77" s="7">
        <v>487</v>
      </c>
      <c r="I77" s="7">
        <v>462</v>
      </c>
      <c r="J77" s="7">
        <v>468</v>
      </c>
      <c r="K77" s="7">
        <v>457</v>
      </c>
      <c r="L77" s="7">
        <v>464</v>
      </c>
      <c r="M77" s="7">
        <v>440</v>
      </c>
      <c r="N77" s="7">
        <v>409</v>
      </c>
      <c r="O77" s="219">
        <f t="shared" si="17"/>
        <v>-31</v>
      </c>
      <c r="P77" s="127">
        <f t="shared" si="18"/>
        <v>92.954545454545453</v>
      </c>
    </row>
    <row r="78" spans="1:16" s="16" customFormat="1" ht="13.5" customHeight="1" x14ac:dyDescent="0.2">
      <c r="A78" s="122">
        <v>73</v>
      </c>
      <c r="B78" s="155"/>
      <c r="C78" s="119" t="s">
        <v>78</v>
      </c>
      <c r="D78" s="120" t="s">
        <v>23</v>
      </c>
      <c r="E78" s="7">
        <v>499</v>
      </c>
      <c r="F78" s="7">
        <v>447</v>
      </c>
      <c r="G78" s="7">
        <v>500</v>
      </c>
      <c r="H78" s="7">
        <v>499</v>
      </c>
      <c r="I78" s="7">
        <v>547</v>
      </c>
      <c r="J78" s="7">
        <v>522</v>
      </c>
      <c r="K78" s="7">
        <v>556</v>
      </c>
      <c r="L78" s="7">
        <v>569</v>
      </c>
      <c r="M78" s="7">
        <v>523</v>
      </c>
      <c r="N78" s="7">
        <v>528</v>
      </c>
      <c r="O78" s="219">
        <f t="shared" si="17"/>
        <v>5</v>
      </c>
      <c r="P78" s="127">
        <f t="shared" si="18"/>
        <v>100.95602294455065</v>
      </c>
    </row>
    <row r="79" spans="1:16" s="16" customFormat="1" ht="13.5" customHeight="1" x14ac:dyDescent="0.2">
      <c r="A79" s="122">
        <v>74</v>
      </c>
      <c r="B79" s="155"/>
      <c r="C79" s="119" t="s">
        <v>79</v>
      </c>
      <c r="D79" s="120" t="s">
        <v>23</v>
      </c>
      <c r="E79" s="7">
        <v>97</v>
      </c>
      <c r="F79" s="7">
        <v>116</v>
      </c>
      <c r="G79" s="7">
        <v>113</v>
      </c>
      <c r="H79" s="7">
        <v>92</v>
      </c>
      <c r="I79" s="7">
        <v>88</v>
      </c>
      <c r="J79" s="7">
        <v>71</v>
      </c>
      <c r="K79" s="7">
        <v>79</v>
      </c>
      <c r="L79" s="7">
        <v>71</v>
      </c>
      <c r="M79" s="7">
        <v>31</v>
      </c>
      <c r="N79" s="7">
        <v>50</v>
      </c>
      <c r="O79" s="219">
        <f t="shared" si="17"/>
        <v>19</v>
      </c>
      <c r="P79" s="127">
        <f t="shared" si="18"/>
        <v>161.29032258064515</v>
      </c>
    </row>
    <row r="80" spans="1:16" s="16" customFormat="1" ht="13.5" customHeight="1" x14ac:dyDescent="0.2">
      <c r="A80" s="122">
        <v>75</v>
      </c>
      <c r="B80" s="152" t="s">
        <v>80</v>
      </c>
      <c r="C80" s="152"/>
      <c r="D80" s="120" t="s">
        <v>23</v>
      </c>
      <c r="E80" s="7">
        <v>509</v>
      </c>
      <c r="F80" s="7">
        <v>476</v>
      </c>
      <c r="G80" s="7">
        <v>502</v>
      </c>
      <c r="H80" s="7">
        <v>477</v>
      </c>
      <c r="I80" s="7">
        <v>500</v>
      </c>
      <c r="J80" s="7">
        <v>471</v>
      </c>
      <c r="K80" s="7">
        <v>487</v>
      </c>
      <c r="L80" s="7">
        <v>476</v>
      </c>
      <c r="M80" s="7">
        <v>396</v>
      </c>
      <c r="N80" s="7">
        <v>407</v>
      </c>
      <c r="O80" s="219">
        <f t="shared" si="17"/>
        <v>11</v>
      </c>
      <c r="P80" s="127">
        <f t="shared" si="18"/>
        <v>102.77777777777777</v>
      </c>
    </row>
    <row r="81" spans="1:16" s="16" customFormat="1" ht="13.5" customHeight="1" x14ac:dyDescent="0.2">
      <c r="A81" s="122">
        <v>76</v>
      </c>
      <c r="B81" s="149" t="s">
        <v>81</v>
      </c>
      <c r="C81" s="149"/>
      <c r="D81" s="120" t="s">
        <v>82</v>
      </c>
      <c r="E81" s="18">
        <v>0.8</v>
      </c>
      <c r="F81" s="18">
        <v>8</v>
      </c>
      <c r="G81" s="18">
        <v>11.5</v>
      </c>
      <c r="H81" s="18">
        <v>18.8</v>
      </c>
      <c r="I81" s="18">
        <v>21.6</v>
      </c>
      <c r="J81" s="18">
        <v>24.3</v>
      </c>
      <c r="K81" s="18">
        <v>27.3</v>
      </c>
      <c r="L81" s="18">
        <v>26.8</v>
      </c>
      <c r="M81" s="18">
        <v>38.700000000000003</v>
      </c>
      <c r="N81" s="18">
        <v>27</v>
      </c>
      <c r="O81" s="127">
        <f t="shared" si="17"/>
        <v>-11.700000000000003</v>
      </c>
      <c r="P81" s="127">
        <f t="shared" si="18"/>
        <v>69.767441860465112</v>
      </c>
    </row>
    <row r="82" spans="1:16" s="16" customFormat="1" ht="13.5" customHeight="1" x14ac:dyDescent="0.2">
      <c r="A82" s="122">
        <v>77</v>
      </c>
      <c r="B82" s="149" t="s">
        <v>83</v>
      </c>
      <c r="C82" s="149"/>
      <c r="D82" s="120" t="s">
        <v>82</v>
      </c>
      <c r="E82" s="18">
        <v>0.3</v>
      </c>
      <c r="F82" s="18">
        <v>1.5</v>
      </c>
      <c r="G82" s="18">
        <v>8</v>
      </c>
      <c r="H82" s="18">
        <v>4</v>
      </c>
      <c r="I82" s="18">
        <v>5</v>
      </c>
      <c r="J82" s="18">
        <v>6.2</v>
      </c>
      <c r="K82" s="18">
        <v>6.91</v>
      </c>
      <c r="L82" s="18">
        <v>6.9</v>
      </c>
      <c r="M82" s="18">
        <v>7.2</v>
      </c>
      <c r="N82" s="18">
        <v>10.4</v>
      </c>
      <c r="O82" s="127">
        <f t="shared" si="17"/>
        <v>3.2</v>
      </c>
      <c r="P82" s="127">
        <f t="shared" si="18"/>
        <v>144.44444444444443</v>
      </c>
    </row>
    <row r="83" spans="1:16" s="16" customFormat="1" ht="13.5" customHeight="1" x14ac:dyDescent="0.2">
      <c r="A83" s="122">
        <v>78</v>
      </c>
      <c r="B83" s="149" t="s">
        <v>84</v>
      </c>
      <c r="C83" s="149"/>
      <c r="D83" s="120" t="s">
        <v>82</v>
      </c>
      <c r="E83" s="18"/>
      <c r="F83" s="18"/>
      <c r="G83" s="18">
        <v>26</v>
      </c>
      <c r="H83" s="18">
        <v>85.5</v>
      </c>
      <c r="I83" s="18">
        <v>207</v>
      </c>
      <c r="J83" s="18">
        <v>30</v>
      </c>
      <c r="K83" s="18"/>
      <c r="L83" s="18">
        <v>149</v>
      </c>
      <c r="M83" s="18">
        <v>458</v>
      </c>
      <c r="N83" s="18">
        <v>1193.5</v>
      </c>
      <c r="O83" s="127">
        <f t="shared" si="17"/>
        <v>735.5</v>
      </c>
      <c r="P83" s="127">
        <f t="shared" si="18"/>
        <v>260.58951965065506</v>
      </c>
    </row>
    <row r="84" spans="1:16" s="16" customFormat="1" ht="13.5" customHeight="1" x14ac:dyDescent="0.2">
      <c r="A84" s="122">
        <v>79</v>
      </c>
      <c r="B84" s="149" t="s">
        <v>85</v>
      </c>
      <c r="C84" s="149"/>
      <c r="D84" s="120" t="s">
        <v>82</v>
      </c>
      <c r="E84" s="18"/>
      <c r="F84" s="18">
        <v>20</v>
      </c>
      <c r="G84" s="18">
        <v>10</v>
      </c>
      <c r="H84" s="18">
        <v>16.7</v>
      </c>
      <c r="I84" s="18">
        <v>73</v>
      </c>
      <c r="J84" s="18">
        <v>50</v>
      </c>
      <c r="K84" s="18">
        <v>5</v>
      </c>
      <c r="L84" s="18">
        <v>1.2</v>
      </c>
      <c r="M84" s="18">
        <v>1.8</v>
      </c>
      <c r="N84" s="18">
        <v>10</v>
      </c>
      <c r="O84" s="127">
        <f t="shared" si="17"/>
        <v>8.1999999999999993</v>
      </c>
      <c r="P84" s="127">
        <f t="shared" si="18"/>
        <v>555.55555555555554</v>
      </c>
    </row>
    <row r="85" spans="1:16" s="16" customFormat="1" ht="13.5" customHeight="1" x14ac:dyDescent="0.2">
      <c r="A85" s="122">
        <v>80</v>
      </c>
      <c r="B85" s="149" t="s">
        <v>86</v>
      </c>
      <c r="C85" s="149"/>
      <c r="D85" s="120" t="s">
        <v>7</v>
      </c>
      <c r="E85" s="7">
        <v>1</v>
      </c>
      <c r="F85" s="7">
        <v>1</v>
      </c>
      <c r="G85" s="7">
        <v>1</v>
      </c>
      <c r="H85" s="7">
        <v>1</v>
      </c>
      <c r="I85" s="7">
        <v>1</v>
      </c>
      <c r="J85" s="7">
        <v>1</v>
      </c>
      <c r="K85" s="7">
        <v>1</v>
      </c>
      <c r="L85" s="7">
        <v>1</v>
      </c>
      <c r="M85" s="7">
        <v>1</v>
      </c>
      <c r="N85" s="7">
        <v>1</v>
      </c>
      <c r="O85" s="219">
        <f t="shared" si="17"/>
        <v>0</v>
      </c>
      <c r="P85" s="127">
        <f t="shared" si="18"/>
        <v>100</v>
      </c>
    </row>
    <row r="86" spans="1:16" s="16" customFormat="1" ht="13.5" customHeight="1" x14ac:dyDescent="0.2">
      <c r="A86" s="122">
        <v>81</v>
      </c>
      <c r="B86" s="149" t="s">
        <v>87</v>
      </c>
      <c r="C86" s="149"/>
      <c r="D86" s="120" t="s">
        <v>7</v>
      </c>
      <c r="E86" s="7">
        <v>17</v>
      </c>
      <c r="F86" s="7">
        <v>17</v>
      </c>
      <c r="G86" s="7">
        <v>17</v>
      </c>
      <c r="H86" s="7">
        <v>16</v>
      </c>
      <c r="I86" s="7">
        <v>14</v>
      </c>
      <c r="J86" s="7">
        <v>15</v>
      </c>
      <c r="K86" s="7">
        <v>15</v>
      </c>
      <c r="L86" s="7">
        <v>14</v>
      </c>
      <c r="M86" s="7">
        <v>15</v>
      </c>
      <c r="N86" s="7">
        <v>16</v>
      </c>
      <c r="O86" s="219">
        <f t="shared" si="17"/>
        <v>1</v>
      </c>
      <c r="P86" s="127">
        <f t="shared" si="18"/>
        <v>106.66666666666667</v>
      </c>
    </row>
    <row r="87" spans="1:16" s="16" customFormat="1" ht="13.5" customHeight="1" x14ac:dyDescent="0.2">
      <c r="A87" s="122">
        <v>82</v>
      </c>
      <c r="B87" s="149" t="s">
        <v>88</v>
      </c>
      <c r="C87" s="149"/>
      <c r="D87" s="120" t="s">
        <v>23</v>
      </c>
      <c r="E87" s="7">
        <v>400</v>
      </c>
      <c r="F87" s="7">
        <v>410</v>
      </c>
      <c r="G87" s="7">
        <v>406</v>
      </c>
      <c r="H87" s="7">
        <v>362</v>
      </c>
      <c r="I87" s="7">
        <v>305</v>
      </c>
      <c r="J87" s="7">
        <v>307</v>
      </c>
      <c r="K87" s="7">
        <v>327</v>
      </c>
      <c r="L87" s="7">
        <v>332</v>
      </c>
      <c r="M87" s="7">
        <v>359</v>
      </c>
      <c r="N87" s="7">
        <v>392</v>
      </c>
      <c r="O87" s="219">
        <f t="shared" si="17"/>
        <v>33</v>
      </c>
      <c r="P87" s="127">
        <f t="shared" si="18"/>
        <v>109.19220055710306</v>
      </c>
    </row>
    <row r="88" spans="1:16" s="16" customFormat="1" ht="13.5" customHeight="1" x14ac:dyDescent="0.2">
      <c r="A88" s="122">
        <v>83</v>
      </c>
      <c r="B88" s="149" t="s">
        <v>89</v>
      </c>
      <c r="C88" s="149"/>
      <c r="D88" s="120" t="s">
        <v>23</v>
      </c>
      <c r="E88" s="7">
        <v>211</v>
      </c>
      <c r="F88" s="7">
        <v>204</v>
      </c>
      <c r="G88" s="7">
        <v>192</v>
      </c>
      <c r="H88" s="7">
        <v>172</v>
      </c>
      <c r="I88" s="7">
        <v>137</v>
      </c>
      <c r="J88" s="7">
        <v>149</v>
      </c>
      <c r="K88" s="7">
        <v>158</v>
      </c>
      <c r="L88" s="7">
        <v>161</v>
      </c>
      <c r="M88" s="7">
        <v>165</v>
      </c>
      <c r="N88" s="7">
        <v>187</v>
      </c>
      <c r="O88" s="219">
        <f t="shared" si="17"/>
        <v>22</v>
      </c>
      <c r="P88" s="127">
        <f t="shared" si="18"/>
        <v>113.33333333333333</v>
      </c>
    </row>
    <row r="89" spans="1:16" s="16" customFormat="1" ht="13.5" customHeight="1" x14ac:dyDescent="0.2">
      <c r="A89" s="122">
        <v>84</v>
      </c>
      <c r="B89" s="149" t="s">
        <v>90</v>
      </c>
      <c r="C89" s="149"/>
      <c r="D89" s="120" t="s">
        <v>23</v>
      </c>
      <c r="E89" s="7">
        <v>57</v>
      </c>
      <c r="F89" s="7">
        <v>55</v>
      </c>
      <c r="G89" s="7">
        <v>55</v>
      </c>
      <c r="H89" s="7">
        <v>50</v>
      </c>
      <c r="I89" s="7">
        <v>49</v>
      </c>
      <c r="J89" s="7">
        <v>50</v>
      </c>
      <c r="K89" s="7">
        <v>50</v>
      </c>
      <c r="L89" s="7">
        <v>47</v>
      </c>
      <c r="M89" s="7">
        <v>46</v>
      </c>
      <c r="N89" s="7">
        <v>47</v>
      </c>
      <c r="O89" s="219">
        <f t="shared" si="17"/>
        <v>1</v>
      </c>
      <c r="P89" s="127">
        <f t="shared" si="18"/>
        <v>102.17391304347827</v>
      </c>
    </row>
    <row r="90" spans="1:16" s="16" customFormat="1" ht="13.5" customHeight="1" x14ac:dyDescent="0.2">
      <c r="A90" s="122">
        <v>85</v>
      </c>
      <c r="B90" s="149" t="s">
        <v>89</v>
      </c>
      <c r="C90" s="149"/>
      <c r="D90" s="120" t="s">
        <v>23</v>
      </c>
      <c r="E90" s="7">
        <v>34</v>
      </c>
      <c r="F90" s="7">
        <v>31</v>
      </c>
      <c r="G90" s="7">
        <v>30</v>
      </c>
      <c r="H90" s="7">
        <v>32</v>
      </c>
      <c r="I90" s="7">
        <v>32</v>
      </c>
      <c r="J90" s="7">
        <v>33</v>
      </c>
      <c r="K90" s="7">
        <v>33</v>
      </c>
      <c r="L90" s="7">
        <v>32</v>
      </c>
      <c r="M90" s="7">
        <v>28</v>
      </c>
      <c r="N90" s="7">
        <v>31</v>
      </c>
      <c r="O90" s="219">
        <f t="shared" si="17"/>
        <v>3</v>
      </c>
      <c r="P90" s="127">
        <f t="shared" si="18"/>
        <v>110.71428571428572</v>
      </c>
    </row>
    <row r="91" spans="1:16" s="16" customFormat="1" ht="13.5" customHeight="1" x14ac:dyDescent="0.2">
      <c r="A91" s="122">
        <v>86</v>
      </c>
      <c r="B91" s="149" t="s">
        <v>91</v>
      </c>
      <c r="C91" s="149"/>
      <c r="D91" s="120" t="s">
        <v>23</v>
      </c>
      <c r="E91" s="7">
        <v>26</v>
      </c>
      <c r="F91" s="7">
        <v>25</v>
      </c>
      <c r="G91" s="7">
        <v>24</v>
      </c>
      <c r="H91" s="7">
        <v>23</v>
      </c>
      <c r="I91" s="7">
        <v>21</v>
      </c>
      <c r="J91" s="7">
        <v>22</v>
      </c>
      <c r="K91" s="7">
        <v>22</v>
      </c>
      <c r="L91" s="7">
        <v>22</v>
      </c>
      <c r="M91" s="7">
        <v>22</v>
      </c>
      <c r="N91" s="7">
        <v>23</v>
      </c>
      <c r="O91" s="219">
        <f t="shared" si="17"/>
        <v>1</v>
      </c>
      <c r="P91" s="127">
        <f t="shared" si="18"/>
        <v>104.54545454545455</v>
      </c>
    </row>
    <row r="92" spans="1:16" s="16" customFormat="1" ht="13.5" customHeight="1" x14ac:dyDescent="0.2">
      <c r="A92" s="122">
        <v>87</v>
      </c>
      <c r="B92" s="149" t="s">
        <v>89</v>
      </c>
      <c r="C92" s="149"/>
      <c r="D92" s="120" t="s">
        <v>23</v>
      </c>
      <c r="E92" s="7">
        <v>21</v>
      </c>
      <c r="F92" s="7">
        <v>19</v>
      </c>
      <c r="G92" s="7">
        <v>17</v>
      </c>
      <c r="H92" s="7">
        <v>18</v>
      </c>
      <c r="I92" s="7">
        <v>16</v>
      </c>
      <c r="J92" s="7">
        <v>17</v>
      </c>
      <c r="K92" s="7">
        <v>17</v>
      </c>
      <c r="L92" s="7">
        <v>17</v>
      </c>
      <c r="M92" s="7">
        <v>15</v>
      </c>
      <c r="N92" s="7">
        <v>17</v>
      </c>
      <c r="O92" s="219">
        <f t="shared" si="17"/>
        <v>2</v>
      </c>
      <c r="P92" s="127">
        <f t="shared" si="18"/>
        <v>113.33333333333333</v>
      </c>
    </row>
    <row r="93" spans="1:16" s="16" customFormat="1" ht="13.5" customHeight="1" x14ac:dyDescent="0.2">
      <c r="A93" s="122">
        <v>88</v>
      </c>
      <c r="B93" s="149" t="s">
        <v>92</v>
      </c>
      <c r="C93" s="149"/>
      <c r="D93" s="120" t="s">
        <v>23</v>
      </c>
      <c r="E93" s="7">
        <v>56</v>
      </c>
      <c r="F93" s="7">
        <v>48</v>
      </c>
      <c r="G93" s="7">
        <v>42</v>
      </c>
      <c r="H93" s="7">
        <v>32</v>
      </c>
      <c r="I93" s="7">
        <v>34</v>
      </c>
      <c r="J93" s="7">
        <v>46</v>
      </c>
      <c r="K93" s="7">
        <v>55</v>
      </c>
      <c r="L93" s="7">
        <v>46</v>
      </c>
      <c r="M93" s="7">
        <v>60</v>
      </c>
      <c r="N93" s="7">
        <v>66</v>
      </c>
      <c r="O93" s="219">
        <f t="shared" si="17"/>
        <v>6</v>
      </c>
      <c r="P93" s="127">
        <f t="shared" si="18"/>
        <v>110.00000000000001</v>
      </c>
    </row>
    <row r="94" spans="1:16" s="16" customFormat="1" ht="13.5" customHeight="1" x14ac:dyDescent="0.2">
      <c r="A94" s="122">
        <v>89</v>
      </c>
      <c r="B94" s="149" t="s">
        <v>93</v>
      </c>
      <c r="C94" s="149"/>
      <c r="D94" s="120" t="s">
        <v>23</v>
      </c>
      <c r="E94" s="7">
        <v>79</v>
      </c>
      <c r="F94" s="7">
        <v>90</v>
      </c>
      <c r="G94" s="7">
        <v>80</v>
      </c>
      <c r="H94" s="7">
        <v>50</v>
      </c>
      <c r="I94" s="7">
        <v>35</v>
      </c>
      <c r="J94" s="7">
        <v>26</v>
      </c>
      <c r="K94" s="7">
        <v>22</v>
      </c>
      <c r="L94" s="7">
        <v>25</v>
      </c>
      <c r="M94" s="7">
        <v>25</v>
      </c>
      <c r="N94" s="7">
        <v>24</v>
      </c>
      <c r="O94" s="219">
        <f t="shared" si="17"/>
        <v>-1</v>
      </c>
      <c r="P94" s="127">
        <f t="shared" si="18"/>
        <v>96</v>
      </c>
    </row>
    <row r="95" spans="1:16" s="16" customFormat="1" ht="13.5" customHeight="1" x14ac:dyDescent="0.2">
      <c r="A95" s="122">
        <v>90</v>
      </c>
      <c r="B95" s="149" t="s">
        <v>94</v>
      </c>
      <c r="C95" s="149"/>
      <c r="D95" s="120" t="s">
        <v>23</v>
      </c>
      <c r="E95" s="7">
        <v>7</v>
      </c>
      <c r="F95" s="7">
        <v>6</v>
      </c>
      <c r="G95" s="7">
        <v>9</v>
      </c>
      <c r="H95" s="7">
        <v>4</v>
      </c>
      <c r="I95" s="7">
        <v>3</v>
      </c>
      <c r="J95" s="7"/>
      <c r="K95" s="7">
        <v>2</v>
      </c>
      <c r="L95" s="7">
        <v>1</v>
      </c>
      <c r="M95" s="7">
        <v>3</v>
      </c>
      <c r="N95" s="7">
        <v>1</v>
      </c>
      <c r="O95" s="219">
        <f t="shared" si="17"/>
        <v>-2</v>
      </c>
      <c r="P95" s="127">
        <f t="shared" si="18"/>
        <v>33.333333333333329</v>
      </c>
    </row>
    <row r="96" spans="1:16" s="16" customFormat="1" ht="13.5" customHeight="1" x14ac:dyDescent="0.2">
      <c r="A96" s="122">
        <v>91</v>
      </c>
      <c r="B96" s="149" t="s">
        <v>95</v>
      </c>
      <c r="C96" s="149"/>
      <c r="D96" s="120" t="s">
        <v>23</v>
      </c>
      <c r="E96" s="7">
        <v>7</v>
      </c>
      <c r="F96" s="7">
        <v>6</v>
      </c>
      <c r="G96" s="7">
        <v>9</v>
      </c>
      <c r="H96" s="7">
        <v>5</v>
      </c>
      <c r="I96" s="7">
        <v>2</v>
      </c>
      <c r="J96" s="7"/>
      <c r="K96" s="7">
        <v>1</v>
      </c>
      <c r="L96" s="7">
        <v>1</v>
      </c>
      <c r="M96" s="7">
        <v>2</v>
      </c>
      <c r="N96" s="7">
        <v>1</v>
      </c>
      <c r="O96" s="219">
        <f t="shared" si="17"/>
        <v>-1</v>
      </c>
      <c r="P96" s="127">
        <f t="shared" si="18"/>
        <v>50</v>
      </c>
    </row>
    <row r="97" spans="1:16" s="16" customFormat="1" ht="27" customHeight="1" x14ac:dyDescent="0.2">
      <c r="A97" s="122">
        <v>92</v>
      </c>
      <c r="B97" s="149" t="s">
        <v>96</v>
      </c>
      <c r="C97" s="149"/>
      <c r="D97" s="120" t="s">
        <v>23</v>
      </c>
      <c r="E97" s="7"/>
      <c r="F97" s="7">
        <v>2</v>
      </c>
      <c r="G97" s="7"/>
      <c r="H97" s="7"/>
      <c r="I97" s="7"/>
      <c r="J97" s="7">
        <v>1</v>
      </c>
      <c r="K97" s="7"/>
      <c r="L97" s="7">
        <v>1</v>
      </c>
      <c r="M97" s="7">
        <v>2</v>
      </c>
      <c r="N97" s="7">
        <v>1</v>
      </c>
      <c r="O97" s="219">
        <f t="shared" si="17"/>
        <v>-1</v>
      </c>
      <c r="P97" s="127">
        <f t="shared" si="18"/>
        <v>50</v>
      </c>
    </row>
    <row r="98" spans="1:16" s="16" customFormat="1" ht="13.5" customHeight="1" x14ac:dyDescent="0.2">
      <c r="A98" s="122">
        <v>93</v>
      </c>
      <c r="B98" s="149" t="s">
        <v>97</v>
      </c>
      <c r="C98" s="149"/>
      <c r="D98" s="120" t="s">
        <v>23</v>
      </c>
      <c r="E98" s="7"/>
      <c r="F98" s="7">
        <v>1</v>
      </c>
      <c r="G98" s="7"/>
      <c r="H98" s="7"/>
      <c r="I98" s="7"/>
      <c r="J98" s="7"/>
      <c r="K98" s="7"/>
      <c r="L98" s="7">
        <v>0</v>
      </c>
      <c r="M98" s="7"/>
      <c r="N98" s="7">
        <v>0</v>
      </c>
      <c r="O98" s="219">
        <f t="shared" si="17"/>
        <v>0</v>
      </c>
      <c r="P98" s="127" t="e">
        <f t="shared" si="18"/>
        <v>#DIV/0!</v>
      </c>
    </row>
    <row r="99" spans="1:16" s="16" customFormat="1" ht="13.5" customHeight="1" x14ac:dyDescent="0.2">
      <c r="A99" s="122">
        <v>94</v>
      </c>
      <c r="B99" s="149" t="s">
        <v>98</v>
      </c>
      <c r="C99" s="149"/>
      <c r="D99" s="120" t="s">
        <v>23</v>
      </c>
      <c r="E99" s="7">
        <v>52</v>
      </c>
      <c r="F99" s="7">
        <v>25</v>
      </c>
      <c r="G99" s="7">
        <v>33</v>
      </c>
      <c r="H99" s="7">
        <v>13</v>
      </c>
      <c r="I99" s="7">
        <v>29</v>
      </c>
      <c r="J99" s="7">
        <v>20</v>
      </c>
      <c r="K99" s="7">
        <v>15</v>
      </c>
      <c r="L99" s="7">
        <v>22</v>
      </c>
      <c r="M99" s="7">
        <v>36</v>
      </c>
      <c r="N99" s="7">
        <v>21</v>
      </c>
      <c r="O99" s="219">
        <f t="shared" si="17"/>
        <v>-15</v>
      </c>
      <c r="P99" s="127">
        <f t="shared" si="18"/>
        <v>58.333333333333336</v>
      </c>
    </row>
    <row r="100" spans="1:16" s="16" customFormat="1" ht="13.5" customHeight="1" x14ac:dyDescent="0.2">
      <c r="A100" s="122">
        <v>95</v>
      </c>
      <c r="B100" s="149" t="s">
        <v>99</v>
      </c>
      <c r="C100" s="149"/>
      <c r="D100" s="120" t="s">
        <v>7</v>
      </c>
      <c r="E100" s="7">
        <v>8</v>
      </c>
      <c r="F100" s="7">
        <v>17</v>
      </c>
      <c r="G100" s="7">
        <v>4</v>
      </c>
      <c r="H100" s="7">
        <v>16</v>
      </c>
      <c r="I100" s="7">
        <v>13</v>
      </c>
      <c r="J100" s="7">
        <v>9</v>
      </c>
      <c r="K100" s="7">
        <v>13</v>
      </c>
      <c r="L100" s="7">
        <v>5</v>
      </c>
      <c r="M100" s="7">
        <v>9</v>
      </c>
      <c r="N100" s="7">
        <v>9</v>
      </c>
      <c r="O100" s="219">
        <f t="shared" si="17"/>
        <v>0</v>
      </c>
      <c r="P100" s="127">
        <f t="shared" si="18"/>
        <v>100</v>
      </c>
    </row>
    <row r="101" spans="1:16" s="16" customFormat="1" ht="13.5" customHeight="1" x14ac:dyDescent="0.2">
      <c r="A101" s="122">
        <v>96</v>
      </c>
      <c r="B101" s="149" t="s">
        <v>100</v>
      </c>
      <c r="C101" s="149"/>
      <c r="D101" s="120" t="s">
        <v>23</v>
      </c>
      <c r="E101" s="7">
        <v>7</v>
      </c>
      <c r="F101" s="7">
        <v>17</v>
      </c>
      <c r="G101" s="7">
        <v>6</v>
      </c>
      <c r="H101" s="7">
        <v>5</v>
      </c>
      <c r="I101" s="7">
        <v>9</v>
      </c>
      <c r="J101" s="7">
        <v>10</v>
      </c>
      <c r="K101" s="7">
        <v>12</v>
      </c>
      <c r="L101" s="7">
        <v>8</v>
      </c>
      <c r="M101" s="7">
        <v>8</v>
      </c>
      <c r="N101" s="7">
        <v>9</v>
      </c>
      <c r="O101" s="219">
        <f t="shared" si="17"/>
        <v>1</v>
      </c>
      <c r="P101" s="127">
        <f t="shared" si="18"/>
        <v>112.5</v>
      </c>
    </row>
    <row r="102" spans="1:16" s="16" customFormat="1" ht="19.5" customHeight="1" x14ac:dyDescent="0.2">
      <c r="A102" s="150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6" s="16" customFormat="1" ht="18" customHeight="1" x14ac:dyDescent="0.2"/>
    <row r="104" spans="1:16" s="16" customFormat="1" ht="18" customHeight="1" x14ac:dyDescent="0.2"/>
    <row r="105" spans="1:16" s="28" customFormat="1" ht="18" customHeight="1" x14ac:dyDescent="0.2">
      <c r="B105" s="151" t="s">
        <v>102</v>
      </c>
      <c r="C105" s="151"/>
      <c r="D105" s="29"/>
    </row>
    <row r="106" spans="1:16" s="28" customFormat="1" ht="18" customHeight="1" x14ac:dyDescent="0.2">
      <c r="B106" s="148" t="s">
        <v>116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</sheetData>
  <mergeCells count="109">
    <mergeCell ref="O4:P4"/>
    <mergeCell ref="B6:C6"/>
    <mergeCell ref="B7:C7"/>
    <mergeCell ref="A2:P2"/>
    <mergeCell ref="I3:P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O106"/>
    <mergeCell ref="B98:C98"/>
    <mergeCell ref="B99:C99"/>
    <mergeCell ref="B100:C100"/>
    <mergeCell ref="B101:C101"/>
    <mergeCell ref="A102:P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4" bottom="0.27559055118110237" header="0.15748031496062992" footer="0.1574803149606299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107"/>
  <sheetViews>
    <sheetView workbookViewId="0">
      <selection activeCell="O6" sqref="O6:P101"/>
    </sheetView>
  </sheetViews>
  <sheetFormatPr defaultRowHeight="11.25" x14ac:dyDescent="0.2"/>
  <cols>
    <col min="1" max="1" width="3.5703125" style="60" customWidth="1"/>
    <col min="2" max="2" width="15.85546875" style="60" customWidth="1"/>
    <col min="3" max="3" width="13" style="60" customWidth="1"/>
    <col min="4" max="4" width="6.5703125" style="60" customWidth="1"/>
    <col min="5" max="14" width="6.85546875" style="60" customWidth="1"/>
    <col min="15" max="15" width="7" style="60" customWidth="1"/>
    <col min="16" max="16" width="6.140625" style="60" customWidth="1"/>
    <col min="17" max="17" width="0.7109375" style="60" customWidth="1"/>
    <col min="18" max="16384" width="9.140625" style="60"/>
  </cols>
  <sheetData>
    <row r="1" spans="1:16" ht="15" customHeight="1" x14ac:dyDescent="0.2">
      <c r="A1" s="58"/>
      <c r="B1" s="58" t="s">
        <v>113</v>
      </c>
      <c r="C1" s="59"/>
      <c r="D1" s="59"/>
    </row>
    <row r="2" spans="1:16" ht="18.75" customHeight="1" x14ac:dyDescent="0.2">
      <c r="A2" s="215" t="s">
        <v>121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6" ht="14.25" customHeight="1" x14ac:dyDescent="0.2">
      <c r="H3" s="170" t="s">
        <v>119</v>
      </c>
      <c r="I3" s="170"/>
      <c r="J3" s="170"/>
      <c r="K3" s="170"/>
      <c r="L3" s="170"/>
      <c r="M3" s="170"/>
      <c r="N3" s="170"/>
      <c r="O3" s="170"/>
      <c r="P3" s="170"/>
    </row>
    <row r="4" spans="1:16" s="63" customFormat="1" ht="15" customHeight="1" x14ac:dyDescent="0.2">
      <c r="A4" s="155" t="s">
        <v>1</v>
      </c>
      <c r="B4" s="149" t="s">
        <v>2</v>
      </c>
      <c r="C4" s="149"/>
      <c r="D4" s="155" t="s">
        <v>3</v>
      </c>
      <c r="E4" s="165">
        <v>2008</v>
      </c>
      <c r="F4" s="165">
        <v>2009</v>
      </c>
      <c r="G4" s="165">
        <v>2010</v>
      </c>
      <c r="H4" s="165">
        <v>2011</v>
      </c>
      <c r="I4" s="165">
        <v>2012</v>
      </c>
      <c r="J4" s="165">
        <v>2013</v>
      </c>
      <c r="K4" s="165">
        <v>2014</v>
      </c>
      <c r="L4" s="165">
        <v>2015</v>
      </c>
      <c r="M4" s="165">
        <v>2016</v>
      </c>
      <c r="N4" s="165">
        <v>2017</v>
      </c>
      <c r="O4" s="167" t="s">
        <v>118</v>
      </c>
      <c r="P4" s="168"/>
    </row>
    <row r="5" spans="1:16" s="63" customFormat="1" ht="15" customHeight="1" x14ac:dyDescent="0.2">
      <c r="A5" s="155"/>
      <c r="B5" s="149"/>
      <c r="C5" s="149"/>
      <c r="D5" s="15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23" t="s">
        <v>4</v>
      </c>
      <c r="P5" s="123" t="s">
        <v>5</v>
      </c>
    </row>
    <row r="6" spans="1:16" s="63" customFormat="1" ht="13.5" customHeight="1" x14ac:dyDescent="0.2">
      <c r="A6" s="120">
        <v>1</v>
      </c>
      <c r="B6" s="149" t="s">
        <v>6</v>
      </c>
      <c r="C6" s="149"/>
      <c r="D6" s="120" t="s">
        <v>7</v>
      </c>
      <c r="E6" s="69">
        <v>4</v>
      </c>
      <c r="F6" s="69">
        <v>4</v>
      </c>
      <c r="G6" s="70">
        <v>4</v>
      </c>
      <c r="H6" s="70">
        <v>4</v>
      </c>
      <c r="I6" s="70">
        <v>4</v>
      </c>
      <c r="J6" s="70">
        <v>4</v>
      </c>
      <c r="K6" s="70">
        <v>4</v>
      </c>
      <c r="L6" s="70">
        <v>4</v>
      </c>
      <c r="M6" s="70">
        <v>4</v>
      </c>
      <c r="N6" s="70">
        <v>4</v>
      </c>
      <c r="O6" s="219">
        <f>N6-M6</f>
        <v>0</v>
      </c>
      <c r="P6" s="127">
        <f>N6/M6*100</f>
        <v>100</v>
      </c>
    </row>
    <row r="7" spans="1:16" s="63" customFormat="1" ht="13.5" customHeight="1" x14ac:dyDescent="0.2">
      <c r="A7" s="120">
        <v>2</v>
      </c>
      <c r="B7" s="149" t="s">
        <v>8</v>
      </c>
      <c r="C7" s="149"/>
      <c r="D7" s="120" t="s">
        <v>9</v>
      </c>
      <c r="E7" s="11">
        <v>3787</v>
      </c>
      <c r="F7" s="11">
        <v>3787</v>
      </c>
      <c r="G7" s="11">
        <v>3787</v>
      </c>
      <c r="H7" s="11">
        <v>3787</v>
      </c>
      <c r="I7" s="11">
        <v>3787</v>
      </c>
      <c r="J7" s="11">
        <v>3787</v>
      </c>
      <c r="K7" s="11">
        <v>3787</v>
      </c>
      <c r="L7" s="11">
        <v>3787</v>
      </c>
      <c r="M7" s="11">
        <v>3787</v>
      </c>
      <c r="N7" s="11">
        <v>3787</v>
      </c>
      <c r="O7" s="219">
        <f t="shared" ref="O7:O70" si="0">N7-M7</f>
        <v>0</v>
      </c>
      <c r="P7" s="127">
        <f t="shared" ref="P7:P70" si="1">N7/M7*100</f>
        <v>100</v>
      </c>
    </row>
    <row r="8" spans="1:16" s="63" customFormat="1" ht="13.5" customHeight="1" x14ac:dyDescent="0.2">
      <c r="A8" s="120">
        <v>3</v>
      </c>
      <c r="B8" s="149" t="s">
        <v>10</v>
      </c>
      <c r="C8" s="149"/>
      <c r="D8" s="120" t="s">
        <v>11</v>
      </c>
      <c r="E8" s="70">
        <v>65</v>
      </c>
      <c r="F8" s="70">
        <v>65</v>
      </c>
      <c r="G8" s="70">
        <v>65</v>
      </c>
      <c r="H8" s="70">
        <v>65</v>
      </c>
      <c r="I8" s="70">
        <v>65</v>
      </c>
      <c r="J8" s="70">
        <v>65</v>
      </c>
      <c r="K8" s="70">
        <v>65</v>
      </c>
      <c r="L8" s="70">
        <v>65</v>
      </c>
      <c r="M8" s="70">
        <v>65</v>
      </c>
      <c r="N8" s="70">
        <v>65</v>
      </c>
      <c r="O8" s="219">
        <f t="shared" si="0"/>
        <v>0</v>
      </c>
      <c r="P8" s="127">
        <f t="shared" si="1"/>
        <v>100</v>
      </c>
    </row>
    <row r="9" spans="1:16" s="63" customFormat="1" ht="18" customHeight="1" x14ac:dyDescent="0.2">
      <c r="A9" s="65">
        <v>4</v>
      </c>
      <c r="B9" s="154" t="s">
        <v>12</v>
      </c>
      <c r="C9" s="154"/>
      <c r="D9" s="9" t="s">
        <v>13</v>
      </c>
      <c r="E9" s="10">
        <v>442</v>
      </c>
      <c r="F9" s="10">
        <v>441</v>
      </c>
      <c r="G9" s="10">
        <v>444</v>
      </c>
      <c r="H9" s="10">
        <v>446</v>
      </c>
      <c r="I9" s="10">
        <v>460</v>
      </c>
      <c r="J9" s="10">
        <v>459</v>
      </c>
      <c r="K9" s="10">
        <v>465</v>
      </c>
      <c r="L9" s="7">
        <v>466</v>
      </c>
      <c r="M9" s="7">
        <v>490</v>
      </c>
      <c r="N9" s="108">
        <f>N10+N11</f>
        <v>504</v>
      </c>
      <c r="O9" s="219">
        <f t="shared" si="0"/>
        <v>14</v>
      </c>
      <c r="P9" s="127">
        <f t="shared" si="1"/>
        <v>102.85714285714285</v>
      </c>
    </row>
    <row r="10" spans="1:16" s="63" customFormat="1" ht="13.5" customHeight="1" x14ac:dyDescent="0.2">
      <c r="A10" s="120">
        <v>5</v>
      </c>
      <c r="B10" s="149" t="s">
        <v>14</v>
      </c>
      <c r="C10" s="149"/>
      <c r="D10" s="120" t="s">
        <v>13</v>
      </c>
      <c r="E10" s="70">
        <v>147</v>
      </c>
      <c r="F10" s="70">
        <v>160</v>
      </c>
      <c r="G10" s="70">
        <v>166</v>
      </c>
      <c r="H10" s="70">
        <v>169</v>
      </c>
      <c r="I10" s="70">
        <v>178</v>
      </c>
      <c r="J10" s="70">
        <v>184</v>
      </c>
      <c r="K10" s="70">
        <v>189</v>
      </c>
      <c r="L10" s="70">
        <v>189</v>
      </c>
      <c r="M10" s="70">
        <v>161</v>
      </c>
      <c r="N10" s="66">
        <v>166</v>
      </c>
      <c r="O10" s="219">
        <f t="shared" si="0"/>
        <v>5</v>
      </c>
      <c r="P10" s="127">
        <f t="shared" si="1"/>
        <v>103.1055900621118</v>
      </c>
    </row>
    <row r="11" spans="1:16" s="63" customFormat="1" ht="13.5" customHeight="1" x14ac:dyDescent="0.2">
      <c r="A11" s="120">
        <v>6</v>
      </c>
      <c r="B11" s="149" t="s">
        <v>15</v>
      </c>
      <c r="C11" s="149"/>
      <c r="D11" s="120" t="s">
        <v>13</v>
      </c>
      <c r="E11" s="70">
        <v>295</v>
      </c>
      <c r="F11" s="70">
        <v>281</v>
      </c>
      <c r="G11" s="70">
        <v>278</v>
      </c>
      <c r="H11" s="70">
        <v>277</v>
      </c>
      <c r="I11" s="70">
        <v>282</v>
      </c>
      <c r="J11" s="70">
        <v>275</v>
      </c>
      <c r="K11" s="70">
        <v>276</v>
      </c>
      <c r="L11" s="70">
        <v>277</v>
      </c>
      <c r="M11" s="70">
        <v>329</v>
      </c>
      <c r="N11" s="66">
        <v>338</v>
      </c>
      <c r="O11" s="219">
        <f t="shared" si="0"/>
        <v>9</v>
      </c>
      <c r="P11" s="127">
        <f t="shared" si="1"/>
        <v>102.7355623100304</v>
      </c>
    </row>
    <row r="12" spans="1:16" s="63" customFormat="1" ht="13.5" customHeight="1" x14ac:dyDescent="0.2">
      <c r="A12" s="120">
        <v>7</v>
      </c>
      <c r="B12" s="149" t="s">
        <v>16</v>
      </c>
      <c r="C12" s="149"/>
      <c r="D12" s="120" t="s">
        <v>17</v>
      </c>
      <c r="E12" s="12">
        <f t="shared" ref="E12:H12" si="2">E11/E9*100</f>
        <v>66.742081447963798</v>
      </c>
      <c r="F12" s="12">
        <v>63.718820861678005</v>
      </c>
      <c r="G12" s="12">
        <f t="shared" si="2"/>
        <v>62.612612612612615</v>
      </c>
      <c r="H12" s="12">
        <f t="shared" si="2"/>
        <v>62.107623318385649</v>
      </c>
      <c r="I12" s="12">
        <f>I11/I9*100</f>
        <v>61.304347826086961</v>
      </c>
      <c r="J12" s="12">
        <f>J11/J9*100</f>
        <v>59.912854030501094</v>
      </c>
      <c r="K12" s="12">
        <f>K11/K9*100</f>
        <v>59.354838709677416</v>
      </c>
      <c r="L12" s="12">
        <f>L11/L9*100</f>
        <v>59.442060085836914</v>
      </c>
      <c r="M12" s="12">
        <v>67.142857142857139</v>
      </c>
      <c r="N12" s="105">
        <f t="shared" ref="N12" si="3">N11/N9*100</f>
        <v>67.063492063492063</v>
      </c>
      <c r="O12" s="127">
        <f t="shared" si="0"/>
        <v>-7.936507936507553E-2</v>
      </c>
      <c r="P12" s="127">
        <f t="shared" si="1"/>
        <v>99.88179669030734</v>
      </c>
    </row>
    <row r="13" spans="1:16" s="63" customFormat="1" ht="13.5" customHeight="1" x14ac:dyDescent="0.2">
      <c r="A13" s="120">
        <v>8</v>
      </c>
      <c r="B13" s="149" t="s">
        <v>18</v>
      </c>
      <c r="C13" s="149"/>
      <c r="D13" s="120" t="s">
        <v>13</v>
      </c>
      <c r="E13" s="70">
        <v>67</v>
      </c>
      <c r="F13" s="70">
        <v>62</v>
      </c>
      <c r="G13" s="70">
        <v>65</v>
      </c>
      <c r="H13" s="70">
        <v>64</v>
      </c>
      <c r="I13" s="70">
        <v>67</v>
      </c>
      <c r="J13" s="70">
        <v>106</v>
      </c>
      <c r="K13" s="70">
        <v>93</v>
      </c>
      <c r="L13" s="70">
        <v>101</v>
      </c>
      <c r="M13" s="70">
        <v>93</v>
      </c>
      <c r="N13" s="66">
        <v>94</v>
      </c>
      <c r="O13" s="219">
        <f t="shared" si="0"/>
        <v>1</v>
      </c>
      <c r="P13" s="127">
        <f t="shared" si="1"/>
        <v>101.0752688172043</v>
      </c>
    </row>
    <row r="14" spans="1:16" s="63" customFormat="1" ht="13.5" customHeight="1" x14ac:dyDescent="0.2">
      <c r="A14" s="120">
        <v>9</v>
      </c>
      <c r="B14" s="164" t="s">
        <v>19</v>
      </c>
      <c r="C14" s="164"/>
      <c r="D14" s="120" t="s">
        <v>17</v>
      </c>
      <c r="E14" s="12">
        <f t="shared" ref="E14:H14" si="4">E13/E9*100</f>
        <v>15.158371040723981</v>
      </c>
      <c r="F14" s="12">
        <v>14.058956916099774</v>
      </c>
      <c r="G14" s="12">
        <f t="shared" si="4"/>
        <v>14.63963963963964</v>
      </c>
      <c r="H14" s="12">
        <f t="shared" si="4"/>
        <v>14.349775784753364</v>
      </c>
      <c r="I14" s="12">
        <f>I13/I9*100</f>
        <v>14.565217391304348</v>
      </c>
      <c r="J14" s="12">
        <f>J13/J9*100</f>
        <v>23.093681917211327</v>
      </c>
      <c r="K14" s="12">
        <f>K13/K9*100</f>
        <v>20</v>
      </c>
      <c r="L14" s="12">
        <f t="shared" ref="L14:N14" si="5">L13/L9*100</f>
        <v>21.673819742489268</v>
      </c>
      <c r="M14" s="12">
        <f t="shared" si="5"/>
        <v>18.979591836734695</v>
      </c>
      <c r="N14" s="12">
        <f t="shared" si="5"/>
        <v>18.650793650793652</v>
      </c>
      <c r="O14" s="127">
        <f t="shared" si="0"/>
        <v>-0.32879818594104293</v>
      </c>
      <c r="P14" s="127">
        <f t="shared" si="1"/>
        <v>98.267622461170845</v>
      </c>
    </row>
    <row r="15" spans="1:16" s="63" customFormat="1" ht="23.25" customHeight="1" x14ac:dyDescent="0.2">
      <c r="A15" s="120">
        <v>10</v>
      </c>
      <c r="B15" s="149" t="s">
        <v>20</v>
      </c>
      <c r="C15" s="149"/>
      <c r="D15" s="120" t="s">
        <v>13</v>
      </c>
      <c r="E15" s="70">
        <v>137</v>
      </c>
      <c r="F15" s="70">
        <v>134</v>
      </c>
      <c r="G15" s="70">
        <v>143</v>
      </c>
      <c r="H15" s="70">
        <v>148</v>
      </c>
      <c r="I15" s="70">
        <v>156</v>
      </c>
      <c r="J15" s="70">
        <v>150</v>
      </c>
      <c r="K15" s="70">
        <v>152</v>
      </c>
      <c r="L15" s="70">
        <v>172</v>
      </c>
      <c r="M15" s="70">
        <v>168</v>
      </c>
      <c r="N15" s="66">
        <v>171</v>
      </c>
      <c r="O15" s="219">
        <f t="shared" si="0"/>
        <v>3</v>
      </c>
      <c r="P15" s="127">
        <f t="shared" si="1"/>
        <v>101.78571428571428</v>
      </c>
    </row>
    <row r="16" spans="1:16" s="63" customFormat="1" ht="13.5" customHeight="1" x14ac:dyDescent="0.2">
      <c r="A16" s="120">
        <v>11</v>
      </c>
      <c r="B16" s="164" t="s">
        <v>19</v>
      </c>
      <c r="C16" s="164"/>
      <c r="D16" s="120" t="s">
        <v>17</v>
      </c>
      <c r="E16" s="12">
        <f t="shared" ref="E16:H16" si="6">E15/E9*100</f>
        <v>30.995475113122172</v>
      </c>
      <c r="F16" s="12">
        <v>30.385487528344672</v>
      </c>
      <c r="G16" s="12">
        <f t="shared" si="6"/>
        <v>32.207207207207205</v>
      </c>
      <c r="H16" s="12">
        <f t="shared" si="6"/>
        <v>33.183856502242151</v>
      </c>
      <c r="I16" s="12">
        <f>I15/I9*100</f>
        <v>33.913043478260867</v>
      </c>
      <c r="J16" s="12">
        <f>J15/J9*100</f>
        <v>32.679738562091501</v>
      </c>
      <c r="K16" s="12">
        <f>K15/K9*100</f>
        <v>32.688172043010752</v>
      </c>
      <c r="L16" s="12">
        <f t="shared" ref="L16:N16" si="7">L15/L9*100</f>
        <v>36.909871244635198</v>
      </c>
      <c r="M16" s="12">
        <f t="shared" si="7"/>
        <v>34.285714285714285</v>
      </c>
      <c r="N16" s="12">
        <f t="shared" si="7"/>
        <v>33.928571428571431</v>
      </c>
      <c r="O16" s="127">
        <f t="shared" si="0"/>
        <v>-0.3571428571428541</v>
      </c>
      <c r="P16" s="127">
        <f t="shared" si="1"/>
        <v>98.958333333333343</v>
      </c>
    </row>
    <row r="17" spans="1:19" s="63" customFormat="1" ht="13.5" customHeight="1" x14ac:dyDescent="0.2">
      <c r="A17" s="120">
        <v>12</v>
      </c>
      <c r="B17" s="149" t="s">
        <v>21</v>
      </c>
      <c r="C17" s="149"/>
      <c r="D17" s="120" t="s">
        <v>13</v>
      </c>
      <c r="E17" s="70">
        <v>190</v>
      </c>
      <c r="F17" s="70">
        <v>204</v>
      </c>
      <c r="G17" s="70">
        <v>228</v>
      </c>
      <c r="H17" s="70">
        <v>232</v>
      </c>
      <c r="I17" s="70">
        <v>250</v>
      </c>
      <c r="J17" s="70">
        <v>290</v>
      </c>
      <c r="K17" s="70">
        <v>292</v>
      </c>
      <c r="L17" s="70"/>
      <c r="M17" s="70">
        <v>466</v>
      </c>
      <c r="N17" s="66">
        <v>468</v>
      </c>
      <c r="O17" s="219">
        <f t="shared" si="0"/>
        <v>2</v>
      </c>
      <c r="P17" s="127">
        <f t="shared" si="1"/>
        <v>100.42918454935624</v>
      </c>
    </row>
    <row r="18" spans="1:19" s="63" customFormat="1" ht="13.5" customHeight="1" x14ac:dyDescent="0.2">
      <c r="A18" s="120">
        <v>13</v>
      </c>
      <c r="B18" s="164" t="s">
        <v>19</v>
      </c>
      <c r="C18" s="164"/>
      <c r="D18" s="120" t="s">
        <v>17</v>
      </c>
      <c r="E18" s="12">
        <f t="shared" ref="E18:H18" si="8">E17/E9*100</f>
        <v>42.986425339366519</v>
      </c>
      <c r="F18" s="12">
        <v>46.258503401360542</v>
      </c>
      <c r="G18" s="12">
        <f t="shared" si="8"/>
        <v>51.351351351351347</v>
      </c>
      <c r="H18" s="12">
        <f t="shared" si="8"/>
        <v>52.017937219730939</v>
      </c>
      <c r="I18" s="12">
        <f>I17/I9*100</f>
        <v>54.347826086956516</v>
      </c>
      <c r="J18" s="12">
        <f>J17/J9*100</f>
        <v>63.180827886710247</v>
      </c>
      <c r="K18" s="12">
        <f>K17/K9*100</f>
        <v>62.795698924731184</v>
      </c>
      <c r="L18" s="12">
        <f t="shared" ref="L18:N18" si="9">L17/L9*100</f>
        <v>0</v>
      </c>
      <c r="M18" s="12">
        <f t="shared" si="9"/>
        <v>95.102040816326522</v>
      </c>
      <c r="N18" s="12">
        <f t="shared" si="9"/>
        <v>92.857142857142861</v>
      </c>
      <c r="O18" s="127">
        <f t="shared" si="0"/>
        <v>-2.2448979591836604</v>
      </c>
      <c r="P18" s="127">
        <f t="shared" si="1"/>
        <v>97.639484978540793</v>
      </c>
    </row>
    <row r="19" spans="1:19" s="63" customFormat="1" ht="18" customHeight="1" x14ac:dyDescent="0.2">
      <c r="A19" s="65">
        <v>14</v>
      </c>
      <c r="B19" s="154" t="s">
        <v>22</v>
      </c>
      <c r="C19" s="154"/>
      <c r="D19" s="9" t="s">
        <v>23</v>
      </c>
      <c r="E19" s="70">
        <v>1622</v>
      </c>
      <c r="F19" s="70">
        <v>1598</v>
      </c>
      <c r="G19" s="70">
        <v>1600</v>
      </c>
      <c r="H19" s="70">
        <v>1583</v>
      </c>
      <c r="I19" s="70">
        <v>1596</v>
      </c>
      <c r="J19" s="70">
        <v>1595</v>
      </c>
      <c r="K19" s="70">
        <v>1597</v>
      </c>
      <c r="L19" s="70">
        <v>1598</v>
      </c>
      <c r="M19" s="70">
        <v>1666</v>
      </c>
      <c r="N19" s="22">
        <f t="shared" ref="N19" si="10">N20+N21</f>
        <v>1700</v>
      </c>
      <c r="O19" s="219">
        <f t="shared" si="0"/>
        <v>34</v>
      </c>
      <c r="P19" s="127">
        <f t="shared" si="1"/>
        <v>102.04081632653062</v>
      </c>
    </row>
    <row r="20" spans="1:19" s="63" customFormat="1" ht="13.5" customHeight="1" x14ac:dyDescent="0.2">
      <c r="A20" s="120">
        <v>15</v>
      </c>
      <c r="B20" s="149" t="s">
        <v>24</v>
      </c>
      <c r="C20" s="149"/>
      <c r="D20" s="120" t="s">
        <v>23</v>
      </c>
      <c r="E20" s="70">
        <v>817</v>
      </c>
      <c r="F20" s="70">
        <v>803</v>
      </c>
      <c r="G20" s="70">
        <v>801</v>
      </c>
      <c r="H20" s="70">
        <v>785</v>
      </c>
      <c r="I20" s="70">
        <v>797</v>
      </c>
      <c r="J20" s="70">
        <v>801</v>
      </c>
      <c r="K20" s="70">
        <v>802</v>
      </c>
      <c r="L20" s="70">
        <v>811</v>
      </c>
      <c r="M20" s="70">
        <v>847</v>
      </c>
      <c r="N20" s="70">
        <v>869</v>
      </c>
      <c r="O20" s="219">
        <f t="shared" si="0"/>
        <v>22</v>
      </c>
      <c r="P20" s="127">
        <f t="shared" si="1"/>
        <v>102.59740259740259</v>
      </c>
    </row>
    <row r="21" spans="1:19" s="63" customFormat="1" ht="13.5" customHeight="1" x14ac:dyDescent="0.2">
      <c r="A21" s="120">
        <v>16</v>
      </c>
      <c r="B21" s="149" t="s">
        <v>25</v>
      </c>
      <c r="C21" s="149"/>
      <c r="D21" s="120" t="s">
        <v>23</v>
      </c>
      <c r="E21" s="70">
        <v>805</v>
      </c>
      <c r="F21" s="70">
        <v>795</v>
      </c>
      <c r="G21" s="70">
        <v>799</v>
      </c>
      <c r="H21" s="70">
        <v>798</v>
      </c>
      <c r="I21" s="70">
        <v>799</v>
      </c>
      <c r="J21" s="70">
        <v>794</v>
      </c>
      <c r="K21" s="70">
        <v>795</v>
      </c>
      <c r="L21" s="70">
        <v>787</v>
      </c>
      <c r="M21" s="70">
        <v>819</v>
      </c>
      <c r="N21" s="70">
        <v>831</v>
      </c>
      <c r="O21" s="219">
        <f t="shared" si="0"/>
        <v>12</v>
      </c>
      <c r="P21" s="127">
        <f t="shared" si="1"/>
        <v>101.46520146520146</v>
      </c>
    </row>
    <row r="22" spans="1:19" s="63" customFormat="1" ht="13.5" customHeight="1" x14ac:dyDescent="0.2">
      <c r="A22" s="120">
        <v>17</v>
      </c>
      <c r="B22" s="149" t="s">
        <v>26</v>
      </c>
      <c r="C22" s="149"/>
      <c r="D22" s="120" t="s">
        <v>23</v>
      </c>
      <c r="E22" s="70">
        <v>542</v>
      </c>
      <c r="F22" s="70">
        <v>566</v>
      </c>
      <c r="G22" s="70">
        <v>581</v>
      </c>
      <c r="H22" s="70">
        <v>592</v>
      </c>
      <c r="I22" s="70">
        <v>600</v>
      </c>
      <c r="J22" s="70">
        <v>619</v>
      </c>
      <c r="K22" s="70">
        <v>628</v>
      </c>
      <c r="L22" s="70">
        <v>625</v>
      </c>
      <c r="M22" s="70">
        <v>590</v>
      </c>
      <c r="N22" s="70">
        <v>544</v>
      </c>
      <c r="O22" s="219">
        <f t="shared" si="0"/>
        <v>-46</v>
      </c>
      <c r="P22" s="127">
        <f t="shared" si="1"/>
        <v>92.20338983050847</v>
      </c>
      <c r="R22" s="118"/>
      <c r="S22" s="5"/>
    </row>
    <row r="23" spans="1:19" s="63" customFormat="1" ht="13.5" customHeight="1" x14ac:dyDescent="0.2">
      <c r="A23" s="120">
        <v>18</v>
      </c>
      <c r="B23" s="163" t="s">
        <v>15</v>
      </c>
      <c r="C23" s="163"/>
      <c r="D23" s="120" t="s">
        <v>23</v>
      </c>
      <c r="E23" s="70">
        <v>1080</v>
      </c>
      <c r="F23" s="70">
        <v>1032</v>
      </c>
      <c r="G23" s="70">
        <v>1019</v>
      </c>
      <c r="H23" s="70">
        <v>991</v>
      </c>
      <c r="I23" s="70">
        <v>996</v>
      </c>
      <c r="J23" s="70">
        <v>976</v>
      </c>
      <c r="K23" s="70">
        <v>969</v>
      </c>
      <c r="L23" s="70">
        <v>973</v>
      </c>
      <c r="M23" s="70">
        <v>1076</v>
      </c>
      <c r="N23" s="70">
        <v>1156</v>
      </c>
      <c r="O23" s="219">
        <f t="shared" si="0"/>
        <v>80</v>
      </c>
      <c r="P23" s="127">
        <f t="shared" si="1"/>
        <v>107.43494423791822</v>
      </c>
      <c r="R23" s="5"/>
      <c r="S23" s="5"/>
    </row>
    <row r="24" spans="1:19" s="28" customFormat="1" ht="13.5" customHeight="1" x14ac:dyDescent="0.2">
      <c r="A24" s="120">
        <v>19</v>
      </c>
      <c r="B24" s="149" t="s">
        <v>27</v>
      </c>
      <c r="C24" s="149"/>
      <c r="D24" s="120" t="s">
        <v>23</v>
      </c>
      <c r="E24" s="71">
        <v>432</v>
      </c>
      <c r="F24" s="71">
        <v>417</v>
      </c>
      <c r="G24" s="70">
        <v>408</v>
      </c>
      <c r="H24" s="70">
        <v>404</v>
      </c>
      <c r="I24" s="70">
        <v>406</v>
      </c>
      <c r="J24" s="70">
        <v>417</v>
      </c>
      <c r="K24" s="70">
        <v>409</v>
      </c>
      <c r="L24" s="70">
        <v>416</v>
      </c>
      <c r="M24" s="70">
        <v>422</v>
      </c>
      <c r="N24" s="70">
        <v>453</v>
      </c>
      <c r="O24" s="219">
        <f t="shared" si="0"/>
        <v>31</v>
      </c>
      <c r="P24" s="127">
        <f t="shared" si="1"/>
        <v>107.34597156398105</v>
      </c>
      <c r="R24" s="118"/>
      <c r="S24" s="5"/>
    </row>
    <row r="25" spans="1:19" s="28" customFormat="1" ht="13.5" customHeight="1" x14ac:dyDescent="0.2">
      <c r="A25" s="120">
        <v>20</v>
      </c>
      <c r="B25" s="162" t="s">
        <v>28</v>
      </c>
      <c r="C25" s="162"/>
      <c r="D25" s="120" t="s">
        <v>23</v>
      </c>
      <c r="E25" s="71">
        <v>1085</v>
      </c>
      <c r="F25" s="71">
        <v>1084</v>
      </c>
      <c r="G25" s="70">
        <f>626+467</f>
        <v>1093</v>
      </c>
      <c r="H25" s="70">
        <v>1083</v>
      </c>
      <c r="I25" s="70">
        <f>599+490</f>
        <v>1089</v>
      </c>
      <c r="J25" s="70">
        <v>1083</v>
      </c>
      <c r="K25" s="70">
        <v>1085</v>
      </c>
      <c r="L25" s="70">
        <v>1081</v>
      </c>
      <c r="M25" s="70">
        <v>1135</v>
      </c>
      <c r="N25" s="70">
        <v>1132</v>
      </c>
      <c r="O25" s="219">
        <f t="shared" si="0"/>
        <v>-3</v>
      </c>
      <c r="P25" s="127">
        <f t="shared" si="1"/>
        <v>99.735682819383271</v>
      </c>
    </row>
    <row r="26" spans="1:19" s="28" customFormat="1" ht="13.5" customHeight="1" x14ac:dyDescent="0.2">
      <c r="A26" s="120">
        <v>21</v>
      </c>
      <c r="B26" s="162" t="s">
        <v>29</v>
      </c>
      <c r="C26" s="162"/>
      <c r="D26" s="120" t="s">
        <v>23</v>
      </c>
      <c r="E26" s="70">
        <v>105</v>
      </c>
      <c r="F26" s="70">
        <v>97</v>
      </c>
      <c r="G26" s="70">
        <v>99</v>
      </c>
      <c r="H26" s="70">
        <v>96</v>
      </c>
      <c r="I26" s="70">
        <v>101</v>
      </c>
      <c r="J26" s="70">
        <v>95</v>
      </c>
      <c r="K26" s="70">
        <v>103</v>
      </c>
      <c r="L26" s="70">
        <v>101</v>
      </c>
      <c r="M26" s="70">
        <v>109</v>
      </c>
      <c r="N26" s="70">
        <v>115</v>
      </c>
      <c r="O26" s="219">
        <f t="shared" si="0"/>
        <v>6</v>
      </c>
      <c r="P26" s="127">
        <f t="shared" si="1"/>
        <v>105.50458715596329</v>
      </c>
    </row>
    <row r="27" spans="1:19" s="28" customFormat="1" ht="13.5" customHeight="1" x14ac:dyDescent="0.2">
      <c r="A27" s="120">
        <v>22</v>
      </c>
      <c r="B27" s="149" t="s">
        <v>30</v>
      </c>
      <c r="C27" s="149"/>
      <c r="D27" s="120" t="s">
        <v>23</v>
      </c>
      <c r="E27" s="70"/>
      <c r="F27" s="70"/>
      <c r="G27" s="70"/>
      <c r="H27" s="70"/>
      <c r="I27" s="70"/>
      <c r="J27" s="70"/>
      <c r="K27" s="70"/>
      <c r="L27" s="70"/>
      <c r="M27" s="70"/>
      <c r="N27" s="70">
        <v>0</v>
      </c>
      <c r="O27" s="219">
        <f t="shared" si="0"/>
        <v>0</v>
      </c>
      <c r="P27" s="127" t="e">
        <f t="shared" si="1"/>
        <v>#DIV/0!</v>
      </c>
    </row>
    <row r="28" spans="1:19" s="28" customFormat="1" ht="13.5" customHeight="1" x14ac:dyDescent="0.2">
      <c r="A28" s="120">
        <v>23</v>
      </c>
      <c r="B28" s="149" t="s">
        <v>31</v>
      </c>
      <c r="C28" s="149"/>
      <c r="D28" s="120" t="s">
        <v>23</v>
      </c>
      <c r="E28" s="70">
        <v>23</v>
      </c>
      <c r="F28" s="70">
        <v>16</v>
      </c>
      <c r="G28" s="70">
        <v>17</v>
      </c>
      <c r="H28" s="70">
        <v>14</v>
      </c>
      <c r="I28" s="70">
        <v>11</v>
      </c>
      <c r="J28" s="70">
        <v>5</v>
      </c>
      <c r="K28" s="70">
        <v>7</v>
      </c>
      <c r="L28" s="70">
        <v>17</v>
      </c>
      <c r="M28" s="70">
        <v>22</v>
      </c>
      <c r="N28" s="70">
        <v>16</v>
      </c>
      <c r="O28" s="219">
        <f t="shared" si="0"/>
        <v>-6</v>
      </c>
      <c r="P28" s="127">
        <f t="shared" si="1"/>
        <v>72.727272727272734</v>
      </c>
    </row>
    <row r="29" spans="1:19" s="28" customFormat="1" ht="13.5" customHeight="1" x14ac:dyDescent="0.2">
      <c r="A29" s="120">
        <v>24</v>
      </c>
      <c r="B29" s="149" t="s">
        <v>32</v>
      </c>
      <c r="C29" s="149"/>
      <c r="D29" s="120" t="s">
        <v>23</v>
      </c>
      <c r="E29" s="70">
        <v>49</v>
      </c>
      <c r="F29" s="70">
        <v>54</v>
      </c>
      <c r="G29" s="70">
        <v>54</v>
      </c>
      <c r="H29" s="70">
        <v>50</v>
      </c>
      <c r="I29" s="70">
        <v>61</v>
      </c>
      <c r="J29" s="70">
        <v>40</v>
      </c>
      <c r="K29" s="70">
        <v>51</v>
      </c>
      <c r="L29" s="70">
        <v>32</v>
      </c>
      <c r="M29" s="70">
        <v>44</v>
      </c>
      <c r="N29" s="70">
        <v>47</v>
      </c>
      <c r="O29" s="219">
        <f t="shared" si="0"/>
        <v>3</v>
      </c>
      <c r="P29" s="127">
        <f t="shared" si="1"/>
        <v>106.81818181818181</v>
      </c>
    </row>
    <row r="30" spans="1:19" s="28" customFormat="1" ht="13.5" customHeight="1" x14ac:dyDescent="0.2">
      <c r="A30" s="120">
        <v>25</v>
      </c>
      <c r="B30" s="149" t="s">
        <v>33</v>
      </c>
      <c r="C30" s="149"/>
      <c r="D30" s="120" t="s">
        <v>23</v>
      </c>
      <c r="E30" s="70">
        <v>12</v>
      </c>
      <c r="F30" s="70">
        <v>9</v>
      </c>
      <c r="G30" s="70">
        <v>13</v>
      </c>
      <c r="H30" s="70">
        <v>14</v>
      </c>
      <c r="I30" s="70">
        <v>7</v>
      </c>
      <c r="J30" s="70">
        <v>15</v>
      </c>
      <c r="K30" s="70">
        <v>12</v>
      </c>
      <c r="L30" s="70">
        <v>6</v>
      </c>
      <c r="M30" s="70">
        <v>3</v>
      </c>
      <c r="N30" s="70">
        <v>11</v>
      </c>
      <c r="O30" s="219">
        <f t="shared" si="0"/>
        <v>8</v>
      </c>
      <c r="P30" s="127">
        <f t="shared" si="1"/>
        <v>366.66666666666663</v>
      </c>
    </row>
    <row r="31" spans="1:19" s="28" customFormat="1" ht="13.5" customHeight="1" x14ac:dyDescent="0.2">
      <c r="A31" s="120">
        <v>26</v>
      </c>
      <c r="B31" s="149" t="s">
        <v>34</v>
      </c>
      <c r="C31" s="149"/>
      <c r="D31" s="120" t="s">
        <v>23</v>
      </c>
      <c r="E31" s="70">
        <v>48</v>
      </c>
      <c r="F31" s="70">
        <v>50</v>
      </c>
      <c r="G31" s="70">
        <v>16</v>
      </c>
      <c r="H31" s="70">
        <v>14</v>
      </c>
      <c r="I31" s="70">
        <v>13</v>
      </c>
      <c r="J31" s="70">
        <v>23</v>
      </c>
      <c r="K31" s="70">
        <v>16</v>
      </c>
      <c r="L31" s="70">
        <v>9</v>
      </c>
      <c r="M31" s="70">
        <v>18</v>
      </c>
      <c r="N31" s="70">
        <v>8</v>
      </c>
      <c r="O31" s="219">
        <f t="shared" si="0"/>
        <v>-10</v>
      </c>
      <c r="P31" s="127">
        <f t="shared" si="1"/>
        <v>44.444444444444443</v>
      </c>
    </row>
    <row r="32" spans="1:19" s="98" customFormat="1" ht="13.5" customHeight="1" x14ac:dyDescent="0.2">
      <c r="A32" s="96">
        <v>27</v>
      </c>
      <c r="B32" s="161" t="s">
        <v>35</v>
      </c>
      <c r="C32" s="161"/>
      <c r="D32" s="96" t="s">
        <v>23</v>
      </c>
      <c r="E32" s="97">
        <v>781</v>
      </c>
      <c r="F32" s="97">
        <v>723</v>
      </c>
      <c r="G32" s="97">
        <v>745</v>
      </c>
      <c r="H32" s="97">
        <v>756</v>
      </c>
      <c r="I32" s="97">
        <v>837</v>
      </c>
      <c r="J32" s="97">
        <v>845</v>
      </c>
      <c r="K32" s="97">
        <v>847</v>
      </c>
      <c r="L32" s="97"/>
      <c r="M32" s="97">
        <v>837</v>
      </c>
      <c r="N32" s="97">
        <v>855</v>
      </c>
      <c r="O32" s="219">
        <f t="shared" si="0"/>
        <v>18</v>
      </c>
      <c r="P32" s="127">
        <f t="shared" si="1"/>
        <v>102.15053763440861</v>
      </c>
    </row>
    <row r="33" spans="1:16" s="28" customFormat="1" ht="13.5" customHeight="1" x14ac:dyDescent="0.2">
      <c r="A33" s="120">
        <v>28</v>
      </c>
      <c r="B33" s="149" t="s">
        <v>36</v>
      </c>
      <c r="C33" s="149"/>
      <c r="D33" s="120" t="s">
        <v>23</v>
      </c>
      <c r="E33" s="70">
        <v>6</v>
      </c>
      <c r="F33" s="70">
        <v>23</v>
      </c>
      <c r="G33" s="70">
        <v>12</v>
      </c>
      <c r="H33" s="70">
        <v>13</v>
      </c>
      <c r="I33" s="70">
        <v>9</v>
      </c>
      <c r="J33" s="70">
        <v>22</v>
      </c>
      <c r="K33" s="70">
        <v>9</v>
      </c>
      <c r="L33" s="70">
        <v>5</v>
      </c>
      <c r="M33" s="70">
        <v>15</v>
      </c>
      <c r="N33" s="70">
        <v>15</v>
      </c>
      <c r="O33" s="219">
        <f t="shared" si="0"/>
        <v>0</v>
      </c>
      <c r="P33" s="127">
        <f t="shared" si="1"/>
        <v>100</v>
      </c>
    </row>
    <row r="34" spans="1:16" s="28" customFormat="1" ht="13.5" customHeight="1" x14ac:dyDescent="0.2">
      <c r="A34" s="120">
        <v>29</v>
      </c>
      <c r="B34" s="149" t="s">
        <v>37</v>
      </c>
      <c r="C34" s="149"/>
      <c r="D34" s="120" t="s">
        <v>23</v>
      </c>
      <c r="E34" s="70">
        <v>168</v>
      </c>
      <c r="F34" s="70">
        <v>198</v>
      </c>
      <c r="G34" s="70">
        <v>150</v>
      </c>
      <c r="H34" s="70">
        <v>163</v>
      </c>
      <c r="I34" s="72">
        <v>10</v>
      </c>
      <c r="J34" s="72">
        <v>104</v>
      </c>
      <c r="K34" s="72">
        <v>74</v>
      </c>
      <c r="L34" s="72">
        <v>47</v>
      </c>
      <c r="M34" s="72">
        <v>79</v>
      </c>
      <c r="N34" s="72">
        <v>93</v>
      </c>
      <c r="O34" s="219">
        <f t="shared" si="0"/>
        <v>14</v>
      </c>
      <c r="P34" s="127">
        <f t="shared" si="1"/>
        <v>117.72151898734178</v>
      </c>
    </row>
    <row r="35" spans="1:16" s="28" customFormat="1" ht="13.5" customHeight="1" x14ac:dyDescent="0.2">
      <c r="A35" s="120">
        <v>30</v>
      </c>
      <c r="B35" s="149" t="s">
        <v>38</v>
      </c>
      <c r="C35" s="149"/>
      <c r="D35" s="120" t="s">
        <v>23</v>
      </c>
      <c r="E35" s="70">
        <v>161</v>
      </c>
      <c r="F35" s="70">
        <v>178</v>
      </c>
      <c r="G35" s="70">
        <v>151</v>
      </c>
      <c r="H35" s="70">
        <v>111</v>
      </c>
      <c r="I35" s="70">
        <v>11</v>
      </c>
      <c r="J35" s="70">
        <v>62</v>
      </c>
      <c r="K35" s="70">
        <v>53</v>
      </c>
      <c r="L35" s="70">
        <v>30</v>
      </c>
      <c r="M35" s="70">
        <v>33</v>
      </c>
      <c r="N35" s="70">
        <v>42</v>
      </c>
      <c r="O35" s="219">
        <f t="shared" si="0"/>
        <v>9</v>
      </c>
      <c r="P35" s="127">
        <f t="shared" si="1"/>
        <v>127.27272727272727</v>
      </c>
    </row>
    <row r="36" spans="1:16" s="28" customFormat="1" ht="13.5" customHeight="1" x14ac:dyDescent="0.2">
      <c r="A36" s="120">
        <v>31</v>
      </c>
      <c r="B36" s="149" t="s">
        <v>39</v>
      </c>
      <c r="C36" s="149"/>
      <c r="D36" s="120" t="s">
        <v>40</v>
      </c>
      <c r="E36" s="25">
        <v>54.4</v>
      </c>
      <c r="F36" s="25">
        <v>84.4</v>
      </c>
      <c r="G36" s="25">
        <v>163.1</v>
      </c>
      <c r="H36" s="25">
        <v>290.60000000000002</v>
      </c>
      <c r="I36" s="25">
        <v>456.9</v>
      </c>
      <c r="J36" s="25">
        <v>666.8</v>
      </c>
      <c r="K36" s="25">
        <v>690.1</v>
      </c>
      <c r="L36" s="25">
        <v>857.8</v>
      </c>
      <c r="M36" s="25">
        <v>486.5</v>
      </c>
      <c r="N36" s="25">
        <v>1039.3</v>
      </c>
      <c r="O36" s="127">
        <f t="shared" si="0"/>
        <v>552.79999999999995</v>
      </c>
      <c r="P36" s="127">
        <f t="shared" si="1"/>
        <v>213.6279547790339</v>
      </c>
    </row>
    <row r="37" spans="1:16" s="28" customFormat="1" ht="13.5" customHeight="1" x14ac:dyDescent="0.2">
      <c r="A37" s="120">
        <v>32</v>
      </c>
      <c r="B37" s="160" t="s">
        <v>41</v>
      </c>
      <c r="C37" s="160"/>
      <c r="D37" s="120" t="s">
        <v>40</v>
      </c>
      <c r="E37" s="25">
        <v>178.8</v>
      </c>
      <c r="F37" s="25">
        <v>149.5</v>
      </c>
      <c r="G37" s="25">
        <v>161.4</v>
      </c>
      <c r="H37" s="25">
        <v>576.29999999999995</v>
      </c>
      <c r="I37" s="25">
        <v>746.9</v>
      </c>
      <c r="J37" s="25">
        <v>973.6</v>
      </c>
      <c r="K37" s="25">
        <v>1314.9</v>
      </c>
      <c r="L37" s="25">
        <v>1518.2</v>
      </c>
      <c r="M37" s="25">
        <v>1529.9</v>
      </c>
      <c r="N37" s="25">
        <v>1928.9</v>
      </c>
      <c r="O37" s="127">
        <f t="shared" si="0"/>
        <v>399</v>
      </c>
      <c r="P37" s="127">
        <f t="shared" si="1"/>
        <v>126.08013595659845</v>
      </c>
    </row>
    <row r="38" spans="1:16" s="28" customFormat="1" ht="13.5" customHeight="1" x14ac:dyDescent="0.2">
      <c r="A38" s="120">
        <v>33</v>
      </c>
      <c r="B38" s="149" t="s">
        <v>42</v>
      </c>
      <c r="C38" s="149"/>
      <c r="D38" s="120" t="s">
        <v>40</v>
      </c>
      <c r="E38" s="25">
        <v>17.100000000000001</v>
      </c>
      <c r="F38" s="25">
        <v>37.6</v>
      </c>
      <c r="G38" s="25">
        <v>32.4</v>
      </c>
      <c r="H38" s="25">
        <v>42.6</v>
      </c>
      <c r="I38" s="25">
        <v>66.2</v>
      </c>
      <c r="J38" s="25">
        <v>75.7</v>
      </c>
      <c r="K38" s="25">
        <v>81.400000000000006</v>
      </c>
      <c r="L38" s="25">
        <v>107.3</v>
      </c>
      <c r="M38" s="25">
        <v>153.69999999999999</v>
      </c>
      <c r="N38" s="25">
        <v>176.2</v>
      </c>
      <c r="O38" s="127">
        <f t="shared" si="0"/>
        <v>22.5</v>
      </c>
      <c r="P38" s="127">
        <f t="shared" si="1"/>
        <v>114.63890696161354</v>
      </c>
    </row>
    <row r="39" spans="1:16" s="28" customFormat="1" ht="13.5" customHeight="1" x14ac:dyDescent="0.2">
      <c r="A39" s="120">
        <v>34</v>
      </c>
      <c r="B39" s="160" t="s">
        <v>43</v>
      </c>
      <c r="C39" s="160"/>
      <c r="D39" s="120" t="s">
        <v>40</v>
      </c>
      <c r="E39" s="25">
        <v>127.1</v>
      </c>
      <c r="F39" s="25">
        <v>112.5</v>
      </c>
      <c r="G39" s="25">
        <v>123.2</v>
      </c>
      <c r="H39" s="25">
        <v>175.7</v>
      </c>
      <c r="I39" s="25">
        <v>217.1</v>
      </c>
      <c r="J39" s="25">
        <v>1180</v>
      </c>
      <c r="K39" s="25">
        <v>1431.7</v>
      </c>
      <c r="L39" s="25">
        <v>1393.2</v>
      </c>
      <c r="M39" s="25">
        <v>1481.8</v>
      </c>
      <c r="N39" s="25">
        <v>1443.3</v>
      </c>
      <c r="O39" s="127">
        <f t="shared" si="0"/>
        <v>-38.5</v>
      </c>
      <c r="P39" s="127">
        <f t="shared" si="1"/>
        <v>97.401808611148596</v>
      </c>
    </row>
    <row r="40" spans="1:16" s="28" customFormat="1" ht="18" customHeight="1" x14ac:dyDescent="0.2">
      <c r="A40" s="65">
        <v>35</v>
      </c>
      <c r="B40" s="154" t="s">
        <v>44</v>
      </c>
      <c r="C40" s="154"/>
      <c r="D40" s="9" t="s">
        <v>13</v>
      </c>
      <c r="E40" s="70">
        <v>349</v>
      </c>
      <c r="F40" s="70">
        <v>360</v>
      </c>
      <c r="G40" s="70">
        <v>356</v>
      </c>
      <c r="H40" s="70">
        <v>361</v>
      </c>
      <c r="I40" s="70">
        <v>361</v>
      </c>
      <c r="J40" s="70">
        <v>356</v>
      </c>
      <c r="K40" s="70">
        <v>356</v>
      </c>
      <c r="L40" s="70">
        <f>L41+L43+L45+L47</f>
        <v>358</v>
      </c>
      <c r="M40" s="70">
        <v>395</v>
      </c>
      <c r="N40" s="70">
        <v>405</v>
      </c>
      <c r="O40" s="219">
        <f t="shared" si="0"/>
        <v>10</v>
      </c>
      <c r="P40" s="127">
        <f t="shared" si="1"/>
        <v>102.53164556962024</v>
      </c>
    </row>
    <row r="41" spans="1:16" s="28" customFormat="1" ht="13.5" customHeight="1" x14ac:dyDescent="0.2">
      <c r="A41" s="120">
        <v>36</v>
      </c>
      <c r="B41" s="152" t="s">
        <v>45</v>
      </c>
      <c r="C41" s="19" t="s">
        <v>12</v>
      </c>
      <c r="D41" s="120" t="s">
        <v>13</v>
      </c>
      <c r="E41" s="70">
        <v>226</v>
      </c>
      <c r="F41" s="70">
        <v>224</v>
      </c>
      <c r="G41" s="70">
        <v>201</v>
      </c>
      <c r="H41" s="70">
        <v>191</v>
      </c>
      <c r="I41" s="70">
        <v>179</v>
      </c>
      <c r="J41" s="70">
        <f>50+115</f>
        <v>165</v>
      </c>
      <c r="K41" s="70">
        <v>157</v>
      </c>
      <c r="L41" s="70">
        <v>154</v>
      </c>
      <c r="M41" s="70">
        <v>193</v>
      </c>
      <c r="N41" s="70">
        <v>175</v>
      </c>
      <c r="O41" s="219">
        <f t="shared" si="0"/>
        <v>-18</v>
      </c>
      <c r="P41" s="127">
        <f t="shared" si="1"/>
        <v>90.673575129533674</v>
      </c>
    </row>
    <row r="42" spans="1:16" s="28" customFormat="1" ht="13.5" customHeight="1" x14ac:dyDescent="0.2">
      <c r="A42" s="120">
        <v>37</v>
      </c>
      <c r="B42" s="152"/>
      <c r="C42" s="19" t="s">
        <v>46</v>
      </c>
      <c r="D42" s="120" t="s">
        <v>17</v>
      </c>
      <c r="E42" s="73">
        <v>65.042979942693407</v>
      </c>
      <c r="F42" s="73">
        <v>62.222222222222221</v>
      </c>
      <c r="G42" s="73">
        <v>56.460674157303373</v>
      </c>
      <c r="H42" s="73">
        <v>52.908587257617732</v>
      </c>
      <c r="I42" s="73">
        <f t="shared" ref="I42:N42" si="11">I41/I40*100</f>
        <v>49.584487534626035</v>
      </c>
      <c r="J42" s="73">
        <f t="shared" si="11"/>
        <v>46.348314606741575</v>
      </c>
      <c r="K42" s="73">
        <f t="shared" si="11"/>
        <v>44.101123595505619</v>
      </c>
      <c r="L42" s="73">
        <f t="shared" si="11"/>
        <v>43.016759776536311</v>
      </c>
      <c r="M42" s="73">
        <f t="shared" si="11"/>
        <v>48.860759493670884</v>
      </c>
      <c r="N42" s="73">
        <f t="shared" si="11"/>
        <v>43.209876543209873</v>
      </c>
      <c r="O42" s="127">
        <f t="shared" si="0"/>
        <v>-5.6508829504610105</v>
      </c>
      <c r="P42" s="127">
        <f t="shared" si="1"/>
        <v>88.434721422631611</v>
      </c>
    </row>
    <row r="43" spans="1:16" s="28" customFormat="1" ht="13.5" customHeight="1" x14ac:dyDescent="0.2">
      <c r="A43" s="120">
        <v>38</v>
      </c>
      <c r="B43" s="152" t="s">
        <v>47</v>
      </c>
      <c r="C43" s="19" t="s">
        <v>12</v>
      </c>
      <c r="D43" s="120" t="s">
        <v>13</v>
      </c>
      <c r="E43" s="70">
        <v>94</v>
      </c>
      <c r="F43" s="70">
        <v>93</v>
      </c>
      <c r="G43" s="70">
        <v>101</v>
      </c>
      <c r="H43" s="70">
        <v>110</v>
      </c>
      <c r="I43" s="70">
        <v>108</v>
      </c>
      <c r="J43" s="70">
        <v>113</v>
      </c>
      <c r="K43" s="70">
        <v>91</v>
      </c>
      <c r="L43" s="70">
        <v>90</v>
      </c>
      <c r="M43" s="70">
        <v>92</v>
      </c>
      <c r="N43" s="70">
        <v>101</v>
      </c>
      <c r="O43" s="219">
        <f t="shared" si="0"/>
        <v>9</v>
      </c>
      <c r="P43" s="127">
        <f t="shared" si="1"/>
        <v>109.78260869565217</v>
      </c>
    </row>
    <row r="44" spans="1:16" s="28" customFormat="1" ht="13.5" customHeight="1" x14ac:dyDescent="0.2">
      <c r="A44" s="120">
        <v>39</v>
      </c>
      <c r="B44" s="152"/>
      <c r="C44" s="19" t="s">
        <v>46</v>
      </c>
      <c r="D44" s="120" t="s">
        <v>17</v>
      </c>
      <c r="E44" s="73">
        <v>26.93409742120344</v>
      </c>
      <c r="F44" s="73">
        <v>25.833333333333336</v>
      </c>
      <c r="G44" s="73">
        <v>28.370786516853936</v>
      </c>
      <c r="H44" s="73">
        <v>30.470914127423821</v>
      </c>
      <c r="I44" s="73">
        <f t="shared" ref="I44:N44" si="12">I43/I40*100</f>
        <v>29.916897506925206</v>
      </c>
      <c r="J44" s="73">
        <f t="shared" si="12"/>
        <v>31.741573033707866</v>
      </c>
      <c r="K44" s="73">
        <f t="shared" si="12"/>
        <v>25.561797752808989</v>
      </c>
      <c r="L44" s="73">
        <f t="shared" si="12"/>
        <v>25.139664804469277</v>
      </c>
      <c r="M44" s="73">
        <f t="shared" si="12"/>
        <v>23.291139240506329</v>
      </c>
      <c r="N44" s="73">
        <f t="shared" si="12"/>
        <v>24.938271604938272</v>
      </c>
      <c r="O44" s="127">
        <f t="shared" si="0"/>
        <v>1.6471323644319433</v>
      </c>
      <c r="P44" s="127">
        <f t="shared" si="1"/>
        <v>107.07192699946324</v>
      </c>
    </row>
    <row r="45" spans="1:16" s="28" customFormat="1" ht="13.5" customHeight="1" x14ac:dyDescent="0.2">
      <c r="A45" s="120">
        <v>40</v>
      </c>
      <c r="B45" s="152" t="s">
        <v>48</v>
      </c>
      <c r="C45" s="19" t="s">
        <v>12</v>
      </c>
      <c r="D45" s="120" t="s">
        <v>13</v>
      </c>
      <c r="E45" s="70">
        <v>25</v>
      </c>
      <c r="F45" s="70">
        <v>36</v>
      </c>
      <c r="G45" s="70">
        <v>41</v>
      </c>
      <c r="H45" s="70">
        <v>46</v>
      </c>
      <c r="I45" s="70">
        <v>61</v>
      </c>
      <c r="J45" s="70">
        <v>56</v>
      </c>
      <c r="K45" s="70">
        <v>82</v>
      </c>
      <c r="L45" s="70">
        <v>77</v>
      </c>
      <c r="M45" s="70">
        <v>76</v>
      </c>
      <c r="N45" s="70">
        <v>84</v>
      </c>
      <c r="O45" s="219">
        <f t="shared" si="0"/>
        <v>8</v>
      </c>
      <c r="P45" s="127">
        <f t="shared" si="1"/>
        <v>110.5263157894737</v>
      </c>
    </row>
    <row r="46" spans="1:16" s="28" customFormat="1" ht="13.5" customHeight="1" x14ac:dyDescent="0.2">
      <c r="A46" s="120">
        <v>41</v>
      </c>
      <c r="B46" s="152"/>
      <c r="C46" s="19" t="s">
        <v>46</v>
      </c>
      <c r="D46" s="120" t="s">
        <v>17</v>
      </c>
      <c r="E46" s="73">
        <v>6.8767908309455592</v>
      </c>
      <c r="F46" s="73">
        <v>10</v>
      </c>
      <c r="G46" s="73">
        <v>11.51685393258427</v>
      </c>
      <c r="H46" s="73">
        <v>12.742382271468145</v>
      </c>
      <c r="I46" s="73">
        <f t="shared" ref="I46:N46" si="13">I45/I40*100</f>
        <v>16.897506925207757</v>
      </c>
      <c r="J46" s="73">
        <f t="shared" si="13"/>
        <v>15.730337078651685</v>
      </c>
      <c r="K46" s="73">
        <f t="shared" si="13"/>
        <v>23.033707865168541</v>
      </c>
      <c r="L46" s="73">
        <f t="shared" si="13"/>
        <v>21.508379888268156</v>
      </c>
      <c r="M46" s="73">
        <f t="shared" si="13"/>
        <v>19.240506329113924</v>
      </c>
      <c r="N46" s="73">
        <f t="shared" si="13"/>
        <v>20.74074074074074</v>
      </c>
      <c r="O46" s="127">
        <f t="shared" si="0"/>
        <v>1.5002344116268169</v>
      </c>
      <c r="P46" s="127">
        <f t="shared" si="1"/>
        <v>107.79727095516569</v>
      </c>
    </row>
    <row r="47" spans="1:16" s="28" customFormat="1" ht="13.5" customHeight="1" x14ac:dyDescent="0.2">
      <c r="A47" s="120">
        <v>42</v>
      </c>
      <c r="B47" s="152" t="s">
        <v>49</v>
      </c>
      <c r="C47" s="19" t="s">
        <v>12</v>
      </c>
      <c r="D47" s="120" t="s">
        <v>13</v>
      </c>
      <c r="E47" s="70">
        <v>4</v>
      </c>
      <c r="F47" s="70">
        <v>7</v>
      </c>
      <c r="G47" s="70">
        <v>13</v>
      </c>
      <c r="H47" s="70">
        <v>14</v>
      </c>
      <c r="I47" s="70">
        <v>13</v>
      </c>
      <c r="J47" s="70">
        <v>22</v>
      </c>
      <c r="K47" s="70">
        <v>26</v>
      </c>
      <c r="L47" s="70">
        <v>37</v>
      </c>
      <c r="M47" s="70">
        <v>34</v>
      </c>
      <c r="N47" s="70">
        <v>45</v>
      </c>
      <c r="O47" s="219">
        <f t="shared" si="0"/>
        <v>11</v>
      </c>
      <c r="P47" s="127">
        <f t="shared" si="1"/>
        <v>132.35294117647058</v>
      </c>
    </row>
    <row r="48" spans="1:16" s="28" customFormat="1" ht="13.5" customHeight="1" x14ac:dyDescent="0.2">
      <c r="A48" s="120">
        <v>43</v>
      </c>
      <c r="B48" s="152"/>
      <c r="C48" s="19" t="s">
        <v>46</v>
      </c>
      <c r="D48" s="120" t="s">
        <v>17</v>
      </c>
      <c r="E48" s="73">
        <v>1.1461318051575931</v>
      </c>
      <c r="F48" s="73">
        <v>1.9444444444444444</v>
      </c>
      <c r="G48" s="73">
        <v>3.6516853932584268</v>
      </c>
      <c r="H48" s="73">
        <v>3.8781163434903045</v>
      </c>
      <c r="I48" s="73">
        <f t="shared" ref="I48:N48" si="14">I47/I40*100</f>
        <v>3.6011080332409975</v>
      </c>
      <c r="J48" s="73">
        <f t="shared" si="14"/>
        <v>6.179775280898876</v>
      </c>
      <c r="K48" s="73">
        <f t="shared" si="14"/>
        <v>7.3033707865168536</v>
      </c>
      <c r="L48" s="73">
        <f t="shared" si="14"/>
        <v>10.335195530726256</v>
      </c>
      <c r="M48" s="73">
        <f t="shared" si="14"/>
        <v>8.6075949367088604</v>
      </c>
      <c r="N48" s="73">
        <f t="shared" si="14"/>
        <v>11.111111111111111</v>
      </c>
      <c r="O48" s="127">
        <f t="shared" si="0"/>
        <v>2.5035161744022503</v>
      </c>
      <c r="P48" s="127">
        <f t="shared" si="1"/>
        <v>129.08496732026146</v>
      </c>
    </row>
    <row r="49" spans="1:17" s="28" customFormat="1" ht="15" customHeight="1" x14ac:dyDescent="0.2">
      <c r="A49" s="65">
        <v>44</v>
      </c>
      <c r="B49" s="177" t="s">
        <v>50</v>
      </c>
      <c r="C49" s="177"/>
      <c r="D49" s="9" t="s">
        <v>13</v>
      </c>
      <c r="E49" s="70">
        <v>298</v>
      </c>
      <c r="F49" s="70">
        <v>287</v>
      </c>
      <c r="G49" s="70">
        <v>297</v>
      </c>
      <c r="H49" s="70">
        <v>293</v>
      </c>
      <c r="I49" s="70">
        <v>270</v>
      </c>
      <c r="J49" s="70">
        <v>286</v>
      </c>
      <c r="K49" s="70">
        <v>289</v>
      </c>
      <c r="L49" s="22">
        <v>295</v>
      </c>
      <c r="M49" s="22">
        <v>316</v>
      </c>
      <c r="N49" s="22">
        <v>324</v>
      </c>
      <c r="O49" s="219">
        <f t="shared" si="0"/>
        <v>8</v>
      </c>
      <c r="P49" s="127">
        <f t="shared" si="1"/>
        <v>102.53164556962024</v>
      </c>
    </row>
    <row r="50" spans="1:17" s="100" customFormat="1" ht="13.5" customHeight="1" x14ac:dyDescent="0.2">
      <c r="A50" s="99">
        <v>45</v>
      </c>
      <c r="B50" s="153" t="s">
        <v>51</v>
      </c>
      <c r="C50" s="153"/>
      <c r="D50" s="99" t="s">
        <v>13</v>
      </c>
      <c r="E50" s="71">
        <v>232</v>
      </c>
      <c r="F50" s="71">
        <v>216</v>
      </c>
      <c r="G50" s="71">
        <v>255</v>
      </c>
      <c r="H50" s="71">
        <v>302</v>
      </c>
      <c r="I50" s="71">
        <v>237</v>
      </c>
      <c r="J50" s="71">
        <v>270</v>
      </c>
      <c r="K50" s="71">
        <v>272</v>
      </c>
      <c r="L50" s="66">
        <v>287</v>
      </c>
      <c r="M50" s="66">
        <v>284</v>
      </c>
      <c r="N50" s="66">
        <v>285</v>
      </c>
      <c r="O50" s="219">
        <f t="shared" si="0"/>
        <v>1</v>
      </c>
      <c r="P50" s="127">
        <f t="shared" si="1"/>
        <v>100.35211267605635</v>
      </c>
    </row>
    <row r="51" spans="1:17" s="100" customFormat="1" ht="13.5" customHeight="1" x14ac:dyDescent="0.2">
      <c r="A51" s="99">
        <v>46</v>
      </c>
      <c r="B51" s="153" t="s">
        <v>52</v>
      </c>
      <c r="C51" s="153"/>
      <c r="D51" s="99" t="s">
        <v>17</v>
      </c>
      <c r="E51" s="101">
        <f t="shared" ref="E51:H51" si="15">E50/E49*100</f>
        <v>77.852348993288587</v>
      </c>
      <c r="F51" s="101">
        <v>75.261324041811847</v>
      </c>
      <c r="G51" s="101">
        <f t="shared" si="15"/>
        <v>85.858585858585855</v>
      </c>
      <c r="H51" s="101">
        <f t="shared" si="15"/>
        <v>103.0716723549488</v>
      </c>
      <c r="I51" s="101">
        <f t="shared" ref="I51:N51" si="16">I50/I49*100</f>
        <v>87.777777777777771</v>
      </c>
      <c r="J51" s="101">
        <f t="shared" si="16"/>
        <v>94.4055944055944</v>
      </c>
      <c r="K51" s="101">
        <f t="shared" si="16"/>
        <v>94.117647058823522</v>
      </c>
      <c r="L51" s="80">
        <f t="shared" si="16"/>
        <v>97.288135593220332</v>
      </c>
      <c r="M51" s="80">
        <f t="shared" si="16"/>
        <v>89.87341772151899</v>
      </c>
      <c r="N51" s="80">
        <f t="shared" si="16"/>
        <v>87.962962962962962</v>
      </c>
      <c r="O51" s="127">
        <f t="shared" si="0"/>
        <v>-1.9104547585560283</v>
      </c>
      <c r="P51" s="127">
        <f t="shared" si="1"/>
        <v>97.874282733437653</v>
      </c>
    </row>
    <row r="52" spans="1:17" s="100" customFormat="1" ht="13.5" customHeight="1" x14ac:dyDescent="0.2">
      <c r="A52" s="99">
        <v>47</v>
      </c>
      <c r="B52" s="153" t="s">
        <v>53</v>
      </c>
      <c r="C52" s="153"/>
      <c r="D52" s="99" t="s">
        <v>13</v>
      </c>
      <c r="E52" s="71">
        <v>215</v>
      </c>
      <c r="F52" s="71">
        <v>177</v>
      </c>
      <c r="G52" s="71">
        <v>193</v>
      </c>
      <c r="H52" s="71">
        <v>211</v>
      </c>
      <c r="I52" s="71">
        <v>218</v>
      </c>
      <c r="J52" s="71">
        <v>201</v>
      </c>
      <c r="K52" s="71">
        <v>255</v>
      </c>
      <c r="L52" s="66">
        <v>254</v>
      </c>
      <c r="M52" s="66">
        <v>235</v>
      </c>
      <c r="N52" s="66">
        <v>238</v>
      </c>
      <c r="O52" s="219">
        <f t="shared" si="0"/>
        <v>3</v>
      </c>
      <c r="P52" s="127">
        <f t="shared" si="1"/>
        <v>101.27659574468085</v>
      </c>
    </row>
    <row r="53" spans="1:17" s="100" customFormat="1" ht="13.5" customHeight="1" x14ac:dyDescent="0.2">
      <c r="A53" s="99">
        <v>48</v>
      </c>
      <c r="B53" s="153" t="s">
        <v>52</v>
      </c>
      <c r="C53" s="153"/>
      <c r="D53" s="99" t="s">
        <v>17</v>
      </c>
      <c r="E53" s="101">
        <f t="shared" ref="E53:H53" si="17">E52/E49*100</f>
        <v>72.147651006711413</v>
      </c>
      <c r="F53" s="101">
        <v>61.672473867595826</v>
      </c>
      <c r="G53" s="101">
        <f t="shared" si="17"/>
        <v>64.983164983164983</v>
      </c>
      <c r="H53" s="101">
        <f t="shared" si="17"/>
        <v>72.013651877133114</v>
      </c>
      <c r="I53" s="101">
        <f t="shared" ref="I53:N53" si="18">I52/I49*100</f>
        <v>80.740740740740748</v>
      </c>
      <c r="J53" s="101">
        <f t="shared" si="18"/>
        <v>70.27972027972028</v>
      </c>
      <c r="K53" s="101">
        <f t="shared" si="18"/>
        <v>88.235294117647058</v>
      </c>
      <c r="L53" s="80">
        <f t="shared" si="18"/>
        <v>86.101694915254228</v>
      </c>
      <c r="M53" s="80">
        <f t="shared" si="18"/>
        <v>74.367088607594937</v>
      </c>
      <c r="N53" s="80">
        <f t="shared" si="18"/>
        <v>73.456790123456798</v>
      </c>
      <c r="O53" s="127">
        <f t="shared" si="0"/>
        <v>-0.91029848413813852</v>
      </c>
      <c r="P53" s="127">
        <f t="shared" si="1"/>
        <v>98.775939059627021</v>
      </c>
    </row>
    <row r="54" spans="1:17" s="100" customFormat="1" ht="13.5" customHeight="1" x14ac:dyDescent="0.2">
      <c r="A54" s="99">
        <v>49</v>
      </c>
      <c r="B54" s="153" t="s">
        <v>54</v>
      </c>
      <c r="C54" s="153"/>
      <c r="D54" s="99" t="s">
        <v>13</v>
      </c>
      <c r="E54" s="71">
        <v>72</v>
      </c>
      <c r="F54" s="71">
        <v>62</v>
      </c>
      <c r="G54" s="71">
        <v>92</v>
      </c>
      <c r="H54" s="71">
        <v>96</v>
      </c>
      <c r="I54" s="71">
        <v>130</v>
      </c>
      <c r="J54" s="71">
        <v>164</v>
      </c>
      <c r="K54" s="71">
        <v>179</v>
      </c>
      <c r="L54" s="66">
        <v>142</v>
      </c>
      <c r="M54" s="66">
        <v>147</v>
      </c>
      <c r="N54" s="66">
        <v>146</v>
      </c>
      <c r="O54" s="219">
        <f t="shared" si="0"/>
        <v>-1</v>
      </c>
      <c r="P54" s="127">
        <f t="shared" si="1"/>
        <v>99.319727891156461</v>
      </c>
    </row>
    <row r="55" spans="1:17" s="100" customFormat="1" ht="13.5" customHeight="1" x14ac:dyDescent="0.2">
      <c r="A55" s="99">
        <v>50</v>
      </c>
      <c r="B55" s="153" t="s">
        <v>52</v>
      </c>
      <c r="C55" s="153"/>
      <c r="D55" s="99" t="s">
        <v>17</v>
      </c>
      <c r="E55" s="101">
        <f t="shared" ref="E55:H55" si="19">E54/E49*100</f>
        <v>24.161073825503358</v>
      </c>
      <c r="F55" s="101">
        <v>21.602787456445995</v>
      </c>
      <c r="G55" s="101">
        <f t="shared" si="19"/>
        <v>30.976430976430976</v>
      </c>
      <c r="H55" s="101">
        <f t="shared" si="19"/>
        <v>32.764505119453922</v>
      </c>
      <c r="I55" s="101">
        <f t="shared" ref="I55:N55" si="20">I54/I49*100</f>
        <v>48.148148148148145</v>
      </c>
      <c r="J55" s="101">
        <f t="shared" si="20"/>
        <v>57.342657342657347</v>
      </c>
      <c r="K55" s="101">
        <f t="shared" si="20"/>
        <v>61.937716262975783</v>
      </c>
      <c r="L55" s="80">
        <f t="shared" si="20"/>
        <v>48.135593220338983</v>
      </c>
      <c r="M55" s="80">
        <f t="shared" si="20"/>
        <v>46.518987341772153</v>
      </c>
      <c r="N55" s="80">
        <f t="shared" si="20"/>
        <v>45.061728395061728</v>
      </c>
      <c r="O55" s="127">
        <f t="shared" si="0"/>
        <v>-1.4572589467104251</v>
      </c>
      <c r="P55" s="127">
        <f t="shared" si="1"/>
        <v>96.867388930880992</v>
      </c>
      <c r="Q55" s="102"/>
    </row>
    <row r="56" spans="1:17" s="100" customFormat="1" ht="13.5" customHeight="1" x14ac:dyDescent="0.2">
      <c r="A56" s="99">
        <v>51</v>
      </c>
      <c r="B56" s="153" t="s">
        <v>55</v>
      </c>
      <c r="C56" s="153"/>
      <c r="D56" s="99" t="s">
        <v>13</v>
      </c>
      <c r="E56" s="71">
        <v>128</v>
      </c>
      <c r="F56" s="71">
        <v>113</v>
      </c>
      <c r="G56" s="71">
        <v>139</v>
      </c>
      <c r="H56" s="71">
        <v>149</v>
      </c>
      <c r="I56" s="71">
        <v>189</v>
      </c>
      <c r="J56" s="71">
        <v>184</v>
      </c>
      <c r="K56" s="71">
        <v>187</v>
      </c>
      <c r="L56" s="66">
        <v>152</v>
      </c>
      <c r="M56" s="66">
        <v>93</v>
      </c>
      <c r="N56" s="66">
        <v>118</v>
      </c>
      <c r="O56" s="219">
        <f t="shared" si="0"/>
        <v>25</v>
      </c>
      <c r="P56" s="127">
        <f t="shared" si="1"/>
        <v>126.88172043010752</v>
      </c>
    </row>
    <row r="57" spans="1:17" s="100" customFormat="1" ht="13.5" customHeight="1" x14ac:dyDescent="0.2">
      <c r="A57" s="99">
        <v>52</v>
      </c>
      <c r="B57" s="153" t="s">
        <v>52</v>
      </c>
      <c r="C57" s="153"/>
      <c r="D57" s="99" t="s">
        <v>17</v>
      </c>
      <c r="E57" s="101">
        <f t="shared" ref="E57:H57" si="21">E56/E49*100</f>
        <v>42.95302013422819</v>
      </c>
      <c r="F57" s="101">
        <v>39.372822299651567</v>
      </c>
      <c r="G57" s="101">
        <f t="shared" si="21"/>
        <v>46.801346801346796</v>
      </c>
      <c r="H57" s="101">
        <f t="shared" si="21"/>
        <v>50.853242320819113</v>
      </c>
      <c r="I57" s="101">
        <f t="shared" ref="I57:N57" si="22">I56/I49*100</f>
        <v>70</v>
      </c>
      <c r="J57" s="101">
        <f t="shared" si="22"/>
        <v>64.335664335664333</v>
      </c>
      <c r="K57" s="101">
        <f t="shared" si="22"/>
        <v>64.705882352941174</v>
      </c>
      <c r="L57" s="80">
        <f t="shared" si="22"/>
        <v>51.525423728813557</v>
      </c>
      <c r="M57" s="80">
        <f t="shared" si="22"/>
        <v>29.430379746835445</v>
      </c>
      <c r="N57" s="80">
        <f t="shared" si="22"/>
        <v>36.419753086419753</v>
      </c>
      <c r="O57" s="127">
        <f t="shared" si="0"/>
        <v>6.9893733395843078</v>
      </c>
      <c r="P57" s="127">
        <f t="shared" si="1"/>
        <v>123.74883844417894</v>
      </c>
    </row>
    <row r="58" spans="1:17" s="28" customFormat="1" ht="18" customHeight="1" x14ac:dyDescent="0.2">
      <c r="A58" s="65">
        <v>53</v>
      </c>
      <c r="B58" s="154" t="s">
        <v>56</v>
      </c>
      <c r="C58" s="154"/>
      <c r="D58" s="9" t="s">
        <v>57</v>
      </c>
      <c r="E58" s="22">
        <v>68281</v>
      </c>
      <c r="F58" s="22">
        <v>79510</v>
      </c>
      <c r="G58" s="22">
        <v>88815</v>
      </c>
      <c r="H58" s="22">
        <v>96984</v>
      </c>
      <c r="I58" s="22">
        <v>109680</v>
      </c>
      <c r="J58" s="22">
        <f>J59+J60+J61+J62+J63</f>
        <v>118438</v>
      </c>
      <c r="K58" s="22">
        <v>131251</v>
      </c>
      <c r="L58" s="22">
        <f>SUM(L59:L63)</f>
        <v>141029</v>
      </c>
      <c r="M58" s="22">
        <v>139300</v>
      </c>
      <c r="N58" s="22">
        <f>SUM(N59:N63)</f>
        <v>161285</v>
      </c>
      <c r="O58" s="219">
        <f t="shared" si="0"/>
        <v>21985</v>
      </c>
      <c r="P58" s="127">
        <f t="shared" si="1"/>
        <v>115.7824838478105</v>
      </c>
    </row>
    <row r="59" spans="1:17" s="28" customFormat="1" ht="13.5" customHeight="1" x14ac:dyDescent="0.2">
      <c r="A59" s="120">
        <v>54</v>
      </c>
      <c r="B59" s="156" t="s">
        <v>58</v>
      </c>
      <c r="C59" s="156"/>
      <c r="D59" s="120" t="s">
        <v>57</v>
      </c>
      <c r="E59" s="11">
        <v>487</v>
      </c>
      <c r="F59" s="11">
        <v>492</v>
      </c>
      <c r="G59" s="11">
        <v>511</v>
      </c>
      <c r="H59" s="11">
        <v>484</v>
      </c>
      <c r="I59" s="11">
        <v>434</v>
      </c>
      <c r="J59" s="11">
        <v>366</v>
      </c>
      <c r="K59" s="11">
        <v>391</v>
      </c>
      <c r="L59" s="11">
        <v>325</v>
      </c>
      <c r="M59" s="11">
        <v>277</v>
      </c>
      <c r="N59" s="11">
        <v>277</v>
      </c>
      <c r="O59" s="219">
        <f t="shared" si="0"/>
        <v>0</v>
      </c>
      <c r="P59" s="127">
        <f t="shared" si="1"/>
        <v>100</v>
      </c>
    </row>
    <row r="60" spans="1:17" s="28" customFormat="1" ht="13.5" customHeight="1" x14ac:dyDescent="0.2">
      <c r="A60" s="120">
        <v>55</v>
      </c>
      <c r="B60" s="156" t="s">
        <v>59</v>
      </c>
      <c r="C60" s="156"/>
      <c r="D60" s="120" t="s">
        <v>57</v>
      </c>
      <c r="E60" s="11">
        <v>4322</v>
      </c>
      <c r="F60" s="11">
        <v>5124</v>
      </c>
      <c r="G60" s="11">
        <v>5830</v>
      </c>
      <c r="H60" s="11">
        <v>6828</v>
      </c>
      <c r="I60" s="11">
        <v>7603</v>
      </c>
      <c r="J60" s="11">
        <v>9145</v>
      </c>
      <c r="K60" s="11">
        <v>10425</v>
      </c>
      <c r="L60" s="11">
        <v>11890</v>
      </c>
      <c r="M60" s="11">
        <v>13660</v>
      </c>
      <c r="N60" s="11">
        <v>15594</v>
      </c>
      <c r="O60" s="219">
        <f t="shared" si="0"/>
        <v>1934</v>
      </c>
      <c r="P60" s="127">
        <f t="shared" si="1"/>
        <v>114.15812591508052</v>
      </c>
    </row>
    <row r="61" spans="1:17" s="28" customFormat="1" ht="13.5" customHeight="1" x14ac:dyDescent="0.2">
      <c r="A61" s="120">
        <v>56</v>
      </c>
      <c r="B61" s="156" t="s">
        <v>60</v>
      </c>
      <c r="C61" s="156"/>
      <c r="D61" s="120" t="s">
        <v>57</v>
      </c>
      <c r="E61" s="11">
        <v>3559</v>
      </c>
      <c r="F61" s="11">
        <v>4192</v>
      </c>
      <c r="G61" s="11">
        <v>4843</v>
      </c>
      <c r="H61" s="11">
        <v>5635</v>
      </c>
      <c r="I61" s="11">
        <v>6570</v>
      </c>
      <c r="J61" s="11">
        <v>7673</v>
      </c>
      <c r="K61" s="11">
        <v>8659</v>
      </c>
      <c r="L61" s="11">
        <v>9390</v>
      </c>
      <c r="M61" s="11">
        <v>9509</v>
      </c>
      <c r="N61" s="11">
        <v>11131</v>
      </c>
      <c r="O61" s="219">
        <f t="shared" si="0"/>
        <v>1622</v>
      </c>
      <c r="P61" s="127">
        <f t="shared" si="1"/>
        <v>117.05752445052056</v>
      </c>
    </row>
    <row r="62" spans="1:17" s="28" customFormat="1" ht="13.5" customHeight="1" x14ac:dyDescent="0.2">
      <c r="A62" s="120">
        <v>57</v>
      </c>
      <c r="B62" s="156" t="s">
        <v>61</v>
      </c>
      <c r="C62" s="156"/>
      <c r="D62" s="120" t="s">
        <v>57</v>
      </c>
      <c r="E62" s="11">
        <v>34420</v>
      </c>
      <c r="F62" s="11">
        <v>40060</v>
      </c>
      <c r="G62" s="11">
        <v>45497</v>
      </c>
      <c r="H62" s="11">
        <v>49314</v>
      </c>
      <c r="I62" s="11">
        <v>57133</v>
      </c>
      <c r="J62" s="11">
        <v>62157</v>
      </c>
      <c r="K62" s="11">
        <v>69907</v>
      </c>
      <c r="L62" s="11">
        <v>75303</v>
      </c>
      <c r="M62" s="11">
        <v>75520</v>
      </c>
      <c r="N62" s="11">
        <v>89110</v>
      </c>
      <c r="O62" s="219">
        <f t="shared" si="0"/>
        <v>13590</v>
      </c>
      <c r="P62" s="127">
        <f t="shared" si="1"/>
        <v>117.99523305084745</v>
      </c>
    </row>
    <row r="63" spans="1:17" s="28" customFormat="1" ht="13.5" customHeight="1" x14ac:dyDescent="0.2">
      <c r="A63" s="120">
        <v>58</v>
      </c>
      <c r="B63" s="156" t="s">
        <v>62</v>
      </c>
      <c r="C63" s="156"/>
      <c r="D63" s="120" t="s">
        <v>57</v>
      </c>
      <c r="E63" s="11">
        <v>25493</v>
      </c>
      <c r="F63" s="11">
        <v>29642</v>
      </c>
      <c r="G63" s="11">
        <v>32134</v>
      </c>
      <c r="H63" s="11">
        <v>34723</v>
      </c>
      <c r="I63" s="11">
        <v>37940</v>
      </c>
      <c r="J63" s="11">
        <v>39097</v>
      </c>
      <c r="K63" s="11">
        <v>41869</v>
      </c>
      <c r="L63" s="11">
        <v>44121</v>
      </c>
      <c r="M63" s="11">
        <v>40334</v>
      </c>
      <c r="N63" s="11">
        <v>45173</v>
      </c>
      <c r="O63" s="219">
        <f t="shared" si="0"/>
        <v>4839</v>
      </c>
      <c r="P63" s="127">
        <f t="shared" si="1"/>
        <v>111.99732235830812</v>
      </c>
    </row>
    <row r="64" spans="1:17" s="28" customFormat="1" ht="13.5" customHeight="1" x14ac:dyDescent="0.2">
      <c r="A64" s="120">
        <v>59</v>
      </c>
      <c r="B64" s="149" t="s">
        <v>63</v>
      </c>
      <c r="C64" s="149"/>
      <c r="D64" s="120" t="s">
        <v>57</v>
      </c>
      <c r="E64" s="11">
        <v>31459</v>
      </c>
      <c r="F64" s="11">
        <v>34431</v>
      </c>
      <c r="G64" s="11">
        <v>38588</v>
      </c>
      <c r="H64" s="11">
        <v>41271</v>
      </c>
      <c r="I64" s="11">
        <v>48056</v>
      </c>
      <c r="J64" s="11">
        <f>J65+J66+J67+J68+J69</f>
        <v>50703</v>
      </c>
      <c r="K64" s="11">
        <v>55357</v>
      </c>
      <c r="L64" s="22">
        <f>SUM(L65:L69)</f>
        <v>59421</v>
      </c>
      <c r="M64" s="22">
        <v>59127</v>
      </c>
      <c r="N64" s="22">
        <f>SUM(N65:N69)</f>
        <v>65184</v>
      </c>
      <c r="O64" s="219">
        <f t="shared" si="0"/>
        <v>6057</v>
      </c>
      <c r="P64" s="127">
        <f t="shared" si="1"/>
        <v>110.24405094119439</v>
      </c>
    </row>
    <row r="65" spans="1:16" s="28" customFormat="1" ht="13.5" customHeight="1" x14ac:dyDescent="0.2">
      <c r="A65" s="120">
        <v>60</v>
      </c>
      <c r="B65" s="156" t="s">
        <v>64</v>
      </c>
      <c r="C65" s="156"/>
      <c r="D65" s="120" t="s">
        <v>57</v>
      </c>
      <c r="E65" s="11">
        <v>165</v>
      </c>
      <c r="F65" s="11">
        <v>176</v>
      </c>
      <c r="G65" s="11">
        <v>176</v>
      </c>
      <c r="H65" s="11">
        <v>184</v>
      </c>
      <c r="I65" s="11">
        <v>170</v>
      </c>
      <c r="J65" s="11">
        <v>142</v>
      </c>
      <c r="K65" s="11">
        <v>126</v>
      </c>
      <c r="L65" s="11">
        <v>122</v>
      </c>
      <c r="M65" s="11">
        <v>94</v>
      </c>
      <c r="N65" s="11">
        <v>85</v>
      </c>
      <c r="O65" s="219">
        <f t="shared" si="0"/>
        <v>-9</v>
      </c>
      <c r="P65" s="127">
        <f t="shared" si="1"/>
        <v>90.425531914893625</v>
      </c>
    </row>
    <row r="66" spans="1:16" s="28" customFormat="1" ht="13.5" customHeight="1" x14ac:dyDescent="0.2">
      <c r="A66" s="120">
        <v>61</v>
      </c>
      <c r="B66" s="156" t="s">
        <v>65</v>
      </c>
      <c r="C66" s="156"/>
      <c r="D66" s="120" t="s">
        <v>57</v>
      </c>
      <c r="E66" s="11">
        <v>1529</v>
      </c>
      <c r="F66" s="11">
        <v>1526</v>
      </c>
      <c r="G66" s="11">
        <v>1708</v>
      </c>
      <c r="H66" s="11">
        <v>1989</v>
      </c>
      <c r="I66" s="11">
        <v>2290</v>
      </c>
      <c r="J66" s="11">
        <v>2914</v>
      </c>
      <c r="K66" s="11">
        <v>3262</v>
      </c>
      <c r="L66" s="11">
        <v>3771</v>
      </c>
      <c r="M66" s="11">
        <v>4217</v>
      </c>
      <c r="N66" s="11">
        <v>4720</v>
      </c>
      <c r="O66" s="219">
        <f t="shared" si="0"/>
        <v>503</v>
      </c>
      <c r="P66" s="127">
        <f t="shared" si="1"/>
        <v>111.92791083708798</v>
      </c>
    </row>
    <row r="67" spans="1:16" s="28" customFormat="1" ht="13.5" customHeight="1" x14ac:dyDescent="0.2">
      <c r="A67" s="120">
        <v>62</v>
      </c>
      <c r="B67" s="156" t="s">
        <v>66</v>
      </c>
      <c r="C67" s="156"/>
      <c r="D67" s="120" t="s">
        <v>57</v>
      </c>
      <c r="E67" s="11">
        <v>1559</v>
      </c>
      <c r="F67" s="11">
        <v>1764</v>
      </c>
      <c r="G67" s="11">
        <v>1863</v>
      </c>
      <c r="H67" s="11">
        <v>2134</v>
      </c>
      <c r="I67" s="11">
        <v>2497</v>
      </c>
      <c r="J67" s="11">
        <v>2941</v>
      </c>
      <c r="K67" s="11">
        <v>3333</v>
      </c>
      <c r="L67" s="11">
        <v>3670</v>
      </c>
      <c r="M67" s="11">
        <v>3649</v>
      </c>
      <c r="N67" s="11">
        <v>4180</v>
      </c>
      <c r="O67" s="219">
        <f t="shared" si="0"/>
        <v>531</v>
      </c>
      <c r="P67" s="127">
        <f t="shared" si="1"/>
        <v>114.55193203617429</v>
      </c>
    </row>
    <row r="68" spans="1:16" s="28" customFormat="1" ht="13.5" customHeight="1" x14ac:dyDescent="0.2">
      <c r="A68" s="120">
        <v>63</v>
      </c>
      <c r="B68" s="156" t="s">
        <v>67</v>
      </c>
      <c r="C68" s="156"/>
      <c r="D68" s="120" t="s">
        <v>57</v>
      </c>
      <c r="E68" s="11">
        <v>16674</v>
      </c>
      <c r="F68" s="11">
        <v>18296</v>
      </c>
      <c r="G68" s="11">
        <v>20785</v>
      </c>
      <c r="H68" s="11">
        <v>22076</v>
      </c>
      <c r="I68" s="11">
        <v>25944</v>
      </c>
      <c r="J68" s="11">
        <v>28389</v>
      </c>
      <c r="K68" s="11">
        <v>30759</v>
      </c>
      <c r="L68" s="11">
        <v>33631</v>
      </c>
      <c r="M68" s="11">
        <v>34086</v>
      </c>
      <c r="N68" s="11">
        <v>37855</v>
      </c>
      <c r="O68" s="219">
        <f t="shared" si="0"/>
        <v>3769</v>
      </c>
      <c r="P68" s="127">
        <f t="shared" si="1"/>
        <v>111.05732558821803</v>
      </c>
    </row>
    <row r="69" spans="1:16" s="28" customFormat="1" ht="13.5" customHeight="1" x14ac:dyDescent="0.2">
      <c r="A69" s="120">
        <v>64</v>
      </c>
      <c r="B69" s="156" t="s">
        <v>68</v>
      </c>
      <c r="C69" s="156"/>
      <c r="D69" s="120" t="s">
        <v>57</v>
      </c>
      <c r="E69" s="11">
        <v>11532</v>
      </c>
      <c r="F69" s="11">
        <v>12669</v>
      </c>
      <c r="G69" s="11">
        <v>14056</v>
      </c>
      <c r="H69" s="11">
        <v>14888</v>
      </c>
      <c r="I69" s="11">
        <v>17155</v>
      </c>
      <c r="J69" s="11">
        <v>16317</v>
      </c>
      <c r="K69" s="11">
        <v>17877</v>
      </c>
      <c r="L69" s="11">
        <v>18227</v>
      </c>
      <c r="M69" s="11">
        <v>17081</v>
      </c>
      <c r="N69" s="11">
        <v>18344</v>
      </c>
      <c r="O69" s="219">
        <f t="shared" si="0"/>
        <v>1263</v>
      </c>
      <c r="P69" s="127">
        <f t="shared" si="1"/>
        <v>107.39418066857912</v>
      </c>
    </row>
    <row r="70" spans="1:16" s="28" customFormat="1" ht="13.5" customHeight="1" x14ac:dyDescent="0.2">
      <c r="A70" s="120">
        <v>65</v>
      </c>
      <c r="B70" s="149" t="s">
        <v>69</v>
      </c>
      <c r="C70" s="149"/>
      <c r="D70" s="120" t="s">
        <v>57</v>
      </c>
      <c r="E70" s="11">
        <v>560</v>
      </c>
      <c r="F70" s="11">
        <v>771</v>
      </c>
      <c r="G70" s="11">
        <v>808</v>
      </c>
      <c r="H70" s="11">
        <v>862</v>
      </c>
      <c r="I70" s="11">
        <v>1057</v>
      </c>
      <c r="J70" s="11">
        <v>1218</v>
      </c>
      <c r="K70" s="11">
        <v>1325</v>
      </c>
      <c r="L70" s="11">
        <v>1607</v>
      </c>
      <c r="M70" s="11">
        <v>1595</v>
      </c>
      <c r="N70" s="11">
        <v>1667</v>
      </c>
      <c r="O70" s="219">
        <f t="shared" si="0"/>
        <v>72</v>
      </c>
      <c r="P70" s="127">
        <f t="shared" si="1"/>
        <v>104.51410658307209</v>
      </c>
    </row>
    <row r="71" spans="1:16" s="28" customFormat="1" ht="13.5" customHeight="1" x14ac:dyDescent="0.2">
      <c r="A71" s="120">
        <v>66</v>
      </c>
      <c r="B71" s="149" t="s">
        <v>70</v>
      </c>
      <c r="C71" s="149"/>
      <c r="D71" s="120" t="s">
        <v>57</v>
      </c>
      <c r="E71" s="11">
        <v>17980</v>
      </c>
      <c r="F71" s="11">
        <v>27462</v>
      </c>
      <c r="G71" s="11">
        <v>31117</v>
      </c>
      <c r="H71" s="11">
        <v>35248</v>
      </c>
      <c r="I71" s="11">
        <v>40101</v>
      </c>
      <c r="J71" s="11">
        <v>44172</v>
      </c>
      <c r="K71" s="11">
        <v>47080</v>
      </c>
      <c r="L71" s="11">
        <v>49921</v>
      </c>
      <c r="M71" s="11">
        <v>48352</v>
      </c>
      <c r="N71" s="11">
        <v>48087</v>
      </c>
      <c r="O71" s="219">
        <f t="shared" ref="O71:O101" si="23">N71-M71</f>
        <v>-265</v>
      </c>
      <c r="P71" s="127">
        <f t="shared" ref="P71:P101" si="24">N71/M71*100</f>
        <v>99.451935804103243</v>
      </c>
    </row>
    <row r="72" spans="1:16" s="28" customFormat="1" ht="13.5" customHeight="1" x14ac:dyDescent="0.2">
      <c r="A72" s="120">
        <v>67</v>
      </c>
      <c r="B72" s="149" t="s">
        <v>71</v>
      </c>
      <c r="C72" s="149"/>
      <c r="D72" s="120" t="s">
        <v>57</v>
      </c>
      <c r="E72" s="11">
        <v>7199</v>
      </c>
      <c r="F72" s="11">
        <v>312</v>
      </c>
      <c r="G72" s="11">
        <v>596</v>
      </c>
      <c r="H72" s="11">
        <v>144</v>
      </c>
      <c r="I72" s="11"/>
      <c r="J72" s="11">
        <v>200</v>
      </c>
      <c r="K72" s="11">
        <v>110</v>
      </c>
      <c r="L72" s="11"/>
      <c r="M72" s="11">
        <v>483</v>
      </c>
      <c r="N72" s="11">
        <v>0</v>
      </c>
      <c r="O72" s="220">
        <f t="shared" si="23"/>
        <v>-483</v>
      </c>
      <c r="P72" s="138">
        <f t="shared" si="24"/>
        <v>0</v>
      </c>
    </row>
    <row r="73" spans="1:16" s="28" customFormat="1" ht="13.5" customHeight="1" x14ac:dyDescent="0.2">
      <c r="A73" s="120">
        <v>68</v>
      </c>
      <c r="B73" s="149" t="s">
        <v>72</v>
      </c>
      <c r="C73" s="149"/>
      <c r="D73" s="120" t="s">
        <v>57</v>
      </c>
      <c r="E73" s="11">
        <v>22926</v>
      </c>
      <c r="F73" s="11">
        <v>294</v>
      </c>
      <c r="G73" s="11">
        <v>3595</v>
      </c>
      <c r="H73" s="11">
        <v>1880</v>
      </c>
      <c r="I73" s="11">
        <v>539</v>
      </c>
      <c r="J73" s="11">
        <v>566</v>
      </c>
      <c r="K73" s="11">
        <v>235</v>
      </c>
      <c r="L73" s="11">
        <v>104</v>
      </c>
      <c r="M73" s="11">
        <v>7011</v>
      </c>
      <c r="N73" s="11">
        <v>0</v>
      </c>
      <c r="O73" s="220">
        <f t="shared" si="23"/>
        <v>-7011</v>
      </c>
      <c r="P73" s="138">
        <f t="shared" si="24"/>
        <v>0</v>
      </c>
    </row>
    <row r="74" spans="1:16" s="28" customFormat="1" ht="13.5" customHeight="1" x14ac:dyDescent="0.2">
      <c r="A74" s="120">
        <v>69</v>
      </c>
      <c r="B74" s="149" t="s">
        <v>73</v>
      </c>
      <c r="C74" s="149"/>
      <c r="D74" s="120" t="s">
        <v>57</v>
      </c>
      <c r="E74" s="11">
        <v>5778</v>
      </c>
      <c r="F74" s="11">
        <v>2723</v>
      </c>
      <c r="G74" s="11">
        <v>2103</v>
      </c>
      <c r="H74" s="11">
        <v>1428</v>
      </c>
      <c r="I74" s="11">
        <v>1039</v>
      </c>
      <c r="J74" s="11">
        <v>3239</v>
      </c>
      <c r="K74" s="11">
        <v>1053</v>
      </c>
      <c r="L74" s="11">
        <v>1265</v>
      </c>
      <c r="M74" s="11">
        <v>9608</v>
      </c>
      <c r="N74" s="11">
        <v>8421</v>
      </c>
      <c r="O74" s="220">
        <f t="shared" si="23"/>
        <v>-1187</v>
      </c>
      <c r="P74" s="138">
        <f t="shared" si="24"/>
        <v>87.645711906744381</v>
      </c>
    </row>
    <row r="75" spans="1:16" s="28" customFormat="1" ht="13.5" customHeight="1" x14ac:dyDescent="0.2">
      <c r="A75" s="120">
        <v>70</v>
      </c>
      <c r="B75" s="149" t="s">
        <v>74</v>
      </c>
      <c r="C75" s="149"/>
      <c r="D75" s="120" t="s">
        <v>57</v>
      </c>
      <c r="E75" s="11">
        <v>2283</v>
      </c>
      <c r="F75" s="11">
        <v>808</v>
      </c>
      <c r="G75" s="11">
        <v>404</v>
      </c>
      <c r="H75" s="11">
        <v>253</v>
      </c>
      <c r="I75" s="11">
        <v>265</v>
      </c>
      <c r="J75" s="11">
        <v>291</v>
      </c>
      <c r="K75" s="11">
        <v>546</v>
      </c>
      <c r="L75" s="11">
        <v>82</v>
      </c>
      <c r="M75" s="11">
        <v>2294</v>
      </c>
      <c r="N75" s="11">
        <v>1134</v>
      </c>
      <c r="O75" s="220">
        <f t="shared" si="23"/>
        <v>-1160</v>
      </c>
      <c r="P75" s="138">
        <f t="shared" si="24"/>
        <v>49.433304272013949</v>
      </c>
    </row>
    <row r="76" spans="1:16" s="28" customFormat="1" ht="18" customHeight="1" x14ac:dyDescent="0.2">
      <c r="A76" s="65">
        <v>71</v>
      </c>
      <c r="B76" s="154" t="s">
        <v>75</v>
      </c>
      <c r="C76" s="154"/>
      <c r="D76" s="9" t="s">
        <v>23</v>
      </c>
      <c r="E76" s="22">
        <v>632</v>
      </c>
      <c r="F76" s="22">
        <v>666</v>
      </c>
      <c r="G76" s="22">
        <v>629</v>
      </c>
      <c r="H76" s="22">
        <v>607</v>
      </c>
      <c r="I76" s="22">
        <v>551</v>
      </c>
      <c r="J76" s="22">
        <v>586</v>
      </c>
      <c r="K76" s="22">
        <v>605</v>
      </c>
      <c r="L76" s="22">
        <f>SUM(L77:L79)</f>
        <v>609</v>
      </c>
      <c r="M76" s="22">
        <v>640</v>
      </c>
      <c r="N76" s="22">
        <v>626</v>
      </c>
      <c r="O76" s="220">
        <f t="shared" si="23"/>
        <v>-14</v>
      </c>
      <c r="P76" s="138">
        <f t="shared" si="24"/>
        <v>97.8125</v>
      </c>
    </row>
    <row r="77" spans="1:16" s="28" customFormat="1" ht="13.5" customHeight="1" x14ac:dyDescent="0.2">
      <c r="A77" s="120">
        <v>72</v>
      </c>
      <c r="B77" s="155" t="s">
        <v>76</v>
      </c>
      <c r="C77" s="119" t="s">
        <v>77</v>
      </c>
      <c r="D77" s="120" t="s">
        <v>23</v>
      </c>
      <c r="E77" s="11">
        <v>294</v>
      </c>
      <c r="F77" s="11">
        <v>320</v>
      </c>
      <c r="G77" s="11">
        <v>272</v>
      </c>
      <c r="H77" s="11">
        <v>250</v>
      </c>
      <c r="I77" s="11">
        <v>195</v>
      </c>
      <c r="J77" s="11">
        <v>188</v>
      </c>
      <c r="K77" s="11">
        <v>206</v>
      </c>
      <c r="L77" s="11">
        <v>212</v>
      </c>
      <c r="M77" s="11">
        <v>205</v>
      </c>
      <c r="N77" s="11">
        <v>203</v>
      </c>
      <c r="O77" s="219">
        <f t="shared" si="23"/>
        <v>-2</v>
      </c>
      <c r="P77" s="127">
        <f t="shared" si="24"/>
        <v>99.024390243902445</v>
      </c>
    </row>
    <row r="78" spans="1:16" s="28" customFormat="1" ht="13.5" customHeight="1" x14ac:dyDescent="0.2">
      <c r="A78" s="120">
        <v>73</v>
      </c>
      <c r="B78" s="155"/>
      <c r="C78" s="119" t="s">
        <v>78</v>
      </c>
      <c r="D78" s="120" t="s">
        <v>23</v>
      </c>
      <c r="E78" s="11">
        <v>274</v>
      </c>
      <c r="F78" s="11">
        <v>287</v>
      </c>
      <c r="G78" s="11">
        <v>293</v>
      </c>
      <c r="H78" s="11">
        <v>297</v>
      </c>
      <c r="I78" s="11">
        <v>314</v>
      </c>
      <c r="J78" s="11">
        <v>360</v>
      </c>
      <c r="K78" s="11">
        <v>350</v>
      </c>
      <c r="L78" s="11">
        <v>351</v>
      </c>
      <c r="M78" s="11">
        <v>400</v>
      </c>
      <c r="N78" s="11">
        <v>368</v>
      </c>
      <c r="O78" s="219">
        <f t="shared" si="23"/>
        <v>-32</v>
      </c>
      <c r="P78" s="127">
        <f t="shared" si="24"/>
        <v>92</v>
      </c>
    </row>
    <row r="79" spans="1:16" s="28" customFormat="1" ht="13.5" customHeight="1" x14ac:dyDescent="0.2">
      <c r="A79" s="120">
        <v>74</v>
      </c>
      <c r="B79" s="155"/>
      <c r="C79" s="119" t="s">
        <v>79</v>
      </c>
      <c r="D79" s="120" t="s">
        <v>23</v>
      </c>
      <c r="E79" s="70">
        <v>64</v>
      </c>
      <c r="F79" s="70">
        <v>65</v>
      </c>
      <c r="G79" s="70">
        <v>64</v>
      </c>
      <c r="H79" s="70">
        <v>60</v>
      </c>
      <c r="I79" s="70">
        <v>42</v>
      </c>
      <c r="J79" s="70">
        <v>38</v>
      </c>
      <c r="K79" s="70">
        <v>49</v>
      </c>
      <c r="L79" s="70">
        <v>46</v>
      </c>
      <c r="M79" s="70">
        <v>35</v>
      </c>
      <c r="N79" s="70">
        <v>54</v>
      </c>
      <c r="O79" s="219">
        <f t="shared" si="23"/>
        <v>19</v>
      </c>
      <c r="P79" s="127">
        <f t="shared" si="24"/>
        <v>154.28571428571431</v>
      </c>
    </row>
    <row r="80" spans="1:16" s="28" customFormat="1" ht="13.5" customHeight="1" x14ac:dyDescent="0.2">
      <c r="A80" s="120">
        <v>75</v>
      </c>
      <c r="B80" s="152" t="s">
        <v>80</v>
      </c>
      <c r="C80" s="152"/>
      <c r="D80" s="120" t="s">
        <v>23</v>
      </c>
      <c r="E80" s="70">
        <v>294</v>
      </c>
      <c r="F80" s="70">
        <v>316</v>
      </c>
      <c r="G80" s="70">
        <v>288</v>
      </c>
      <c r="H80" s="70">
        <v>282</v>
      </c>
      <c r="I80" s="70">
        <v>243</v>
      </c>
      <c r="J80" s="70">
        <v>263</v>
      </c>
      <c r="K80" s="70">
        <v>257</v>
      </c>
      <c r="L80" s="70">
        <v>256</v>
      </c>
      <c r="M80" s="70">
        <v>269</v>
      </c>
      <c r="N80" s="70">
        <v>265</v>
      </c>
      <c r="O80" s="219">
        <f t="shared" si="23"/>
        <v>-4</v>
      </c>
      <c r="P80" s="127">
        <f t="shared" si="24"/>
        <v>98.513011152416354</v>
      </c>
    </row>
    <row r="81" spans="1:16" s="28" customFormat="1" ht="13.5" customHeight="1" x14ac:dyDescent="0.2">
      <c r="A81" s="120">
        <v>76</v>
      </c>
      <c r="B81" s="149" t="s">
        <v>81</v>
      </c>
      <c r="C81" s="149"/>
      <c r="D81" s="120" t="s">
        <v>82</v>
      </c>
      <c r="E81" s="70">
        <v>5</v>
      </c>
      <c r="F81" s="70">
        <v>9</v>
      </c>
      <c r="G81" s="70">
        <v>16</v>
      </c>
      <c r="H81" s="70">
        <v>4.3</v>
      </c>
      <c r="I81" s="70">
        <v>6.8</v>
      </c>
      <c r="J81" s="70">
        <v>8.1</v>
      </c>
      <c r="K81" s="70">
        <v>10.7</v>
      </c>
      <c r="L81" s="70">
        <v>0.7</v>
      </c>
      <c r="M81" s="73">
        <v>3</v>
      </c>
      <c r="N81" s="73">
        <v>4</v>
      </c>
      <c r="O81" s="127">
        <f t="shared" si="23"/>
        <v>1</v>
      </c>
      <c r="P81" s="127">
        <f t="shared" si="24"/>
        <v>133.33333333333331</v>
      </c>
    </row>
    <row r="82" spans="1:16" s="28" customFormat="1" ht="13.5" customHeight="1" x14ac:dyDescent="0.2">
      <c r="A82" s="120">
        <v>77</v>
      </c>
      <c r="B82" s="149" t="s">
        <v>83</v>
      </c>
      <c r="C82" s="149"/>
      <c r="D82" s="120" t="s">
        <v>82</v>
      </c>
      <c r="E82" s="70">
        <v>1.1000000000000001</v>
      </c>
      <c r="F82" s="70">
        <v>4</v>
      </c>
      <c r="G82" s="70">
        <v>3</v>
      </c>
      <c r="H82" s="70">
        <v>1.5</v>
      </c>
      <c r="I82" s="70">
        <v>2.2000000000000002</v>
      </c>
      <c r="J82" s="70">
        <v>5.3</v>
      </c>
      <c r="K82" s="70">
        <v>2.7</v>
      </c>
      <c r="L82" s="70">
        <v>0.6</v>
      </c>
      <c r="M82" s="73">
        <v>3</v>
      </c>
      <c r="N82" s="73">
        <v>3</v>
      </c>
      <c r="O82" s="127">
        <f t="shared" si="23"/>
        <v>0</v>
      </c>
      <c r="P82" s="127">
        <f t="shared" si="24"/>
        <v>100</v>
      </c>
    </row>
    <row r="83" spans="1:16" s="28" customFormat="1" ht="13.5" customHeight="1" x14ac:dyDescent="0.2">
      <c r="A83" s="120">
        <v>78</v>
      </c>
      <c r="B83" s="149" t="s">
        <v>84</v>
      </c>
      <c r="C83" s="149"/>
      <c r="D83" s="120" t="s">
        <v>82</v>
      </c>
      <c r="E83" s="70"/>
      <c r="F83" s="70">
        <v>30</v>
      </c>
      <c r="G83" s="70">
        <v>300</v>
      </c>
      <c r="H83" s="70">
        <v>160</v>
      </c>
      <c r="I83" s="70">
        <v>153</v>
      </c>
      <c r="J83" s="70">
        <v>19</v>
      </c>
      <c r="K83" s="70">
        <v>45</v>
      </c>
      <c r="L83" s="70">
        <v>45</v>
      </c>
      <c r="M83" s="73">
        <v>613.6</v>
      </c>
      <c r="N83" s="73">
        <v>552</v>
      </c>
      <c r="O83" s="127">
        <f t="shared" si="23"/>
        <v>-61.600000000000023</v>
      </c>
      <c r="P83" s="127">
        <f t="shared" si="24"/>
        <v>89.960886571056065</v>
      </c>
    </row>
    <row r="84" spans="1:16" s="28" customFormat="1" ht="13.5" customHeight="1" x14ac:dyDescent="0.2">
      <c r="A84" s="120">
        <v>79</v>
      </c>
      <c r="B84" s="149" t="s">
        <v>85</v>
      </c>
      <c r="C84" s="149"/>
      <c r="D84" s="120" t="s">
        <v>82</v>
      </c>
      <c r="E84" s="70">
        <v>38</v>
      </c>
      <c r="F84" s="70">
        <v>65</v>
      </c>
      <c r="G84" s="70">
        <v>70</v>
      </c>
      <c r="H84" s="70">
        <v>15</v>
      </c>
      <c r="I84" s="70">
        <v>23</v>
      </c>
      <c r="J84" s="70">
        <v>19</v>
      </c>
      <c r="K84" s="70">
        <v>19</v>
      </c>
      <c r="L84" s="70">
        <v>21</v>
      </c>
      <c r="M84" s="73">
        <v>24</v>
      </c>
      <c r="N84" s="73">
        <v>8</v>
      </c>
      <c r="O84" s="127">
        <f t="shared" si="23"/>
        <v>-16</v>
      </c>
      <c r="P84" s="127">
        <f t="shared" si="24"/>
        <v>33.333333333333329</v>
      </c>
    </row>
    <row r="85" spans="1:16" s="28" customFormat="1" ht="13.5" customHeight="1" x14ac:dyDescent="0.2">
      <c r="A85" s="120">
        <v>80</v>
      </c>
      <c r="B85" s="149" t="s">
        <v>86</v>
      </c>
      <c r="C85" s="149"/>
      <c r="D85" s="120" t="s">
        <v>7</v>
      </c>
      <c r="E85" s="70">
        <v>1</v>
      </c>
      <c r="F85" s="70">
        <v>1</v>
      </c>
      <c r="G85" s="70">
        <v>1</v>
      </c>
      <c r="H85" s="70">
        <v>1</v>
      </c>
      <c r="I85" s="70">
        <v>1</v>
      </c>
      <c r="J85" s="70">
        <v>1</v>
      </c>
      <c r="K85" s="70">
        <v>1</v>
      </c>
      <c r="L85" s="70">
        <v>1</v>
      </c>
      <c r="M85" s="103">
        <v>1</v>
      </c>
      <c r="N85" s="103">
        <v>1</v>
      </c>
      <c r="O85" s="219">
        <f t="shared" si="23"/>
        <v>0</v>
      </c>
      <c r="P85" s="127">
        <f t="shared" si="24"/>
        <v>100</v>
      </c>
    </row>
    <row r="86" spans="1:16" s="28" customFormat="1" ht="13.5" customHeight="1" x14ac:dyDescent="0.2">
      <c r="A86" s="120">
        <v>81</v>
      </c>
      <c r="B86" s="149" t="s">
        <v>87</v>
      </c>
      <c r="C86" s="149"/>
      <c r="D86" s="120" t="s">
        <v>7</v>
      </c>
      <c r="E86" s="70">
        <v>11</v>
      </c>
      <c r="F86" s="70">
        <v>11</v>
      </c>
      <c r="G86" s="70">
        <v>10</v>
      </c>
      <c r="H86" s="70">
        <v>10</v>
      </c>
      <c r="I86" s="70">
        <v>9</v>
      </c>
      <c r="J86" s="70">
        <v>9</v>
      </c>
      <c r="K86" s="70">
        <v>9</v>
      </c>
      <c r="L86" s="70">
        <v>8</v>
      </c>
      <c r="M86" s="70">
        <v>9</v>
      </c>
      <c r="N86" s="70">
        <v>9</v>
      </c>
      <c r="O86" s="219">
        <f t="shared" si="23"/>
        <v>0</v>
      </c>
      <c r="P86" s="127">
        <f t="shared" si="24"/>
        <v>100</v>
      </c>
    </row>
    <row r="87" spans="1:16" s="28" customFormat="1" ht="13.5" customHeight="1" x14ac:dyDescent="0.2">
      <c r="A87" s="120">
        <v>82</v>
      </c>
      <c r="B87" s="149" t="s">
        <v>88</v>
      </c>
      <c r="C87" s="149"/>
      <c r="D87" s="120" t="s">
        <v>23</v>
      </c>
      <c r="E87" s="70">
        <v>246</v>
      </c>
      <c r="F87" s="70">
        <v>217</v>
      </c>
      <c r="G87" s="70">
        <v>205</v>
      </c>
      <c r="H87" s="70">
        <v>188</v>
      </c>
      <c r="I87" s="70">
        <v>164</v>
      </c>
      <c r="J87" s="70">
        <v>152</v>
      </c>
      <c r="K87" s="70">
        <v>154</v>
      </c>
      <c r="L87" s="70">
        <v>139</v>
      </c>
      <c r="M87" s="70">
        <v>147</v>
      </c>
      <c r="N87" s="70">
        <v>162</v>
      </c>
      <c r="O87" s="219">
        <f t="shared" si="23"/>
        <v>15</v>
      </c>
      <c r="P87" s="127">
        <f t="shared" si="24"/>
        <v>110.20408163265304</v>
      </c>
    </row>
    <row r="88" spans="1:16" s="28" customFormat="1" ht="13.5" customHeight="1" x14ac:dyDescent="0.2">
      <c r="A88" s="120">
        <v>83</v>
      </c>
      <c r="B88" s="149" t="s">
        <v>89</v>
      </c>
      <c r="C88" s="149"/>
      <c r="D88" s="120" t="s">
        <v>23</v>
      </c>
      <c r="E88" s="70">
        <v>120</v>
      </c>
      <c r="F88" s="70">
        <v>104</v>
      </c>
      <c r="G88" s="70">
        <v>102</v>
      </c>
      <c r="H88" s="70">
        <v>94</v>
      </c>
      <c r="I88" s="70">
        <v>81</v>
      </c>
      <c r="J88" s="70">
        <v>77</v>
      </c>
      <c r="K88" s="70">
        <v>74</v>
      </c>
      <c r="L88" s="70">
        <v>65</v>
      </c>
      <c r="M88" s="70">
        <v>74</v>
      </c>
      <c r="N88" s="70">
        <v>86</v>
      </c>
      <c r="O88" s="219">
        <f t="shared" si="23"/>
        <v>12</v>
      </c>
      <c r="P88" s="127">
        <f t="shared" si="24"/>
        <v>116.21621621621621</v>
      </c>
    </row>
    <row r="89" spans="1:16" s="28" customFormat="1" ht="13.5" customHeight="1" x14ac:dyDescent="0.2">
      <c r="A89" s="120">
        <v>84</v>
      </c>
      <c r="B89" s="149" t="s">
        <v>90</v>
      </c>
      <c r="C89" s="149"/>
      <c r="D89" s="120" t="s">
        <v>23</v>
      </c>
      <c r="E89" s="70">
        <v>31</v>
      </c>
      <c r="F89" s="70">
        <v>31</v>
      </c>
      <c r="G89" s="70">
        <v>38</v>
      </c>
      <c r="H89" s="70">
        <v>34</v>
      </c>
      <c r="I89" s="70">
        <v>43</v>
      </c>
      <c r="J89" s="70">
        <v>41</v>
      </c>
      <c r="K89" s="70">
        <v>42</v>
      </c>
      <c r="L89" s="70">
        <v>31</v>
      </c>
      <c r="M89" s="70">
        <v>32</v>
      </c>
      <c r="N89" s="70">
        <v>31</v>
      </c>
      <c r="O89" s="219">
        <f t="shared" si="23"/>
        <v>-1</v>
      </c>
      <c r="P89" s="127">
        <f t="shared" si="24"/>
        <v>96.875</v>
      </c>
    </row>
    <row r="90" spans="1:16" s="28" customFormat="1" ht="13.5" customHeight="1" x14ac:dyDescent="0.2">
      <c r="A90" s="120">
        <v>85</v>
      </c>
      <c r="B90" s="149" t="s">
        <v>89</v>
      </c>
      <c r="C90" s="149"/>
      <c r="D90" s="120" t="s">
        <v>23</v>
      </c>
      <c r="E90" s="70">
        <v>22</v>
      </c>
      <c r="F90" s="70">
        <v>27</v>
      </c>
      <c r="G90" s="70">
        <v>29</v>
      </c>
      <c r="H90" s="70">
        <v>29</v>
      </c>
      <c r="I90" s="70">
        <v>29</v>
      </c>
      <c r="J90" s="70">
        <v>28</v>
      </c>
      <c r="K90" s="70">
        <v>27</v>
      </c>
      <c r="L90" s="70">
        <v>24</v>
      </c>
      <c r="M90" s="70">
        <v>26</v>
      </c>
      <c r="N90" s="70">
        <v>25</v>
      </c>
      <c r="O90" s="219">
        <f t="shared" si="23"/>
        <v>-1</v>
      </c>
      <c r="P90" s="127">
        <f t="shared" si="24"/>
        <v>96.15384615384616</v>
      </c>
    </row>
    <row r="91" spans="1:16" s="28" customFormat="1" ht="13.5" customHeight="1" x14ac:dyDescent="0.2">
      <c r="A91" s="120">
        <v>86</v>
      </c>
      <c r="B91" s="149" t="s">
        <v>91</v>
      </c>
      <c r="C91" s="149"/>
      <c r="D91" s="120" t="s">
        <v>23</v>
      </c>
      <c r="E91" s="70">
        <v>17</v>
      </c>
      <c r="F91" s="70">
        <v>16</v>
      </c>
      <c r="G91" s="70">
        <v>16</v>
      </c>
      <c r="H91" s="70">
        <v>16</v>
      </c>
      <c r="I91" s="70">
        <v>15</v>
      </c>
      <c r="J91" s="70">
        <v>15</v>
      </c>
      <c r="K91" s="70">
        <v>14</v>
      </c>
      <c r="L91" s="70">
        <v>13</v>
      </c>
      <c r="M91" s="70">
        <v>13</v>
      </c>
      <c r="N91" s="70">
        <v>14</v>
      </c>
      <c r="O91" s="219">
        <f t="shared" si="23"/>
        <v>1</v>
      </c>
      <c r="P91" s="127">
        <f t="shared" si="24"/>
        <v>107.69230769230769</v>
      </c>
    </row>
    <row r="92" spans="1:16" s="28" customFormat="1" ht="13.5" customHeight="1" x14ac:dyDescent="0.2">
      <c r="A92" s="120">
        <v>87</v>
      </c>
      <c r="B92" s="149" t="s">
        <v>89</v>
      </c>
      <c r="C92" s="149"/>
      <c r="D92" s="120" t="s">
        <v>23</v>
      </c>
      <c r="E92" s="70">
        <v>14</v>
      </c>
      <c r="F92" s="70">
        <v>13</v>
      </c>
      <c r="G92" s="70">
        <v>13</v>
      </c>
      <c r="H92" s="70">
        <v>13</v>
      </c>
      <c r="I92" s="70">
        <v>12</v>
      </c>
      <c r="J92" s="70">
        <v>12</v>
      </c>
      <c r="K92" s="70">
        <v>10</v>
      </c>
      <c r="L92" s="70">
        <v>9</v>
      </c>
      <c r="M92" s="70">
        <v>10</v>
      </c>
      <c r="N92" s="70">
        <v>11</v>
      </c>
      <c r="O92" s="219">
        <f t="shared" si="23"/>
        <v>1</v>
      </c>
      <c r="P92" s="127">
        <f t="shared" si="24"/>
        <v>110.00000000000001</v>
      </c>
    </row>
    <row r="93" spans="1:16" s="28" customFormat="1" ht="13.5" customHeight="1" x14ac:dyDescent="0.2">
      <c r="A93" s="120">
        <v>88</v>
      </c>
      <c r="B93" s="149" t="s">
        <v>92</v>
      </c>
      <c r="C93" s="149"/>
      <c r="D93" s="120" t="s">
        <v>23</v>
      </c>
      <c r="E93" s="70">
        <v>16</v>
      </c>
      <c r="F93" s="70">
        <v>13</v>
      </c>
      <c r="G93" s="70">
        <v>19</v>
      </c>
      <c r="H93" s="70">
        <v>13</v>
      </c>
      <c r="I93" s="70">
        <v>13</v>
      </c>
      <c r="J93" s="70">
        <v>10</v>
      </c>
      <c r="K93" s="70">
        <v>30</v>
      </c>
      <c r="L93" s="70">
        <v>29</v>
      </c>
      <c r="M93" s="70">
        <v>25</v>
      </c>
      <c r="N93" s="70">
        <v>31</v>
      </c>
      <c r="O93" s="219">
        <f t="shared" si="23"/>
        <v>6</v>
      </c>
      <c r="P93" s="127">
        <f t="shared" si="24"/>
        <v>124</v>
      </c>
    </row>
    <row r="94" spans="1:16" s="28" customFormat="1" ht="13.5" customHeight="1" x14ac:dyDescent="0.2">
      <c r="A94" s="120">
        <v>89</v>
      </c>
      <c r="B94" s="149" t="s">
        <v>93</v>
      </c>
      <c r="C94" s="149"/>
      <c r="D94" s="120" t="s">
        <v>23</v>
      </c>
      <c r="E94" s="70">
        <v>85</v>
      </c>
      <c r="F94" s="70">
        <v>65</v>
      </c>
      <c r="G94" s="70">
        <v>70</v>
      </c>
      <c r="H94" s="70">
        <v>57</v>
      </c>
      <c r="I94" s="70">
        <v>55</v>
      </c>
      <c r="J94" s="70">
        <v>50</v>
      </c>
      <c r="K94" s="70">
        <v>42</v>
      </c>
      <c r="L94" s="70">
        <v>29</v>
      </c>
      <c r="M94" s="70">
        <v>36</v>
      </c>
      <c r="N94" s="70">
        <v>28</v>
      </c>
      <c r="O94" s="219">
        <f t="shared" si="23"/>
        <v>-8</v>
      </c>
      <c r="P94" s="127">
        <f t="shared" si="24"/>
        <v>77.777777777777786</v>
      </c>
    </row>
    <row r="95" spans="1:16" s="28" customFormat="1" ht="13.5" customHeight="1" x14ac:dyDescent="0.2">
      <c r="A95" s="120">
        <v>90</v>
      </c>
      <c r="B95" s="149" t="s">
        <v>94</v>
      </c>
      <c r="C95" s="149"/>
      <c r="D95" s="120" t="s">
        <v>23</v>
      </c>
      <c r="E95" s="70">
        <v>1</v>
      </c>
      <c r="F95" s="70">
        <v>1</v>
      </c>
      <c r="G95" s="70">
        <v>2</v>
      </c>
      <c r="H95" s="70"/>
      <c r="I95" s="70">
        <v>2</v>
      </c>
      <c r="J95" s="70"/>
      <c r="K95" s="70">
        <v>1</v>
      </c>
      <c r="L95" s="70"/>
      <c r="M95" s="70"/>
      <c r="N95" s="70">
        <v>1</v>
      </c>
      <c r="O95" s="219">
        <f t="shared" si="23"/>
        <v>1</v>
      </c>
      <c r="P95" s="127" t="e">
        <f t="shared" si="24"/>
        <v>#DIV/0!</v>
      </c>
    </row>
    <row r="96" spans="1:16" s="28" customFormat="1" ht="13.5" customHeight="1" x14ac:dyDescent="0.2">
      <c r="A96" s="120">
        <v>91</v>
      </c>
      <c r="B96" s="149" t="s">
        <v>95</v>
      </c>
      <c r="C96" s="149"/>
      <c r="D96" s="120" t="s">
        <v>23</v>
      </c>
      <c r="E96" s="70">
        <v>1</v>
      </c>
      <c r="F96" s="70">
        <v>1</v>
      </c>
      <c r="G96" s="70">
        <v>2</v>
      </c>
      <c r="H96" s="70"/>
      <c r="I96" s="70">
        <v>2</v>
      </c>
      <c r="J96" s="70"/>
      <c r="K96" s="70">
        <v>1</v>
      </c>
      <c r="L96" s="70"/>
      <c r="M96" s="70"/>
      <c r="N96" s="70">
        <v>0</v>
      </c>
      <c r="O96" s="219">
        <f t="shared" si="23"/>
        <v>0</v>
      </c>
      <c r="P96" s="127" t="e">
        <f t="shared" si="24"/>
        <v>#DIV/0!</v>
      </c>
    </row>
    <row r="97" spans="1:16" s="28" customFormat="1" ht="27" customHeight="1" x14ac:dyDescent="0.2">
      <c r="A97" s="120">
        <v>92</v>
      </c>
      <c r="B97" s="149" t="s">
        <v>96</v>
      </c>
      <c r="C97" s="149"/>
      <c r="D97" s="120" t="s">
        <v>23</v>
      </c>
      <c r="E97" s="70"/>
      <c r="F97" s="70"/>
      <c r="G97" s="70">
        <v>2</v>
      </c>
      <c r="H97" s="70"/>
      <c r="I97" s="70">
        <v>1</v>
      </c>
      <c r="J97" s="70"/>
      <c r="K97" s="70">
        <v>1</v>
      </c>
      <c r="L97" s="70"/>
      <c r="M97" s="70"/>
      <c r="N97" s="70">
        <v>0</v>
      </c>
      <c r="O97" s="219">
        <f t="shared" si="23"/>
        <v>0</v>
      </c>
      <c r="P97" s="127" t="e">
        <f t="shared" si="24"/>
        <v>#DIV/0!</v>
      </c>
    </row>
    <row r="98" spans="1:16" s="28" customFormat="1" ht="13.5" customHeight="1" x14ac:dyDescent="0.2">
      <c r="A98" s="120">
        <v>93</v>
      </c>
      <c r="B98" s="149" t="s">
        <v>97</v>
      </c>
      <c r="C98" s="149"/>
      <c r="D98" s="120" t="s">
        <v>23</v>
      </c>
      <c r="E98" s="70"/>
      <c r="F98" s="70"/>
      <c r="G98" s="70"/>
      <c r="H98" s="70"/>
      <c r="I98" s="70"/>
      <c r="J98" s="70"/>
      <c r="K98" s="70"/>
      <c r="L98" s="70">
        <v>0</v>
      </c>
      <c r="M98" s="70"/>
      <c r="N98" s="70">
        <v>0</v>
      </c>
      <c r="O98" s="219">
        <f t="shared" si="23"/>
        <v>0</v>
      </c>
      <c r="P98" s="127" t="e">
        <f t="shared" si="24"/>
        <v>#DIV/0!</v>
      </c>
    </row>
    <row r="99" spans="1:16" s="28" customFormat="1" ht="13.5" customHeight="1" x14ac:dyDescent="0.2">
      <c r="A99" s="120">
        <v>94</v>
      </c>
      <c r="B99" s="149" t="s">
        <v>98</v>
      </c>
      <c r="C99" s="149"/>
      <c r="D99" s="120" t="s">
        <v>23</v>
      </c>
      <c r="E99" s="70">
        <v>15</v>
      </c>
      <c r="F99" s="70">
        <v>18</v>
      </c>
      <c r="G99" s="70">
        <v>16</v>
      </c>
      <c r="H99" s="70">
        <v>12</v>
      </c>
      <c r="I99" s="70">
        <v>12</v>
      </c>
      <c r="J99" s="70">
        <v>10</v>
      </c>
      <c r="K99" s="70">
        <v>43</v>
      </c>
      <c r="L99" s="70">
        <v>16</v>
      </c>
      <c r="M99" s="70">
        <v>24</v>
      </c>
      <c r="N99" s="70">
        <v>9</v>
      </c>
      <c r="O99" s="219">
        <f t="shared" si="23"/>
        <v>-15</v>
      </c>
      <c r="P99" s="127">
        <f t="shared" si="24"/>
        <v>37.5</v>
      </c>
    </row>
    <row r="100" spans="1:16" s="28" customFormat="1" ht="13.5" customHeight="1" x14ac:dyDescent="0.2">
      <c r="A100" s="120">
        <v>95</v>
      </c>
      <c r="B100" s="149" t="s">
        <v>99</v>
      </c>
      <c r="C100" s="149"/>
      <c r="D100" s="120" t="s">
        <v>7</v>
      </c>
      <c r="E100" s="70">
        <v>2</v>
      </c>
      <c r="F100" s="70">
        <v>1</v>
      </c>
      <c r="G100" s="70">
        <v>4</v>
      </c>
      <c r="H100" s="70">
        <v>2</v>
      </c>
      <c r="I100" s="70">
        <v>3</v>
      </c>
      <c r="J100" s="70">
        <v>5</v>
      </c>
      <c r="K100" s="70">
        <v>3</v>
      </c>
      <c r="L100" s="70">
        <v>10</v>
      </c>
      <c r="M100" s="70">
        <v>3</v>
      </c>
      <c r="N100" s="70">
        <v>5</v>
      </c>
      <c r="O100" s="219">
        <f t="shared" si="23"/>
        <v>2</v>
      </c>
      <c r="P100" s="127">
        <f t="shared" si="24"/>
        <v>166.66666666666669</v>
      </c>
    </row>
    <row r="101" spans="1:16" s="28" customFormat="1" ht="13.5" customHeight="1" x14ac:dyDescent="0.2">
      <c r="A101" s="120">
        <v>96</v>
      </c>
      <c r="B101" s="149" t="s">
        <v>100</v>
      </c>
      <c r="C101" s="149"/>
      <c r="D101" s="120" t="s">
        <v>23</v>
      </c>
      <c r="E101" s="70">
        <v>1</v>
      </c>
      <c r="F101" s="70">
        <v>2</v>
      </c>
      <c r="G101" s="70">
        <v>2</v>
      </c>
      <c r="H101" s="70">
        <v>2</v>
      </c>
      <c r="I101" s="70">
        <v>1</v>
      </c>
      <c r="J101" s="70">
        <v>4</v>
      </c>
      <c r="K101" s="70">
        <v>1</v>
      </c>
      <c r="L101" s="70">
        <v>23</v>
      </c>
      <c r="M101" s="70">
        <v>3</v>
      </c>
      <c r="N101" s="70">
        <v>5</v>
      </c>
      <c r="O101" s="219">
        <f t="shared" si="23"/>
        <v>2</v>
      </c>
      <c r="P101" s="127">
        <f t="shared" si="24"/>
        <v>166.66666666666669</v>
      </c>
    </row>
    <row r="102" spans="1:16" s="28" customFormat="1" ht="19.5" customHeight="1" x14ac:dyDescent="0.2">
      <c r="A102" s="216" t="s">
        <v>101</v>
      </c>
      <c r="B102" s="217"/>
      <c r="C102" s="217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</row>
    <row r="103" spans="1:16" s="28" customFormat="1" ht="18" customHeight="1" x14ac:dyDescent="0.2"/>
    <row r="104" spans="1:16" s="28" customFormat="1" ht="18" customHeight="1" x14ac:dyDescent="0.2">
      <c r="E104" s="63"/>
      <c r="F104" s="132"/>
      <c r="G104" s="63"/>
      <c r="H104" s="63"/>
      <c r="I104" s="63"/>
      <c r="J104" s="63"/>
      <c r="K104" s="63"/>
      <c r="L104" s="63"/>
      <c r="M104" s="63"/>
      <c r="N104" s="63"/>
      <c r="O104" s="63"/>
    </row>
    <row r="105" spans="1:16" s="28" customFormat="1" ht="18" customHeight="1" x14ac:dyDescent="0.2">
      <c r="B105" s="151" t="s">
        <v>102</v>
      </c>
      <c r="C105" s="151"/>
      <c r="D105" s="29"/>
    </row>
    <row r="106" spans="1:16" s="28" customFormat="1" ht="18" customHeight="1" x14ac:dyDescent="0.2">
      <c r="B106" s="148" t="s">
        <v>103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  <row r="107" spans="1:16" s="28" customFormat="1" x14ac:dyDescent="0.2"/>
  </sheetData>
  <mergeCells count="109">
    <mergeCell ref="O4:P4"/>
    <mergeCell ref="B6:C6"/>
    <mergeCell ref="B7:C7"/>
    <mergeCell ref="A2:P2"/>
    <mergeCell ref="H3:P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O106"/>
    <mergeCell ref="B98:C98"/>
    <mergeCell ref="B99:C99"/>
    <mergeCell ref="B100:C100"/>
    <mergeCell ref="B101:C101"/>
    <mergeCell ref="A102:P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107"/>
  <sheetViews>
    <sheetView workbookViewId="0">
      <selection activeCell="O6" sqref="O6:P101"/>
    </sheetView>
  </sheetViews>
  <sheetFormatPr defaultRowHeight="14.25" customHeight="1" x14ac:dyDescent="0.2"/>
  <cols>
    <col min="1" max="1" width="3.5703125" style="60" customWidth="1"/>
    <col min="2" max="2" width="15.85546875" style="60" customWidth="1"/>
    <col min="3" max="3" width="13" style="60" customWidth="1"/>
    <col min="4" max="4" width="6.5703125" style="60" customWidth="1"/>
    <col min="5" max="6" width="6.85546875" style="60" customWidth="1"/>
    <col min="7" max="7" width="6.85546875" style="75" customWidth="1"/>
    <col min="8" max="14" width="6.85546875" style="60" customWidth="1"/>
    <col min="15" max="15" width="7" style="60" customWidth="1"/>
    <col min="16" max="16" width="7.5703125" style="60" customWidth="1"/>
    <col min="17" max="17" width="0.7109375" style="60" customWidth="1"/>
    <col min="18" max="16384" width="9.140625" style="60"/>
  </cols>
  <sheetData>
    <row r="1" spans="1:16" ht="15" customHeight="1" x14ac:dyDescent="0.2">
      <c r="B1" s="58" t="s">
        <v>114</v>
      </c>
      <c r="C1" s="58"/>
      <c r="D1" s="74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">
      <c r="A2" s="215" t="s">
        <v>121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6" ht="14.25" customHeight="1" x14ac:dyDescent="0.2">
      <c r="I3" s="62"/>
      <c r="J3" s="170" t="s">
        <v>119</v>
      </c>
      <c r="K3" s="170"/>
      <c r="L3" s="170"/>
      <c r="M3" s="170"/>
      <c r="N3" s="170"/>
      <c r="O3" s="170"/>
      <c r="P3" s="170"/>
    </row>
    <row r="4" spans="1:16" s="63" customFormat="1" ht="15" customHeight="1" x14ac:dyDescent="0.2">
      <c r="A4" s="155" t="s">
        <v>1</v>
      </c>
      <c r="B4" s="149" t="s">
        <v>2</v>
      </c>
      <c r="C4" s="149"/>
      <c r="D4" s="155" t="s">
        <v>3</v>
      </c>
      <c r="E4" s="165">
        <v>2008</v>
      </c>
      <c r="F4" s="165">
        <v>2009</v>
      </c>
      <c r="G4" s="165">
        <v>2010</v>
      </c>
      <c r="H4" s="165">
        <v>2011</v>
      </c>
      <c r="I4" s="165">
        <v>2012</v>
      </c>
      <c r="J4" s="165">
        <v>2013</v>
      </c>
      <c r="K4" s="165">
        <v>2014</v>
      </c>
      <c r="L4" s="165">
        <v>2015</v>
      </c>
      <c r="M4" s="165">
        <v>2016</v>
      </c>
      <c r="N4" s="165">
        <v>2017</v>
      </c>
      <c r="O4" s="167" t="s">
        <v>118</v>
      </c>
      <c r="P4" s="168"/>
    </row>
    <row r="5" spans="1:16" s="63" customFormat="1" ht="15" customHeight="1" x14ac:dyDescent="0.2">
      <c r="A5" s="155"/>
      <c r="B5" s="149"/>
      <c r="C5" s="149"/>
      <c r="D5" s="15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23" t="s">
        <v>4</v>
      </c>
      <c r="P5" s="123" t="s">
        <v>5</v>
      </c>
    </row>
    <row r="6" spans="1:16" s="63" customFormat="1" ht="13.5" customHeight="1" x14ac:dyDescent="0.2">
      <c r="A6" s="120">
        <v>1</v>
      </c>
      <c r="B6" s="149" t="s">
        <v>6</v>
      </c>
      <c r="C6" s="149"/>
      <c r="D6" s="120" t="s">
        <v>7</v>
      </c>
      <c r="E6" s="64">
        <v>8</v>
      </c>
      <c r="F6" s="64">
        <v>8</v>
      </c>
      <c r="G6" s="64">
        <v>8</v>
      </c>
      <c r="H6" s="11">
        <v>8</v>
      </c>
      <c r="I6" s="11">
        <v>8</v>
      </c>
      <c r="J6" s="11">
        <v>8</v>
      </c>
      <c r="K6" s="11">
        <v>8</v>
      </c>
      <c r="L6" s="11">
        <v>8</v>
      </c>
      <c r="M6" s="11">
        <v>8</v>
      </c>
      <c r="N6" s="11">
        <v>8</v>
      </c>
      <c r="O6" s="219">
        <f>N6-M6</f>
        <v>0</v>
      </c>
      <c r="P6" s="127">
        <f>N6/M6*100</f>
        <v>100</v>
      </c>
    </row>
    <row r="7" spans="1:16" s="63" customFormat="1" ht="13.5" customHeight="1" x14ac:dyDescent="0.2">
      <c r="A7" s="120">
        <v>2</v>
      </c>
      <c r="B7" s="149" t="s">
        <v>8</v>
      </c>
      <c r="C7" s="149"/>
      <c r="D7" s="120" t="s">
        <v>9</v>
      </c>
      <c r="E7" s="64">
        <v>16948</v>
      </c>
      <c r="F7" s="64">
        <v>16948</v>
      </c>
      <c r="G7" s="64">
        <v>16948</v>
      </c>
      <c r="H7" s="64">
        <v>16948</v>
      </c>
      <c r="I7" s="64">
        <v>16948</v>
      </c>
      <c r="J7" s="64">
        <v>16948</v>
      </c>
      <c r="K7" s="64">
        <v>16948</v>
      </c>
      <c r="L7" s="64">
        <v>16948</v>
      </c>
      <c r="M7" s="64">
        <v>16948</v>
      </c>
      <c r="N7" s="64">
        <v>16948</v>
      </c>
      <c r="O7" s="219">
        <f t="shared" ref="O7:O70" si="0">N7-M7</f>
        <v>0</v>
      </c>
      <c r="P7" s="127">
        <f t="shared" ref="P7:P70" si="1">N7/M7*100</f>
        <v>100</v>
      </c>
    </row>
    <row r="8" spans="1:16" s="63" customFormat="1" ht="13.5" customHeight="1" x14ac:dyDescent="0.2">
      <c r="A8" s="120">
        <v>3</v>
      </c>
      <c r="B8" s="149" t="s">
        <v>10</v>
      </c>
      <c r="C8" s="149"/>
      <c r="D8" s="120" t="s">
        <v>11</v>
      </c>
      <c r="E8" s="76">
        <v>216</v>
      </c>
      <c r="F8" s="76">
        <v>216</v>
      </c>
      <c r="G8" s="76">
        <v>216</v>
      </c>
      <c r="H8" s="76">
        <v>216</v>
      </c>
      <c r="I8" s="76">
        <v>216</v>
      </c>
      <c r="J8" s="76">
        <v>216</v>
      </c>
      <c r="K8" s="76">
        <v>216</v>
      </c>
      <c r="L8" s="76">
        <v>216</v>
      </c>
      <c r="M8" s="76">
        <v>216</v>
      </c>
      <c r="N8" s="76">
        <v>216</v>
      </c>
      <c r="O8" s="219">
        <f t="shared" si="0"/>
        <v>0</v>
      </c>
      <c r="P8" s="127">
        <f t="shared" si="1"/>
        <v>100</v>
      </c>
    </row>
    <row r="9" spans="1:16" s="63" customFormat="1" ht="18" customHeight="1" x14ac:dyDescent="0.2">
      <c r="A9" s="65">
        <v>4</v>
      </c>
      <c r="B9" s="154" t="s">
        <v>12</v>
      </c>
      <c r="C9" s="154"/>
      <c r="D9" s="9" t="s">
        <v>13</v>
      </c>
      <c r="E9" s="77">
        <v>1564</v>
      </c>
      <c r="F9" s="77">
        <v>1655</v>
      </c>
      <c r="G9" s="77">
        <v>1690</v>
      </c>
      <c r="H9" s="77">
        <v>1722</v>
      </c>
      <c r="I9" s="77">
        <v>1741</v>
      </c>
      <c r="J9" s="77">
        <f>J10+J11</f>
        <v>1760</v>
      </c>
      <c r="K9" s="77">
        <v>1777</v>
      </c>
      <c r="L9" s="77">
        <v>1821</v>
      </c>
      <c r="M9" s="77">
        <v>1830</v>
      </c>
      <c r="N9" s="108">
        <f>N10+N11</f>
        <v>1874</v>
      </c>
      <c r="O9" s="219">
        <f t="shared" si="0"/>
        <v>44</v>
      </c>
      <c r="P9" s="127">
        <f t="shared" si="1"/>
        <v>102.40437158469946</v>
      </c>
    </row>
    <row r="10" spans="1:16" s="63" customFormat="1" ht="13.5" customHeight="1" x14ac:dyDescent="0.2">
      <c r="A10" s="120">
        <v>5</v>
      </c>
      <c r="B10" s="149" t="s">
        <v>14</v>
      </c>
      <c r="C10" s="149"/>
      <c r="D10" s="120" t="s">
        <v>13</v>
      </c>
      <c r="E10" s="64">
        <v>683</v>
      </c>
      <c r="F10" s="64">
        <v>754</v>
      </c>
      <c r="G10" s="64">
        <v>781</v>
      </c>
      <c r="H10" s="64">
        <v>798</v>
      </c>
      <c r="I10" s="64">
        <v>808</v>
      </c>
      <c r="J10" s="64">
        <v>813</v>
      </c>
      <c r="K10" s="64">
        <v>823</v>
      </c>
      <c r="L10" s="64">
        <v>838</v>
      </c>
      <c r="M10" s="64">
        <v>832</v>
      </c>
      <c r="N10" s="66">
        <v>743</v>
      </c>
      <c r="O10" s="219">
        <f t="shared" si="0"/>
        <v>-89</v>
      </c>
      <c r="P10" s="127">
        <f t="shared" si="1"/>
        <v>89.302884615384613</v>
      </c>
    </row>
    <row r="11" spans="1:16" s="63" customFormat="1" ht="13.5" customHeight="1" x14ac:dyDescent="0.2">
      <c r="A11" s="120">
        <v>6</v>
      </c>
      <c r="B11" s="149" t="s">
        <v>15</v>
      </c>
      <c r="C11" s="149"/>
      <c r="D11" s="120" t="s">
        <v>13</v>
      </c>
      <c r="E11" s="76">
        <f>E9-E10</f>
        <v>881</v>
      </c>
      <c r="F11" s="76">
        <v>901</v>
      </c>
      <c r="G11" s="76">
        <v>909</v>
      </c>
      <c r="H11" s="76">
        <v>924</v>
      </c>
      <c r="I11" s="76">
        <v>933</v>
      </c>
      <c r="J11" s="76">
        <v>947</v>
      </c>
      <c r="K11" s="76">
        <v>954</v>
      </c>
      <c r="L11" s="76">
        <v>983</v>
      </c>
      <c r="M11" s="76">
        <v>998</v>
      </c>
      <c r="N11" s="66">
        <v>1131</v>
      </c>
      <c r="O11" s="219">
        <f t="shared" si="0"/>
        <v>133</v>
      </c>
      <c r="P11" s="127">
        <f t="shared" si="1"/>
        <v>113.32665330661322</v>
      </c>
    </row>
    <row r="12" spans="1:16" s="63" customFormat="1" ht="13.5" customHeight="1" x14ac:dyDescent="0.2">
      <c r="A12" s="120">
        <v>7</v>
      </c>
      <c r="B12" s="149" t="s">
        <v>16</v>
      </c>
      <c r="C12" s="149"/>
      <c r="D12" s="120" t="s">
        <v>17</v>
      </c>
      <c r="E12" s="12">
        <f>E11/E9*100</f>
        <v>56.329923273657286</v>
      </c>
      <c r="F12" s="12">
        <v>54.44108761329305</v>
      </c>
      <c r="G12" s="12">
        <v>53.786982248520708</v>
      </c>
      <c r="H12" s="12">
        <v>53.658536585365859</v>
      </c>
      <c r="I12" s="12">
        <v>53.589890867317635</v>
      </c>
      <c r="J12" s="12">
        <f>J11/J9*100</f>
        <v>53.806818181818187</v>
      </c>
      <c r="K12" s="12">
        <f>K11/K9*100</f>
        <v>53.685987619583564</v>
      </c>
      <c r="L12" s="12">
        <f>L11/L9*100</f>
        <v>53.981328940142781</v>
      </c>
      <c r="M12" s="12">
        <v>54.535519125683066</v>
      </c>
      <c r="N12" s="105">
        <f t="shared" ref="N12" si="2">N11/N9*100</f>
        <v>60.352187833511209</v>
      </c>
      <c r="O12" s="127">
        <f t="shared" si="0"/>
        <v>5.8166687078281427</v>
      </c>
      <c r="P12" s="127">
        <f t="shared" si="1"/>
        <v>110.66583540613777</v>
      </c>
    </row>
    <row r="13" spans="1:16" s="63" customFormat="1" ht="13.5" customHeight="1" x14ac:dyDescent="0.2">
      <c r="A13" s="120">
        <v>8</v>
      </c>
      <c r="B13" s="149" t="s">
        <v>18</v>
      </c>
      <c r="C13" s="149"/>
      <c r="D13" s="120" t="s">
        <v>13</v>
      </c>
      <c r="E13" s="64">
        <v>325</v>
      </c>
      <c r="F13" s="64">
        <v>395</v>
      </c>
      <c r="G13" s="64">
        <v>417</v>
      </c>
      <c r="H13" s="11">
        <v>438</v>
      </c>
      <c r="I13" s="11">
        <v>439</v>
      </c>
      <c r="J13" s="11">
        <v>435</v>
      </c>
      <c r="K13" s="11">
        <v>434</v>
      </c>
      <c r="L13" s="11">
        <v>454</v>
      </c>
      <c r="M13" s="11">
        <v>456</v>
      </c>
      <c r="N13" s="66">
        <v>470</v>
      </c>
      <c r="O13" s="219">
        <f t="shared" si="0"/>
        <v>14</v>
      </c>
      <c r="P13" s="127">
        <f t="shared" si="1"/>
        <v>103.07017543859649</v>
      </c>
    </row>
    <row r="14" spans="1:16" s="63" customFormat="1" ht="13.5" customHeight="1" x14ac:dyDescent="0.2">
      <c r="A14" s="120">
        <v>9</v>
      </c>
      <c r="B14" s="164" t="s">
        <v>19</v>
      </c>
      <c r="C14" s="164"/>
      <c r="D14" s="120" t="s">
        <v>17</v>
      </c>
      <c r="E14" s="12">
        <f>E13/E9*100</f>
        <v>20.78005115089514</v>
      </c>
      <c r="F14" s="12">
        <v>23.867069486404834</v>
      </c>
      <c r="G14" s="12">
        <v>24.674556213017752</v>
      </c>
      <c r="H14" s="12">
        <v>25.435540069686414</v>
      </c>
      <c r="I14" s="12">
        <v>25.215393452039059</v>
      </c>
      <c r="J14" s="12">
        <f>J13/J9*100</f>
        <v>24.71590909090909</v>
      </c>
      <c r="K14" s="12">
        <f>K13/K9*100</f>
        <v>24.42318514350028</v>
      </c>
      <c r="L14" s="12">
        <f t="shared" ref="L14:N14" si="3">L13/L9*100</f>
        <v>24.931356397583745</v>
      </c>
      <c r="M14" s="12">
        <f t="shared" si="3"/>
        <v>24.918032786885249</v>
      </c>
      <c r="N14" s="12">
        <f t="shared" si="3"/>
        <v>25.080042689434368</v>
      </c>
      <c r="O14" s="127">
        <f t="shared" si="0"/>
        <v>0.16200990254911929</v>
      </c>
      <c r="P14" s="127">
        <f t="shared" si="1"/>
        <v>100.65017131944055</v>
      </c>
    </row>
    <row r="15" spans="1:16" s="63" customFormat="1" ht="20.25" customHeight="1" x14ac:dyDescent="0.2">
      <c r="A15" s="120">
        <v>10</v>
      </c>
      <c r="B15" s="149" t="s">
        <v>20</v>
      </c>
      <c r="C15" s="149"/>
      <c r="D15" s="120" t="s">
        <v>13</v>
      </c>
      <c r="E15" s="64">
        <v>522</v>
      </c>
      <c r="F15" s="64">
        <v>600</v>
      </c>
      <c r="G15" s="64">
        <v>608</v>
      </c>
      <c r="H15" s="11">
        <v>680</v>
      </c>
      <c r="I15" s="11">
        <v>700</v>
      </c>
      <c r="J15" s="11">
        <v>708</v>
      </c>
      <c r="K15" s="11">
        <v>715</v>
      </c>
      <c r="L15" s="11">
        <v>773</v>
      </c>
      <c r="M15" s="11">
        <v>782</v>
      </c>
      <c r="N15" s="66">
        <v>807</v>
      </c>
      <c r="O15" s="219">
        <f t="shared" si="0"/>
        <v>25</v>
      </c>
      <c r="P15" s="127">
        <f t="shared" si="1"/>
        <v>103.19693094629156</v>
      </c>
    </row>
    <row r="16" spans="1:16" s="63" customFormat="1" ht="13.5" customHeight="1" x14ac:dyDescent="0.2">
      <c r="A16" s="120">
        <v>11</v>
      </c>
      <c r="B16" s="164" t="s">
        <v>19</v>
      </c>
      <c r="C16" s="164"/>
      <c r="D16" s="120" t="s">
        <v>17</v>
      </c>
      <c r="E16" s="12">
        <f>E15/E9*100</f>
        <v>33.375959079283888</v>
      </c>
      <c r="F16" s="12">
        <v>36.253776435045317</v>
      </c>
      <c r="G16" s="12">
        <v>35.976331360946745</v>
      </c>
      <c r="H16" s="12">
        <v>39.48896631823461</v>
      </c>
      <c r="I16" s="12">
        <v>40.2067777139575</v>
      </c>
      <c r="J16" s="12">
        <f>J15/J9*100</f>
        <v>40.227272727272727</v>
      </c>
      <c r="K16" s="12">
        <f>K15/K9*100</f>
        <v>40.236353404614519</v>
      </c>
      <c r="L16" s="12">
        <f t="shared" ref="L16:N16" si="4">L15/L9*100</f>
        <v>42.44920373421197</v>
      </c>
      <c r="M16" s="12">
        <f t="shared" si="4"/>
        <v>42.732240437158467</v>
      </c>
      <c r="N16" s="12">
        <f t="shared" si="4"/>
        <v>43.062966915688364</v>
      </c>
      <c r="O16" s="127">
        <f t="shared" si="0"/>
        <v>0.33072647852989689</v>
      </c>
      <c r="P16" s="127">
        <f t="shared" si="1"/>
        <v>100.77395071062622</v>
      </c>
    </row>
    <row r="17" spans="1:19" s="63" customFormat="1" ht="13.5" customHeight="1" x14ac:dyDescent="0.2">
      <c r="A17" s="120">
        <v>12</v>
      </c>
      <c r="B17" s="149" t="s">
        <v>21</v>
      </c>
      <c r="C17" s="149"/>
      <c r="D17" s="120" t="s">
        <v>13</v>
      </c>
      <c r="E17" s="64">
        <v>405</v>
      </c>
      <c r="F17" s="64">
        <v>455</v>
      </c>
      <c r="G17" s="64">
        <v>574</v>
      </c>
      <c r="H17" s="11">
        <v>667</v>
      </c>
      <c r="I17" s="11">
        <v>697</v>
      </c>
      <c r="J17" s="11">
        <v>758</v>
      </c>
      <c r="K17" s="11">
        <v>782</v>
      </c>
      <c r="L17" s="11"/>
      <c r="M17" s="11">
        <v>937</v>
      </c>
      <c r="N17" s="66">
        <v>972</v>
      </c>
      <c r="O17" s="219">
        <f t="shared" si="0"/>
        <v>35</v>
      </c>
      <c r="P17" s="127">
        <f t="shared" si="1"/>
        <v>103.73532550693703</v>
      </c>
    </row>
    <row r="18" spans="1:19" s="63" customFormat="1" ht="13.5" customHeight="1" x14ac:dyDescent="0.2">
      <c r="A18" s="120">
        <v>13</v>
      </c>
      <c r="B18" s="164" t="s">
        <v>19</v>
      </c>
      <c r="C18" s="164"/>
      <c r="D18" s="120" t="s">
        <v>17</v>
      </c>
      <c r="E18" s="12">
        <f>E17/E9*100</f>
        <v>25.895140664961637</v>
      </c>
      <c r="F18" s="12">
        <v>27.492447129909365</v>
      </c>
      <c r="G18" s="12">
        <v>33.964497041420117</v>
      </c>
      <c r="H18" s="12">
        <v>38.734030197444831</v>
      </c>
      <c r="I18" s="12">
        <v>40.034462952326251</v>
      </c>
      <c r="J18" s="12">
        <f>J17/J9*100</f>
        <v>43.068181818181813</v>
      </c>
      <c r="K18" s="12">
        <f>K17/K9*100</f>
        <v>44.006752954417557</v>
      </c>
      <c r="L18" s="12">
        <f t="shared" ref="L18:N18" si="5">L17/L9*100</f>
        <v>0</v>
      </c>
      <c r="M18" s="12">
        <f t="shared" si="5"/>
        <v>51.202185792349731</v>
      </c>
      <c r="N18" s="12">
        <f t="shared" si="5"/>
        <v>51.867662753468515</v>
      </c>
      <c r="O18" s="127">
        <f t="shared" si="0"/>
        <v>0.66547696111878452</v>
      </c>
      <c r="P18" s="127">
        <f t="shared" si="1"/>
        <v>101.29970420367916</v>
      </c>
    </row>
    <row r="19" spans="1:19" s="63" customFormat="1" ht="18" customHeight="1" x14ac:dyDescent="0.2">
      <c r="A19" s="65">
        <v>14</v>
      </c>
      <c r="B19" s="154" t="s">
        <v>22</v>
      </c>
      <c r="C19" s="154"/>
      <c r="D19" s="9" t="s">
        <v>23</v>
      </c>
      <c r="E19" s="77">
        <v>6309</v>
      </c>
      <c r="F19" s="77">
        <v>6439</v>
      </c>
      <c r="G19" s="77">
        <v>6483</v>
      </c>
      <c r="H19" s="77">
        <v>6474</v>
      </c>
      <c r="I19" s="77">
        <v>6527</v>
      </c>
      <c r="J19" s="77">
        <f>J20+J21</f>
        <v>6526</v>
      </c>
      <c r="K19" s="77">
        <v>6549</v>
      </c>
      <c r="L19" s="77">
        <v>6476</v>
      </c>
      <c r="M19" s="77">
        <v>6618</v>
      </c>
      <c r="N19" s="22">
        <f t="shared" ref="N19" si="6">N20+N21</f>
        <v>6677</v>
      </c>
      <c r="O19" s="219">
        <f t="shared" si="0"/>
        <v>59</v>
      </c>
      <c r="P19" s="127">
        <f t="shared" si="1"/>
        <v>100.89150800846176</v>
      </c>
    </row>
    <row r="20" spans="1:19" s="63" customFormat="1" ht="13.5" customHeight="1" x14ac:dyDescent="0.2">
      <c r="A20" s="120">
        <v>15</v>
      </c>
      <c r="B20" s="149" t="s">
        <v>24</v>
      </c>
      <c r="C20" s="149"/>
      <c r="D20" s="120" t="s">
        <v>23</v>
      </c>
      <c r="E20" s="64">
        <v>3223</v>
      </c>
      <c r="F20" s="64">
        <v>3310</v>
      </c>
      <c r="G20" s="64">
        <v>3324</v>
      </c>
      <c r="H20" s="64">
        <v>3316</v>
      </c>
      <c r="I20" s="64">
        <v>3337</v>
      </c>
      <c r="J20" s="64">
        <v>3336</v>
      </c>
      <c r="K20" s="64">
        <v>3362</v>
      </c>
      <c r="L20" s="64">
        <v>3327</v>
      </c>
      <c r="M20" s="64">
        <v>3383</v>
      </c>
      <c r="N20" s="64">
        <v>3434</v>
      </c>
      <c r="O20" s="219">
        <f t="shared" si="0"/>
        <v>51</v>
      </c>
      <c r="P20" s="127">
        <f t="shared" si="1"/>
        <v>101.50753768844221</v>
      </c>
    </row>
    <row r="21" spans="1:19" s="63" customFormat="1" ht="13.5" customHeight="1" x14ac:dyDescent="0.2">
      <c r="A21" s="120">
        <v>16</v>
      </c>
      <c r="B21" s="149" t="s">
        <v>25</v>
      </c>
      <c r="C21" s="149"/>
      <c r="D21" s="120" t="s">
        <v>23</v>
      </c>
      <c r="E21" s="64">
        <f>E19-E20</f>
        <v>3086</v>
      </c>
      <c r="F21" s="64">
        <v>3129</v>
      </c>
      <c r="G21" s="64">
        <v>3159</v>
      </c>
      <c r="H21" s="64">
        <v>3158</v>
      </c>
      <c r="I21" s="64">
        <v>3190</v>
      </c>
      <c r="J21" s="64">
        <v>3190</v>
      </c>
      <c r="K21" s="64">
        <v>3187</v>
      </c>
      <c r="L21" s="64">
        <v>3149</v>
      </c>
      <c r="M21" s="64">
        <v>3235</v>
      </c>
      <c r="N21" s="64">
        <v>3243</v>
      </c>
      <c r="O21" s="219">
        <f t="shared" si="0"/>
        <v>8</v>
      </c>
      <c r="P21" s="127">
        <f t="shared" si="1"/>
        <v>100.24729520865534</v>
      </c>
    </row>
    <row r="22" spans="1:19" s="63" customFormat="1" ht="13.5" customHeight="1" x14ac:dyDescent="0.2">
      <c r="A22" s="120">
        <v>17</v>
      </c>
      <c r="B22" s="149" t="s">
        <v>26</v>
      </c>
      <c r="C22" s="149"/>
      <c r="D22" s="120" t="s">
        <v>23</v>
      </c>
      <c r="E22" s="64">
        <v>2691</v>
      </c>
      <c r="F22" s="64">
        <v>2813</v>
      </c>
      <c r="G22" s="64">
        <v>2889</v>
      </c>
      <c r="H22" s="64">
        <v>2916</v>
      </c>
      <c r="I22" s="64">
        <v>2943</v>
      </c>
      <c r="J22" s="64">
        <v>2938</v>
      </c>
      <c r="K22" s="64">
        <v>2957</v>
      </c>
      <c r="L22" s="64">
        <v>2874</v>
      </c>
      <c r="M22" s="64">
        <v>2940</v>
      </c>
      <c r="N22" s="64">
        <v>2701</v>
      </c>
      <c r="O22" s="219">
        <f t="shared" si="0"/>
        <v>-239</v>
      </c>
      <c r="P22" s="127">
        <f t="shared" si="1"/>
        <v>91.870748299319729</v>
      </c>
      <c r="R22" s="118"/>
      <c r="S22" s="5"/>
    </row>
    <row r="23" spans="1:19" s="63" customFormat="1" ht="13.5" customHeight="1" x14ac:dyDescent="0.2">
      <c r="A23" s="120">
        <v>18</v>
      </c>
      <c r="B23" s="163" t="s">
        <v>15</v>
      </c>
      <c r="C23" s="163"/>
      <c r="D23" s="120" t="s">
        <v>23</v>
      </c>
      <c r="E23" s="64">
        <f>E19-E22</f>
        <v>3618</v>
      </c>
      <c r="F23" s="64">
        <v>3626</v>
      </c>
      <c r="G23" s="64">
        <v>3594</v>
      </c>
      <c r="H23" s="64">
        <v>3558</v>
      </c>
      <c r="I23" s="64">
        <v>3584</v>
      </c>
      <c r="J23" s="64">
        <v>3588</v>
      </c>
      <c r="K23" s="64">
        <v>3592</v>
      </c>
      <c r="L23" s="64">
        <v>3602</v>
      </c>
      <c r="M23" s="64">
        <v>3678</v>
      </c>
      <c r="N23" s="64">
        <v>3976</v>
      </c>
      <c r="O23" s="219">
        <f t="shared" si="0"/>
        <v>298</v>
      </c>
      <c r="P23" s="127">
        <f t="shared" si="1"/>
        <v>108.10222947253942</v>
      </c>
      <c r="R23" s="5"/>
      <c r="S23" s="5"/>
    </row>
    <row r="24" spans="1:19" s="63" customFormat="1" ht="13.5" customHeight="1" x14ac:dyDescent="0.2">
      <c r="A24" s="120">
        <v>19</v>
      </c>
      <c r="B24" s="149" t="s">
        <v>27</v>
      </c>
      <c r="C24" s="149"/>
      <c r="D24" s="120" t="s">
        <v>23</v>
      </c>
      <c r="E24" s="64">
        <f>E19-E25-E26</f>
        <v>2003</v>
      </c>
      <c r="F24" s="64">
        <v>2025</v>
      </c>
      <c r="G24" s="64">
        <v>2026</v>
      </c>
      <c r="H24" s="64">
        <v>2040</v>
      </c>
      <c r="I24" s="64">
        <v>2058</v>
      </c>
      <c r="J24" s="64">
        <v>2040</v>
      </c>
      <c r="K24" s="64">
        <v>2030</v>
      </c>
      <c r="L24" s="64">
        <v>2064</v>
      </c>
      <c r="M24" s="64">
        <v>2078</v>
      </c>
      <c r="N24" s="64">
        <v>2062</v>
      </c>
      <c r="O24" s="219">
        <f t="shared" si="0"/>
        <v>-16</v>
      </c>
      <c r="P24" s="127">
        <f t="shared" si="1"/>
        <v>99.230028873917234</v>
      </c>
      <c r="R24" s="118"/>
      <c r="S24" s="5"/>
    </row>
    <row r="25" spans="1:19" s="63" customFormat="1" ht="13.5" customHeight="1" x14ac:dyDescent="0.2">
      <c r="A25" s="120">
        <v>20</v>
      </c>
      <c r="B25" s="162" t="s">
        <v>28</v>
      </c>
      <c r="C25" s="162"/>
      <c r="D25" s="120" t="s">
        <v>23</v>
      </c>
      <c r="E25" s="64">
        <v>4062</v>
      </c>
      <c r="F25" s="64">
        <v>4189</v>
      </c>
      <c r="G25" s="64">
        <v>4224</v>
      </c>
      <c r="H25" s="64">
        <v>4207</v>
      </c>
      <c r="I25" s="64">
        <v>4225</v>
      </c>
      <c r="J25" s="64">
        <v>4236</v>
      </c>
      <c r="K25" s="64">
        <v>4255</v>
      </c>
      <c r="L25" s="64">
        <v>4136</v>
      </c>
      <c r="M25" s="64">
        <v>4238</v>
      </c>
      <c r="N25" s="64">
        <v>4295</v>
      </c>
      <c r="O25" s="219">
        <f t="shared" si="0"/>
        <v>57</v>
      </c>
      <c r="P25" s="127">
        <f t="shared" si="1"/>
        <v>101.34497404436055</v>
      </c>
    </row>
    <row r="26" spans="1:19" s="63" customFormat="1" ht="13.5" customHeight="1" x14ac:dyDescent="0.2">
      <c r="A26" s="120">
        <v>21</v>
      </c>
      <c r="B26" s="162" t="s">
        <v>29</v>
      </c>
      <c r="C26" s="162"/>
      <c r="D26" s="120" t="s">
        <v>23</v>
      </c>
      <c r="E26" s="76">
        <v>244</v>
      </c>
      <c r="F26" s="76">
        <v>225</v>
      </c>
      <c r="G26" s="76">
        <v>233</v>
      </c>
      <c r="H26" s="76">
        <v>227</v>
      </c>
      <c r="I26" s="76">
        <v>244</v>
      </c>
      <c r="J26" s="76">
        <v>250</v>
      </c>
      <c r="K26" s="76">
        <v>264</v>
      </c>
      <c r="L26" s="76">
        <v>276</v>
      </c>
      <c r="M26" s="76">
        <v>302</v>
      </c>
      <c r="N26" s="76">
        <v>320</v>
      </c>
      <c r="O26" s="219">
        <f t="shared" si="0"/>
        <v>18</v>
      </c>
      <c r="P26" s="127">
        <f t="shared" si="1"/>
        <v>105.96026490066225</v>
      </c>
    </row>
    <row r="27" spans="1:19" s="63" customFormat="1" ht="13.5" customHeight="1" x14ac:dyDescent="0.2">
      <c r="A27" s="120">
        <v>22</v>
      </c>
      <c r="B27" s="149" t="s">
        <v>30</v>
      </c>
      <c r="C27" s="149"/>
      <c r="D27" s="120" t="s">
        <v>23</v>
      </c>
      <c r="E27" s="11">
        <v>13</v>
      </c>
      <c r="F27" s="11">
        <v>14</v>
      </c>
      <c r="G27" s="11">
        <v>13</v>
      </c>
      <c r="H27" s="11">
        <v>13</v>
      </c>
      <c r="I27" s="11">
        <v>7</v>
      </c>
      <c r="J27" s="11">
        <v>2</v>
      </c>
      <c r="K27" s="11">
        <v>3</v>
      </c>
      <c r="L27" s="11">
        <v>8</v>
      </c>
      <c r="M27" s="11">
        <v>6</v>
      </c>
      <c r="N27" s="11">
        <v>6</v>
      </c>
      <c r="O27" s="219">
        <f t="shared" si="0"/>
        <v>0</v>
      </c>
      <c r="P27" s="127">
        <f t="shared" si="1"/>
        <v>100</v>
      </c>
    </row>
    <row r="28" spans="1:19" s="63" customFormat="1" ht="13.5" customHeight="1" x14ac:dyDescent="0.2">
      <c r="A28" s="120">
        <v>23</v>
      </c>
      <c r="B28" s="149" t="s">
        <v>31</v>
      </c>
      <c r="C28" s="149"/>
      <c r="D28" s="120" t="s">
        <v>23</v>
      </c>
      <c r="E28" s="11">
        <v>179</v>
      </c>
      <c r="F28" s="11">
        <v>154</v>
      </c>
      <c r="G28" s="11">
        <v>126</v>
      </c>
      <c r="H28" s="11">
        <v>116</v>
      </c>
      <c r="I28" s="11">
        <v>112</v>
      </c>
      <c r="J28" s="11">
        <v>109</v>
      </c>
      <c r="K28" s="11">
        <v>119</v>
      </c>
      <c r="L28" s="11">
        <v>108</v>
      </c>
      <c r="M28" s="11">
        <v>109</v>
      </c>
      <c r="N28" s="11">
        <v>120</v>
      </c>
      <c r="O28" s="219">
        <f t="shared" si="0"/>
        <v>11</v>
      </c>
      <c r="P28" s="127">
        <f t="shared" si="1"/>
        <v>110.09174311926606</v>
      </c>
    </row>
    <row r="29" spans="1:19" s="63" customFormat="1" ht="13.5" customHeight="1" x14ac:dyDescent="0.2">
      <c r="A29" s="120">
        <v>24</v>
      </c>
      <c r="B29" s="149" t="s">
        <v>32</v>
      </c>
      <c r="C29" s="149"/>
      <c r="D29" s="120" t="s">
        <v>23</v>
      </c>
      <c r="E29" s="11">
        <v>159</v>
      </c>
      <c r="F29" s="11">
        <v>182</v>
      </c>
      <c r="G29" s="11">
        <v>182</v>
      </c>
      <c r="H29" s="11">
        <v>221</v>
      </c>
      <c r="I29" s="11">
        <v>271</v>
      </c>
      <c r="J29" s="11">
        <v>208</v>
      </c>
      <c r="K29" s="11">
        <v>207</v>
      </c>
      <c r="L29" s="11">
        <v>206</v>
      </c>
      <c r="M29" s="11">
        <v>229</v>
      </c>
      <c r="N29" s="11">
        <v>233</v>
      </c>
      <c r="O29" s="219">
        <f t="shared" si="0"/>
        <v>4</v>
      </c>
      <c r="P29" s="127">
        <f t="shared" si="1"/>
        <v>101.7467248908297</v>
      </c>
    </row>
    <row r="30" spans="1:19" s="63" customFormat="1" ht="13.5" customHeight="1" x14ac:dyDescent="0.2">
      <c r="A30" s="120">
        <v>25</v>
      </c>
      <c r="B30" s="149" t="s">
        <v>33</v>
      </c>
      <c r="C30" s="149"/>
      <c r="D30" s="120" t="s">
        <v>23</v>
      </c>
      <c r="E30" s="11">
        <v>50</v>
      </c>
      <c r="F30" s="11">
        <v>21</v>
      </c>
      <c r="G30" s="11">
        <v>24</v>
      </c>
      <c r="H30" s="11">
        <v>37</v>
      </c>
      <c r="I30" s="11">
        <v>29</v>
      </c>
      <c r="J30" s="11">
        <v>47</v>
      </c>
      <c r="K30" s="11">
        <v>22</v>
      </c>
      <c r="L30" s="11">
        <v>75</v>
      </c>
      <c r="M30" s="11">
        <v>56</v>
      </c>
      <c r="N30" s="11">
        <v>75</v>
      </c>
      <c r="O30" s="219">
        <f t="shared" si="0"/>
        <v>19</v>
      </c>
      <c r="P30" s="127">
        <f t="shared" si="1"/>
        <v>133.92857142857142</v>
      </c>
    </row>
    <row r="31" spans="1:19" s="63" customFormat="1" ht="13.5" customHeight="1" x14ac:dyDescent="0.2">
      <c r="A31" s="120">
        <v>26</v>
      </c>
      <c r="B31" s="149" t="s">
        <v>34</v>
      </c>
      <c r="C31" s="149"/>
      <c r="D31" s="120" t="s">
        <v>23</v>
      </c>
      <c r="E31" s="11">
        <v>42</v>
      </c>
      <c r="F31" s="11">
        <v>81</v>
      </c>
      <c r="G31" s="11">
        <v>47</v>
      </c>
      <c r="H31" s="11">
        <v>79</v>
      </c>
      <c r="I31" s="11">
        <v>50</v>
      </c>
      <c r="J31" s="11">
        <v>132</v>
      </c>
      <c r="K31" s="11">
        <v>115</v>
      </c>
      <c r="L31" s="11">
        <v>98</v>
      </c>
      <c r="M31" s="11">
        <v>93</v>
      </c>
      <c r="N31" s="11">
        <v>86</v>
      </c>
      <c r="O31" s="219">
        <f t="shared" si="0"/>
        <v>-7</v>
      </c>
      <c r="P31" s="127">
        <f t="shared" si="1"/>
        <v>92.473118279569889</v>
      </c>
    </row>
    <row r="32" spans="1:19" s="113" customFormat="1" ht="13.5" customHeight="1" x14ac:dyDescent="0.2">
      <c r="A32" s="96">
        <v>27</v>
      </c>
      <c r="B32" s="161" t="s">
        <v>35</v>
      </c>
      <c r="C32" s="161"/>
      <c r="D32" s="96" t="s">
        <v>23</v>
      </c>
      <c r="E32" s="111">
        <v>2674</v>
      </c>
      <c r="F32" s="111">
        <v>2686</v>
      </c>
      <c r="G32" s="111">
        <v>2603</v>
      </c>
      <c r="H32" s="111">
        <v>2809</v>
      </c>
      <c r="I32" s="111">
        <v>2795</v>
      </c>
      <c r="J32" s="112">
        <v>2578</v>
      </c>
      <c r="K32" s="112">
        <v>2582</v>
      </c>
      <c r="L32" s="112"/>
      <c r="M32" s="112">
        <v>2422</v>
      </c>
      <c r="N32" s="112">
        <v>2464</v>
      </c>
      <c r="O32" s="219">
        <f t="shared" si="0"/>
        <v>42</v>
      </c>
      <c r="P32" s="127">
        <f t="shared" si="1"/>
        <v>101.73410404624276</v>
      </c>
    </row>
    <row r="33" spans="1:16" s="63" customFormat="1" ht="13.5" customHeight="1" x14ac:dyDescent="0.2">
      <c r="A33" s="120">
        <v>28</v>
      </c>
      <c r="B33" s="149" t="s">
        <v>36</v>
      </c>
      <c r="C33" s="149"/>
      <c r="D33" s="120" t="s">
        <v>23</v>
      </c>
      <c r="E33" s="11">
        <v>48</v>
      </c>
      <c r="F33" s="11">
        <v>74</v>
      </c>
      <c r="G33" s="11">
        <v>71</v>
      </c>
      <c r="H33" s="11">
        <v>48</v>
      </c>
      <c r="I33" s="11">
        <v>30</v>
      </c>
      <c r="J33" s="11">
        <v>31</v>
      </c>
      <c r="K33" s="11">
        <v>66</v>
      </c>
      <c r="L33" s="11">
        <v>14</v>
      </c>
      <c r="M33" s="11">
        <v>42</v>
      </c>
      <c r="N33" s="11">
        <v>178</v>
      </c>
      <c r="O33" s="219">
        <f t="shared" si="0"/>
        <v>136</v>
      </c>
      <c r="P33" s="127">
        <f t="shared" si="1"/>
        <v>423.8095238095238</v>
      </c>
    </row>
    <row r="34" spans="1:16" s="63" customFormat="1" ht="13.5" customHeight="1" x14ac:dyDescent="0.2">
      <c r="A34" s="120">
        <v>29</v>
      </c>
      <c r="B34" s="149" t="s">
        <v>37</v>
      </c>
      <c r="C34" s="149"/>
      <c r="D34" s="120" t="s">
        <v>23</v>
      </c>
      <c r="E34" s="11">
        <v>306</v>
      </c>
      <c r="F34" s="11">
        <v>207</v>
      </c>
      <c r="G34" s="11">
        <v>172</v>
      </c>
      <c r="H34" s="11">
        <v>245</v>
      </c>
      <c r="I34" s="11">
        <v>99</v>
      </c>
      <c r="J34" s="11">
        <v>74</v>
      </c>
      <c r="K34" s="11">
        <v>233</v>
      </c>
      <c r="L34" s="11">
        <v>212</v>
      </c>
      <c r="M34" s="11">
        <v>286</v>
      </c>
      <c r="N34" s="11">
        <v>308</v>
      </c>
      <c r="O34" s="219">
        <f t="shared" si="0"/>
        <v>22</v>
      </c>
      <c r="P34" s="127">
        <f t="shared" si="1"/>
        <v>107.69230769230769</v>
      </c>
    </row>
    <row r="35" spans="1:16" s="63" customFormat="1" ht="27.75" customHeight="1" x14ac:dyDescent="0.2">
      <c r="A35" s="120">
        <v>30</v>
      </c>
      <c r="B35" s="149" t="s">
        <v>38</v>
      </c>
      <c r="C35" s="149"/>
      <c r="D35" s="120" t="s">
        <v>23</v>
      </c>
      <c r="E35" s="11">
        <v>216</v>
      </c>
      <c r="F35" s="11">
        <v>160</v>
      </c>
      <c r="G35" s="11">
        <v>168</v>
      </c>
      <c r="H35" s="11">
        <v>263</v>
      </c>
      <c r="I35" s="11">
        <v>74</v>
      </c>
      <c r="J35" s="11">
        <v>18</v>
      </c>
      <c r="K35" s="11">
        <v>95</v>
      </c>
      <c r="L35" s="11">
        <v>126</v>
      </c>
      <c r="M35" s="11">
        <v>86</v>
      </c>
      <c r="N35" s="11">
        <v>26</v>
      </c>
      <c r="O35" s="219">
        <f t="shared" si="0"/>
        <v>-60</v>
      </c>
      <c r="P35" s="127">
        <f t="shared" si="1"/>
        <v>30.232558139534881</v>
      </c>
    </row>
    <row r="36" spans="1:16" s="63" customFormat="1" ht="13.5" customHeight="1" x14ac:dyDescent="0.2">
      <c r="A36" s="120">
        <v>31</v>
      </c>
      <c r="B36" s="149" t="s">
        <v>39</v>
      </c>
      <c r="C36" s="149"/>
      <c r="D36" s="120" t="s">
        <v>40</v>
      </c>
      <c r="E36" s="79">
        <f>562.7+14.6</f>
        <v>577.30000000000007</v>
      </c>
      <c r="F36" s="79">
        <v>495.6</v>
      </c>
      <c r="G36" s="79">
        <v>753.6</v>
      </c>
      <c r="H36" s="79">
        <v>1206.0999999999999</v>
      </c>
      <c r="I36" s="79">
        <v>1781.9</v>
      </c>
      <c r="J36" s="79">
        <v>1879.7</v>
      </c>
      <c r="K36" s="79">
        <f>1631.3+100.6</f>
        <v>1731.8999999999999</v>
      </c>
      <c r="L36" s="79">
        <f>1755+179.1</f>
        <v>1934.1</v>
      </c>
      <c r="M36" s="79">
        <f>1574.4+310</f>
        <v>1884.4</v>
      </c>
      <c r="N36" s="79">
        <f>2509.2+382.4</f>
        <v>2891.6</v>
      </c>
      <c r="O36" s="127">
        <f t="shared" si="0"/>
        <v>1007.1999999999998</v>
      </c>
      <c r="P36" s="127">
        <f t="shared" si="1"/>
        <v>153.44937380598597</v>
      </c>
    </row>
    <row r="37" spans="1:16" s="63" customFormat="1" ht="13.5" customHeight="1" x14ac:dyDescent="0.2">
      <c r="A37" s="120">
        <v>32</v>
      </c>
      <c r="B37" s="160" t="s">
        <v>41</v>
      </c>
      <c r="C37" s="160"/>
      <c r="D37" s="120" t="s">
        <v>40</v>
      </c>
      <c r="E37" s="79">
        <f>1140.1+17.9</f>
        <v>1158</v>
      </c>
      <c r="F37" s="79">
        <v>855.7</v>
      </c>
      <c r="G37" s="79">
        <v>1273.9000000000001</v>
      </c>
      <c r="H37" s="79">
        <v>2597.1</v>
      </c>
      <c r="I37" s="79">
        <v>3457.7</v>
      </c>
      <c r="J37" s="79">
        <v>6157.3</v>
      </c>
      <c r="K37" s="79">
        <f>7765.3+372.9</f>
        <v>8138.2</v>
      </c>
      <c r="L37" s="79">
        <f>8139.2+257.2</f>
        <v>8396.4</v>
      </c>
      <c r="M37" s="79">
        <f>8754.8+263.5</f>
        <v>9018.2999999999993</v>
      </c>
      <c r="N37" s="79">
        <f>10596.9+471.2</f>
        <v>11068.1</v>
      </c>
      <c r="O37" s="127">
        <f t="shared" si="0"/>
        <v>2049.8000000000011</v>
      </c>
      <c r="P37" s="127">
        <f t="shared" si="1"/>
        <v>122.7293392324496</v>
      </c>
    </row>
    <row r="38" spans="1:16" s="63" customFormat="1" ht="13.5" customHeight="1" x14ac:dyDescent="0.2">
      <c r="A38" s="120">
        <v>33</v>
      </c>
      <c r="B38" s="149" t="s">
        <v>42</v>
      </c>
      <c r="C38" s="149"/>
      <c r="D38" s="120" t="s">
        <v>40</v>
      </c>
      <c r="E38" s="79">
        <v>235.8</v>
      </c>
      <c r="F38" s="79">
        <v>377.5</v>
      </c>
      <c r="G38" s="79">
        <v>368</v>
      </c>
      <c r="H38" s="79">
        <v>280.3</v>
      </c>
      <c r="I38" s="25">
        <v>431</v>
      </c>
      <c r="J38" s="80">
        <v>475.5</v>
      </c>
      <c r="K38" s="80">
        <v>479.3</v>
      </c>
      <c r="L38" s="80">
        <v>556.6</v>
      </c>
      <c r="M38" s="80">
        <v>575.6</v>
      </c>
      <c r="N38" s="80">
        <v>632.5</v>
      </c>
      <c r="O38" s="127">
        <f t="shared" si="0"/>
        <v>56.899999999999977</v>
      </c>
      <c r="P38" s="127">
        <f t="shared" si="1"/>
        <v>109.88533703961083</v>
      </c>
    </row>
    <row r="39" spans="1:16" s="63" customFormat="1" ht="13.5" customHeight="1" x14ac:dyDescent="0.2">
      <c r="A39" s="120">
        <v>34</v>
      </c>
      <c r="B39" s="160" t="s">
        <v>43</v>
      </c>
      <c r="C39" s="160"/>
      <c r="D39" s="120" t="s">
        <v>40</v>
      </c>
      <c r="E39" s="79">
        <v>156.4</v>
      </c>
      <c r="F39" s="79">
        <v>155.30000000000001</v>
      </c>
      <c r="G39" s="79">
        <v>174.2</v>
      </c>
      <c r="H39" s="79">
        <v>199.4</v>
      </c>
      <c r="I39" s="25">
        <v>413.2</v>
      </c>
      <c r="J39" s="80">
        <v>2892</v>
      </c>
      <c r="K39" s="80">
        <v>2801.5</v>
      </c>
      <c r="L39" s="80">
        <v>2440</v>
      </c>
      <c r="M39" s="80">
        <v>2787.7</v>
      </c>
      <c r="N39" s="80">
        <v>2865.2</v>
      </c>
      <c r="O39" s="127">
        <f t="shared" si="0"/>
        <v>77.5</v>
      </c>
      <c r="P39" s="127">
        <f t="shared" si="1"/>
        <v>102.78006959141945</v>
      </c>
    </row>
    <row r="40" spans="1:16" s="82" customFormat="1" ht="18" customHeight="1" x14ac:dyDescent="0.2">
      <c r="A40" s="65">
        <v>35</v>
      </c>
      <c r="B40" s="154" t="s">
        <v>44</v>
      </c>
      <c r="C40" s="154"/>
      <c r="D40" s="9" t="s">
        <v>13</v>
      </c>
      <c r="E40" s="81">
        <v>1186</v>
      </c>
      <c r="F40" s="81">
        <v>1193</v>
      </c>
      <c r="G40" s="81">
        <v>1180</v>
      </c>
      <c r="H40" s="81">
        <v>1166</v>
      </c>
      <c r="I40" s="81">
        <v>1140</v>
      </c>
      <c r="J40" s="81">
        <f>J41+J43+J45+J47</f>
        <v>1026</v>
      </c>
      <c r="K40" s="81">
        <v>991</v>
      </c>
      <c r="L40" s="10">
        <f>L41+L43+L45+L47</f>
        <v>1004</v>
      </c>
      <c r="M40" s="10">
        <v>1004</v>
      </c>
      <c r="N40" s="10">
        <v>1025</v>
      </c>
      <c r="O40" s="219">
        <f t="shared" si="0"/>
        <v>21</v>
      </c>
      <c r="P40" s="127">
        <f t="shared" si="1"/>
        <v>102.09163346613546</v>
      </c>
    </row>
    <row r="41" spans="1:16" s="63" customFormat="1" ht="13.5" customHeight="1" x14ac:dyDescent="0.2">
      <c r="A41" s="120">
        <v>36</v>
      </c>
      <c r="B41" s="152" t="s">
        <v>45</v>
      </c>
      <c r="C41" s="19" t="s">
        <v>12</v>
      </c>
      <c r="D41" s="120" t="s">
        <v>13</v>
      </c>
      <c r="E41" s="64">
        <f>458+466</f>
        <v>924</v>
      </c>
      <c r="F41" s="64">
        <v>924</v>
      </c>
      <c r="G41" s="64">
        <v>908</v>
      </c>
      <c r="H41" s="64">
        <v>888</v>
      </c>
      <c r="I41" s="64">
        <v>848</v>
      </c>
      <c r="J41" s="64">
        <v>737</v>
      </c>
      <c r="K41" s="64">
        <v>679</v>
      </c>
      <c r="L41" s="7">
        <v>655</v>
      </c>
      <c r="M41" s="7">
        <v>620</v>
      </c>
      <c r="N41" s="7">
        <v>561</v>
      </c>
      <c r="O41" s="219">
        <f t="shared" si="0"/>
        <v>-59</v>
      </c>
      <c r="P41" s="127">
        <f t="shared" si="1"/>
        <v>90.483870967741936</v>
      </c>
    </row>
    <row r="42" spans="1:16" s="63" customFormat="1" ht="13.5" customHeight="1" x14ac:dyDescent="0.2">
      <c r="A42" s="120">
        <v>37</v>
      </c>
      <c r="B42" s="152"/>
      <c r="C42" s="19" t="s">
        <v>46</v>
      </c>
      <c r="D42" s="120" t="s">
        <v>17</v>
      </c>
      <c r="E42" s="79">
        <f>E41/E40*100</f>
        <v>77.908937605396289</v>
      </c>
      <c r="F42" s="79">
        <v>77.451802179379712</v>
      </c>
      <c r="G42" s="79">
        <v>76.949152542372872</v>
      </c>
      <c r="H42" s="79">
        <v>76.157804459691249</v>
      </c>
      <c r="I42" s="79">
        <v>74.385964912280699</v>
      </c>
      <c r="J42" s="79">
        <f>J41/J40*100</f>
        <v>71.832358674463933</v>
      </c>
      <c r="K42" s="79">
        <f>K41/K40*100</f>
        <v>68.516649848637741</v>
      </c>
      <c r="L42" s="18">
        <f>L41/L40*100</f>
        <v>65.239043824701199</v>
      </c>
      <c r="M42" s="18">
        <f>M41/M40*100</f>
        <v>61.752988047808763</v>
      </c>
      <c r="N42" s="18">
        <f>N41/N40*100</f>
        <v>54.731707317073173</v>
      </c>
      <c r="O42" s="127">
        <f t="shared" si="0"/>
        <v>-7.0212807307355902</v>
      </c>
      <c r="P42" s="127">
        <f t="shared" si="1"/>
        <v>88.630055074744305</v>
      </c>
    </row>
    <row r="43" spans="1:16" s="63" customFormat="1" ht="13.5" customHeight="1" x14ac:dyDescent="0.2">
      <c r="A43" s="120">
        <v>38</v>
      </c>
      <c r="B43" s="152" t="s">
        <v>47</v>
      </c>
      <c r="C43" s="19" t="s">
        <v>12</v>
      </c>
      <c r="D43" s="120" t="s">
        <v>13</v>
      </c>
      <c r="E43" s="64">
        <v>190</v>
      </c>
      <c r="F43" s="64">
        <v>181</v>
      </c>
      <c r="G43" s="64">
        <v>188</v>
      </c>
      <c r="H43" s="64">
        <v>196</v>
      </c>
      <c r="I43" s="64">
        <v>204</v>
      </c>
      <c r="J43" s="64">
        <v>190</v>
      </c>
      <c r="K43" s="64">
        <v>215</v>
      </c>
      <c r="L43" s="7">
        <v>222</v>
      </c>
      <c r="M43" s="7">
        <v>239</v>
      </c>
      <c r="N43" s="7">
        <v>266</v>
      </c>
      <c r="O43" s="219">
        <f t="shared" si="0"/>
        <v>27</v>
      </c>
      <c r="P43" s="127">
        <f t="shared" si="1"/>
        <v>111.29707112970711</v>
      </c>
    </row>
    <row r="44" spans="1:16" s="63" customFormat="1" ht="13.5" customHeight="1" x14ac:dyDescent="0.2">
      <c r="A44" s="120">
        <v>39</v>
      </c>
      <c r="B44" s="152"/>
      <c r="C44" s="19" t="s">
        <v>46</v>
      </c>
      <c r="D44" s="120" t="s">
        <v>17</v>
      </c>
      <c r="E44" s="79">
        <f>E43/E40*100</f>
        <v>16.020236087689714</v>
      </c>
      <c r="F44" s="79">
        <v>15.171835708298406</v>
      </c>
      <c r="G44" s="79">
        <v>15.932203389830507</v>
      </c>
      <c r="H44" s="79">
        <v>16.809605488850771</v>
      </c>
      <c r="I44" s="79">
        <v>17.894736842105264</v>
      </c>
      <c r="J44" s="79">
        <f>J43/J40*100</f>
        <v>18.518518518518519</v>
      </c>
      <c r="K44" s="79">
        <f>K43/K40*100</f>
        <v>21.695257315842582</v>
      </c>
      <c r="L44" s="18">
        <f>L43/L40*100</f>
        <v>22.111553784860558</v>
      </c>
      <c r="M44" s="18">
        <f>M43/M40*100</f>
        <v>23.804780876494025</v>
      </c>
      <c r="N44" s="18">
        <f>N43/N40*100</f>
        <v>25.951219512195124</v>
      </c>
      <c r="O44" s="127">
        <f t="shared" si="0"/>
        <v>2.1464386357010987</v>
      </c>
      <c r="P44" s="127">
        <f t="shared" si="1"/>
        <v>109.01683845290336</v>
      </c>
    </row>
    <row r="45" spans="1:16" s="63" customFormat="1" ht="13.5" customHeight="1" x14ac:dyDescent="0.2">
      <c r="A45" s="120">
        <v>40</v>
      </c>
      <c r="B45" s="152" t="s">
        <v>48</v>
      </c>
      <c r="C45" s="19" t="s">
        <v>12</v>
      </c>
      <c r="D45" s="120" t="s">
        <v>13</v>
      </c>
      <c r="E45" s="64">
        <v>54</v>
      </c>
      <c r="F45" s="64">
        <v>62</v>
      </c>
      <c r="G45" s="64">
        <v>61</v>
      </c>
      <c r="H45" s="64">
        <v>60</v>
      </c>
      <c r="I45" s="64">
        <v>59</v>
      </c>
      <c r="J45" s="64">
        <v>67</v>
      </c>
      <c r="K45" s="64">
        <v>63</v>
      </c>
      <c r="L45" s="7">
        <v>90</v>
      </c>
      <c r="M45" s="7">
        <v>89</v>
      </c>
      <c r="N45" s="7">
        <v>129</v>
      </c>
      <c r="O45" s="219">
        <f t="shared" si="0"/>
        <v>40</v>
      </c>
      <c r="P45" s="127">
        <f t="shared" si="1"/>
        <v>144.9438202247191</v>
      </c>
    </row>
    <row r="46" spans="1:16" s="63" customFormat="1" ht="13.5" customHeight="1" x14ac:dyDescent="0.2">
      <c r="A46" s="120">
        <v>41</v>
      </c>
      <c r="B46" s="152"/>
      <c r="C46" s="19" t="s">
        <v>46</v>
      </c>
      <c r="D46" s="120" t="s">
        <v>17</v>
      </c>
      <c r="E46" s="79">
        <f>E45/E40*100</f>
        <v>4.5531197301854975</v>
      </c>
      <c r="F46" s="79">
        <v>5.1969823973176865</v>
      </c>
      <c r="G46" s="79">
        <v>5.1694915254237284</v>
      </c>
      <c r="H46" s="79">
        <v>5.1457975986277873</v>
      </c>
      <c r="I46" s="79">
        <v>5.1754385964912286</v>
      </c>
      <c r="J46" s="79">
        <f>J45/J40*100</f>
        <v>6.530214424951267</v>
      </c>
      <c r="K46" s="79">
        <f>K45/K40*100</f>
        <v>6.3572149344096873</v>
      </c>
      <c r="L46" s="18">
        <f>L45/L40*100</f>
        <v>8.9641434262948216</v>
      </c>
      <c r="M46" s="18">
        <f>M45/M40*100</f>
        <v>8.8645418326693228</v>
      </c>
      <c r="N46" s="18">
        <f>N45/N40*100</f>
        <v>12.585365853658537</v>
      </c>
      <c r="O46" s="127">
        <f t="shared" si="0"/>
        <v>3.7208240209892143</v>
      </c>
      <c r="P46" s="127">
        <f t="shared" si="1"/>
        <v>141.97423951767607</v>
      </c>
    </row>
    <row r="47" spans="1:16" s="63" customFormat="1" ht="13.5" customHeight="1" x14ac:dyDescent="0.2">
      <c r="A47" s="120">
        <v>42</v>
      </c>
      <c r="B47" s="152" t="s">
        <v>49</v>
      </c>
      <c r="C47" s="19" t="s">
        <v>12</v>
      </c>
      <c r="D47" s="120" t="s">
        <v>13</v>
      </c>
      <c r="E47" s="64">
        <v>18</v>
      </c>
      <c r="F47" s="64">
        <v>26</v>
      </c>
      <c r="G47" s="64">
        <v>23</v>
      </c>
      <c r="H47" s="64">
        <v>22</v>
      </c>
      <c r="I47" s="64">
        <v>29</v>
      </c>
      <c r="J47" s="64">
        <v>32</v>
      </c>
      <c r="K47" s="64">
        <v>34</v>
      </c>
      <c r="L47" s="7">
        <v>37</v>
      </c>
      <c r="M47" s="7">
        <v>56</v>
      </c>
      <c r="N47" s="7">
        <v>69</v>
      </c>
      <c r="O47" s="219">
        <f t="shared" si="0"/>
        <v>13</v>
      </c>
      <c r="P47" s="127">
        <f t="shared" si="1"/>
        <v>123.21428571428572</v>
      </c>
    </row>
    <row r="48" spans="1:16" s="63" customFormat="1" ht="13.5" customHeight="1" x14ac:dyDescent="0.2">
      <c r="A48" s="120">
        <v>43</v>
      </c>
      <c r="B48" s="152"/>
      <c r="C48" s="19" t="s">
        <v>46</v>
      </c>
      <c r="D48" s="120" t="s">
        <v>17</v>
      </c>
      <c r="E48" s="79">
        <f>E47/E40*100</f>
        <v>1.5177065767284992</v>
      </c>
      <c r="F48" s="79">
        <v>2.1793797150041909</v>
      </c>
      <c r="G48" s="79">
        <v>1.9491525423728815</v>
      </c>
      <c r="H48" s="79">
        <v>1.8867924528301887</v>
      </c>
      <c r="I48" s="79">
        <v>2.5438596491228069</v>
      </c>
      <c r="J48" s="79">
        <f>J47/J40*100</f>
        <v>3.1189083820662766</v>
      </c>
      <c r="K48" s="79">
        <f>K47/K40*100</f>
        <v>3.4308779011099895</v>
      </c>
      <c r="L48" s="18">
        <f>L47/L40*100</f>
        <v>3.6852589641434266</v>
      </c>
      <c r="M48" s="18">
        <f>M47/M40*100</f>
        <v>5.5776892430278879</v>
      </c>
      <c r="N48" s="18">
        <f>N47/N40*100</f>
        <v>6.7317073170731714</v>
      </c>
      <c r="O48" s="127">
        <f t="shared" si="0"/>
        <v>1.1540180740452834</v>
      </c>
      <c r="P48" s="127">
        <f t="shared" si="1"/>
        <v>120.68989547038329</v>
      </c>
    </row>
    <row r="49" spans="1:16" s="82" customFormat="1" ht="15" customHeight="1" x14ac:dyDescent="0.2">
      <c r="A49" s="65">
        <v>44</v>
      </c>
      <c r="B49" s="177" t="s">
        <v>50</v>
      </c>
      <c r="C49" s="177"/>
      <c r="D49" s="9" t="s">
        <v>13</v>
      </c>
      <c r="E49" s="81">
        <v>925</v>
      </c>
      <c r="F49" s="81">
        <v>908</v>
      </c>
      <c r="G49" s="81">
        <v>884</v>
      </c>
      <c r="H49" s="81">
        <v>870</v>
      </c>
      <c r="I49" s="81">
        <v>843</v>
      </c>
      <c r="J49" s="81">
        <v>773</v>
      </c>
      <c r="K49" s="81">
        <v>765</v>
      </c>
      <c r="L49" s="22">
        <v>776</v>
      </c>
      <c r="M49" s="22">
        <v>776</v>
      </c>
      <c r="N49" s="22">
        <v>813</v>
      </c>
      <c r="O49" s="219">
        <f t="shared" si="0"/>
        <v>37</v>
      </c>
      <c r="P49" s="127">
        <f t="shared" si="1"/>
        <v>104.76804123711341</v>
      </c>
    </row>
    <row r="50" spans="1:16" s="114" customFormat="1" ht="13.5" customHeight="1" x14ac:dyDescent="0.2">
      <c r="A50" s="99">
        <v>45</v>
      </c>
      <c r="B50" s="153" t="s">
        <v>51</v>
      </c>
      <c r="C50" s="153"/>
      <c r="D50" s="99" t="s">
        <v>13</v>
      </c>
      <c r="E50" s="78">
        <v>661</v>
      </c>
      <c r="F50" s="78">
        <v>926</v>
      </c>
      <c r="G50" s="78">
        <v>598</v>
      </c>
      <c r="H50" s="66">
        <v>730</v>
      </c>
      <c r="I50" s="66">
        <v>726</v>
      </c>
      <c r="J50" s="66">
        <v>764</v>
      </c>
      <c r="K50" s="66">
        <v>645</v>
      </c>
      <c r="L50" s="66">
        <v>642</v>
      </c>
      <c r="M50" s="66">
        <v>653</v>
      </c>
      <c r="N50" s="66">
        <v>722</v>
      </c>
      <c r="O50" s="219">
        <f t="shared" si="0"/>
        <v>69</v>
      </c>
      <c r="P50" s="127">
        <f t="shared" si="1"/>
        <v>110.56661562021439</v>
      </c>
    </row>
    <row r="51" spans="1:16" s="114" customFormat="1" ht="13.5" customHeight="1" x14ac:dyDescent="0.2">
      <c r="A51" s="99">
        <v>46</v>
      </c>
      <c r="B51" s="153" t="s">
        <v>52</v>
      </c>
      <c r="C51" s="153"/>
      <c r="D51" s="99" t="s">
        <v>17</v>
      </c>
      <c r="E51" s="115">
        <f>E50/E49*100</f>
        <v>71.459459459459467</v>
      </c>
      <c r="F51" s="115">
        <v>101.98237885462555</v>
      </c>
      <c r="G51" s="115">
        <v>67.64705882352942</v>
      </c>
      <c r="H51" s="115">
        <v>83.908045977011497</v>
      </c>
      <c r="I51" s="115">
        <v>77.698695136417555</v>
      </c>
      <c r="J51" s="115">
        <v>77.698695136417555</v>
      </c>
      <c r="K51" s="115">
        <v>77.698695136417555</v>
      </c>
      <c r="L51" s="80">
        <f>L50/L49*100</f>
        <v>82.731958762886592</v>
      </c>
      <c r="M51" s="80">
        <f>M50/M49*100</f>
        <v>84.149484536082468</v>
      </c>
      <c r="N51" s="80">
        <f>N50/N49*100</f>
        <v>88.806888068880681</v>
      </c>
      <c r="O51" s="127">
        <f t="shared" si="0"/>
        <v>4.6574035327982131</v>
      </c>
      <c r="P51" s="127">
        <f t="shared" si="1"/>
        <v>105.53467862396847</v>
      </c>
    </row>
    <row r="52" spans="1:16" s="114" customFormat="1" ht="13.5" customHeight="1" x14ac:dyDescent="0.2">
      <c r="A52" s="99">
        <v>47</v>
      </c>
      <c r="B52" s="153" t="s">
        <v>53</v>
      </c>
      <c r="C52" s="153"/>
      <c r="D52" s="99" t="s">
        <v>13</v>
      </c>
      <c r="E52" s="78">
        <v>470</v>
      </c>
      <c r="F52" s="78">
        <v>522</v>
      </c>
      <c r="G52" s="78">
        <v>441</v>
      </c>
      <c r="H52" s="66">
        <v>581</v>
      </c>
      <c r="I52" s="66">
        <v>460</v>
      </c>
      <c r="J52" s="66">
        <v>524</v>
      </c>
      <c r="K52" s="66">
        <v>617</v>
      </c>
      <c r="L52" s="66">
        <v>603</v>
      </c>
      <c r="M52" s="66">
        <v>629</v>
      </c>
      <c r="N52" s="66">
        <v>684</v>
      </c>
      <c r="O52" s="219">
        <f t="shared" si="0"/>
        <v>55</v>
      </c>
      <c r="P52" s="127">
        <f t="shared" si="1"/>
        <v>108.74403815580287</v>
      </c>
    </row>
    <row r="53" spans="1:16" s="114" customFormat="1" ht="13.5" customHeight="1" x14ac:dyDescent="0.2">
      <c r="A53" s="99">
        <v>48</v>
      </c>
      <c r="B53" s="153" t="s">
        <v>52</v>
      </c>
      <c r="C53" s="153"/>
      <c r="D53" s="99" t="s">
        <v>17</v>
      </c>
      <c r="E53" s="115">
        <f>E52/E49*100</f>
        <v>50.810810810810814</v>
      </c>
      <c r="F53" s="115">
        <v>57.48898678414097</v>
      </c>
      <c r="G53" s="115">
        <v>49.886877828054295</v>
      </c>
      <c r="H53" s="115">
        <v>66.781609195402297</v>
      </c>
      <c r="I53" s="115">
        <v>54.804270462633454</v>
      </c>
      <c r="J53" s="115">
        <v>54.804270462633454</v>
      </c>
      <c r="K53" s="115">
        <v>54.804270462633454</v>
      </c>
      <c r="L53" s="80">
        <f>L52/L49*100</f>
        <v>77.706185567010309</v>
      </c>
      <c r="M53" s="80">
        <f>M52/M49*100</f>
        <v>81.05670103092784</v>
      </c>
      <c r="N53" s="80">
        <f>N52/N49*100</f>
        <v>84.132841328413292</v>
      </c>
      <c r="O53" s="127">
        <f t="shared" si="0"/>
        <v>3.0761402974854519</v>
      </c>
      <c r="P53" s="127">
        <f t="shared" si="1"/>
        <v>103.79504748942561</v>
      </c>
    </row>
    <row r="54" spans="1:16" s="114" customFormat="1" ht="13.5" customHeight="1" x14ac:dyDescent="0.2">
      <c r="A54" s="99">
        <v>49</v>
      </c>
      <c r="B54" s="153" t="s">
        <v>54</v>
      </c>
      <c r="C54" s="153"/>
      <c r="D54" s="99" t="s">
        <v>13</v>
      </c>
      <c r="E54" s="78">
        <v>142</v>
      </c>
      <c r="F54" s="78">
        <v>138</v>
      </c>
      <c r="G54" s="78">
        <v>125</v>
      </c>
      <c r="H54" s="66">
        <v>143</v>
      </c>
      <c r="I54" s="66">
        <v>190</v>
      </c>
      <c r="J54" s="66">
        <v>119</v>
      </c>
      <c r="K54" s="66">
        <v>221</v>
      </c>
      <c r="L54" s="66">
        <v>235</v>
      </c>
      <c r="M54" s="66">
        <v>365</v>
      </c>
      <c r="N54" s="66">
        <v>375</v>
      </c>
      <c r="O54" s="219">
        <f t="shared" si="0"/>
        <v>10</v>
      </c>
      <c r="P54" s="127">
        <f t="shared" si="1"/>
        <v>102.73972602739727</v>
      </c>
    </row>
    <row r="55" spans="1:16" s="114" customFormat="1" ht="13.5" customHeight="1" x14ac:dyDescent="0.2">
      <c r="A55" s="99">
        <v>50</v>
      </c>
      <c r="B55" s="153" t="s">
        <v>52</v>
      </c>
      <c r="C55" s="153"/>
      <c r="D55" s="99" t="s">
        <v>17</v>
      </c>
      <c r="E55" s="115">
        <f>E54/E49*100</f>
        <v>15.351351351351351</v>
      </c>
      <c r="F55" s="115">
        <v>15.198237885462554</v>
      </c>
      <c r="G55" s="115">
        <v>14.140271493212669</v>
      </c>
      <c r="H55" s="115">
        <v>16.436781609195403</v>
      </c>
      <c r="I55" s="115">
        <v>22.301304863582445</v>
      </c>
      <c r="J55" s="115">
        <v>22.301304863582445</v>
      </c>
      <c r="K55" s="115">
        <v>22.301304863582445</v>
      </c>
      <c r="L55" s="80">
        <f>L54/L49*100</f>
        <v>30.283505154639172</v>
      </c>
      <c r="M55" s="80">
        <f>M54/M49*100</f>
        <v>47.036082474226802</v>
      </c>
      <c r="N55" s="80">
        <f>N54/N49*100</f>
        <v>46.125461254612546</v>
      </c>
      <c r="O55" s="127">
        <f t="shared" si="0"/>
        <v>-0.91062121961425646</v>
      </c>
      <c r="P55" s="127">
        <f t="shared" si="1"/>
        <v>98.063994338573522</v>
      </c>
    </row>
    <row r="56" spans="1:16" s="114" customFormat="1" ht="13.5" customHeight="1" x14ac:dyDescent="0.2">
      <c r="A56" s="99">
        <v>51</v>
      </c>
      <c r="B56" s="153" t="s">
        <v>55</v>
      </c>
      <c r="C56" s="153"/>
      <c r="D56" s="99" t="s">
        <v>13</v>
      </c>
      <c r="E56" s="78">
        <v>324</v>
      </c>
      <c r="F56" s="78">
        <v>421</v>
      </c>
      <c r="G56" s="78">
        <v>318</v>
      </c>
      <c r="H56" s="66">
        <v>382</v>
      </c>
      <c r="I56" s="66">
        <v>257</v>
      </c>
      <c r="J56" s="66">
        <v>180</v>
      </c>
      <c r="K56" s="66">
        <v>315</v>
      </c>
      <c r="L56" s="66">
        <v>366</v>
      </c>
      <c r="M56" s="66">
        <v>441</v>
      </c>
      <c r="N56" s="66">
        <v>463</v>
      </c>
      <c r="O56" s="219">
        <f t="shared" si="0"/>
        <v>22</v>
      </c>
      <c r="P56" s="127">
        <f t="shared" si="1"/>
        <v>104.98866213151928</v>
      </c>
    </row>
    <row r="57" spans="1:16" s="114" customFormat="1" ht="13.5" customHeight="1" x14ac:dyDescent="0.2">
      <c r="A57" s="99">
        <v>52</v>
      </c>
      <c r="B57" s="153" t="s">
        <v>52</v>
      </c>
      <c r="C57" s="153"/>
      <c r="D57" s="99" t="s">
        <v>17</v>
      </c>
      <c r="E57" s="115">
        <f>E56/E49*100</f>
        <v>35.027027027027025</v>
      </c>
      <c r="F57" s="115">
        <v>46.365638766519822</v>
      </c>
      <c r="G57" s="115">
        <v>35.972850678733032</v>
      </c>
      <c r="H57" s="115">
        <v>43.908045977011497</v>
      </c>
      <c r="I57" s="115">
        <v>30.367734282325031</v>
      </c>
      <c r="J57" s="115">
        <v>30.367734282325031</v>
      </c>
      <c r="K57" s="115">
        <v>30.367734282325031</v>
      </c>
      <c r="L57" s="80">
        <f>L56/L49*100</f>
        <v>47.164948453608247</v>
      </c>
      <c r="M57" s="80">
        <f>M56/M49*100</f>
        <v>56.829896907216494</v>
      </c>
      <c r="N57" s="80">
        <f>N56/N49*100</f>
        <v>56.949569495694952</v>
      </c>
      <c r="O57" s="127">
        <f t="shared" si="0"/>
        <v>0.11967258847845841</v>
      </c>
      <c r="P57" s="127">
        <f t="shared" si="1"/>
        <v>100.21058033709589</v>
      </c>
    </row>
    <row r="58" spans="1:16" s="82" customFormat="1" ht="18" customHeight="1" x14ac:dyDescent="0.2">
      <c r="A58" s="65">
        <v>53</v>
      </c>
      <c r="B58" s="154" t="s">
        <v>56</v>
      </c>
      <c r="C58" s="154"/>
      <c r="D58" s="9" t="s">
        <v>57</v>
      </c>
      <c r="E58" s="81">
        <f>SUM(E59:E63)</f>
        <v>180535</v>
      </c>
      <c r="F58" s="81">
        <v>197948</v>
      </c>
      <c r="G58" s="81">
        <v>197991</v>
      </c>
      <c r="H58" s="81">
        <v>193113</v>
      </c>
      <c r="I58" s="81">
        <v>198929</v>
      </c>
      <c r="J58" s="81">
        <f>SUM(J59:J63)</f>
        <v>197201</v>
      </c>
      <c r="K58" s="81">
        <v>208838</v>
      </c>
      <c r="L58" s="22">
        <f>SUM(L59:L63)</f>
        <v>235109</v>
      </c>
      <c r="M58" s="22">
        <v>263564</v>
      </c>
      <c r="N58" s="22">
        <f>SUM(N59:N63)</f>
        <v>320337</v>
      </c>
      <c r="O58" s="219">
        <f t="shared" si="0"/>
        <v>56773</v>
      </c>
      <c r="P58" s="127">
        <f t="shared" si="1"/>
        <v>121.54049870240245</v>
      </c>
    </row>
    <row r="59" spans="1:16" s="63" customFormat="1" ht="13.5" customHeight="1" x14ac:dyDescent="0.2">
      <c r="A59" s="120">
        <v>54</v>
      </c>
      <c r="B59" s="156" t="s">
        <v>58</v>
      </c>
      <c r="C59" s="156"/>
      <c r="D59" s="120" t="s">
        <v>57</v>
      </c>
      <c r="E59" s="64">
        <v>983</v>
      </c>
      <c r="F59" s="64">
        <v>970</v>
      </c>
      <c r="G59" s="64">
        <v>943</v>
      </c>
      <c r="H59" s="64">
        <v>883</v>
      </c>
      <c r="I59" s="64">
        <v>788</v>
      </c>
      <c r="J59" s="64">
        <v>685</v>
      </c>
      <c r="K59" s="64">
        <v>639</v>
      </c>
      <c r="L59" s="11">
        <v>672</v>
      </c>
      <c r="M59" s="11">
        <v>679</v>
      </c>
      <c r="N59" s="11">
        <v>715</v>
      </c>
      <c r="O59" s="219">
        <f t="shared" si="0"/>
        <v>36</v>
      </c>
      <c r="P59" s="127">
        <f t="shared" si="1"/>
        <v>105.30191458026511</v>
      </c>
    </row>
    <row r="60" spans="1:16" s="63" customFormat="1" ht="13.5" customHeight="1" x14ac:dyDescent="0.2">
      <c r="A60" s="120">
        <v>55</v>
      </c>
      <c r="B60" s="156" t="s">
        <v>59</v>
      </c>
      <c r="C60" s="156"/>
      <c r="D60" s="120" t="s">
        <v>57</v>
      </c>
      <c r="E60" s="64">
        <v>21582</v>
      </c>
      <c r="F60" s="64">
        <v>22551</v>
      </c>
      <c r="G60" s="64">
        <v>23269</v>
      </c>
      <c r="H60" s="64">
        <v>25420</v>
      </c>
      <c r="I60" s="64">
        <v>26923</v>
      </c>
      <c r="J60" s="64">
        <v>27318</v>
      </c>
      <c r="K60" s="64">
        <v>29600</v>
      </c>
      <c r="L60" s="11">
        <v>33783</v>
      </c>
      <c r="M60" s="11">
        <v>37863</v>
      </c>
      <c r="N60" s="11">
        <v>42820</v>
      </c>
      <c r="O60" s="219">
        <f t="shared" si="0"/>
        <v>4957</v>
      </c>
      <c r="P60" s="127">
        <f t="shared" si="1"/>
        <v>113.09193671922458</v>
      </c>
    </row>
    <row r="61" spans="1:16" s="28" customFormat="1" ht="13.5" customHeight="1" x14ac:dyDescent="0.2">
      <c r="A61" s="120">
        <v>56</v>
      </c>
      <c r="B61" s="156" t="s">
        <v>60</v>
      </c>
      <c r="C61" s="156"/>
      <c r="D61" s="120" t="s">
        <v>57</v>
      </c>
      <c r="E61" s="64">
        <v>19112</v>
      </c>
      <c r="F61" s="64">
        <v>19401</v>
      </c>
      <c r="G61" s="64">
        <v>19310</v>
      </c>
      <c r="H61" s="64">
        <v>17924</v>
      </c>
      <c r="I61" s="64">
        <v>17925</v>
      </c>
      <c r="J61" s="64">
        <v>18364</v>
      </c>
      <c r="K61" s="64">
        <v>19061</v>
      </c>
      <c r="L61" s="11">
        <v>20974</v>
      </c>
      <c r="M61" s="11">
        <v>22636</v>
      </c>
      <c r="N61" s="11">
        <v>25423</v>
      </c>
      <c r="O61" s="219">
        <f t="shared" si="0"/>
        <v>2787</v>
      </c>
      <c r="P61" s="127">
        <f t="shared" si="1"/>
        <v>112.31224597985509</v>
      </c>
    </row>
    <row r="62" spans="1:16" s="28" customFormat="1" ht="13.5" customHeight="1" x14ac:dyDescent="0.2">
      <c r="A62" s="120">
        <v>57</v>
      </c>
      <c r="B62" s="156" t="s">
        <v>61</v>
      </c>
      <c r="C62" s="156"/>
      <c r="D62" s="120" t="s">
        <v>57</v>
      </c>
      <c r="E62" s="64">
        <v>65104</v>
      </c>
      <c r="F62" s="64">
        <v>72032</v>
      </c>
      <c r="G62" s="64">
        <v>73959</v>
      </c>
      <c r="H62" s="64">
        <v>69999</v>
      </c>
      <c r="I62" s="64">
        <v>72119</v>
      </c>
      <c r="J62" s="64">
        <v>73805</v>
      </c>
      <c r="K62" s="64">
        <v>77873</v>
      </c>
      <c r="L62" s="11">
        <v>87088</v>
      </c>
      <c r="M62" s="11">
        <v>99694</v>
      </c>
      <c r="N62" s="11">
        <v>123079</v>
      </c>
      <c r="O62" s="219">
        <f t="shared" si="0"/>
        <v>23385</v>
      </c>
      <c r="P62" s="127">
        <f t="shared" si="1"/>
        <v>123.45677773988403</v>
      </c>
    </row>
    <row r="63" spans="1:16" s="28" customFormat="1" ht="13.5" customHeight="1" x14ac:dyDescent="0.2">
      <c r="A63" s="120">
        <v>58</v>
      </c>
      <c r="B63" s="156" t="s">
        <v>62</v>
      </c>
      <c r="C63" s="156"/>
      <c r="D63" s="120" t="s">
        <v>57</v>
      </c>
      <c r="E63" s="64">
        <v>73754</v>
      </c>
      <c r="F63" s="64">
        <v>82994</v>
      </c>
      <c r="G63" s="64">
        <v>80510</v>
      </c>
      <c r="H63" s="64">
        <v>78887</v>
      </c>
      <c r="I63" s="64">
        <v>81174</v>
      </c>
      <c r="J63" s="64">
        <v>77029</v>
      </c>
      <c r="K63" s="64">
        <v>81665</v>
      </c>
      <c r="L63" s="11">
        <v>92592</v>
      </c>
      <c r="M63" s="11">
        <v>102692</v>
      </c>
      <c r="N63" s="11">
        <v>128300</v>
      </c>
      <c r="O63" s="219">
        <f t="shared" si="0"/>
        <v>25608</v>
      </c>
      <c r="P63" s="127">
        <f t="shared" si="1"/>
        <v>124.93670393019904</v>
      </c>
    </row>
    <row r="64" spans="1:16" s="28" customFormat="1" ht="13.5" customHeight="1" x14ac:dyDescent="0.2">
      <c r="A64" s="120">
        <v>59</v>
      </c>
      <c r="B64" s="149" t="s">
        <v>63</v>
      </c>
      <c r="C64" s="149"/>
      <c r="D64" s="120" t="s">
        <v>57</v>
      </c>
      <c r="E64" s="64">
        <f>SUM(E65:E69)</f>
        <v>78830</v>
      </c>
      <c r="F64" s="64">
        <v>84445</v>
      </c>
      <c r="G64" s="64">
        <v>86069</v>
      </c>
      <c r="H64" s="64">
        <v>85453</v>
      </c>
      <c r="I64" s="64">
        <v>87483</v>
      </c>
      <c r="J64" s="64">
        <f>SUM(J65:J69)</f>
        <v>85893</v>
      </c>
      <c r="K64" s="64">
        <v>91385</v>
      </c>
      <c r="L64" s="22">
        <f>SUM(L65:L69)</f>
        <v>99012</v>
      </c>
      <c r="M64" s="22">
        <v>112247</v>
      </c>
      <c r="N64" s="22">
        <f>SUM(N65:N69)</f>
        <v>133771</v>
      </c>
      <c r="O64" s="219">
        <f t="shared" si="0"/>
        <v>21524</v>
      </c>
      <c r="P64" s="127">
        <f t="shared" si="1"/>
        <v>119.1755681666325</v>
      </c>
    </row>
    <row r="65" spans="1:16" s="28" customFormat="1" ht="13.5" customHeight="1" x14ac:dyDescent="0.2">
      <c r="A65" s="120">
        <v>60</v>
      </c>
      <c r="B65" s="156" t="s">
        <v>64</v>
      </c>
      <c r="C65" s="156"/>
      <c r="D65" s="120" t="s">
        <v>57</v>
      </c>
      <c r="E65" s="64">
        <v>334</v>
      </c>
      <c r="F65" s="64">
        <v>337</v>
      </c>
      <c r="G65" s="64">
        <v>331</v>
      </c>
      <c r="H65" s="64">
        <v>326</v>
      </c>
      <c r="I65" s="64">
        <v>289</v>
      </c>
      <c r="J65" s="64">
        <v>255</v>
      </c>
      <c r="K65" s="64">
        <v>255</v>
      </c>
      <c r="L65" s="64">
        <v>260</v>
      </c>
      <c r="M65" s="64">
        <v>262</v>
      </c>
      <c r="N65" s="64">
        <v>259</v>
      </c>
      <c r="O65" s="219">
        <f t="shared" si="0"/>
        <v>-3</v>
      </c>
      <c r="P65" s="127">
        <f t="shared" si="1"/>
        <v>98.854961832061079</v>
      </c>
    </row>
    <row r="66" spans="1:16" s="28" customFormat="1" ht="13.5" customHeight="1" x14ac:dyDescent="0.2">
      <c r="A66" s="120">
        <v>61</v>
      </c>
      <c r="B66" s="156" t="s">
        <v>65</v>
      </c>
      <c r="C66" s="156"/>
      <c r="D66" s="120" t="s">
        <v>57</v>
      </c>
      <c r="E66" s="64">
        <v>6449</v>
      </c>
      <c r="F66" s="64">
        <v>6690</v>
      </c>
      <c r="G66" s="64">
        <v>7012</v>
      </c>
      <c r="H66" s="64">
        <v>7750</v>
      </c>
      <c r="I66" s="64">
        <v>7938</v>
      </c>
      <c r="J66" s="64">
        <v>8349</v>
      </c>
      <c r="K66" s="64">
        <v>9164</v>
      </c>
      <c r="L66" s="64">
        <v>9889</v>
      </c>
      <c r="M66" s="64">
        <v>11038</v>
      </c>
      <c r="N66" s="64">
        <v>12925</v>
      </c>
      <c r="O66" s="219">
        <f t="shared" si="0"/>
        <v>1887</v>
      </c>
      <c r="P66" s="127">
        <f t="shared" si="1"/>
        <v>117.09548831310019</v>
      </c>
    </row>
    <row r="67" spans="1:16" s="28" customFormat="1" ht="13.5" customHeight="1" x14ac:dyDescent="0.2">
      <c r="A67" s="120">
        <v>62</v>
      </c>
      <c r="B67" s="156" t="s">
        <v>66</v>
      </c>
      <c r="C67" s="156"/>
      <c r="D67" s="120" t="s">
        <v>57</v>
      </c>
      <c r="E67" s="64">
        <v>7567</v>
      </c>
      <c r="F67" s="64">
        <v>7519</v>
      </c>
      <c r="G67" s="64">
        <v>7265</v>
      </c>
      <c r="H67" s="64">
        <v>7188</v>
      </c>
      <c r="I67" s="64">
        <v>7082</v>
      </c>
      <c r="J67" s="64">
        <v>7121</v>
      </c>
      <c r="K67" s="64">
        <v>7381</v>
      </c>
      <c r="L67" s="64">
        <v>7875</v>
      </c>
      <c r="M67" s="64">
        <v>8475</v>
      </c>
      <c r="N67" s="64">
        <v>9423</v>
      </c>
      <c r="O67" s="219">
        <f t="shared" si="0"/>
        <v>948</v>
      </c>
      <c r="P67" s="127">
        <f t="shared" si="1"/>
        <v>111.1858407079646</v>
      </c>
    </row>
    <row r="68" spans="1:16" s="28" customFormat="1" ht="13.5" customHeight="1" x14ac:dyDescent="0.2">
      <c r="A68" s="120">
        <v>63</v>
      </c>
      <c r="B68" s="156" t="s">
        <v>67</v>
      </c>
      <c r="C68" s="156"/>
      <c r="D68" s="120" t="s">
        <v>57</v>
      </c>
      <c r="E68" s="64">
        <v>30912</v>
      </c>
      <c r="F68" s="64">
        <v>33702</v>
      </c>
      <c r="G68" s="64">
        <v>34938</v>
      </c>
      <c r="H68" s="64">
        <v>34078</v>
      </c>
      <c r="I68" s="64">
        <v>34645</v>
      </c>
      <c r="J68" s="64">
        <v>34949</v>
      </c>
      <c r="K68" s="64">
        <v>37176</v>
      </c>
      <c r="L68" s="64">
        <v>39913</v>
      </c>
      <c r="M68" s="64">
        <v>46344</v>
      </c>
      <c r="N68" s="64">
        <v>54391</v>
      </c>
      <c r="O68" s="219">
        <f t="shared" si="0"/>
        <v>8047</v>
      </c>
      <c r="P68" s="127">
        <f t="shared" si="1"/>
        <v>117.3636285171759</v>
      </c>
    </row>
    <row r="69" spans="1:16" s="28" customFormat="1" ht="13.5" customHeight="1" x14ac:dyDescent="0.2">
      <c r="A69" s="120">
        <v>64</v>
      </c>
      <c r="B69" s="156" t="s">
        <v>68</v>
      </c>
      <c r="C69" s="156"/>
      <c r="D69" s="120" t="s">
        <v>57</v>
      </c>
      <c r="E69" s="64">
        <v>33568</v>
      </c>
      <c r="F69" s="64">
        <v>36197</v>
      </c>
      <c r="G69" s="64">
        <v>36523</v>
      </c>
      <c r="H69" s="64">
        <v>36111</v>
      </c>
      <c r="I69" s="64">
        <v>37529</v>
      </c>
      <c r="J69" s="64">
        <v>35219</v>
      </c>
      <c r="K69" s="64">
        <v>37409</v>
      </c>
      <c r="L69" s="64">
        <v>41075</v>
      </c>
      <c r="M69" s="64">
        <v>46128</v>
      </c>
      <c r="N69" s="64">
        <v>56773</v>
      </c>
      <c r="O69" s="219">
        <f t="shared" si="0"/>
        <v>10645</v>
      </c>
      <c r="P69" s="127">
        <f t="shared" si="1"/>
        <v>123.07708983697536</v>
      </c>
    </row>
    <row r="70" spans="1:16" s="28" customFormat="1" ht="13.5" customHeight="1" x14ac:dyDescent="0.2">
      <c r="A70" s="120">
        <v>65</v>
      </c>
      <c r="B70" s="149" t="s">
        <v>69</v>
      </c>
      <c r="C70" s="149"/>
      <c r="D70" s="120" t="s">
        <v>57</v>
      </c>
      <c r="E70" s="64">
        <v>2481</v>
      </c>
      <c r="F70" s="64">
        <v>2743</v>
      </c>
      <c r="G70" s="64">
        <v>2978</v>
      </c>
      <c r="H70" s="64">
        <v>3159</v>
      </c>
      <c r="I70" s="64">
        <v>2647</v>
      </c>
      <c r="J70" s="64">
        <v>2795</v>
      </c>
      <c r="K70" s="64">
        <v>3164</v>
      </c>
      <c r="L70" s="64">
        <v>3410</v>
      </c>
      <c r="M70" s="64">
        <v>3419</v>
      </c>
      <c r="N70" s="64">
        <v>3581</v>
      </c>
      <c r="O70" s="219">
        <f t="shared" si="0"/>
        <v>162</v>
      </c>
      <c r="P70" s="127">
        <f t="shared" si="1"/>
        <v>104.73822755191577</v>
      </c>
    </row>
    <row r="71" spans="1:16" s="28" customFormat="1" ht="13.5" customHeight="1" x14ac:dyDescent="0.2">
      <c r="A71" s="120">
        <v>66</v>
      </c>
      <c r="B71" s="149" t="s">
        <v>70</v>
      </c>
      <c r="C71" s="149"/>
      <c r="D71" s="120" t="s">
        <v>57</v>
      </c>
      <c r="E71" s="64">
        <v>52262</v>
      </c>
      <c r="F71" s="64">
        <v>66842</v>
      </c>
      <c r="G71" s="64">
        <v>59758</v>
      </c>
      <c r="H71" s="64">
        <v>66759</v>
      </c>
      <c r="I71" s="64">
        <v>70538</v>
      </c>
      <c r="J71" s="64">
        <v>70699</v>
      </c>
      <c r="K71" s="64">
        <v>76626</v>
      </c>
      <c r="L71" s="64">
        <v>83644</v>
      </c>
      <c r="M71" s="64">
        <v>91924</v>
      </c>
      <c r="N71" s="64">
        <v>108820</v>
      </c>
      <c r="O71" s="219">
        <f t="shared" ref="O71:O101" si="7">N71-M71</f>
        <v>16896</v>
      </c>
      <c r="P71" s="127">
        <f t="shared" ref="P71:P101" si="8">N71/M71*100</f>
        <v>118.38040120099211</v>
      </c>
    </row>
    <row r="72" spans="1:16" s="28" customFormat="1" ht="13.5" customHeight="1" x14ac:dyDescent="0.2">
      <c r="A72" s="120">
        <v>67</v>
      </c>
      <c r="B72" s="149" t="s">
        <v>71</v>
      </c>
      <c r="C72" s="149"/>
      <c r="D72" s="120" t="s">
        <v>57</v>
      </c>
      <c r="E72" s="64">
        <v>17199</v>
      </c>
      <c r="F72" s="64">
        <v>2098</v>
      </c>
      <c r="G72" s="64">
        <v>5474</v>
      </c>
      <c r="H72" s="64">
        <v>1971</v>
      </c>
      <c r="I72" s="64">
        <v>1147</v>
      </c>
      <c r="J72" s="64">
        <v>1614</v>
      </c>
      <c r="K72" s="64">
        <v>363</v>
      </c>
      <c r="L72" s="64">
        <v>596</v>
      </c>
      <c r="M72" s="64">
        <v>796</v>
      </c>
      <c r="N72" s="64">
        <v>231</v>
      </c>
      <c r="O72" s="220">
        <f t="shared" si="7"/>
        <v>-565</v>
      </c>
      <c r="P72" s="138">
        <f t="shared" si="8"/>
        <v>29.020100502512562</v>
      </c>
    </row>
    <row r="73" spans="1:16" s="28" customFormat="1" ht="13.5" customHeight="1" x14ac:dyDescent="0.2">
      <c r="A73" s="120">
        <v>68</v>
      </c>
      <c r="B73" s="149" t="s">
        <v>72</v>
      </c>
      <c r="C73" s="149"/>
      <c r="D73" s="120" t="s">
        <v>57</v>
      </c>
      <c r="E73" s="64">
        <v>30529</v>
      </c>
      <c r="F73" s="64">
        <v>5146</v>
      </c>
      <c r="G73" s="64">
        <v>10549</v>
      </c>
      <c r="H73" s="64">
        <v>12967</v>
      </c>
      <c r="I73" s="64">
        <v>3828</v>
      </c>
      <c r="J73" s="64">
        <v>8826</v>
      </c>
      <c r="K73" s="64">
        <v>804</v>
      </c>
      <c r="L73" s="64">
        <v>848</v>
      </c>
      <c r="M73" s="64">
        <v>3164</v>
      </c>
      <c r="N73" s="64">
        <v>1207</v>
      </c>
      <c r="O73" s="220">
        <f t="shared" si="7"/>
        <v>-1957</v>
      </c>
      <c r="P73" s="138">
        <f t="shared" si="8"/>
        <v>38.147914032869785</v>
      </c>
    </row>
    <row r="74" spans="1:16" s="28" customFormat="1" ht="13.5" customHeight="1" x14ac:dyDescent="0.2">
      <c r="A74" s="120">
        <v>69</v>
      </c>
      <c r="B74" s="149" t="s">
        <v>73</v>
      </c>
      <c r="C74" s="149"/>
      <c r="D74" s="120" t="s">
        <v>57</v>
      </c>
      <c r="E74" s="64">
        <v>4828</v>
      </c>
      <c r="F74" s="64">
        <v>6919</v>
      </c>
      <c r="G74" s="64">
        <v>5403</v>
      </c>
      <c r="H74" s="64">
        <v>7837</v>
      </c>
      <c r="I74" s="64">
        <v>6950</v>
      </c>
      <c r="J74" s="64">
        <v>6917</v>
      </c>
      <c r="K74" s="64">
        <v>4945</v>
      </c>
      <c r="L74" s="64">
        <v>4903</v>
      </c>
      <c r="M74" s="64">
        <v>12202</v>
      </c>
      <c r="N74" s="64">
        <v>5262</v>
      </c>
      <c r="O74" s="220">
        <f t="shared" si="7"/>
        <v>-6940</v>
      </c>
      <c r="P74" s="138">
        <f t="shared" si="8"/>
        <v>43.124078019996723</v>
      </c>
    </row>
    <row r="75" spans="1:16" s="28" customFormat="1" ht="13.5" customHeight="1" x14ac:dyDescent="0.2">
      <c r="A75" s="120">
        <v>70</v>
      </c>
      <c r="B75" s="149" t="s">
        <v>74</v>
      </c>
      <c r="C75" s="149"/>
      <c r="D75" s="120" t="s">
        <v>57</v>
      </c>
      <c r="E75" s="64">
        <v>3000</v>
      </c>
      <c r="F75" s="64">
        <v>2235</v>
      </c>
      <c r="G75" s="64">
        <v>2858</v>
      </c>
      <c r="H75" s="64">
        <v>1449</v>
      </c>
      <c r="I75" s="64">
        <v>1336</v>
      </c>
      <c r="J75" s="64">
        <v>2626</v>
      </c>
      <c r="K75" s="64">
        <v>1090</v>
      </c>
      <c r="L75" s="64">
        <v>857</v>
      </c>
      <c r="M75" s="64">
        <v>2844</v>
      </c>
      <c r="N75" s="64">
        <v>594</v>
      </c>
      <c r="O75" s="220">
        <f t="shared" si="7"/>
        <v>-2250</v>
      </c>
      <c r="P75" s="138">
        <f t="shared" si="8"/>
        <v>20.88607594936709</v>
      </c>
    </row>
    <row r="76" spans="1:16" s="28" customFormat="1" ht="18" customHeight="1" x14ac:dyDescent="0.2">
      <c r="A76" s="65">
        <v>71</v>
      </c>
      <c r="B76" s="154" t="s">
        <v>75</v>
      </c>
      <c r="C76" s="154"/>
      <c r="D76" s="9" t="s">
        <v>23</v>
      </c>
      <c r="E76" s="81">
        <v>2342</v>
      </c>
      <c r="F76" s="81">
        <v>2248</v>
      </c>
      <c r="G76" s="81">
        <v>2053</v>
      </c>
      <c r="H76" s="81">
        <v>2016</v>
      </c>
      <c r="I76" s="81">
        <v>1905</v>
      </c>
      <c r="J76" s="81">
        <f>J77+J78+J79</f>
        <v>1712</v>
      </c>
      <c r="K76" s="81">
        <v>1615</v>
      </c>
      <c r="L76" s="22">
        <f>SUM(L77:L79)</f>
        <v>1629</v>
      </c>
      <c r="M76" s="22">
        <v>1634</v>
      </c>
      <c r="N76" s="22">
        <v>1669</v>
      </c>
      <c r="O76" s="220">
        <f t="shared" si="7"/>
        <v>35</v>
      </c>
      <c r="P76" s="138">
        <f t="shared" si="8"/>
        <v>102.14198286413709</v>
      </c>
    </row>
    <row r="77" spans="1:16" s="28" customFormat="1" ht="13.5" customHeight="1" x14ac:dyDescent="0.2">
      <c r="A77" s="120">
        <v>72</v>
      </c>
      <c r="B77" s="155" t="s">
        <v>76</v>
      </c>
      <c r="C77" s="119" t="s">
        <v>77</v>
      </c>
      <c r="D77" s="120" t="s">
        <v>23</v>
      </c>
      <c r="E77" s="64">
        <v>1318</v>
      </c>
      <c r="F77" s="64">
        <v>1245</v>
      </c>
      <c r="G77" s="64">
        <v>1099</v>
      </c>
      <c r="H77" s="64">
        <v>1065</v>
      </c>
      <c r="I77" s="64">
        <v>964</v>
      </c>
      <c r="J77" s="64">
        <v>841</v>
      </c>
      <c r="K77" s="64">
        <v>819</v>
      </c>
      <c r="L77" s="64">
        <v>805</v>
      </c>
      <c r="M77" s="64">
        <v>755</v>
      </c>
      <c r="N77" s="64">
        <v>779</v>
      </c>
      <c r="O77" s="219">
        <f t="shared" si="7"/>
        <v>24</v>
      </c>
      <c r="P77" s="127">
        <f t="shared" si="8"/>
        <v>103.17880794701986</v>
      </c>
    </row>
    <row r="78" spans="1:16" s="28" customFormat="1" ht="13.5" customHeight="1" x14ac:dyDescent="0.2">
      <c r="A78" s="120">
        <v>73</v>
      </c>
      <c r="B78" s="155"/>
      <c r="C78" s="119" t="s">
        <v>78</v>
      </c>
      <c r="D78" s="120" t="s">
        <v>23</v>
      </c>
      <c r="E78" s="64">
        <v>867</v>
      </c>
      <c r="F78" s="64">
        <v>872</v>
      </c>
      <c r="G78" s="64">
        <v>845</v>
      </c>
      <c r="H78" s="64">
        <v>814</v>
      </c>
      <c r="I78" s="64">
        <v>851</v>
      </c>
      <c r="J78" s="64">
        <v>784</v>
      </c>
      <c r="K78" s="64">
        <v>720</v>
      </c>
      <c r="L78" s="64">
        <v>739</v>
      </c>
      <c r="M78" s="64">
        <v>788</v>
      </c>
      <c r="N78" s="64">
        <v>749</v>
      </c>
      <c r="O78" s="219">
        <f t="shared" si="7"/>
        <v>-39</v>
      </c>
      <c r="P78" s="127">
        <f t="shared" si="8"/>
        <v>95.050761421319791</v>
      </c>
    </row>
    <row r="79" spans="1:16" s="28" customFormat="1" ht="13.5" customHeight="1" x14ac:dyDescent="0.2">
      <c r="A79" s="120">
        <v>74</v>
      </c>
      <c r="B79" s="155"/>
      <c r="C79" s="119" t="s">
        <v>79</v>
      </c>
      <c r="D79" s="120" t="s">
        <v>23</v>
      </c>
      <c r="E79" s="64">
        <v>157</v>
      </c>
      <c r="F79" s="64">
        <v>143</v>
      </c>
      <c r="G79" s="64">
        <v>109</v>
      </c>
      <c r="H79" s="64">
        <v>137</v>
      </c>
      <c r="I79" s="64">
        <v>90</v>
      </c>
      <c r="J79" s="64">
        <v>87</v>
      </c>
      <c r="K79" s="64">
        <v>76</v>
      </c>
      <c r="L79" s="64">
        <v>85</v>
      </c>
      <c r="M79" s="64">
        <v>91</v>
      </c>
      <c r="N79" s="64">
        <v>136</v>
      </c>
      <c r="O79" s="219">
        <f t="shared" si="7"/>
        <v>45</v>
      </c>
      <c r="P79" s="127">
        <f t="shared" si="8"/>
        <v>149.45054945054946</v>
      </c>
    </row>
    <row r="80" spans="1:16" s="28" customFormat="1" ht="13.5" customHeight="1" x14ac:dyDescent="0.2">
      <c r="A80" s="120">
        <v>75</v>
      </c>
      <c r="B80" s="152" t="s">
        <v>80</v>
      </c>
      <c r="C80" s="152"/>
      <c r="D80" s="120" t="s">
        <v>23</v>
      </c>
      <c r="E80" s="64">
        <v>1028</v>
      </c>
      <c r="F80" s="64">
        <v>1026</v>
      </c>
      <c r="G80" s="64">
        <v>905</v>
      </c>
      <c r="H80" s="64">
        <v>892</v>
      </c>
      <c r="I80" s="64">
        <v>867</v>
      </c>
      <c r="J80" s="64">
        <v>766</v>
      </c>
      <c r="K80" s="64">
        <v>729</v>
      </c>
      <c r="L80" s="64">
        <v>720</v>
      </c>
      <c r="M80" s="64">
        <v>726</v>
      </c>
      <c r="N80" s="64">
        <v>725</v>
      </c>
      <c r="O80" s="219">
        <f t="shared" si="7"/>
        <v>-1</v>
      </c>
      <c r="P80" s="127">
        <f t="shared" si="8"/>
        <v>99.862258953168052</v>
      </c>
    </row>
    <row r="81" spans="1:16" s="28" customFormat="1" ht="13.5" customHeight="1" x14ac:dyDescent="0.2">
      <c r="A81" s="120">
        <v>76</v>
      </c>
      <c r="B81" s="149" t="s">
        <v>81</v>
      </c>
      <c r="C81" s="149"/>
      <c r="D81" s="120" t="s">
        <v>82</v>
      </c>
      <c r="E81" s="79">
        <v>40</v>
      </c>
      <c r="F81" s="79">
        <v>48</v>
      </c>
      <c r="G81" s="79">
        <v>49</v>
      </c>
      <c r="H81" s="79">
        <v>53.6</v>
      </c>
      <c r="I81" s="79">
        <v>48</v>
      </c>
      <c r="J81" s="79">
        <v>65</v>
      </c>
      <c r="K81" s="79">
        <v>45.5</v>
      </c>
      <c r="L81" s="79">
        <v>46</v>
      </c>
      <c r="M81" s="79">
        <v>47.4</v>
      </c>
      <c r="N81" s="79">
        <v>63</v>
      </c>
      <c r="O81" s="127">
        <f t="shared" si="7"/>
        <v>15.600000000000001</v>
      </c>
      <c r="P81" s="127">
        <f t="shared" si="8"/>
        <v>132.91139240506328</v>
      </c>
    </row>
    <row r="82" spans="1:16" s="28" customFormat="1" ht="13.5" customHeight="1" x14ac:dyDescent="0.2">
      <c r="A82" s="120">
        <v>77</v>
      </c>
      <c r="B82" s="149" t="s">
        <v>83</v>
      </c>
      <c r="C82" s="149"/>
      <c r="D82" s="120" t="s">
        <v>82</v>
      </c>
      <c r="E82" s="25">
        <v>21</v>
      </c>
      <c r="F82" s="25">
        <v>20.6</v>
      </c>
      <c r="G82" s="25">
        <v>21.4</v>
      </c>
      <c r="H82" s="25">
        <v>9.5</v>
      </c>
      <c r="I82" s="25">
        <v>24.5</v>
      </c>
      <c r="J82" s="25">
        <v>25.6</v>
      </c>
      <c r="K82" s="25">
        <v>18.52</v>
      </c>
      <c r="L82" s="25">
        <v>17.7</v>
      </c>
      <c r="M82" s="25">
        <v>18.3</v>
      </c>
      <c r="N82" s="25">
        <v>23.6</v>
      </c>
      <c r="O82" s="127">
        <f t="shared" si="7"/>
        <v>5.3000000000000007</v>
      </c>
      <c r="P82" s="127">
        <f t="shared" si="8"/>
        <v>128.96174863387978</v>
      </c>
    </row>
    <row r="83" spans="1:16" s="28" customFormat="1" ht="13.5" customHeight="1" x14ac:dyDescent="0.2">
      <c r="A83" s="120">
        <v>78</v>
      </c>
      <c r="B83" s="149" t="s">
        <v>84</v>
      </c>
      <c r="C83" s="149"/>
      <c r="D83" s="120" t="s">
        <v>82</v>
      </c>
      <c r="E83" s="25">
        <v>500</v>
      </c>
      <c r="F83" s="25">
        <v>500</v>
      </c>
      <c r="G83" s="25">
        <v>1080</v>
      </c>
      <c r="H83" s="79">
        <v>815</v>
      </c>
      <c r="I83" s="25">
        <v>850</v>
      </c>
      <c r="J83" s="25">
        <v>510.5</v>
      </c>
      <c r="K83" s="25">
        <v>865</v>
      </c>
      <c r="L83" s="25">
        <v>1214</v>
      </c>
      <c r="M83" s="25">
        <v>22357</v>
      </c>
      <c r="N83" s="25">
        <v>7625.1</v>
      </c>
      <c r="O83" s="127">
        <f t="shared" si="7"/>
        <v>-14731.9</v>
      </c>
      <c r="P83" s="127">
        <f t="shared" si="8"/>
        <v>34.106096524578433</v>
      </c>
    </row>
    <row r="84" spans="1:16" s="28" customFormat="1" ht="13.5" customHeight="1" x14ac:dyDescent="0.2">
      <c r="A84" s="120">
        <v>79</v>
      </c>
      <c r="B84" s="149" t="s">
        <v>85</v>
      </c>
      <c r="C84" s="149"/>
      <c r="D84" s="120" t="s">
        <v>82</v>
      </c>
      <c r="E84" s="25">
        <v>300</v>
      </c>
      <c r="F84" s="25">
        <v>300</v>
      </c>
      <c r="G84" s="25">
        <v>105</v>
      </c>
      <c r="H84" s="25">
        <v>32.1</v>
      </c>
      <c r="I84" s="25">
        <v>10</v>
      </c>
      <c r="J84" s="25">
        <v>35</v>
      </c>
      <c r="K84" s="25">
        <v>2</v>
      </c>
      <c r="L84" s="25">
        <v>18</v>
      </c>
      <c r="M84" s="25">
        <v>14.3</v>
      </c>
      <c r="N84" s="25">
        <v>10.5</v>
      </c>
      <c r="O84" s="127">
        <f t="shared" si="7"/>
        <v>-3.8000000000000007</v>
      </c>
      <c r="P84" s="127">
        <f t="shared" si="8"/>
        <v>73.426573426573427</v>
      </c>
    </row>
    <row r="85" spans="1:16" s="28" customFormat="1" ht="13.5" customHeight="1" x14ac:dyDescent="0.2">
      <c r="A85" s="120">
        <v>80</v>
      </c>
      <c r="B85" s="149" t="s">
        <v>86</v>
      </c>
      <c r="C85" s="149"/>
      <c r="D85" s="120" t="s">
        <v>7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11">
        <v>1</v>
      </c>
      <c r="K85" s="11">
        <v>1</v>
      </c>
      <c r="L85" s="11">
        <v>1</v>
      </c>
      <c r="M85" s="11">
        <v>1</v>
      </c>
      <c r="N85" s="11">
        <v>1</v>
      </c>
      <c r="O85" s="219">
        <f t="shared" si="7"/>
        <v>0</v>
      </c>
      <c r="P85" s="127">
        <f t="shared" si="8"/>
        <v>100</v>
      </c>
    </row>
    <row r="86" spans="1:16" s="28" customFormat="1" ht="13.5" customHeight="1" x14ac:dyDescent="0.2">
      <c r="A86" s="120">
        <v>81</v>
      </c>
      <c r="B86" s="149" t="s">
        <v>87</v>
      </c>
      <c r="C86" s="149"/>
      <c r="D86" s="120" t="s">
        <v>7</v>
      </c>
      <c r="E86" s="11">
        <v>39</v>
      </c>
      <c r="F86" s="11">
        <v>39</v>
      </c>
      <c r="G86" s="11">
        <v>40</v>
      </c>
      <c r="H86" s="11">
        <v>41</v>
      </c>
      <c r="I86" s="11">
        <v>37</v>
      </c>
      <c r="J86" s="11">
        <v>39</v>
      </c>
      <c r="K86" s="11">
        <v>46</v>
      </c>
      <c r="L86" s="11">
        <v>38</v>
      </c>
      <c r="M86" s="11">
        <v>38</v>
      </c>
      <c r="N86" s="11">
        <v>40</v>
      </c>
      <c r="O86" s="219">
        <f t="shared" si="7"/>
        <v>2</v>
      </c>
      <c r="P86" s="127">
        <f t="shared" si="8"/>
        <v>105.26315789473684</v>
      </c>
    </row>
    <row r="87" spans="1:16" s="28" customFormat="1" ht="13.5" customHeight="1" x14ac:dyDescent="0.2">
      <c r="A87" s="120">
        <v>82</v>
      </c>
      <c r="B87" s="149" t="s">
        <v>88</v>
      </c>
      <c r="C87" s="149"/>
      <c r="D87" s="120" t="s">
        <v>23</v>
      </c>
      <c r="E87" s="11">
        <v>1191</v>
      </c>
      <c r="F87" s="11">
        <v>1205</v>
      </c>
      <c r="G87" s="11">
        <v>1212</v>
      </c>
      <c r="H87" s="11">
        <v>1221</v>
      </c>
      <c r="I87" s="11">
        <v>1225</v>
      </c>
      <c r="J87" s="11">
        <v>1228</v>
      </c>
      <c r="K87" s="11">
        <v>1245</v>
      </c>
      <c r="L87" s="11">
        <v>1240</v>
      </c>
      <c r="M87" s="11">
        <v>1252</v>
      </c>
      <c r="N87" s="11">
        <v>1269</v>
      </c>
      <c r="O87" s="219">
        <f t="shared" si="7"/>
        <v>17</v>
      </c>
      <c r="P87" s="127">
        <f t="shared" si="8"/>
        <v>101.35782747603834</v>
      </c>
    </row>
    <row r="88" spans="1:16" s="28" customFormat="1" ht="13.5" customHeight="1" x14ac:dyDescent="0.2">
      <c r="A88" s="120">
        <v>83</v>
      </c>
      <c r="B88" s="149" t="s">
        <v>89</v>
      </c>
      <c r="C88" s="149"/>
      <c r="D88" s="120" t="s">
        <v>23</v>
      </c>
      <c r="E88" s="11">
        <v>607</v>
      </c>
      <c r="F88" s="11">
        <v>616</v>
      </c>
      <c r="G88" s="11">
        <v>602</v>
      </c>
      <c r="H88" s="11">
        <v>594</v>
      </c>
      <c r="I88" s="11">
        <v>596</v>
      </c>
      <c r="J88" s="11">
        <v>606</v>
      </c>
      <c r="K88" s="11">
        <v>622</v>
      </c>
      <c r="L88" s="11">
        <v>615</v>
      </c>
      <c r="M88" s="11">
        <v>646</v>
      </c>
      <c r="N88" s="11">
        <v>657</v>
      </c>
      <c r="O88" s="219">
        <f t="shared" si="7"/>
        <v>11</v>
      </c>
      <c r="P88" s="127">
        <f t="shared" si="8"/>
        <v>101.70278637770897</v>
      </c>
    </row>
    <row r="89" spans="1:16" s="28" customFormat="1" ht="13.5" customHeight="1" x14ac:dyDescent="0.2">
      <c r="A89" s="120">
        <v>84</v>
      </c>
      <c r="B89" s="149" t="s">
        <v>90</v>
      </c>
      <c r="C89" s="149"/>
      <c r="D89" s="120" t="s">
        <v>23</v>
      </c>
      <c r="E89" s="11">
        <v>80</v>
      </c>
      <c r="F89" s="11">
        <v>84</v>
      </c>
      <c r="G89" s="11">
        <v>91</v>
      </c>
      <c r="H89" s="11">
        <v>91</v>
      </c>
      <c r="I89" s="11">
        <v>90</v>
      </c>
      <c r="J89" s="11">
        <v>90</v>
      </c>
      <c r="K89" s="11">
        <v>91</v>
      </c>
      <c r="L89" s="11">
        <v>89</v>
      </c>
      <c r="M89" s="11">
        <v>89</v>
      </c>
      <c r="N89" s="11">
        <v>90</v>
      </c>
      <c r="O89" s="219">
        <f t="shared" si="7"/>
        <v>1</v>
      </c>
      <c r="P89" s="127">
        <f t="shared" si="8"/>
        <v>101.12359550561798</v>
      </c>
    </row>
    <row r="90" spans="1:16" s="28" customFormat="1" ht="13.5" customHeight="1" x14ac:dyDescent="0.2">
      <c r="A90" s="120">
        <v>85</v>
      </c>
      <c r="B90" s="149" t="s">
        <v>89</v>
      </c>
      <c r="C90" s="149"/>
      <c r="D90" s="120" t="s">
        <v>23</v>
      </c>
      <c r="E90" s="11">
        <v>63</v>
      </c>
      <c r="F90" s="11">
        <v>67</v>
      </c>
      <c r="G90" s="11">
        <v>73</v>
      </c>
      <c r="H90" s="11">
        <v>74</v>
      </c>
      <c r="I90" s="11">
        <v>70</v>
      </c>
      <c r="J90" s="11">
        <v>70</v>
      </c>
      <c r="K90" s="11">
        <v>72</v>
      </c>
      <c r="L90" s="11">
        <v>71</v>
      </c>
      <c r="M90" s="11">
        <v>72</v>
      </c>
      <c r="N90" s="11">
        <v>73</v>
      </c>
      <c r="O90" s="219">
        <f t="shared" si="7"/>
        <v>1</v>
      </c>
      <c r="P90" s="127">
        <f t="shared" si="8"/>
        <v>101.38888888888889</v>
      </c>
    </row>
    <row r="91" spans="1:16" s="28" customFormat="1" ht="13.5" customHeight="1" x14ac:dyDescent="0.2">
      <c r="A91" s="120">
        <v>86</v>
      </c>
      <c r="B91" s="149" t="s">
        <v>91</v>
      </c>
      <c r="C91" s="149"/>
      <c r="D91" s="120" t="s">
        <v>23</v>
      </c>
      <c r="E91" s="11">
        <v>51</v>
      </c>
      <c r="F91" s="11">
        <v>49</v>
      </c>
      <c r="G91" s="11">
        <v>54</v>
      </c>
      <c r="H91" s="11">
        <v>56</v>
      </c>
      <c r="I91" s="11">
        <v>51</v>
      </c>
      <c r="J91" s="11">
        <v>53</v>
      </c>
      <c r="K91" s="11">
        <v>52</v>
      </c>
      <c r="L91" s="11">
        <v>52</v>
      </c>
      <c r="M91" s="11">
        <v>52</v>
      </c>
      <c r="N91" s="11">
        <v>53</v>
      </c>
      <c r="O91" s="219">
        <f t="shared" si="7"/>
        <v>1</v>
      </c>
      <c r="P91" s="127">
        <f t="shared" si="8"/>
        <v>101.92307692307692</v>
      </c>
    </row>
    <row r="92" spans="1:16" s="28" customFormat="1" ht="13.5" customHeight="1" x14ac:dyDescent="0.2">
      <c r="A92" s="120">
        <v>87</v>
      </c>
      <c r="B92" s="149" t="s">
        <v>89</v>
      </c>
      <c r="C92" s="149"/>
      <c r="D92" s="120" t="s">
        <v>23</v>
      </c>
      <c r="E92" s="11">
        <v>42</v>
      </c>
      <c r="F92" s="11">
        <v>40</v>
      </c>
      <c r="G92" s="11">
        <v>46</v>
      </c>
      <c r="H92" s="11">
        <v>47</v>
      </c>
      <c r="I92" s="11">
        <v>44</v>
      </c>
      <c r="J92" s="11">
        <v>46</v>
      </c>
      <c r="K92" s="11">
        <v>45</v>
      </c>
      <c r="L92" s="11">
        <v>43</v>
      </c>
      <c r="M92" s="11">
        <v>44</v>
      </c>
      <c r="N92" s="11">
        <v>45</v>
      </c>
      <c r="O92" s="219">
        <f t="shared" si="7"/>
        <v>1</v>
      </c>
      <c r="P92" s="127">
        <f t="shared" si="8"/>
        <v>102.27272727272727</v>
      </c>
    </row>
    <row r="93" spans="1:16" s="28" customFormat="1" ht="13.5" customHeight="1" x14ac:dyDescent="0.2">
      <c r="A93" s="120">
        <v>88</v>
      </c>
      <c r="B93" s="149" t="s">
        <v>92</v>
      </c>
      <c r="C93" s="149"/>
      <c r="D93" s="120" t="s">
        <v>23</v>
      </c>
      <c r="E93" s="11">
        <v>160</v>
      </c>
      <c r="F93" s="11">
        <v>125</v>
      </c>
      <c r="G93" s="11">
        <v>138</v>
      </c>
      <c r="H93" s="11">
        <v>128</v>
      </c>
      <c r="I93" s="11">
        <v>132</v>
      </c>
      <c r="J93" s="66">
        <v>155</v>
      </c>
      <c r="K93" s="66">
        <v>111</v>
      </c>
      <c r="L93" s="66">
        <v>128</v>
      </c>
      <c r="M93" s="66">
        <v>135</v>
      </c>
      <c r="N93" s="66">
        <v>148</v>
      </c>
      <c r="O93" s="219">
        <f t="shared" si="7"/>
        <v>13</v>
      </c>
      <c r="P93" s="127">
        <f t="shared" si="8"/>
        <v>109.62962962962963</v>
      </c>
    </row>
    <row r="94" spans="1:16" s="28" customFormat="1" ht="13.5" customHeight="1" x14ac:dyDescent="0.2">
      <c r="A94" s="120">
        <v>89</v>
      </c>
      <c r="B94" s="149" t="s">
        <v>93</v>
      </c>
      <c r="C94" s="149"/>
      <c r="D94" s="120" t="s">
        <v>23</v>
      </c>
      <c r="E94" s="11">
        <v>180</v>
      </c>
      <c r="F94" s="11">
        <v>126</v>
      </c>
      <c r="G94" s="11">
        <v>125</v>
      </c>
      <c r="H94" s="11">
        <v>125</v>
      </c>
      <c r="I94" s="11">
        <v>120</v>
      </c>
      <c r="J94" s="11">
        <v>110</v>
      </c>
      <c r="K94" s="11">
        <v>95</v>
      </c>
      <c r="L94" s="11">
        <v>96</v>
      </c>
      <c r="M94" s="11">
        <v>70</v>
      </c>
      <c r="N94" s="11">
        <v>75</v>
      </c>
      <c r="O94" s="219">
        <f t="shared" si="7"/>
        <v>5</v>
      </c>
      <c r="P94" s="127">
        <f t="shared" si="8"/>
        <v>107.14285714285714</v>
      </c>
    </row>
    <row r="95" spans="1:16" s="28" customFormat="1" ht="13.5" customHeight="1" x14ac:dyDescent="0.2">
      <c r="A95" s="120">
        <v>90</v>
      </c>
      <c r="B95" s="149" t="s">
        <v>94</v>
      </c>
      <c r="C95" s="149"/>
      <c r="D95" s="120" t="s">
        <v>23</v>
      </c>
      <c r="E95" s="11">
        <v>52</v>
      </c>
      <c r="F95" s="11">
        <v>79</v>
      </c>
      <c r="G95" s="11">
        <v>75</v>
      </c>
      <c r="H95" s="11">
        <v>64</v>
      </c>
      <c r="I95" s="11">
        <v>49</v>
      </c>
      <c r="J95" s="11">
        <v>47</v>
      </c>
      <c r="K95" s="11">
        <v>50</v>
      </c>
      <c r="L95" s="11">
        <v>38</v>
      </c>
      <c r="M95" s="11">
        <v>14</v>
      </c>
      <c r="N95" s="11">
        <v>25</v>
      </c>
      <c r="O95" s="219">
        <f t="shared" si="7"/>
        <v>11</v>
      </c>
      <c r="P95" s="127">
        <f t="shared" si="8"/>
        <v>178.57142857142858</v>
      </c>
    </row>
    <row r="96" spans="1:16" s="28" customFormat="1" ht="13.5" customHeight="1" x14ac:dyDescent="0.2">
      <c r="A96" s="120">
        <v>91</v>
      </c>
      <c r="B96" s="149" t="s">
        <v>95</v>
      </c>
      <c r="C96" s="149"/>
      <c r="D96" s="120" t="s">
        <v>23</v>
      </c>
      <c r="E96" s="11">
        <v>53</v>
      </c>
      <c r="F96" s="11">
        <v>80</v>
      </c>
      <c r="G96" s="11">
        <v>76</v>
      </c>
      <c r="H96" s="11">
        <v>65</v>
      </c>
      <c r="I96" s="11">
        <v>49</v>
      </c>
      <c r="J96" s="11">
        <v>47</v>
      </c>
      <c r="K96" s="11">
        <v>49</v>
      </c>
      <c r="L96" s="11">
        <v>37</v>
      </c>
      <c r="M96" s="11">
        <v>14</v>
      </c>
      <c r="N96" s="11">
        <v>25</v>
      </c>
      <c r="O96" s="219">
        <f t="shared" si="7"/>
        <v>11</v>
      </c>
      <c r="P96" s="127">
        <f t="shared" si="8"/>
        <v>178.57142857142858</v>
      </c>
    </row>
    <row r="97" spans="1:16" s="28" customFormat="1" ht="27" customHeight="1" x14ac:dyDescent="0.2">
      <c r="A97" s="120">
        <v>92</v>
      </c>
      <c r="B97" s="149" t="s">
        <v>96</v>
      </c>
      <c r="C97" s="149"/>
      <c r="D97" s="120" t="s">
        <v>23</v>
      </c>
      <c r="E97" s="11">
        <v>1</v>
      </c>
      <c r="F97" s="11">
        <v>3</v>
      </c>
      <c r="G97" s="11">
        <v>4</v>
      </c>
      <c r="H97" s="11">
        <v>2</v>
      </c>
      <c r="I97" s="11">
        <v>2</v>
      </c>
      <c r="J97" s="11"/>
      <c r="K97" s="11"/>
      <c r="L97" s="11"/>
      <c r="M97" s="11">
        <v>3</v>
      </c>
      <c r="N97" s="11">
        <v>1</v>
      </c>
      <c r="O97" s="219">
        <f t="shared" si="7"/>
        <v>-2</v>
      </c>
      <c r="P97" s="127">
        <f t="shared" si="8"/>
        <v>33.333333333333329</v>
      </c>
    </row>
    <row r="98" spans="1:16" s="28" customFormat="1" ht="13.5" customHeight="1" x14ac:dyDescent="0.2">
      <c r="A98" s="120">
        <v>93</v>
      </c>
      <c r="B98" s="149" t="s">
        <v>97</v>
      </c>
      <c r="C98" s="149"/>
      <c r="D98" s="120" t="s">
        <v>23</v>
      </c>
      <c r="E98" s="11">
        <v>2</v>
      </c>
      <c r="F98" s="11">
        <v>1</v>
      </c>
      <c r="G98" s="11">
        <v>1</v>
      </c>
      <c r="H98" s="11">
        <v>4</v>
      </c>
      <c r="I98" s="11">
        <v>1</v>
      </c>
      <c r="J98" s="11">
        <v>2</v>
      </c>
      <c r="K98" s="11">
        <v>2</v>
      </c>
      <c r="L98" s="11"/>
      <c r="M98" s="11">
        <v>1</v>
      </c>
      <c r="N98" s="11">
        <v>0</v>
      </c>
      <c r="O98" s="219">
        <f t="shared" si="7"/>
        <v>-1</v>
      </c>
      <c r="P98" s="127">
        <f t="shared" si="8"/>
        <v>0</v>
      </c>
    </row>
    <row r="99" spans="1:16" s="28" customFormat="1" ht="13.5" customHeight="1" x14ac:dyDescent="0.2">
      <c r="A99" s="120">
        <v>94</v>
      </c>
      <c r="B99" s="149" t="s">
        <v>98</v>
      </c>
      <c r="C99" s="149"/>
      <c r="D99" s="120" t="s">
        <v>23</v>
      </c>
      <c r="E99" s="11">
        <v>119</v>
      </c>
      <c r="F99" s="11">
        <v>93</v>
      </c>
      <c r="G99" s="11">
        <v>39</v>
      </c>
      <c r="H99" s="11">
        <v>63</v>
      </c>
      <c r="I99" s="11">
        <v>86</v>
      </c>
      <c r="J99" s="11">
        <v>69</v>
      </c>
      <c r="K99" s="11">
        <v>47</v>
      </c>
      <c r="L99" s="11">
        <v>62</v>
      </c>
      <c r="M99" s="11">
        <v>68</v>
      </c>
      <c r="N99" s="11">
        <v>48</v>
      </c>
      <c r="O99" s="219">
        <f t="shared" si="7"/>
        <v>-20</v>
      </c>
      <c r="P99" s="127">
        <f t="shared" si="8"/>
        <v>70.588235294117652</v>
      </c>
    </row>
    <row r="100" spans="1:16" s="28" customFormat="1" ht="13.5" customHeight="1" x14ac:dyDescent="0.2">
      <c r="A100" s="120">
        <v>95</v>
      </c>
      <c r="B100" s="149" t="s">
        <v>99</v>
      </c>
      <c r="C100" s="149"/>
      <c r="D100" s="120" t="s">
        <v>7</v>
      </c>
      <c r="E100" s="11">
        <v>41</v>
      </c>
      <c r="F100" s="11">
        <v>36</v>
      </c>
      <c r="G100" s="11">
        <v>46</v>
      </c>
      <c r="H100" s="11">
        <v>41</v>
      </c>
      <c r="I100" s="11">
        <v>30</v>
      </c>
      <c r="J100" s="11">
        <v>38</v>
      </c>
      <c r="K100" s="11">
        <v>40</v>
      </c>
      <c r="L100" s="11">
        <v>30</v>
      </c>
      <c r="M100" s="11">
        <v>54</v>
      </c>
      <c r="N100" s="11">
        <v>44</v>
      </c>
      <c r="O100" s="219">
        <f t="shared" si="7"/>
        <v>-10</v>
      </c>
      <c r="P100" s="127">
        <f t="shared" si="8"/>
        <v>81.481481481481481</v>
      </c>
    </row>
    <row r="101" spans="1:16" s="28" customFormat="1" ht="13.5" customHeight="1" x14ac:dyDescent="0.2">
      <c r="A101" s="120">
        <v>96</v>
      </c>
      <c r="B101" s="149" t="s">
        <v>100</v>
      </c>
      <c r="C101" s="149"/>
      <c r="D101" s="120" t="s">
        <v>23</v>
      </c>
      <c r="E101" s="11">
        <v>25</v>
      </c>
      <c r="F101" s="11">
        <v>39</v>
      </c>
      <c r="G101" s="11">
        <v>65</v>
      </c>
      <c r="H101" s="11">
        <v>37</v>
      </c>
      <c r="I101" s="11">
        <v>23</v>
      </c>
      <c r="J101" s="11">
        <v>43</v>
      </c>
      <c r="K101" s="11">
        <v>49</v>
      </c>
      <c r="L101" s="11">
        <v>7</v>
      </c>
      <c r="M101" s="11">
        <v>47</v>
      </c>
      <c r="N101" s="11">
        <v>37</v>
      </c>
      <c r="O101" s="219">
        <f t="shared" si="7"/>
        <v>-10</v>
      </c>
      <c r="P101" s="127">
        <f t="shared" si="8"/>
        <v>78.723404255319153</v>
      </c>
    </row>
    <row r="102" spans="1:16" s="28" customFormat="1" ht="19.5" customHeight="1" x14ac:dyDescent="0.2">
      <c r="A102" s="150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6" s="28" customFormat="1" ht="18" customHeight="1" x14ac:dyDescent="0.2">
      <c r="A103" s="151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</row>
    <row r="104" spans="1:16" s="28" customFormat="1" ht="18" customHeight="1" x14ac:dyDescent="0.2"/>
    <row r="105" spans="1:16" s="28" customFormat="1" ht="18" customHeight="1" x14ac:dyDescent="0.2">
      <c r="B105" s="151" t="s">
        <v>102</v>
      </c>
      <c r="C105" s="151"/>
      <c r="D105" s="29"/>
    </row>
    <row r="106" spans="1:16" s="28" customFormat="1" ht="18" customHeight="1" x14ac:dyDescent="0.2">
      <c r="B106" s="148" t="s">
        <v>103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  <row r="107" spans="1:16" s="28" customFormat="1" ht="14.25" customHeight="1" x14ac:dyDescent="0.2"/>
  </sheetData>
  <mergeCells count="110">
    <mergeCell ref="O4:P4"/>
    <mergeCell ref="B6:C6"/>
    <mergeCell ref="B7:C7"/>
    <mergeCell ref="A2:P2"/>
    <mergeCell ref="J3:P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5:C105"/>
    <mergeCell ref="B106:O106"/>
    <mergeCell ref="B98:C98"/>
    <mergeCell ref="B99:C99"/>
    <mergeCell ref="B100:C100"/>
    <mergeCell ref="B101:C101"/>
    <mergeCell ref="A102:P102"/>
    <mergeCell ref="A103:P103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4" bottom="0.27559055118110237" header="0.15748031496062992" footer="0.1574803149606299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workbookViewId="0">
      <pane xSplit="4" ySplit="5" topLeftCell="E6" activePane="bottomRight" state="frozen"/>
      <selection activeCell="T15" sqref="T15"/>
      <selection pane="topRight" activeCell="T15" sqref="T15"/>
      <selection pane="bottomLeft" activeCell="T15" sqref="T15"/>
      <selection pane="bottomRight" activeCell="O6" sqref="O6:P101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4" width="6.85546875" style="1" customWidth="1"/>
    <col min="15" max="15" width="7" style="1" customWidth="1"/>
    <col min="16" max="16" width="6.140625" style="1" customWidth="1"/>
    <col min="17" max="17" width="0.7109375" style="1" customWidth="1"/>
    <col min="18" max="248" width="9.140625" style="1"/>
    <col min="249" max="249" width="3.7109375" style="1" customWidth="1"/>
    <col min="250" max="250" width="16.7109375" style="1" customWidth="1"/>
    <col min="251" max="251" width="15.7109375" style="1" customWidth="1"/>
    <col min="252" max="252" width="8.5703125" style="1" customWidth="1"/>
    <col min="253" max="256" width="7" style="1" customWidth="1"/>
    <col min="257" max="258" width="6.7109375" style="1" customWidth="1"/>
    <col min="259" max="259" width="0.5703125" style="1" customWidth="1"/>
    <col min="260" max="260" width="1.85546875" style="1" customWidth="1"/>
    <col min="261" max="504" width="9.140625" style="1"/>
    <col min="505" max="505" width="3.7109375" style="1" customWidth="1"/>
    <col min="506" max="506" width="16.7109375" style="1" customWidth="1"/>
    <col min="507" max="507" width="15.7109375" style="1" customWidth="1"/>
    <col min="508" max="508" width="8.5703125" style="1" customWidth="1"/>
    <col min="509" max="512" width="7" style="1" customWidth="1"/>
    <col min="513" max="514" width="6.7109375" style="1" customWidth="1"/>
    <col min="515" max="515" width="0.5703125" style="1" customWidth="1"/>
    <col min="516" max="516" width="1.85546875" style="1" customWidth="1"/>
    <col min="517" max="760" width="9.140625" style="1"/>
    <col min="761" max="761" width="3.7109375" style="1" customWidth="1"/>
    <col min="762" max="762" width="16.7109375" style="1" customWidth="1"/>
    <col min="763" max="763" width="15.7109375" style="1" customWidth="1"/>
    <col min="764" max="764" width="8.5703125" style="1" customWidth="1"/>
    <col min="765" max="768" width="7" style="1" customWidth="1"/>
    <col min="769" max="770" width="6.7109375" style="1" customWidth="1"/>
    <col min="771" max="771" width="0.5703125" style="1" customWidth="1"/>
    <col min="772" max="772" width="1.85546875" style="1" customWidth="1"/>
    <col min="773" max="1016" width="9.140625" style="1"/>
    <col min="1017" max="1017" width="3.7109375" style="1" customWidth="1"/>
    <col min="1018" max="1018" width="16.7109375" style="1" customWidth="1"/>
    <col min="1019" max="1019" width="15.7109375" style="1" customWidth="1"/>
    <col min="1020" max="1020" width="8.5703125" style="1" customWidth="1"/>
    <col min="1021" max="1024" width="7" style="1" customWidth="1"/>
    <col min="1025" max="1026" width="6.7109375" style="1" customWidth="1"/>
    <col min="1027" max="1027" width="0.5703125" style="1" customWidth="1"/>
    <col min="1028" max="1028" width="1.85546875" style="1" customWidth="1"/>
    <col min="1029" max="1272" width="9.140625" style="1"/>
    <col min="1273" max="1273" width="3.7109375" style="1" customWidth="1"/>
    <col min="1274" max="1274" width="16.7109375" style="1" customWidth="1"/>
    <col min="1275" max="1275" width="15.7109375" style="1" customWidth="1"/>
    <col min="1276" max="1276" width="8.5703125" style="1" customWidth="1"/>
    <col min="1277" max="1280" width="7" style="1" customWidth="1"/>
    <col min="1281" max="1282" width="6.7109375" style="1" customWidth="1"/>
    <col min="1283" max="1283" width="0.5703125" style="1" customWidth="1"/>
    <col min="1284" max="1284" width="1.85546875" style="1" customWidth="1"/>
    <col min="1285" max="1528" width="9.140625" style="1"/>
    <col min="1529" max="1529" width="3.7109375" style="1" customWidth="1"/>
    <col min="1530" max="1530" width="16.7109375" style="1" customWidth="1"/>
    <col min="1531" max="1531" width="15.7109375" style="1" customWidth="1"/>
    <col min="1532" max="1532" width="8.5703125" style="1" customWidth="1"/>
    <col min="1533" max="1536" width="7" style="1" customWidth="1"/>
    <col min="1537" max="1538" width="6.7109375" style="1" customWidth="1"/>
    <col min="1539" max="1539" width="0.5703125" style="1" customWidth="1"/>
    <col min="1540" max="1540" width="1.85546875" style="1" customWidth="1"/>
    <col min="1541" max="1784" width="9.140625" style="1"/>
    <col min="1785" max="1785" width="3.7109375" style="1" customWidth="1"/>
    <col min="1786" max="1786" width="16.7109375" style="1" customWidth="1"/>
    <col min="1787" max="1787" width="15.7109375" style="1" customWidth="1"/>
    <col min="1788" max="1788" width="8.5703125" style="1" customWidth="1"/>
    <col min="1789" max="1792" width="7" style="1" customWidth="1"/>
    <col min="1793" max="1794" width="6.7109375" style="1" customWidth="1"/>
    <col min="1795" max="1795" width="0.5703125" style="1" customWidth="1"/>
    <col min="1796" max="1796" width="1.85546875" style="1" customWidth="1"/>
    <col min="1797" max="2040" width="9.140625" style="1"/>
    <col min="2041" max="2041" width="3.7109375" style="1" customWidth="1"/>
    <col min="2042" max="2042" width="16.7109375" style="1" customWidth="1"/>
    <col min="2043" max="2043" width="15.7109375" style="1" customWidth="1"/>
    <col min="2044" max="2044" width="8.5703125" style="1" customWidth="1"/>
    <col min="2045" max="2048" width="7" style="1" customWidth="1"/>
    <col min="2049" max="2050" width="6.7109375" style="1" customWidth="1"/>
    <col min="2051" max="2051" width="0.5703125" style="1" customWidth="1"/>
    <col min="2052" max="2052" width="1.85546875" style="1" customWidth="1"/>
    <col min="2053" max="2296" width="9.140625" style="1"/>
    <col min="2297" max="2297" width="3.7109375" style="1" customWidth="1"/>
    <col min="2298" max="2298" width="16.7109375" style="1" customWidth="1"/>
    <col min="2299" max="2299" width="15.7109375" style="1" customWidth="1"/>
    <col min="2300" max="2300" width="8.5703125" style="1" customWidth="1"/>
    <col min="2301" max="2304" width="7" style="1" customWidth="1"/>
    <col min="2305" max="2306" width="6.7109375" style="1" customWidth="1"/>
    <col min="2307" max="2307" width="0.5703125" style="1" customWidth="1"/>
    <col min="2308" max="2308" width="1.85546875" style="1" customWidth="1"/>
    <col min="2309" max="2552" width="9.140625" style="1"/>
    <col min="2553" max="2553" width="3.7109375" style="1" customWidth="1"/>
    <col min="2554" max="2554" width="16.7109375" style="1" customWidth="1"/>
    <col min="2555" max="2555" width="15.7109375" style="1" customWidth="1"/>
    <col min="2556" max="2556" width="8.5703125" style="1" customWidth="1"/>
    <col min="2557" max="2560" width="7" style="1" customWidth="1"/>
    <col min="2561" max="2562" width="6.7109375" style="1" customWidth="1"/>
    <col min="2563" max="2563" width="0.5703125" style="1" customWidth="1"/>
    <col min="2564" max="2564" width="1.85546875" style="1" customWidth="1"/>
    <col min="2565" max="2808" width="9.140625" style="1"/>
    <col min="2809" max="2809" width="3.7109375" style="1" customWidth="1"/>
    <col min="2810" max="2810" width="16.7109375" style="1" customWidth="1"/>
    <col min="2811" max="2811" width="15.7109375" style="1" customWidth="1"/>
    <col min="2812" max="2812" width="8.5703125" style="1" customWidth="1"/>
    <col min="2813" max="2816" width="7" style="1" customWidth="1"/>
    <col min="2817" max="2818" width="6.7109375" style="1" customWidth="1"/>
    <col min="2819" max="2819" width="0.5703125" style="1" customWidth="1"/>
    <col min="2820" max="2820" width="1.85546875" style="1" customWidth="1"/>
    <col min="2821" max="3064" width="9.140625" style="1"/>
    <col min="3065" max="3065" width="3.7109375" style="1" customWidth="1"/>
    <col min="3066" max="3066" width="16.7109375" style="1" customWidth="1"/>
    <col min="3067" max="3067" width="15.7109375" style="1" customWidth="1"/>
    <col min="3068" max="3068" width="8.5703125" style="1" customWidth="1"/>
    <col min="3069" max="3072" width="7" style="1" customWidth="1"/>
    <col min="3073" max="3074" width="6.7109375" style="1" customWidth="1"/>
    <col min="3075" max="3075" width="0.5703125" style="1" customWidth="1"/>
    <col min="3076" max="3076" width="1.85546875" style="1" customWidth="1"/>
    <col min="3077" max="3320" width="9.140625" style="1"/>
    <col min="3321" max="3321" width="3.7109375" style="1" customWidth="1"/>
    <col min="3322" max="3322" width="16.7109375" style="1" customWidth="1"/>
    <col min="3323" max="3323" width="15.7109375" style="1" customWidth="1"/>
    <col min="3324" max="3324" width="8.5703125" style="1" customWidth="1"/>
    <col min="3325" max="3328" width="7" style="1" customWidth="1"/>
    <col min="3329" max="3330" width="6.7109375" style="1" customWidth="1"/>
    <col min="3331" max="3331" width="0.5703125" style="1" customWidth="1"/>
    <col min="3332" max="3332" width="1.85546875" style="1" customWidth="1"/>
    <col min="3333" max="3576" width="9.140625" style="1"/>
    <col min="3577" max="3577" width="3.7109375" style="1" customWidth="1"/>
    <col min="3578" max="3578" width="16.7109375" style="1" customWidth="1"/>
    <col min="3579" max="3579" width="15.7109375" style="1" customWidth="1"/>
    <col min="3580" max="3580" width="8.5703125" style="1" customWidth="1"/>
    <col min="3581" max="3584" width="7" style="1" customWidth="1"/>
    <col min="3585" max="3586" width="6.7109375" style="1" customWidth="1"/>
    <col min="3587" max="3587" width="0.5703125" style="1" customWidth="1"/>
    <col min="3588" max="3588" width="1.85546875" style="1" customWidth="1"/>
    <col min="3589" max="3832" width="9.140625" style="1"/>
    <col min="3833" max="3833" width="3.7109375" style="1" customWidth="1"/>
    <col min="3834" max="3834" width="16.7109375" style="1" customWidth="1"/>
    <col min="3835" max="3835" width="15.7109375" style="1" customWidth="1"/>
    <col min="3836" max="3836" width="8.5703125" style="1" customWidth="1"/>
    <col min="3837" max="3840" width="7" style="1" customWidth="1"/>
    <col min="3841" max="3842" width="6.7109375" style="1" customWidth="1"/>
    <col min="3843" max="3843" width="0.5703125" style="1" customWidth="1"/>
    <col min="3844" max="3844" width="1.85546875" style="1" customWidth="1"/>
    <col min="3845" max="4088" width="9.140625" style="1"/>
    <col min="4089" max="4089" width="3.7109375" style="1" customWidth="1"/>
    <col min="4090" max="4090" width="16.7109375" style="1" customWidth="1"/>
    <col min="4091" max="4091" width="15.7109375" style="1" customWidth="1"/>
    <col min="4092" max="4092" width="8.5703125" style="1" customWidth="1"/>
    <col min="4093" max="4096" width="7" style="1" customWidth="1"/>
    <col min="4097" max="4098" width="6.7109375" style="1" customWidth="1"/>
    <col min="4099" max="4099" width="0.5703125" style="1" customWidth="1"/>
    <col min="4100" max="4100" width="1.85546875" style="1" customWidth="1"/>
    <col min="4101" max="4344" width="9.140625" style="1"/>
    <col min="4345" max="4345" width="3.7109375" style="1" customWidth="1"/>
    <col min="4346" max="4346" width="16.7109375" style="1" customWidth="1"/>
    <col min="4347" max="4347" width="15.7109375" style="1" customWidth="1"/>
    <col min="4348" max="4348" width="8.5703125" style="1" customWidth="1"/>
    <col min="4349" max="4352" width="7" style="1" customWidth="1"/>
    <col min="4353" max="4354" width="6.7109375" style="1" customWidth="1"/>
    <col min="4355" max="4355" width="0.5703125" style="1" customWidth="1"/>
    <col min="4356" max="4356" width="1.85546875" style="1" customWidth="1"/>
    <col min="4357" max="4600" width="9.140625" style="1"/>
    <col min="4601" max="4601" width="3.7109375" style="1" customWidth="1"/>
    <col min="4602" max="4602" width="16.7109375" style="1" customWidth="1"/>
    <col min="4603" max="4603" width="15.7109375" style="1" customWidth="1"/>
    <col min="4604" max="4604" width="8.5703125" style="1" customWidth="1"/>
    <col min="4605" max="4608" width="7" style="1" customWidth="1"/>
    <col min="4609" max="4610" width="6.7109375" style="1" customWidth="1"/>
    <col min="4611" max="4611" width="0.5703125" style="1" customWidth="1"/>
    <col min="4612" max="4612" width="1.85546875" style="1" customWidth="1"/>
    <col min="4613" max="4856" width="9.140625" style="1"/>
    <col min="4857" max="4857" width="3.7109375" style="1" customWidth="1"/>
    <col min="4858" max="4858" width="16.7109375" style="1" customWidth="1"/>
    <col min="4859" max="4859" width="15.7109375" style="1" customWidth="1"/>
    <col min="4860" max="4860" width="8.5703125" style="1" customWidth="1"/>
    <col min="4861" max="4864" width="7" style="1" customWidth="1"/>
    <col min="4865" max="4866" width="6.7109375" style="1" customWidth="1"/>
    <col min="4867" max="4867" width="0.5703125" style="1" customWidth="1"/>
    <col min="4868" max="4868" width="1.85546875" style="1" customWidth="1"/>
    <col min="4869" max="5112" width="9.140625" style="1"/>
    <col min="5113" max="5113" width="3.7109375" style="1" customWidth="1"/>
    <col min="5114" max="5114" width="16.7109375" style="1" customWidth="1"/>
    <col min="5115" max="5115" width="15.7109375" style="1" customWidth="1"/>
    <col min="5116" max="5116" width="8.5703125" style="1" customWidth="1"/>
    <col min="5117" max="5120" width="7" style="1" customWidth="1"/>
    <col min="5121" max="5122" width="6.7109375" style="1" customWidth="1"/>
    <col min="5123" max="5123" width="0.5703125" style="1" customWidth="1"/>
    <col min="5124" max="5124" width="1.85546875" style="1" customWidth="1"/>
    <col min="5125" max="5368" width="9.140625" style="1"/>
    <col min="5369" max="5369" width="3.7109375" style="1" customWidth="1"/>
    <col min="5370" max="5370" width="16.7109375" style="1" customWidth="1"/>
    <col min="5371" max="5371" width="15.7109375" style="1" customWidth="1"/>
    <col min="5372" max="5372" width="8.5703125" style="1" customWidth="1"/>
    <col min="5373" max="5376" width="7" style="1" customWidth="1"/>
    <col min="5377" max="5378" width="6.7109375" style="1" customWidth="1"/>
    <col min="5379" max="5379" width="0.5703125" style="1" customWidth="1"/>
    <col min="5380" max="5380" width="1.85546875" style="1" customWidth="1"/>
    <col min="5381" max="5624" width="9.140625" style="1"/>
    <col min="5625" max="5625" width="3.7109375" style="1" customWidth="1"/>
    <col min="5626" max="5626" width="16.7109375" style="1" customWidth="1"/>
    <col min="5627" max="5627" width="15.7109375" style="1" customWidth="1"/>
    <col min="5628" max="5628" width="8.5703125" style="1" customWidth="1"/>
    <col min="5629" max="5632" width="7" style="1" customWidth="1"/>
    <col min="5633" max="5634" width="6.7109375" style="1" customWidth="1"/>
    <col min="5635" max="5635" width="0.5703125" style="1" customWidth="1"/>
    <col min="5636" max="5636" width="1.85546875" style="1" customWidth="1"/>
    <col min="5637" max="5880" width="9.140625" style="1"/>
    <col min="5881" max="5881" width="3.7109375" style="1" customWidth="1"/>
    <col min="5882" max="5882" width="16.7109375" style="1" customWidth="1"/>
    <col min="5883" max="5883" width="15.7109375" style="1" customWidth="1"/>
    <col min="5884" max="5884" width="8.5703125" style="1" customWidth="1"/>
    <col min="5885" max="5888" width="7" style="1" customWidth="1"/>
    <col min="5889" max="5890" width="6.7109375" style="1" customWidth="1"/>
    <col min="5891" max="5891" width="0.5703125" style="1" customWidth="1"/>
    <col min="5892" max="5892" width="1.85546875" style="1" customWidth="1"/>
    <col min="5893" max="6136" width="9.140625" style="1"/>
    <col min="6137" max="6137" width="3.7109375" style="1" customWidth="1"/>
    <col min="6138" max="6138" width="16.7109375" style="1" customWidth="1"/>
    <col min="6139" max="6139" width="15.7109375" style="1" customWidth="1"/>
    <col min="6140" max="6140" width="8.5703125" style="1" customWidth="1"/>
    <col min="6141" max="6144" width="7" style="1" customWidth="1"/>
    <col min="6145" max="6146" width="6.7109375" style="1" customWidth="1"/>
    <col min="6147" max="6147" width="0.5703125" style="1" customWidth="1"/>
    <col min="6148" max="6148" width="1.85546875" style="1" customWidth="1"/>
    <col min="6149" max="6392" width="9.140625" style="1"/>
    <col min="6393" max="6393" width="3.7109375" style="1" customWidth="1"/>
    <col min="6394" max="6394" width="16.7109375" style="1" customWidth="1"/>
    <col min="6395" max="6395" width="15.7109375" style="1" customWidth="1"/>
    <col min="6396" max="6396" width="8.5703125" style="1" customWidth="1"/>
    <col min="6397" max="6400" width="7" style="1" customWidth="1"/>
    <col min="6401" max="6402" width="6.7109375" style="1" customWidth="1"/>
    <col min="6403" max="6403" width="0.5703125" style="1" customWidth="1"/>
    <col min="6404" max="6404" width="1.85546875" style="1" customWidth="1"/>
    <col min="6405" max="6648" width="9.140625" style="1"/>
    <col min="6649" max="6649" width="3.7109375" style="1" customWidth="1"/>
    <col min="6650" max="6650" width="16.7109375" style="1" customWidth="1"/>
    <col min="6651" max="6651" width="15.7109375" style="1" customWidth="1"/>
    <col min="6652" max="6652" width="8.5703125" style="1" customWidth="1"/>
    <col min="6653" max="6656" width="7" style="1" customWidth="1"/>
    <col min="6657" max="6658" width="6.7109375" style="1" customWidth="1"/>
    <col min="6659" max="6659" width="0.5703125" style="1" customWidth="1"/>
    <col min="6660" max="6660" width="1.85546875" style="1" customWidth="1"/>
    <col min="6661" max="6904" width="9.140625" style="1"/>
    <col min="6905" max="6905" width="3.7109375" style="1" customWidth="1"/>
    <col min="6906" max="6906" width="16.7109375" style="1" customWidth="1"/>
    <col min="6907" max="6907" width="15.7109375" style="1" customWidth="1"/>
    <col min="6908" max="6908" width="8.5703125" style="1" customWidth="1"/>
    <col min="6909" max="6912" width="7" style="1" customWidth="1"/>
    <col min="6913" max="6914" width="6.7109375" style="1" customWidth="1"/>
    <col min="6915" max="6915" width="0.5703125" style="1" customWidth="1"/>
    <col min="6916" max="6916" width="1.85546875" style="1" customWidth="1"/>
    <col min="6917" max="7160" width="9.140625" style="1"/>
    <col min="7161" max="7161" width="3.7109375" style="1" customWidth="1"/>
    <col min="7162" max="7162" width="16.7109375" style="1" customWidth="1"/>
    <col min="7163" max="7163" width="15.7109375" style="1" customWidth="1"/>
    <col min="7164" max="7164" width="8.5703125" style="1" customWidth="1"/>
    <col min="7165" max="7168" width="7" style="1" customWidth="1"/>
    <col min="7169" max="7170" width="6.7109375" style="1" customWidth="1"/>
    <col min="7171" max="7171" width="0.5703125" style="1" customWidth="1"/>
    <col min="7172" max="7172" width="1.85546875" style="1" customWidth="1"/>
    <col min="7173" max="7416" width="9.140625" style="1"/>
    <col min="7417" max="7417" width="3.7109375" style="1" customWidth="1"/>
    <col min="7418" max="7418" width="16.7109375" style="1" customWidth="1"/>
    <col min="7419" max="7419" width="15.7109375" style="1" customWidth="1"/>
    <col min="7420" max="7420" width="8.5703125" style="1" customWidth="1"/>
    <col min="7421" max="7424" width="7" style="1" customWidth="1"/>
    <col min="7425" max="7426" width="6.7109375" style="1" customWidth="1"/>
    <col min="7427" max="7427" width="0.5703125" style="1" customWidth="1"/>
    <col min="7428" max="7428" width="1.85546875" style="1" customWidth="1"/>
    <col min="7429" max="7672" width="9.140625" style="1"/>
    <col min="7673" max="7673" width="3.7109375" style="1" customWidth="1"/>
    <col min="7674" max="7674" width="16.7109375" style="1" customWidth="1"/>
    <col min="7675" max="7675" width="15.7109375" style="1" customWidth="1"/>
    <col min="7676" max="7676" width="8.5703125" style="1" customWidth="1"/>
    <col min="7677" max="7680" width="7" style="1" customWidth="1"/>
    <col min="7681" max="7682" width="6.7109375" style="1" customWidth="1"/>
    <col min="7683" max="7683" width="0.5703125" style="1" customWidth="1"/>
    <col min="7684" max="7684" width="1.85546875" style="1" customWidth="1"/>
    <col min="7685" max="7928" width="9.140625" style="1"/>
    <col min="7929" max="7929" width="3.7109375" style="1" customWidth="1"/>
    <col min="7930" max="7930" width="16.7109375" style="1" customWidth="1"/>
    <col min="7931" max="7931" width="15.7109375" style="1" customWidth="1"/>
    <col min="7932" max="7932" width="8.5703125" style="1" customWidth="1"/>
    <col min="7933" max="7936" width="7" style="1" customWidth="1"/>
    <col min="7937" max="7938" width="6.7109375" style="1" customWidth="1"/>
    <col min="7939" max="7939" width="0.5703125" style="1" customWidth="1"/>
    <col min="7940" max="7940" width="1.85546875" style="1" customWidth="1"/>
    <col min="7941" max="8184" width="9.140625" style="1"/>
    <col min="8185" max="8185" width="3.7109375" style="1" customWidth="1"/>
    <col min="8186" max="8186" width="16.7109375" style="1" customWidth="1"/>
    <col min="8187" max="8187" width="15.7109375" style="1" customWidth="1"/>
    <col min="8188" max="8188" width="8.5703125" style="1" customWidth="1"/>
    <col min="8189" max="8192" width="7" style="1" customWidth="1"/>
    <col min="8193" max="8194" width="6.7109375" style="1" customWidth="1"/>
    <col min="8195" max="8195" width="0.5703125" style="1" customWidth="1"/>
    <col min="8196" max="8196" width="1.85546875" style="1" customWidth="1"/>
    <col min="8197" max="8440" width="9.140625" style="1"/>
    <col min="8441" max="8441" width="3.7109375" style="1" customWidth="1"/>
    <col min="8442" max="8442" width="16.7109375" style="1" customWidth="1"/>
    <col min="8443" max="8443" width="15.7109375" style="1" customWidth="1"/>
    <col min="8444" max="8444" width="8.5703125" style="1" customWidth="1"/>
    <col min="8445" max="8448" width="7" style="1" customWidth="1"/>
    <col min="8449" max="8450" width="6.7109375" style="1" customWidth="1"/>
    <col min="8451" max="8451" width="0.5703125" style="1" customWidth="1"/>
    <col min="8452" max="8452" width="1.85546875" style="1" customWidth="1"/>
    <col min="8453" max="8696" width="9.140625" style="1"/>
    <col min="8697" max="8697" width="3.7109375" style="1" customWidth="1"/>
    <col min="8698" max="8698" width="16.7109375" style="1" customWidth="1"/>
    <col min="8699" max="8699" width="15.7109375" style="1" customWidth="1"/>
    <col min="8700" max="8700" width="8.5703125" style="1" customWidth="1"/>
    <col min="8701" max="8704" width="7" style="1" customWidth="1"/>
    <col min="8705" max="8706" width="6.7109375" style="1" customWidth="1"/>
    <col min="8707" max="8707" width="0.5703125" style="1" customWidth="1"/>
    <col min="8708" max="8708" width="1.85546875" style="1" customWidth="1"/>
    <col min="8709" max="8952" width="9.140625" style="1"/>
    <col min="8953" max="8953" width="3.7109375" style="1" customWidth="1"/>
    <col min="8954" max="8954" width="16.7109375" style="1" customWidth="1"/>
    <col min="8955" max="8955" width="15.7109375" style="1" customWidth="1"/>
    <col min="8956" max="8956" width="8.5703125" style="1" customWidth="1"/>
    <col min="8957" max="8960" width="7" style="1" customWidth="1"/>
    <col min="8961" max="8962" width="6.7109375" style="1" customWidth="1"/>
    <col min="8963" max="8963" width="0.5703125" style="1" customWidth="1"/>
    <col min="8964" max="8964" width="1.85546875" style="1" customWidth="1"/>
    <col min="8965" max="9208" width="9.140625" style="1"/>
    <col min="9209" max="9209" width="3.7109375" style="1" customWidth="1"/>
    <col min="9210" max="9210" width="16.7109375" style="1" customWidth="1"/>
    <col min="9211" max="9211" width="15.7109375" style="1" customWidth="1"/>
    <col min="9212" max="9212" width="8.5703125" style="1" customWidth="1"/>
    <col min="9213" max="9216" width="7" style="1" customWidth="1"/>
    <col min="9217" max="9218" width="6.7109375" style="1" customWidth="1"/>
    <col min="9219" max="9219" width="0.5703125" style="1" customWidth="1"/>
    <col min="9220" max="9220" width="1.85546875" style="1" customWidth="1"/>
    <col min="9221" max="9464" width="9.140625" style="1"/>
    <col min="9465" max="9465" width="3.7109375" style="1" customWidth="1"/>
    <col min="9466" max="9466" width="16.7109375" style="1" customWidth="1"/>
    <col min="9467" max="9467" width="15.7109375" style="1" customWidth="1"/>
    <col min="9468" max="9468" width="8.5703125" style="1" customWidth="1"/>
    <col min="9469" max="9472" width="7" style="1" customWidth="1"/>
    <col min="9473" max="9474" width="6.7109375" style="1" customWidth="1"/>
    <col min="9475" max="9475" width="0.5703125" style="1" customWidth="1"/>
    <col min="9476" max="9476" width="1.85546875" style="1" customWidth="1"/>
    <col min="9477" max="9720" width="9.140625" style="1"/>
    <col min="9721" max="9721" width="3.7109375" style="1" customWidth="1"/>
    <col min="9722" max="9722" width="16.7109375" style="1" customWidth="1"/>
    <col min="9723" max="9723" width="15.7109375" style="1" customWidth="1"/>
    <col min="9724" max="9724" width="8.5703125" style="1" customWidth="1"/>
    <col min="9725" max="9728" width="7" style="1" customWidth="1"/>
    <col min="9729" max="9730" width="6.7109375" style="1" customWidth="1"/>
    <col min="9731" max="9731" width="0.5703125" style="1" customWidth="1"/>
    <col min="9732" max="9732" width="1.85546875" style="1" customWidth="1"/>
    <col min="9733" max="9976" width="9.140625" style="1"/>
    <col min="9977" max="9977" width="3.7109375" style="1" customWidth="1"/>
    <col min="9978" max="9978" width="16.7109375" style="1" customWidth="1"/>
    <col min="9979" max="9979" width="15.7109375" style="1" customWidth="1"/>
    <col min="9980" max="9980" width="8.5703125" style="1" customWidth="1"/>
    <col min="9981" max="9984" width="7" style="1" customWidth="1"/>
    <col min="9985" max="9986" width="6.7109375" style="1" customWidth="1"/>
    <col min="9987" max="9987" width="0.5703125" style="1" customWidth="1"/>
    <col min="9988" max="9988" width="1.85546875" style="1" customWidth="1"/>
    <col min="9989" max="10232" width="9.140625" style="1"/>
    <col min="10233" max="10233" width="3.7109375" style="1" customWidth="1"/>
    <col min="10234" max="10234" width="16.7109375" style="1" customWidth="1"/>
    <col min="10235" max="10235" width="15.7109375" style="1" customWidth="1"/>
    <col min="10236" max="10236" width="8.5703125" style="1" customWidth="1"/>
    <col min="10237" max="10240" width="7" style="1" customWidth="1"/>
    <col min="10241" max="10242" width="6.7109375" style="1" customWidth="1"/>
    <col min="10243" max="10243" width="0.5703125" style="1" customWidth="1"/>
    <col min="10244" max="10244" width="1.85546875" style="1" customWidth="1"/>
    <col min="10245" max="10488" width="9.140625" style="1"/>
    <col min="10489" max="10489" width="3.7109375" style="1" customWidth="1"/>
    <col min="10490" max="10490" width="16.7109375" style="1" customWidth="1"/>
    <col min="10491" max="10491" width="15.7109375" style="1" customWidth="1"/>
    <col min="10492" max="10492" width="8.5703125" style="1" customWidth="1"/>
    <col min="10493" max="10496" width="7" style="1" customWidth="1"/>
    <col min="10497" max="10498" width="6.7109375" style="1" customWidth="1"/>
    <col min="10499" max="10499" width="0.5703125" style="1" customWidth="1"/>
    <col min="10500" max="10500" width="1.85546875" style="1" customWidth="1"/>
    <col min="10501" max="10744" width="9.140625" style="1"/>
    <col min="10745" max="10745" width="3.7109375" style="1" customWidth="1"/>
    <col min="10746" max="10746" width="16.7109375" style="1" customWidth="1"/>
    <col min="10747" max="10747" width="15.7109375" style="1" customWidth="1"/>
    <col min="10748" max="10748" width="8.5703125" style="1" customWidth="1"/>
    <col min="10749" max="10752" width="7" style="1" customWidth="1"/>
    <col min="10753" max="10754" width="6.7109375" style="1" customWidth="1"/>
    <col min="10755" max="10755" width="0.5703125" style="1" customWidth="1"/>
    <col min="10756" max="10756" width="1.85546875" style="1" customWidth="1"/>
    <col min="10757" max="11000" width="9.140625" style="1"/>
    <col min="11001" max="11001" width="3.7109375" style="1" customWidth="1"/>
    <col min="11002" max="11002" width="16.7109375" style="1" customWidth="1"/>
    <col min="11003" max="11003" width="15.7109375" style="1" customWidth="1"/>
    <col min="11004" max="11004" width="8.5703125" style="1" customWidth="1"/>
    <col min="11005" max="11008" width="7" style="1" customWidth="1"/>
    <col min="11009" max="11010" width="6.7109375" style="1" customWidth="1"/>
    <col min="11011" max="11011" width="0.5703125" style="1" customWidth="1"/>
    <col min="11012" max="11012" width="1.85546875" style="1" customWidth="1"/>
    <col min="11013" max="11256" width="9.140625" style="1"/>
    <col min="11257" max="11257" width="3.7109375" style="1" customWidth="1"/>
    <col min="11258" max="11258" width="16.7109375" style="1" customWidth="1"/>
    <col min="11259" max="11259" width="15.7109375" style="1" customWidth="1"/>
    <col min="11260" max="11260" width="8.5703125" style="1" customWidth="1"/>
    <col min="11261" max="11264" width="7" style="1" customWidth="1"/>
    <col min="11265" max="11266" width="6.7109375" style="1" customWidth="1"/>
    <col min="11267" max="11267" width="0.5703125" style="1" customWidth="1"/>
    <col min="11268" max="11268" width="1.85546875" style="1" customWidth="1"/>
    <col min="11269" max="11512" width="9.140625" style="1"/>
    <col min="11513" max="11513" width="3.7109375" style="1" customWidth="1"/>
    <col min="11514" max="11514" width="16.7109375" style="1" customWidth="1"/>
    <col min="11515" max="11515" width="15.7109375" style="1" customWidth="1"/>
    <col min="11516" max="11516" width="8.5703125" style="1" customWidth="1"/>
    <col min="11517" max="11520" width="7" style="1" customWidth="1"/>
    <col min="11521" max="11522" width="6.7109375" style="1" customWidth="1"/>
    <col min="11523" max="11523" width="0.5703125" style="1" customWidth="1"/>
    <col min="11524" max="11524" width="1.85546875" style="1" customWidth="1"/>
    <col min="11525" max="11768" width="9.140625" style="1"/>
    <col min="11769" max="11769" width="3.7109375" style="1" customWidth="1"/>
    <col min="11770" max="11770" width="16.7109375" style="1" customWidth="1"/>
    <col min="11771" max="11771" width="15.7109375" style="1" customWidth="1"/>
    <col min="11772" max="11772" width="8.5703125" style="1" customWidth="1"/>
    <col min="11773" max="11776" width="7" style="1" customWidth="1"/>
    <col min="11777" max="11778" width="6.7109375" style="1" customWidth="1"/>
    <col min="11779" max="11779" width="0.5703125" style="1" customWidth="1"/>
    <col min="11780" max="11780" width="1.85546875" style="1" customWidth="1"/>
    <col min="11781" max="12024" width="9.140625" style="1"/>
    <col min="12025" max="12025" width="3.7109375" style="1" customWidth="1"/>
    <col min="12026" max="12026" width="16.7109375" style="1" customWidth="1"/>
    <col min="12027" max="12027" width="15.7109375" style="1" customWidth="1"/>
    <col min="12028" max="12028" width="8.5703125" style="1" customWidth="1"/>
    <col min="12029" max="12032" width="7" style="1" customWidth="1"/>
    <col min="12033" max="12034" width="6.7109375" style="1" customWidth="1"/>
    <col min="12035" max="12035" width="0.5703125" style="1" customWidth="1"/>
    <col min="12036" max="12036" width="1.85546875" style="1" customWidth="1"/>
    <col min="12037" max="12280" width="9.140625" style="1"/>
    <col min="12281" max="12281" width="3.7109375" style="1" customWidth="1"/>
    <col min="12282" max="12282" width="16.7109375" style="1" customWidth="1"/>
    <col min="12283" max="12283" width="15.7109375" style="1" customWidth="1"/>
    <col min="12284" max="12284" width="8.5703125" style="1" customWidth="1"/>
    <col min="12285" max="12288" width="7" style="1" customWidth="1"/>
    <col min="12289" max="12290" width="6.7109375" style="1" customWidth="1"/>
    <col min="12291" max="12291" width="0.5703125" style="1" customWidth="1"/>
    <col min="12292" max="12292" width="1.85546875" style="1" customWidth="1"/>
    <col min="12293" max="12536" width="9.140625" style="1"/>
    <col min="12537" max="12537" width="3.7109375" style="1" customWidth="1"/>
    <col min="12538" max="12538" width="16.7109375" style="1" customWidth="1"/>
    <col min="12539" max="12539" width="15.7109375" style="1" customWidth="1"/>
    <col min="12540" max="12540" width="8.5703125" style="1" customWidth="1"/>
    <col min="12541" max="12544" width="7" style="1" customWidth="1"/>
    <col min="12545" max="12546" width="6.7109375" style="1" customWidth="1"/>
    <col min="12547" max="12547" width="0.5703125" style="1" customWidth="1"/>
    <col min="12548" max="12548" width="1.85546875" style="1" customWidth="1"/>
    <col min="12549" max="12792" width="9.140625" style="1"/>
    <col min="12793" max="12793" width="3.7109375" style="1" customWidth="1"/>
    <col min="12794" max="12794" width="16.7109375" style="1" customWidth="1"/>
    <col min="12795" max="12795" width="15.7109375" style="1" customWidth="1"/>
    <col min="12796" max="12796" width="8.5703125" style="1" customWidth="1"/>
    <col min="12797" max="12800" width="7" style="1" customWidth="1"/>
    <col min="12801" max="12802" width="6.7109375" style="1" customWidth="1"/>
    <col min="12803" max="12803" width="0.5703125" style="1" customWidth="1"/>
    <col min="12804" max="12804" width="1.85546875" style="1" customWidth="1"/>
    <col min="12805" max="13048" width="9.140625" style="1"/>
    <col min="13049" max="13049" width="3.7109375" style="1" customWidth="1"/>
    <col min="13050" max="13050" width="16.7109375" style="1" customWidth="1"/>
    <col min="13051" max="13051" width="15.7109375" style="1" customWidth="1"/>
    <col min="13052" max="13052" width="8.5703125" style="1" customWidth="1"/>
    <col min="13053" max="13056" width="7" style="1" customWidth="1"/>
    <col min="13057" max="13058" width="6.7109375" style="1" customWidth="1"/>
    <col min="13059" max="13059" width="0.5703125" style="1" customWidth="1"/>
    <col min="13060" max="13060" width="1.85546875" style="1" customWidth="1"/>
    <col min="13061" max="13304" width="9.140625" style="1"/>
    <col min="13305" max="13305" width="3.7109375" style="1" customWidth="1"/>
    <col min="13306" max="13306" width="16.7109375" style="1" customWidth="1"/>
    <col min="13307" max="13307" width="15.7109375" style="1" customWidth="1"/>
    <col min="13308" max="13308" width="8.5703125" style="1" customWidth="1"/>
    <col min="13309" max="13312" width="7" style="1" customWidth="1"/>
    <col min="13313" max="13314" width="6.7109375" style="1" customWidth="1"/>
    <col min="13315" max="13315" width="0.5703125" style="1" customWidth="1"/>
    <col min="13316" max="13316" width="1.85546875" style="1" customWidth="1"/>
    <col min="13317" max="13560" width="9.140625" style="1"/>
    <col min="13561" max="13561" width="3.7109375" style="1" customWidth="1"/>
    <col min="13562" max="13562" width="16.7109375" style="1" customWidth="1"/>
    <col min="13563" max="13563" width="15.7109375" style="1" customWidth="1"/>
    <col min="13564" max="13564" width="8.5703125" style="1" customWidth="1"/>
    <col min="13565" max="13568" width="7" style="1" customWidth="1"/>
    <col min="13569" max="13570" width="6.7109375" style="1" customWidth="1"/>
    <col min="13571" max="13571" width="0.5703125" style="1" customWidth="1"/>
    <col min="13572" max="13572" width="1.85546875" style="1" customWidth="1"/>
    <col min="13573" max="13816" width="9.140625" style="1"/>
    <col min="13817" max="13817" width="3.7109375" style="1" customWidth="1"/>
    <col min="13818" max="13818" width="16.7109375" style="1" customWidth="1"/>
    <col min="13819" max="13819" width="15.7109375" style="1" customWidth="1"/>
    <col min="13820" max="13820" width="8.5703125" style="1" customWidth="1"/>
    <col min="13821" max="13824" width="7" style="1" customWidth="1"/>
    <col min="13825" max="13826" width="6.7109375" style="1" customWidth="1"/>
    <col min="13827" max="13827" width="0.5703125" style="1" customWidth="1"/>
    <col min="13828" max="13828" width="1.85546875" style="1" customWidth="1"/>
    <col min="13829" max="14072" width="9.140625" style="1"/>
    <col min="14073" max="14073" width="3.7109375" style="1" customWidth="1"/>
    <col min="14074" max="14074" width="16.7109375" style="1" customWidth="1"/>
    <col min="14075" max="14075" width="15.7109375" style="1" customWidth="1"/>
    <col min="14076" max="14076" width="8.5703125" style="1" customWidth="1"/>
    <col min="14077" max="14080" width="7" style="1" customWidth="1"/>
    <col min="14081" max="14082" width="6.7109375" style="1" customWidth="1"/>
    <col min="14083" max="14083" width="0.5703125" style="1" customWidth="1"/>
    <col min="14084" max="14084" width="1.85546875" style="1" customWidth="1"/>
    <col min="14085" max="14328" width="9.140625" style="1"/>
    <col min="14329" max="14329" width="3.7109375" style="1" customWidth="1"/>
    <col min="14330" max="14330" width="16.7109375" style="1" customWidth="1"/>
    <col min="14331" max="14331" width="15.7109375" style="1" customWidth="1"/>
    <col min="14332" max="14332" width="8.5703125" style="1" customWidth="1"/>
    <col min="14333" max="14336" width="7" style="1" customWidth="1"/>
    <col min="14337" max="14338" width="6.7109375" style="1" customWidth="1"/>
    <col min="14339" max="14339" width="0.5703125" style="1" customWidth="1"/>
    <col min="14340" max="14340" width="1.85546875" style="1" customWidth="1"/>
    <col min="14341" max="14584" width="9.140625" style="1"/>
    <col min="14585" max="14585" width="3.7109375" style="1" customWidth="1"/>
    <col min="14586" max="14586" width="16.7109375" style="1" customWidth="1"/>
    <col min="14587" max="14587" width="15.7109375" style="1" customWidth="1"/>
    <col min="14588" max="14588" width="8.5703125" style="1" customWidth="1"/>
    <col min="14589" max="14592" width="7" style="1" customWidth="1"/>
    <col min="14593" max="14594" width="6.7109375" style="1" customWidth="1"/>
    <col min="14595" max="14595" width="0.5703125" style="1" customWidth="1"/>
    <col min="14596" max="14596" width="1.85546875" style="1" customWidth="1"/>
    <col min="14597" max="14840" width="9.140625" style="1"/>
    <col min="14841" max="14841" width="3.7109375" style="1" customWidth="1"/>
    <col min="14842" max="14842" width="16.7109375" style="1" customWidth="1"/>
    <col min="14843" max="14843" width="15.7109375" style="1" customWidth="1"/>
    <col min="14844" max="14844" width="8.5703125" style="1" customWidth="1"/>
    <col min="14845" max="14848" width="7" style="1" customWidth="1"/>
    <col min="14849" max="14850" width="6.7109375" style="1" customWidth="1"/>
    <col min="14851" max="14851" width="0.5703125" style="1" customWidth="1"/>
    <col min="14852" max="14852" width="1.85546875" style="1" customWidth="1"/>
    <col min="14853" max="15096" width="9.140625" style="1"/>
    <col min="15097" max="15097" width="3.7109375" style="1" customWidth="1"/>
    <col min="15098" max="15098" width="16.7109375" style="1" customWidth="1"/>
    <col min="15099" max="15099" width="15.7109375" style="1" customWidth="1"/>
    <col min="15100" max="15100" width="8.5703125" style="1" customWidth="1"/>
    <col min="15101" max="15104" width="7" style="1" customWidth="1"/>
    <col min="15105" max="15106" width="6.7109375" style="1" customWidth="1"/>
    <col min="15107" max="15107" width="0.5703125" style="1" customWidth="1"/>
    <col min="15108" max="15108" width="1.85546875" style="1" customWidth="1"/>
    <col min="15109" max="15352" width="9.140625" style="1"/>
    <col min="15353" max="15353" width="3.7109375" style="1" customWidth="1"/>
    <col min="15354" max="15354" width="16.7109375" style="1" customWidth="1"/>
    <col min="15355" max="15355" width="15.7109375" style="1" customWidth="1"/>
    <col min="15356" max="15356" width="8.5703125" style="1" customWidth="1"/>
    <col min="15357" max="15360" width="7" style="1" customWidth="1"/>
    <col min="15361" max="15362" width="6.7109375" style="1" customWidth="1"/>
    <col min="15363" max="15363" width="0.5703125" style="1" customWidth="1"/>
    <col min="15364" max="15364" width="1.85546875" style="1" customWidth="1"/>
    <col min="15365" max="15608" width="9.140625" style="1"/>
    <col min="15609" max="15609" width="3.7109375" style="1" customWidth="1"/>
    <col min="15610" max="15610" width="16.7109375" style="1" customWidth="1"/>
    <col min="15611" max="15611" width="15.7109375" style="1" customWidth="1"/>
    <col min="15612" max="15612" width="8.5703125" style="1" customWidth="1"/>
    <col min="15613" max="15616" width="7" style="1" customWidth="1"/>
    <col min="15617" max="15618" width="6.7109375" style="1" customWidth="1"/>
    <col min="15619" max="15619" width="0.5703125" style="1" customWidth="1"/>
    <col min="15620" max="15620" width="1.85546875" style="1" customWidth="1"/>
    <col min="15621" max="15864" width="9.140625" style="1"/>
    <col min="15865" max="15865" width="3.7109375" style="1" customWidth="1"/>
    <col min="15866" max="15866" width="16.7109375" style="1" customWidth="1"/>
    <col min="15867" max="15867" width="15.7109375" style="1" customWidth="1"/>
    <col min="15868" max="15868" width="8.5703125" style="1" customWidth="1"/>
    <col min="15869" max="15872" width="7" style="1" customWidth="1"/>
    <col min="15873" max="15874" width="6.7109375" style="1" customWidth="1"/>
    <col min="15875" max="15875" width="0.5703125" style="1" customWidth="1"/>
    <col min="15876" max="15876" width="1.85546875" style="1" customWidth="1"/>
    <col min="15877" max="16120" width="9.140625" style="1"/>
    <col min="16121" max="16121" width="3.7109375" style="1" customWidth="1"/>
    <col min="16122" max="16122" width="16.7109375" style="1" customWidth="1"/>
    <col min="16123" max="16123" width="15.7109375" style="1" customWidth="1"/>
    <col min="16124" max="16124" width="8.5703125" style="1" customWidth="1"/>
    <col min="16125" max="16128" width="7" style="1" customWidth="1"/>
    <col min="16129" max="16130" width="6.7109375" style="1" customWidth="1"/>
    <col min="16131" max="16131" width="0.5703125" style="1" customWidth="1"/>
    <col min="16132" max="16132" width="1.85546875" style="1" customWidth="1"/>
    <col min="16133" max="16384" width="9.140625" style="1"/>
  </cols>
  <sheetData>
    <row r="1" spans="1:16" ht="15" customHeight="1" x14ac:dyDescent="0.2">
      <c r="B1" s="2" t="s">
        <v>115</v>
      </c>
      <c r="C1" s="2"/>
      <c r="D1" s="31"/>
      <c r="G1" s="48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ht="14.25" customHeight="1" x14ac:dyDescent="0.2">
      <c r="H3" s="180" t="s">
        <v>119</v>
      </c>
      <c r="I3" s="180"/>
      <c r="J3" s="180"/>
      <c r="K3" s="180"/>
      <c r="L3" s="180"/>
      <c r="M3" s="180"/>
      <c r="N3" s="180"/>
      <c r="O3" s="180"/>
      <c r="P3" s="180"/>
    </row>
    <row r="4" spans="1:16" s="5" customFormat="1" ht="15" customHeight="1" x14ac:dyDescent="0.2">
      <c r="A4" s="173" t="s">
        <v>1</v>
      </c>
      <c r="B4" s="149" t="s">
        <v>2</v>
      </c>
      <c r="C4" s="149"/>
      <c r="D4" s="155" t="s">
        <v>3</v>
      </c>
      <c r="E4" s="174">
        <v>2008</v>
      </c>
      <c r="F4" s="174">
        <v>2009</v>
      </c>
      <c r="G4" s="174">
        <v>2010</v>
      </c>
      <c r="H4" s="174">
        <v>2011</v>
      </c>
      <c r="I4" s="174">
        <v>2012</v>
      </c>
      <c r="J4" s="174">
        <v>2013</v>
      </c>
      <c r="K4" s="174">
        <v>2014</v>
      </c>
      <c r="L4" s="174">
        <v>2015</v>
      </c>
      <c r="M4" s="174">
        <v>2016</v>
      </c>
      <c r="N4" s="174">
        <v>2017</v>
      </c>
      <c r="O4" s="167" t="s">
        <v>118</v>
      </c>
      <c r="P4" s="168"/>
    </row>
    <row r="5" spans="1:16" s="5" customFormat="1" ht="15" customHeight="1" x14ac:dyDescent="0.2">
      <c r="A5" s="173"/>
      <c r="B5" s="149"/>
      <c r="C5" s="149"/>
      <c r="D5" s="155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23" t="s">
        <v>4</v>
      </c>
      <c r="P5" s="123" t="s">
        <v>5</v>
      </c>
    </row>
    <row r="6" spans="1:16" s="5" customFormat="1" ht="13.5" customHeight="1" x14ac:dyDescent="0.2">
      <c r="A6" s="122">
        <v>1</v>
      </c>
      <c r="B6" s="149" t="s">
        <v>6</v>
      </c>
      <c r="C6" s="149"/>
      <c r="D6" s="120" t="s">
        <v>7</v>
      </c>
      <c r="E6" s="83">
        <v>9</v>
      </c>
      <c r="F6" s="83">
        <v>9</v>
      </c>
      <c r="G6" s="23">
        <v>9</v>
      </c>
      <c r="H6" s="23">
        <v>9</v>
      </c>
      <c r="I6" s="23">
        <v>9</v>
      </c>
      <c r="J6" s="23">
        <v>9</v>
      </c>
      <c r="K6" s="23">
        <v>9</v>
      </c>
      <c r="L6" s="23">
        <v>9</v>
      </c>
      <c r="M6" s="23">
        <v>9</v>
      </c>
      <c r="N6" s="23">
        <v>9</v>
      </c>
      <c r="O6" s="219">
        <f>N6-M6</f>
        <v>0</v>
      </c>
      <c r="P6" s="127">
        <f>N6/M6*100</f>
        <v>100</v>
      </c>
    </row>
    <row r="7" spans="1:16" s="5" customFormat="1" ht="13.5" customHeight="1" x14ac:dyDescent="0.2">
      <c r="A7" s="122">
        <v>2</v>
      </c>
      <c r="B7" s="149" t="s">
        <v>8</v>
      </c>
      <c r="C7" s="149"/>
      <c r="D7" s="120" t="s">
        <v>9</v>
      </c>
      <c r="E7" s="49">
        <v>54</v>
      </c>
      <c r="F7" s="49">
        <v>54</v>
      </c>
      <c r="G7" s="49">
        <v>54</v>
      </c>
      <c r="H7" s="49">
        <v>54</v>
      </c>
      <c r="I7" s="49">
        <v>54</v>
      </c>
      <c r="J7" s="49">
        <v>54</v>
      </c>
      <c r="K7" s="49">
        <v>54</v>
      </c>
      <c r="L7" s="49">
        <v>54</v>
      </c>
      <c r="M7" s="49">
        <v>54</v>
      </c>
      <c r="N7" s="49">
        <v>54</v>
      </c>
      <c r="O7" s="219">
        <f t="shared" ref="O7:O70" si="0">N7-M7</f>
        <v>0</v>
      </c>
      <c r="P7" s="127">
        <f t="shared" ref="P7:P70" si="1">N7/M7*100</f>
        <v>100</v>
      </c>
    </row>
    <row r="8" spans="1:16" s="5" customFormat="1" ht="13.5" customHeight="1" x14ac:dyDescent="0.2">
      <c r="A8" s="122">
        <v>3</v>
      </c>
      <c r="B8" s="149" t="s">
        <v>10</v>
      </c>
      <c r="C8" s="149"/>
      <c r="D8" s="120" t="s">
        <v>11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219">
        <f t="shared" si="0"/>
        <v>0</v>
      </c>
      <c r="P8" s="127" t="e">
        <f t="shared" si="1"/>
        <v>#DIV/0!</v>
      </c>
    </row>
    <row r="9" spans="1:16" s="5" customFormat="1" ht="18" customHeight="1" x14ac:dyDescent="0.2">
      <c r="A9" s="8">
        <v>4</v>
      </c>
      <c r="B9" s="154" t="s">
        <v>12</v>
      </c>
      <c r="C9" s="154"/>
      <c r="D9" s="9" t="s">
        <v>13</v>
      </c>
      <c r="E9" s="50">
        <v>4482</v>
      </c>
      <c r="F9" s="50">
        <v>4836</v>
      </c>
      <c r="G9" s="50">
        <v>5032</v>
      </c>
      <c r="H9" s="50">
        <v>5190</v>
      </c>
      <c r="I9" s="50">
        <v>5283</v>
      </c>
      <c r="J9" s="50">
        <v>5562</v>
      </c>
      <c r="K9" s="50">
        <v>5727</v>
      </c>
      <c r="L9" s="50">
        <v>6030</v>
      </c>
      <c r="M9" s="50">
        <v>6144</v>
      </c>
      <c r="N9" s="108">
        <f>N10+N11</f>
        <v>6286</v>
      </c>
      <c r="O9" s="219">
        <f t="shared" si="0"/>
        <v>142</v>
      </c>
      <c r="P9" s="127">
        <f t="shared" si="1"/>
        <v>102.31119791666667</v>
      </c>
    </row>
    <row r="10" spans="1:16" s="5" customFormat="1" ht="13.5" customHeight="1" x14ac:dyDescent="0.2">
      <c r="A10" s="122">
        <v>5</v>
      </c>
      <c r="B10" s="149" t="s">
        <v>14</v>
      </c>
      <c r="C10" s="149"/>
      <c r="D10" s="120" t="s">
        <v>13</v>
      </c>
      <c r="E10" s="49">
        <v>3735</v>
      </c>
      <c r="F10" s="49">
        <v>4141</v>
      </c>
      <c r="G10" s="49">
        <v>4317</v>
      </c>
      <c r="H10" s="49">
        <v>4520</v>
      </c>
      <c r="I10" s="49">
        <v>4542</v>
      </c>
      <c r="J10" s="49">
        <v>4745</v>
      </c>
      <c r="K10" s="49">
        <v>4883</v>
      </c>
      <c r="L10" s="49">
        <v>5130</v>
      </c>
      <c r="M10" s="49">
        <v>5187</v>
      </c>
      <c r="N10" s="66">
        <v>5294</v>
      </c>
      <c r="O10" s="219">
        <f t="shared" si="0"/>
        <v>107</v>
      </c>
      <c r="P10" s="127">
        <f t="shared" si="1"/>
        <v>102.06284943127048</v>
      </c>
    </row>
    <row r="11" spans="1:16" s="5" customFormat="1" ht="13.5" customHeight="1" x14ac:dyDescent="0.2">
      <c r="A11" s="122">
        <v>6</v>
      </c>
      <c r="B11" s="149" t="s">
        <v>15</v>
      </c>
      <c r="C11" s="149"/>
      <c r="D11" s="120" t="s">
        <v>13</v>
      </c>
      <c r="E11" s="49">
        <v>747</v>
      </c>
      <c r="F11" s="49">
        <v>695</v>
      </c>
      <c r="G11" s="49">
        <v>715</v>
      </c>
      <c r="H11" s="49">
        <v>670</v>
      </c>
      <c r="I11" s="49">
        <v>741</v>
      </c>
      <c r="J11" s="49">
        <v>817</v>
      </c>
      <c r="K11" s="49">
        <v>844</v>
      </c>
      <c r="L11" s="49">
        <v>900</v>
      </c>
      <c r="M11" s="49">
        <v>957</v>
      </c>
      <c r="N11" s="66">
        <v>992</v>
      </c>
      <c r="O11" s="219">
        <f t="shared" si="0"/>
        <v>35</v>
      </c>
      <c r="P11" s="127">
        <f t="shared" si="1"/>
        <v>103.65726227795193</v>
      </c>
    </row>
    <row r="12" spans="1:16" s="5" customFormat="1" ht="13.5" customHeight="1" x14ac:dyDescent="0.2">
      <c r="A12" s="122">
        <v>7</v>
      </c>
      <c r="B12" s="149" t="s">
        <v>16</v>
      </c>
      <c r="C12" s="149"/>
      <c r="D12" s="120" t="s">
        <v>17</v>
      </c>
      <c r="E12" s="51">
        <f t="shared" ref="E12:N12" si="2">E11/E9*100</f>
        <v>16.666666666666664</v>
      </c>
      <c r="F12" s="51">
        <v>14.371381306865178</v>
      </c>
      <c r="G12" s="51">
        <f t="shared" si="2"/>
        <v>14.209062003179652</v>
      </c>
      <c r="H12" s="51">
        <f t="shared" si="2"/>
        <v>12.909441233140656</v>
      </c>
      <c r="I12" s="51">
        <f t="shared" si="2"/>
        <v>14.026121521862578</v>
      </c>
      <c r="J12" s="51">
        <f t="shared" si="2"/>
        <v>14.688960805465658</v>
      </c>
      <c r="K12" s="51">
        <f t="shared" si="2"/>
        <v>14.737209708398813</v>
      </c>
      <c r="L12" s="51">
        <f t="shared" si="2"/>
        <v>14.925373134328357</v>
      </c>
      <c r="M12" s="51">
        <f t="shared" si="2"/>
        <v>15.576171875</v>
      </c>
      <c r="N12" s="105">
        <f t="shared" si="2"/>
        <v>15.781100859051861</v>
      </c>
      <c r="O12" s="127">
        <f t="shared" si="0"/>
        <v>0.20492898405186111</v>
      </c>
      <c r="P12" s="127">
        <f t="shared" si="1"/>
        <v>101.31565692582511</v>
      </c>
    </row>
    <row r="13" spans="1:16" s="5" customFormat="1" ht="13.5" customHeight="1" x14ac:dyDescent="0.2">
      <c r="A13" s="122">
        <v>8</v>
      </c>
      <c r="B13" s="149" t="s">
        <v>18</v>
      </c>
      <c r="C13" s="149"/>
      <c r="D13" s="120" t="s">
        <v>13</v>
      </c>
      <c r="E13" s="49">
        <v>2019</v>
      </c>
      <c r="F13" s="49">
        <v>2159</v>
      </c>
      <c r="G13" s="49">
        <v>2232</v>
      </c>
      <c r="H13" s="49">
        <v>2427</v>
      </c>
      <c r="I13" s="49">
        <v>2546</v>
      </c>
      <c r="J13" s="49">
        <v>2658</v>
      </c>
      <c r="K13" s="49">
        <v>2797</v>
      </c>
      <c r="L13" s="49"/>
      <c r="M13" s="49">
        <v>3298</v>
      </c>
      <c r="N13" s="66">
        <v>3389</v>
      </c>
      <c r="O13" s="219">
        <f t="shared" si="0"/>
        <v>91</v>
      </c>
      <c r="P13" s="127">
        <f t="shared" si="1"/>
        <v>102.75924802910853</v>
      </c>
    </row>
    <row r="14" spans="1:16" s="5" customFormat="1" ht="13.5" customHeight="1" x14ac:dyDescent="0.2">
      <c r="A14" s="122">
        <v>9</v>
      </c>
      <c r="B14" s="164" t="s">
        <v>19</v>
      </c>
      <c r="C14" s="164"/>
      <c r="D14" s="120" t="s">
        <v>17</v>
      </c>
      <c r="E14" s="51">
        <f t="shared" ref="E14:N14" si="3">E13/E9*100</f>
        <v>45.046854082998664</v>
      </c>
      <c r="F14" s="51">
        <v>44.644334160463195</v>
      </c>
      <c r="G14" s="51">
        <f t="shared" si="3"/>
        <v>44.356120826709059</v>
      </c>
      <c r="H14" s="51">
        <f t="shared" si="3"/>
        <v>46.763005780346823</v>
      </c>
      <c r="I14" s="51">
        <f t="shared" si="3"/>
        <v>48.192314972553476</v>
      </c>
      <c r="J14" s="51">
        <f t="shared" si="3"/>
        <v>47.788565264293418</v>
      </c>
      <c r="K14" s="51">
        <f t="shared" si="3"/>
        <v>48.83883359525057</v>
      </c>
      <c r="L14" s="51">
        <f t="shared" si="3"/>
        <v>0</v>
      </c>
      <c r="M14" s="51">
        <f t="shared" si="3"/>
        <v>53.678385416666664</v>
      </c>
      <c r="N14" s="12">
        <f t="shared" si="3"/>
        <v>53.913458479160035</v>
      </c>
      <c r="O14" s="127">
        <f t="shared" si="0"/>
        <v>0.23507306249337034</v>
      </c>
      <c r="P14" s="127">
        <f t="shared" si="1"/>
        <v>100.43792871314714</v>
      </c>
    </row>
    <row r="15" spans="1:16" s="5" customFormat="1" x14ac:dyDescent="0.2">
      <c r="A15" s="122">
        <v>10</v>
      </c>
      <c r="B15" s="149" t="s">
        <v>20</v>
      </c>
      <c r="C15" s="149"/>
      <c r="D15" s="120" t="s">
        <v>13</v>
      </c>
      <c r="E15" s="49">
        <v>3759</v>
      </c>
      <c r="F15" s="49">
        <v>4150</v>
      </c>
      <c r="G15" s="49">
        <v>4274</v>
      </c>
      <c r="H15" s="49">
        <v>4448</v>
      </c>
      <c r="I15" s="49">
        <v>4507</v>
      </c>
      <c r="J15" s="49">
        <v>4732</v>
      </c>
      <c r="K15" s="49">
        <v>4899</v>
      </c>
      <c r="L15" s="49"/>
      <c r="M15" s="49">
        <v>5262</v>
      </c>
      <c r="N15" s="66">
        <v>5403</v>
      </c>
      <c r="O15" s="219">
        <f t="shared" si="0"/>
        <v>141</v>
      </c>
      <c r="P15" s="127">
        <f t="shared" si="1"/>
        <v>102.67958950969214</v>
      </c>
    </row>
    <row r="16" spans="1:16" s="5" customFormat="1" ht="13.5" customHeight="1" x14ac:dyDescent="0.2">
      <c r="A16" s="122">
        <v>11</v>
      </c>
      <c r="B16" s="164" t="s">
        <v>19</v>
      </c>
      <c r="C16" s="164"/>
      <c r="D16" s="120" t="s">
        <v>17</v>
      </c>
      <c r="E16" s="51">
        <f t="shared" ref="E16:N16" si="4">E15/E9*100</f>
        <v>83.86880856760375</v>
      </c>
      <c r="F16" s="51">
        <v>85.814722911497114</v>
      </c>
      <c r="G16" s="51">
        <f t="shared" si="4"/>
        <v>84.936406995230527</v>
      </c>
      <c r="H16" s="51">
        <f t="shared" si="4"/>
        <v>85.703275529865124</v>
      </c>
      <c r="I16" s="51">
        <f t="shared" si="4"/>
        <v>85.311376112057545</v>
      </c>
      <c r="J16" s="51">
        <f t="shared" si="4"/>
        <v>85.077310320028772</v>
      </c>
      <c r="K16" s="51">
        <f t="shared" si="4"/>
        <v>85.542168674698786</v>
      </c>
      <c r="L16" s="51">
        <f t="shared" si="4"/>
        <v>0</v>
      </c>
      <c r="M16" s="51">
        <f t="shared" si="4"/>
        <v>85.64453125</v>
      </c>
      <c r="N16" s="12">
        <f t="shared" si="4"/>
        <v>85.952911231307667</v>
      </c>
      <c r="O16" s="127">
        <f t="shared" si="0"/>
        <v>0.30837998130766664</v>
      </c>
      <c r="P16" s="127">
        <f t="shared" si="1"/>
        <v>100.3600696703068</v>
      </c>
    </row>
    <row r="17" spans="1:18" s="5" customFormat="1" ht="13.5" customHeight="1" x14ac:dyDescent="0.2">
      <c r="A17" s="122">
        <v>12</v>
      </c>
      <c r="B17" s="149" t="s">
        <v>21</v>
      </c>
      <c r="C17" s="149"/>
      <c r="D17" s="120" t="s">
        <v>13</v>
      </c>
      <c r="E17" s="49">
        <v>849</v>
      </c>
      <c r="F17" s="49">
        <v>913</v>
      </c>
      <c r="G17" s="23">
        <v>927</v>
      </c>
      <c r="H17" s="49">
        <v>1241</v>
      </c>
      <c r="I17" s="49">
        <v>1542</v>
      </c>
      <c r="J17" s="49">
        <v>1737</v>
      </c>
      <c r="K17" s="49">
        <v>1854</v>
      </c>
      <c r="L17" s="49"/>
      <c r="M17" s="49">
        <v>2736</v>
      </c>
      <c r="N17" s="66">
        <v>2787</v>
      </c>
      <c r="O17" s="219">
        <f t="shared" si="0"/>
        <v>51</v>
      </c>
      <c r="P17" s="127">
        <f t="shared" si="1"/>
        <v>101.8640350877193</v>
      </c>
    </row>
    <row r="18" spans="1:18" s="5" customFormat="1" ht="13.5" customHeight="1" x14ac:dyDescent="0.2">
      <c r="A18" s="122">
        <v>13</v>
      </c>
      <c r="B18" s="164" t="s">
        <v>19</v>
      </c>
      <c r="C18" s="164"/>
      <c r="D18" s="120" t="s">
        <v>17</v>
      </c>
      <c r="E18" s="51">
        <f t="shared" ref="E18:N18" si="5">E17/E9*100</f>
        <v>18.942436412315931</v>
      </c>
      <c r="F18" s="51">
        <v>18.879239040529363</v>
      </c>
      <c r="G18" s="51">
        <f t="shared" si="5"/>
        <v>18.422098569157392</v>
      </c>
      <c r="H18" s="51">
        <f t="shared" si="5"/>
        <v>23.911368015414258</v>
      </c>
      <c r="I18" s="51">
        <f t="shared" si="5"/>
        <v>29.187961385576379</v>
      </c>
      <c r="J18" s="51">
        <f t="shared" si="5"/>
        <v>31.229773462783172</v>
      </c>
      <c r="K18" s="51">
        <f t="shared" si="5"/>
        <v>32.37297014143531</v>
      </c>
      <c r="L18" s="51">
        <f t="shared" si="5"/>
        <v>0</v>
      </c>
      <c r="M18" s="51">
        <f t="shared" si="5"/>
        <v>44.53125</v>
      </c>
      <c r="N18" s="12">
        <f t="shared" si="5"/>
        <v>44.336621062678972</v>
      </c>
      <c r="O18" s="127">
        <f t="shared" si="0"/>
        <v>-0.19462893732102771</v>
      </c>
      <c r="P18" s="127">
        <f t="shared" si="1"/>
        <v>99.562938526717687</v>
      </c>
    </row>
    <row r="19" spans="1:18" s="5" customFormat="1" ht="18" customHeight="1" x14ac:dyDescent="0.2">
      <c r="A19" s="8">
        <v>14</v>
      </c>
      <c r="B19" s="154" t="s">
        <v>22</v>
      </c>
      <c r="C19" s="154"/>
      <c r="D19" s="9" t="s">
        <v>23</v>
      </c>
      <c r="E19" s="50">
        <v>15549</v>
      </c>
      <c r="F19" s="50">
        <v>16249</v>
      </c>
      <c r="G19" s="50">
        <v>16734</v>
      </c>
      <c r="H19" s="50">
        <v>17037</v>
      </c>
      <c r="I19" s="50">
        <v>17463</v>
      </c>
      <c r="J19" s="50">
        <v>18228</v>
      </c>
      <c r="K19" s="50">
        <v>18887</v>
      </c>
      <c r="L19" s="50">
        <v>19665</v>
      </c>
      <c r="M19" s="50">
        <v>20376</v>
      </c>
      <c r="N19" s="22">
        <f>N20+N21</f>
        <v>21051</v>
      </c>
      <c r="O19" s="219">
        <f t="shared" si="0"/>
        <v>675</v>
      </c>
      <c r="P19" s="127">
        <f t="shared" si="1"/>
        <v>103.31272084805654</v>
      </c>
    </row>
    <row r="20" spans="1:18" s="5" customFormat="1" ht="13.5" customHeight="1" x14ac:dyDescent="0.2">
      <c r="A20" s="122">
        <v>15</v>
      </c>
      <c r="B20" s="149" t="s">
        <v>24</v>
      </c>
      <c r="C20" s="149"/>
      <c r="D20" s="120" t="s">
        <v>23</v>
      </c>
      <c r="E20" s="49">
        <v>7622</v>
      </c>
      <c r="F20" s="49">
        <v>7969</v>
      </c>
      <c r="G20" s="49">
        <v>8239</v>
      </c>
      <c r="H20" s="49">
        <v>8400</v>
      </c>
      <c r="I20" s="49">
        <v>8582</v>
      </c>
      <c r="J20" s="49">
        <v>8954</v>
      </c>
      <c r="K20" s="49">
        <v>9305</v>
      </c>
      <c r="L20" s="49">
        <v>9706</v>
      </c>
      <c r="M20" s="49">
        <v>10037</v>
      </c>
      <c r="N20" s="49">
        <v>10337</v>
      </c>
      <c r="O20" s="219">
        <f t="shared" si="0"/>
        <v>300</v>
      </c>
      <c r="P20" s="127">
        <f t="shared" si="1"/>
        <v>102.98894091860117</v>
      </c>
    </row>
    <row r="21" spans="1:18" s="5" customFormat="1" ht="13.5" customHeight="1" x14ac:dyDescent="0.2">
      <c r="A21" s="122">
        <v>16</v>
      </c>
      <c r="B21" s="149" t="s">
        <v>25</v>
      </c>
      <c r="C21" s="149"/>
      <c r="D21" s="120" t="s">
        <v>23</v>
      </c>
      <c r="E21" s="49">
        <v>7927</v>
      </c>
      <c r="F21" s="49">
        <v>8280</v>
      </c>
      <c r="G21" s="49">
        <v>8495</v>
      </c>
      <c r="H21" s="49">
        <v>8637</v>
      </c>
      <c r="I21" s="49">
        <v>8881</v>
      </c>
      <c r="J21" s="49">
        <v>9274</v>
      </c>
      <c r="K21" s="49">
        <v>9582</v>
      </c>
      <c r="L21" s="49">
        <v>9959</v>
      </c>
      <c r="M21" s="49">
        <v>10339</v>
      </c>
      <c r="N21" s="49">
        <v>10714</v>
      </c>
      <c r="O21" s="219">
        <f t="shared" si="0"/>
        <v>375</v>
      </c>
      <c r="P21" s="127">
        <f t="shared" si="1"/>
        <v>103.62704323435534</v>
      </c>
    </row>
    <row r="22" spans="1:18" s="5" customFormat="1" ht="13.5" customHeight="1" x14ac:dyDescent="0.2">
      <c r="A22" s="122">
        <v>17</v>
      </c>
      <c r="B22" s="149" t="s">
        <v>26</v>
      </c>
      <c r="C22" s="149"/>
      <c r="D22" s="120" t="s">
        <v>23</v>
      </c>
      <c r="E22" s="49">
        <v>12944</v>
      </c>
      <c r="F22" s="49">
        <v>13859</v>
      </c>
      <c r="G22" s="49">
        <v>14297</v>
      </c>
      <c r="H22" s="49">
        <v>14755</v>
      </c>
      <c r="I22" s="49">
        <v>14917</v>
      </c>
      <c r="J22" s="49">
        <v>15466</v>
      </c>
      <c r="K22" s="49">
        <v>16064</v>
      </c>
      <c r="L22" s="49">
        <v>16668</v>
      </c>
      <c r="M22" s="49">
        <v>17396</v>
      </c>
      <c r="N22" s="49">
        <v>18196</v>
      </c>
      <c r="O22" s="219">
        <f t="shared" si="0"/>
        <v>800</v>
      </c>
      <c r="P22" s="127">
        <f t="shared" si="1"/>
        <v>104.59875833524947</v>
      </c>
      <c r="R22" s="118"/>
    </row>
    <row r="23" spans="1:18" s="5" customFormat="1" ht="13.5" customHeight="1" x14ac:dyDescent="0.2">
      <c r="A23" s="122">
        <v>18</v>
      </c>
      <c r="B23" s="163" t="s">
        <v>15</v>
      </c>
      <c r="C23" s="163"/>
      <c r="D23" s="120" t="s">
        <v>23</v>
      </c>
      <c r="E23" s="49">
        <f>E19-E22</f>
        <v>2605</v>
      </c>
      <c r="F23" s="49">
        <v>2390</v>
      </c>
      <c r="G23" s="49">
        <f>G19-G22</f>
        <v>2437</v>
      </c>
      <c r="H23" s="49">
        <v>2282</v>
      </c>
      <c r="I23" s="49">
        <v>2546</v>
      </c>
      <c r="J23" s="49">
        <v>2762</v>
      </c>
      <c r="K23" s="49">
        <v>2823</v>
      </c>
      <c r="L23" s="49">
        <v>2997</v>
      </c>
      <c r="M23" s="49">
        <v>2980</v>
      </c>
      <c r="N23" s="49">
        <v>2855</v>
      </c>
      <c r="O23" s="219">
        <f t="shared" si="0"/>
        <v>-125</v>
      </c>
      <c r="P23" s="127">
        <f t="shared" si="1"/>
        <v>95.805369127516784</v>
      </c>
    </row>
    <row r="24" spans="1:18" s="5" customFormat="1" ht="13.5" customHeight="1" x14ac:dyDescent="0.2">
      <c r="A24" s="122">
        <v>19</v>
      </c>
      <c r="B24" s="149" t="s">
        <v>27</v>
      </c>
      <c r="C24" s="149"/>
      <c r="D24" s="120" t="s">
        <v>23</v>
      </c>
      <c r="E24" s="49">
        <f>E19-E25-E26</f>
        <v>3855</v>
      </c>
      <c r="F24" s="49">
        <v>4065</v>
      </c>
      <c r="G24" s="49">
        <f>G19-G25-G26</f>
        <v>4203</v>
      </c>
      <c r="H24" s="49">
        <f>H19-H25-H26</f>
        <v>4368</v>
      </c>
      <c r="I24" s="49">
        <v>4597</v>
      </c>
      <c r="J24" s="49">
        <v>4970</v>
      </c>
      <c r="K24" s="49">
        <v>5296</v>
      </c>
      <c r="L24" s="49">
        <v>5939</v>
      </c>
      <c r="M24" s="49">
        <v>6212</v>
      </c>
      <c r="N24" s="49">
        <v>6634</v>
      </c>
      <c r="O24" s="219">
        <f t="shared" si="0"/>
        <v>422</v>
      </c>
      <c r="P24" s="127">
        <f t="shared" si="1"/>
        <v>106.79330328396652</v>
      </c>
      <c r="R24" s="118"/>
    </row>
    <row r="25" spans="1:18" s="5" customFormat="1" ht="13.5" customHeight="1" x14ac:dyDescent="0.2">
      <c r="A25" s="122">
        <v>20</v>
      </c>
      <c r="B25" s="162" t="s">
        <v>28</v>
      </c>
      <c r="C25" s="162"/>
      <c r="D25" s="120" t="s">
        <v>23</v>
      </c>
      <c r="E25" s="49">
        <v>10765</v>
      </c>
      <c r="F25" s="49">
        <v>11220</v>
      </c>
      <c r="G25" s="49">
        <v>11514</v>
      </c>
      <c r="H25" s="49">
        <v>11638</v>
      </c>
      <c r="I25" s="49">
        <v>11770</v>
      </c>
      <c r="J25" s="49">
        <v>12107</v>
      </c>
      <c r="K25" s="49">
        <v>12349</v>
      </c>
      <c r="L25" s="49">
        <v>12422</v>
      </c>
      <c r="M25" s="49">
        <v>12729</v>
      </c>
      <c r="N25" s="49">
        <v>12854</v>
      </c>
      <c r="O25" s="219">
        <f t="shared" si="0"/>
        <v>125</v>
      </c>
      <c r="P25" s="127">
        <f t="shared" si="1"/>
        <v>100.98200958441355</v>
      </c>
    </row>
    <row r="26" spans="1:18" s="5" customFormat="1" ht="13.5" customHeight="1" x14ac:dyDescent="0.2">
      <c r="A26" s="122">
        <v>21</v>
      </c>
      <c r="B26" s="162" t="s">
        <v>29</v>
      </c>
      <c r="C26" s="162"/>
      <c r="D26" s="120" t="s">
        <v>23</v>
      </c>
      <c r="E26" s="49">
        <v>929</v>
      </c>
      <c r="F26" s="49">
        <v>964</v>
      </c>
      <c r="G26" s="49">
        <v>1017</v>
      </c>
      <c r="H26" s="49">
        <v>1031</v>
      </c>
      <c r="I26" s="49">
        <v>1096</v>
      </c>
      <c r="J26" s="49">
        <v>1151</v>
      </c>
      <c r="K26" s="49">
        <v>1242</v>
      </c>
      <c r="L26" s="49">
        <v>1304</v>
      </c>
      <c r="M26" s="49">
        <v>1435</v>
      </c>
      <c r="N26" s="49">
        <v>1563</v>
      </c>
      <c r="O26" s="219">
        <f t="shared" si="0"/>
        <v>128</v>
      </c>
      <c r="P26" s="127">
        <f t="shared" si="1"/>
        <v>108.91986062717771</v>
      </c>
    </row>
    <row r="27" spans="1:18" s="5" customFormat="1" ht="13.5" customHeight="1" x14ac:dyDescent="0.2">
      <c r="A27" s="122">
        <v>22</v>
      </c>
      <c r="B27" s="149" t="s">
        <v>30</v>
      </c>
      <c r="C27" s="149"/>
      <c r="D27" s="120" t="s">
        <v>23</v>
      </c>
      <c r="E27" s="15">
        <v>11</v>
      </c>
      <c r="F27" s="15">
        <v>9</v>
      </c>
      <c r="G27" s="15">
        <v>8</v>
      </c>
      <c r="H27" s="15">
        <v>11</v>
      </c>
      <c r="I27" s="15">
        <v>8</v>
      </c>
      <c r="J27" s="15">
        <v>8</v>
      </c>
      <c r="K27" s="15">
        <v>9</v>
      </c>
      <c r="L27" s="15">
        <v>8</v>
      </c>
      <c r="M27" s="15">
        <v>18</v>
      </c>
      <c r="N27" s="15">
        <v>8</v>
      </c>
      <c r="O27" s="219">
        <f t="shared" si="0"/>
        <v>-10</v>
      </c>
      <c r="P27" s="127">
        <f t="shared" si="1"/>
        <v>44.444444444444443</v>
      </c>
    </row>
    <row r="28" spans="1:18" s="5" customFormat="1" ht="13.5" customHeight="1" x14ac:dyDescent="0.2">
      <c r="A28" s="122">
        <v>23</v>
      </c>
      <c r="B28" s="149" t="s">
        <v>31</v>
      </c>
      <c r="C28" s="149"/>
      <c r="D28" s="120" t="s">
        <v>23</v>
      </c>
      <c r="E28" s="15">
        <v>305</v>
      </c>
      <c r="F28" s="15">
        <v>222</v>
      </c>
      <c r="G28" s="15">
        <v>187</v>
      </c>
      <c r="H28" s="15">
        <v>186</v>
      </c>
      <c r="I28" s="15">
        <v>191</v>
      </c>
      <c r="J28" s="15">
        <v>150</v>
      </c>
      <c r="K28" s="15">
        <v>172</v>
      </c>
      <c r="L28" s="15">
        <v>161</v>
      </c>
      <c r="M28" s="15">
        <v>220</v>
      </c>
      <c r="N28" s="15">
        <v>119</v>
      </c>
      <c r="O28" s="219">
        <f t="shared" si="0"/>
        <v>-101</v>
      </c>
      <c r="P28" s="127">
        <f t="shared" si="1"/>
        <v>54.090909090909086</v>
      </c>
    </row>
    <row r="29" spans="1:18" s="5" customFormat="1" ht="13.5" customHeight="1" x14ac:dyDescent="0.2">
      <c r="A29" s="122">
        <v>24</v>
      </c>
      <c r="B29" s="149" t="s">
        <v>32</v>
      </c>
      <c r="C29" s="149"/>
      <c r="D29" s="120" t="s">
        <v>23</v>
      </c>
      <c r="E29" s="15">
        <v>595</v>
      </c>
      <c r="F29" s="15">
        <v>693</v>
      </c>
      <c r="G29" s="15">
        <v>643</v>
      </c>
      <c r="H29" s="15">
        <v>792</v>
      </c>
      <c r="I29" s="15">
        <v>805</v>
      </c>
      <c r="J29" s="15">
        <v>813</v>
      </c>
      <c r="K29" s="15">
        <v>751</v>
      </c>
      <c r="L29" s="15">
        <v>898</v>
      </c>
      <c r="M29" s="15">
        <v>995</v>
      </c>
      <c r="N29" s="15">
        <v>947</v>
      </c>
      <c r="O29" s="219">
        <f t="shared" si="0"/>
        <v>-48</v>
      </c>
      <c r="P29" s="127">
        <f t="shared" si="1"/>
        <v>95.175879396984925</v>
      </c>
    </row>
    <row r="30" spans="1:18" s="5" customFormat="1" ht="13.5" customHeight="1" x14ac:dyDescent="0.2">
      <c r="A30" s="122">
        <v>25</v>
      </c>
      <c r="B30" s="149" t="s">
        <v>33</v>
      </c>
      <c r="C30" s="149"/>
      <c r="D30" s="120" t="s">
        <v>23</v>
      </c>
      <c r="E30" s="15">
        <v>191</v>
      </c>
      <c r="F30" s="15">
        <v>241</v>
      </c>
      <c r="G30" s="15">
        <v>285</v>
      </c>
      <c r="H30" s="15">
        <v>220</v>
      </c>
      <c r="I30" s="15">
        <v>183</v>
      </c>
      <c r="J30" s="15">
        <v>403</v>
      </c>
      <c r="K30" s="15">
        <v>340</v>
      </c>
      <c r="L30" s="15">
        <v>409</v>
      </c>
      <c r="M30" s="15">
        <v>286</v>
      </c>
      <c r="N30" s="15">
        <v>294</v>
      </c>
      <c r="O30" s="219">
        <f t="shared" si="0"/>
        <v>8</v>
      </c>
      <c r="P30" s="127">
        <f t="shared" si="1"/>
        <v>102.79720279720279</v>
      </c>
    </row>
    <row r="31" spans="1:18" s="5" customFormat="1" ht="13.5" customHeight="1" x14ac:dyDescent="0.2">
      <c r="A31" s="122">
        <v>26</v>
      </c>
      <c r="B31" s="149" t="s">
        <v>34</v>
      </c>
      <c r="C31" s="149"/>
      <c r="D31" s="120" t="s">
        <v>23</v>
      </c>
      <c r="E31" s="15">
        <v>537</v>
      </c>
      <c r="F31" s="15">
        <v>447</v>
      </c>
      <c r="G31" s="15">
        <v>647</v>
      </c>
      <c r="H31" s="15">
        <v>397</v>
      </c>
      <c r="I31" s="15">
        <v>243</v>
      </c>
      <c r="J31" s="15">
        <v>386</v>
      </c>
      <c r="K31" s="15">
        <v>385</v>
      </c>
      <c r="L31" s="15">
        <v>308</v>
      </c>
      <c r="M31" s="15">
        <v>369</v>
      </c>
      <c r="N31" s="15">
        <v>213</v>
      </c>
      <c r="O31" s="219">
        <f t="shared" si="0"/>
        <v>-156</v>
      </c>
      <c r="P31" s="127">
        <f t="shared" si="1"/>
        <v>57.72357723577236</v>
      </c>
    </row>
    <row r="32" spans="1:18" s="5" customFormat="1" ht="13.5" customHeight="1" x14ac:dyDescent="0.2">
      <c r="A32" s="122">
        <v>27</v>
      </c>
      <c r="B32" s="149" t="s">
        <v>35</v>
      </c>
      <c r="C32" s="149"/>
      <c r="D32" s="120" t="s">
        <v>23</v>
      </c>
      <c r="E32" s="49">
        <v>5094</v>
      </c>
      <c r="F32" s="49">
        <v>5069</v>
      </c>
      <c r="G32" s="49">
        <v>5198</v>
      </c>
      <c r="H32" s="49">
        <v>6116</v>
      </c>
      <c r="I32" s="49">
        <v>6498</v>
      </c>
      <c r="J32" s="49">
        <v>6607</v>
      </c>
      <c r="K32" s="49">
        <v>6779</v>
      </c>
      <c r="L32" s="49"/>
      <c r="M32" s="49">
        <v>7063</v>
      </c>
      <c r="N32" s="49">
        <v>7195</v>
      </c>
      <c r="O32" s="219">
        <f t="shared" si="0"/>
        <v>132</v>
      </c>
      <c r="P32" s="127">
        <f t="shared" si="1"/>
        <v>101.8688942375761</v>
      </c>
    </row>
    <row r="33" spans="1:16" s="5" customFormat="1" ht="13.5" customHeight="1" x14ac:dyDescent="0.2">
      <c r="A33" s="122">
        <v>28</v>
      </c>
      <c r="B33" s="149" t="s">
        <v>36</v>
      </c>
      <c r="C33" s="149"/>
      <c r="D33" s="120" t="s">
        <v>23</v>
      </c>
      <c r="E33" s="15">
        <v>481</v>
      </c>
      <c r="F33" s="15">
        <v>697</v>
      </c>
      <c r="G33" s="15">
        <v>593</v>
      </c>
      <c r="H33" s="15">
        <v>500</v>
      </c>
      <c r="I33" s="15">
        <v>542</v>
      </c>
      <c r="J33" s="15">
        <v>434</v>
      </c>
      <c r="K33" s="15">
        <v>410</v>
      </c>
      <c r="L33" s="15">
        <v>323</v>
      </c>
      <c r="M33" s="15">
        <v>443</v>
      </c>
      <c r="N33" s="15">
        <v>271</v>
      </c>
      <c r="O33" s="219">
        <f t="shared" si="0"/>
        <v>-172</v>
      </c>
      <c r="P33" s="127">
        <f t="shared" si="1"/>
        <v>61.173814898419863</v>
      </c>
    </row>
    <row r="34" spans="1:16" s="5" customFormat="1" ht="13.5" customHeight="1" x14ac:dyDescent="0.2">
      <c r="A34" s="122">
        <v>29</v>
      </c>
      <c r="B34" s="149" t="s">
        <v>37</v>
      </c>
      <c r="C34" s="149"/>
      <c r="D34" s="120" t="s">
        <v>23</v>
      </c>
      <c r="E34" s="15">
        <v>1209</v>
      </c>
      <c r="F34" s="15">
        <v>1398</v>
      </c>
      <c r="G34" s="15">
        <v>1038</v>
      </c>
      <c r="H34" s="15">
        <v>1128</v>
      </c>
      <c r="I34" s="15">
        <v>404</v>
      </c>
      <c r="J34" s="15">
        <v>1848</v>
      </c>
      <c r="K34" s="15">
        <v>1218</v>
      </c>
      <c r="L34" s="15">
        <v>1759</v>
      </c>
      <c r="M34" s="15">
        <v>2268</v>
      </c>
      <c r="N34" s="15">
        <v>2050</v>
      </c>
      <c r="O34" s="219">
        <f t="shared" si="0"/>
        <v>-218</v>
      </c>
      <c r="P34" s="127">
        <f t="shared" si="1"/>
        <v>90.388007054673722</v>
      </c>
    </row>
    <row r="35" spans="1:16" s="5" customFormat="1" ht="13.5" customHeight="1" x14ac:dyDescent="0.2">
      <c r="A35" s="122">
        <v>30</v>
      </c>
      <c r="B35" s="149" t="s">
        <v>38</v>
      </c>
      <c r="C35" s="149"/>
      <c r="D35" s="120" t="s">
        <v>23</v>
      </c>
      <c r="E35" s="15">
        <v>960</v>
      </c>
      <c r="F35" s="15">
        <v>975</v>
      </c>
      <c r="G35" s="15">
        <v>856</v>
      </c>
      <c r="H35" s="15">
        <v>939</v>
      </c>
      <c r="I35" s="15">
        <v>289</v>
      </c>
      <c r="J35" s="15">
        <v>977</v>
      </c>
      <c r="K35" s="15">
        <v>478</v>
      </c>
      <c r="L35" s="15">
        <v>436</v>
      </c>
      <c r="M35" s="15">
        <v>298</v>
      </c>
      <c r="N35" s="15">
        <v>460</v>
      </c>
      <c r="O35" s="219">
        <f t="shared" si="0"/>
        <v>162</v>
      </c>
      <c r="P35" s="127">
        <f t="shared" si="1"/>
        <v>154.36241610738256</v>
      </c>
    </row>
    <row r="36" spans="1:16" s="5" customFormat="1" ht="13.5" customHeight="1" x14ac:dyDescent="0.2">
      <c r="A36" s="122">
        <v>31</v>
      </c>
      <c r="B36" s="149" t="s">
        <v>39</v>
      </c>
      <c r="C36" s="149"/>
      <c r="D36" s="120" t="s">
        <v>40</v>
      </c>
      <c r="E36" s="54">
        <v>3219.6</v>
      </c>
      <c r="F36" s="54">
        <v>3922.9999999999995</v>
      </c>
      <c r="G36" s="54">
        <v>6024.8</v>
      </c>
      <c r="H36" s="54">
        <v>1309.2</v>
      </c>
      <c r="I36" s="54">
        <v>2191.1999999999998</v>
      </c>
      <c r="J36" s="54">
        <v>7935.1</v>
      </c>
      <c r="K36" s="54">
        <f>2929.2+133.2</f>
        <v>3062.3999999999996</v>
      </c>
      <c r="L36" s="54">
        <f>3022.6+216.8</f>
        <v>3239.4</v>
      </c>
      <c r="M36" s="54">
        <f>32206.9-28528.2</f>
        <v>3678.7000000000007</v>
      </c>
      <c r="N36" s="54">
        <f>4842.8+308.6</f>
        <v>5151.4000000000005</v>
      </c>
      <c r="O36" s="127">
        <f t="shared" si="0"/>
        <v>1472.6999999999998</v>
      </c>
      <c r="P36" s="127">
        <f t="shared" si="1"/>
        <v>140.03316388941744</v>
      </c>
    </row>
    <row r="37" spans="1:16" s="5" customFormat="1" ht="13.5" customHeight="1" x14ac:dyDescent="0.2">
      <c r="A37" s="122">
        <v>32</v>
      </c>
      <c r="B37" s="160" t="s">
        <v>41</v>
      </c>
      <c r="C37" s="160"/>
      <c r="D37" s="120" t="s">
        <v>40</v>
      </c>
      <c r="E37" s="54">
        <v>8126.2</v>
      </c>
      <c r="F37" s="54">
        <v>8460.9</v>
      </c>
      <c r="G37" s="54">
        <v>13377.7</v>
      </c>
      <c r="H37" s="54">
        <v>4372.8</v>
      </c>
      <c r="I37" s="54">
        <v>5066.8</v>
      </c>
      <c r="J37" s="54">
        <v>15132.4</v>
      </c>
      <c r="K37" s="54">
        <f>8675.2+1629.7</f>
        <v>10304.900000000001</v>
      </c>
      <c r="L37" s="54">
        <f>7868.5+1701.8</f>
        <v>9570.2999999999993</v>
      </c>
      <c r="M37" s="54">
        <f>54669-44952</f>
        <v>9717</v>
      </c>
      <c r="N37" s="54">
        <f>9633.3+1924.6</f>
        <v>11557.9</v>
      </c>
      <c r="O37" s="127">
        <f t="shared" si="0"/>
        <v>1840.8999999999996</v>
      </c>
      <c r="P37" s="127">
        <f t="shared" si="1"/>
        <v>118.94514767932489</v>
      </c>
    </row>
    <row r="38" spans="1:16" s="5" customFormat="1" ht="13.5" customHeight="1" x14ac:dyDescent="0.2">
      <c r="A38" s="122">
        <v>33</v>
      </c>
      <c r="B38" s="149" t="s">
        <v>42</v>
      </c>
      <c r="C38" s="149"/>
      <c r="D38" s="120" t="s">
        <v>40</v>
      </c>
      <c r="E38" s="54">
        <v>106.2</v>
      </c>
      <c r="F38" s="54">
        <v>649.79999999999995</v>
      </c>
      <c r="G38" s="54">
        <v>942.30899999999997</v>
      </c>
      <c r="H38" s="55">
        <v>1467.6</v>
      </c>
      <c r="I38" s="55">
        <v>2140.4</v>
      </c>
      <c r="J38" s="55">
        <v>2439.4</v>
      </c>
      <c r="K38" s="55">
        <v>3668.1</v>
      </c>
      <c r="L38" s="55">
        <v>3997.9</v>
      </c>
      <c r="M38" s="55">
        <v>4185.6000000000004</v>
      </c>
      <c r="N38" s="55">
        <v>827.2</v>
      </c>
      <c r="O38" s="127">
        <f t="shared" si="0"/>
        <v>-3358.4000000000005</v>
      </c>
      <c r="P38" s="127">
        <f t="shared" si="1"/>
        <v>19.762996941896024</v>
      </c>
    </row>
    <row r="39" spans="1:16" s="5" customFormat="1" ht="13.5" customHeight="1" x14ac:dyDescent="0.2">
      <c r="A39" s="122">
        <v>34</v>
      </c>
      <c r="B39" s="160" t="s">
        <v>43</v>
      </c>
      <c r="C39" s="160"/>
      <c r="D39" s="120" t="s">
        <v>40</v>
      </c>
      <c r="E39" s="54">
        <v>260.7</v>
      </c>
      <c r="F39" s="54">
        <v>250.9</v>
      </c>
      <c r="G39" s="54">
        <v>240.02099999999999</v>
      </c>
      <c r="H39" s="55">
        <v>361</v>
      </c>
      <c r="I39" s="55">
        <v>455.2</v>
      </c>
      <c r="J39" s="55">
        <v>7642.7</v>
      </c>
      <c r="K39" s="55">
        <v>9125</v>
      </c>
      <c r="L39" s="55">
        <v>9139.5</v>
      </c>
      <c r="M39" s="55">
        <v>11124.4</v>
      </c>
      <c r="N39" s="55">
        <v>11225.2</v>
      </c>
      <c r="O39" s="127">
        <f t="shared" si="0"/>
        <v>100.80000000000109</v>
      </c>
      <c r="P39" s="127">
        <f t="shared" si="1"/>
        <v>100.90611628492323</v>
      </c>
    </row>
    <row r="40" spans="1:16" s="56" customFormat="1" ht="18" customHeight="1" x14ac:dyDescent="0.2">
      <c r="A40" s="8">
        <v>35</v>
      </c>
      <c r="B40" s="154" t="s">
        <v>44</v>
      </c>
      <c r="C40" s="154"/>
      <c r="D40" s="9" t="s">
        <v>13</v>
      </c>
      <c r="E40" s="84">
        <f>E41+E43+E45+E47</f>
        <v>1070</v>
      </c>
      <c r="F40" s="84">
        <v>1141</v>
      </c>
      <c r="G40" s="84">
        <f>G41+G43+G45+G47</f>
        <v>1116</v>
      </c>
      <c r="H40" s="84">
        <f>H41+H43+H45+H47</f>
        <v>1099</v>
      </c>
      <c r="I40" s="84">
        <v>1156</v>
      </c>
      <c r="J40" s="84">
        <v>1190</v>
      </c>
      <c r="K40" s="84">
        <v>1217</v>
      </c>
      <c r="L40" s="10">
        <f>L41+L43+L45+L47</f>
        <v>1242</v>
      </c>
      <c r="M40" s="10">
        <v>1350</v>
      </c>
      <c r="N40" s="10">
        <v>1352</v>
      </c>
      <c r="O40" s="219">
        <f t="shared" si="0"/>
        <v>2</v>
      </c>
      <c r="P40" s="127">
        <f t="shared" si="1"/>
        <v>100.14814814814814</v>
      </c>
    </row>
    <row r="41" spans="1:16" s="5" customFormat="1" ht="13.5" customHeight="1" x14ac:dyDescent="0.2">
      <c r="A41" s="122">
        <v>36</v>
      </c>
      <c r="B41" s="152" t="s">
        <v>45</v>
      </c>
      <c r="C41" s="19" t="s">
        <v>12</v>
      </c>
      <c r="D41" s="120" t="s">
        <v>13</v>
      </c>
      <c r="E41" s="85">
        <v>877</v>
      </c>
      <c r="F41" s="85">
        <v>900</v>
      </c>
      <c r="G41" s="85">
        <v>834</v>
      </c>
      <c r="H41" s="85">
        <v>764</v>
      </c>
      <c r="I41" s="85">
        <f>289+451</f>
        <v>740</v>
      </c>
      <c r="J41" s="85">
        <v>731</v>
      </c>
      <c r="K41" s="85">
        <v>683</v>
      </c>
      <c r="L41" s="7">
        <v>643</v>
      </c>
      <c r="M41" s="7">
        <v>802</v>
      </c>
      <c r="N41" s="11">
        <v>722</v>
      </c>
      <c r="O41" s="219">
        <f t="shared" si="0"/>
        <v>-80</v>
      </c>
      <c r="P41" s="127">
        <f t="shared" si="1"/>
        <v>90.024937655860356</v>
      </c>
    </row>
    <row r="42" spans="1:16" s="5" customFormat="1" ht="13.5" customHeight="1" x14ac:dyDescent="0.2">
      <c r="A42" s="122">
        <v>37</v>
      </c>
      <c r="B42" s="152"/>
      <c r="C42" s="19" t="s">
        <v>46</v>
      </c>
      <c r="D42" s="120" t="s">
        <v>17</v>
      </c>
      <c r="E42" s="86">
        <f t="shared" ref="E42:K42" si="6">E41/E40*100</f>
        <v>81.962616822429908</v>
      </c>
      <c r="F42" s="86">
        <v>78.878177037686243</v>
      </c>
      <c r="G42" s="86">
        <f t="shared" si="6"/>
        <v>74.731182795698928</v>
      </c>
      <c r="H42" s="86">
        <f t="shared" si="6"/>
        <v>69.517743403093718</v>
      </c>
      <c r="I42" s="86">
        <f t="shared" si="6"/>
        <v>64.013840830449837</v>
      </c>
      <c r="J42" s="86">
        <f t="shared" si="6"/>
        <v>61.428571428571431</v>
      </c>
      <c r="K42" s="86">
        <f t="shared" si="6"/>
        <v>56.121610517666397</v>
      </c>
      <c r="L42" s="18">
        <f>L41/L40*100</f>
        <v>51.771336553945247</v>
      </c>
      <c r="M42" s="18">
        <f>M41/M40*100</f>
        <v>59.407407407407412</v>
      </c>
      <c r="N42" s="25">
        <f>N41/N40*100</f>
        <v>53.402366863905328</v>
      </c>
      <c r="O42" s="127">
        <f t="shared" si="0"/>
        <v>-6.0050405435020835</v>
      </c>
      <c r="P42" s="127">
        <f t="shared" si="1"/>
        <v>89.891764671162335</v>
      </c>
    </row>
    <row r="43" spans="1:16" s="5" customFormat="1" ht="13.5" customHeight="1" x14ac:dyDescent="0.2">
      <c r="A43" s="122">
        <v>38</v>
      </c>
      <c r="B43" s="152" t="s">
        <v>47</v>
      </c>
      <c r="C43" s="19" t="s">
        <v>12</v>
      </c>
      <c r="D43" s="120" t="s">
        <v>13</v>
      </c>
      <c r="E43" s="85">
        <v>163</v>
      </c>
      <c r="F43" s="85">
        <v>186</v>
      </c>
      <c r="G43" s="85">
        <v>219</v>
      </c>
      <c r="H43" s="85">
        <v>262</v>
      </c>
      <c r="I43" s="85">
        <v>314</v>
      </c>
      <c r="J43" s="85">
        <v>321</v>
      </c>
      <c r="K43" s="85">
        <v>352</v>
      </c>
      <c r="L43" s="7">
        <v>389</v>
      </c>
      <c r="M43" s="7">
        <v>344</v>
      </c>
      <c r="N43" s="11">
        <v>384</v>
      </c>
      <c r="O43" s="219">
        <f t="shared" si="0"/>
        <v>40</v>
      </c>
      <c r="P43" s="127">
        <f t="shared" si="1"/>
        <v>111.62790697674419</v>
      </c>
    </row>
    <row r="44" spans="1:16" s="5" customFormat="1" ht="13.5" customHeight="1" x14ac:dyDescent="0.2">
      <c r="A44" s="122">
        <v>39</v>
      </c>
      <c r="B44" s="152"/>
      <c r="C44" s="19" t="s">
        <v>46</v>
      </c>
      <c r="D44" s="120" t="s">
        <v>17</v>
      </c>
      <c r="E44" s="86">
        <f t="shared" ref="E44:K44" si="7">E43/E40*100</f>
        <v>15.233644859813083</v>
      </c>
      <c r="F44" s="86">
        <v>16.301489921121824</v>
      </c>
      <c r="G44" s="86">
        <f t="shared" si="7"/>
        <v>19.623655913978492</v>
      </c>
      <c r="H44" s="86">
        <f t="shared" si="7"/>
        <v>23.83985441310282</v>
      </c>
      <c r="I44" s="86">
        <f t="shared" si="7"/>
        <v>27.162629757785467</v>
      </c>
      <c r="J44" s="86">
        <f t="shared" si="7"/>
        <v>26.974789915966387</v>
      </c>
      <c r="K44" s="86">
        <f t="shared" si="7"/>
        <v>28.923582580115038</v>
      </c>
      <c r="L44" s="18">
        <f>L43/L40*100</f>
        <v>31.320450885668276</v>
      </c>
      <c r="M44" s="18">
        <f>M43/M40*100</f>
        <v>25.481481481481481</v>
      </c>
      <c r="N44" s="25">
        <f>N43/N40*100</f>
        <v>28.402366863905325</v>
      </c>
      <c r="O44" s="127">
        <f t="shared" si="0"/>
        <v>2.9208853824238439</v>
      </c>
      <c r="P44" s="127">
        <f t="shared" si="1"/>
        <v>111.46277693683774</v>
      </c>
    </row>
    <row r="45" spans="1:16" s="5" customFormat="1" ht="13.5" customHeight="1" x14ac:dyDescent="0.2">
      <c r="A45" s="122">
        <v>40</v>
      </c>
      <c r="B45" s="152" t="s">
        <v>48</v>
      </c>
      <c r="C45" s="19" t="s">
        <v>12</v>
      </c>
      <c r="D45" s="120" t="s">
        <v>13</v>
      </c>
      <c r="E45" s="85">
        <v>23</v>
      </c>
      <c r="F45" s="85">
        <v>47</v>
      </c>
      <c r="G45" s="85">
        <v>53</v>
      </c>
      <c r="H45" s="85">
        <v>55</v>
      </c>
      <c r="I45" s="85">
        <v>77</v>
      </c>
      <c r="J45" s="85">
        <v>108</v>
      </c>
      <c r="K45" s="85">
        <v>138</v>
      </c>
      <c r="L45" s="7">
        <v>156</v>
      </c>
      <c r="M45" s="7">
        <v>147</v>
      </c>
      <c r="N45" s="11">
        <v>168</v>
      </c>
      <c r="O45" s="219">
        <f t="shared" si="0"/>
        <v>21</v>
      </c>
      <c r="P45" s="127">
        <f t="shared" si="1"/>
        <v>114.28571428571428</v>
      </c>
    </row>
    <row r="46" spans="1:16" s="5" customFormat="1" ht="13.5" customHeight="1" x14ac:dyDescent="0.2">
      <c r="A46" s="122">
        <v>41</v>
      </c>
      <c r="B46" s="152"/>
      <c r="C46" s="19" t="s">
        <v>46</v>
      </c>
      <c r="D46" s="120" t="s">
        <v>17</v>
      </c>
      <c r="E46" s="86">
        <f t="shared" ref="E46:K46" si="8">E45/E40*100</f>
        <v>2.1495327102803738</v>
      </c>
      <c r="F46" s="86">
        <v>4.1191936897458366</v>
      </c>
      <c r="G46" s="86">
        <f t="shared" si="8"/>
        <v>4.7491039426523294</v>
      </c>
      <c r="H46" s="86">
        <f t="shared" si="8"/>
        <v>5.0045495905368522</v>
      </c>
      <c r="I46" s="86">
        <f t="shared" si="8"/>
        <v>6.6608996539792384</v>
      </c>
      <c r="J46" s="86">
        <f t="shared" si="8"/>
        <v>9.0756302521008401</v>
      </c>
      <c r="K46" s="86">
        <f t="shared" si="8"/>
        <v>11.33935907970419</v>
      </c>
      <c r="L46" s="18">
        <f>L45/L40*100</f>
        <v>12.560386473429952</v>
      </c>
      <c r="M46" s="18">
        <f>M45/M40*100</f>
        <v>10.888888888888888</v>
      </c>
      <c r="N46" s="25">
        <f>N45/N40*100</f>
        <v>12.42603550295858</v>
      </c>
      <c r="O46" s="127">
        <f t="shared" si="0"/>
        <v>1.5371466140696928</v>
      </c>
      <c r="P46" s="127">
        <f t="shared" si="1"/>
        <v>114.11665257819107</v>
      </c>
    </row>
    <row r="47" spans="1:16" s="5" customFormat="1" ht="13.5" customHeight="1" x14ac:dyDescent="0.2">
      <c r="A47" s="122">
        <v>42</v>
      </c>
      <c r="B47" s="152" t="s">
        <v>49</v>
      </c>
      <c r="C47" s="19" t="s">
        <v>12</v>
      </c>
      <c r="D47" s="120" t="s">
        <v>13</v>
      </c>
      <c r="E47" s="85">
        <v>7</v>
      </c>
      <c r="F47" s="85">
        <v>8</v>
      </c>
      <c r="G47" s="85">
        <v>10</v>
      </c>
      <c r="H47" s="85">
        <v>18</v>
      </c>
      <c r="I47" s="85">
        <v>25</v>
      </c>
      <c r="J47" s="85">
        <v>30</v>
      </c>
      <c r="K47" s="85">
        <v>44</v>
      </c>
      <c r="L47" s="7">
        <v>54</v>
      </c>
      <c r="M47" s="7">
        <v>57</v>
      </c>
      <c r="N47" s="11">
        <v>78</v>
      </c>
      <c r="O47" s="219">
        <f t="shared" si="0"/>
        <v>21</v>
      </c>
      <c r="P47" s="127">
        <f t="shared" si="1"/>
        <v>136.84210526315789</v>
      </c>
    </row>
    <row r="48" spans="1:16" s="5" customFormat="1" ht="13.5" customHeight="1" x14ac:dyDescent="0.2">
      <c r="A48" s="122">
        <v>43</v>
      </c>
      <c r="B48" s="152"/>
      <c r="C48" s="19" t="s">
        <v>46</v>
      </c>
      <c r="D48" s="120" t="s">
        <v>17</v>
      </c>
      <c r="E48" s="86">
        <f t="shared" ref="E48:K48" si="9">E47/E40*100</f>
        <v>0.65420560747663559</v>
      </c>
      <c r="F48" s="86">
        <v>0.70113935144609996</v>
      </c>
      <c r="G48" s="86">
        <f t="shared" si="9"/>
        <v>0.8960573476702508</v>
      </c>
      <c r="H48" s="86">
        <f t="shared" si="9"/>
        <v>1.6378525932666061</v>
      </c>
      <c r="I48" s="86">
        <f t="shared" si="9"/>
        <v>2.1626297577854672</v>
      </c>
      <c r="J48" s="86">
        <f t="shared" si="9"/>
        <v>2.5210084033613445</v>
      </c>
      <c r="K48" s="86">
        <f t="shared" si="9"/>
        <v>3.6154478225143798</v>
      </c>
      <c r="L48" s="18">
        <f>L47/L40*100</f>
        <v>4.3478260869565215</v>
      </c>
      <c r="M48" s="18">
        <f>M47/M40*100</f>
        <v>4.2222222222222223</v>
      </c>
      <c r="N48" s="25">
        <f>N47/N40*100</f>
        <v>5.7692307692307692</v>
      </c>
      <c r="O48" s="127">
        <f t="shared" si="0"/>
        <v>1.5470085470085468</v>
      </c>
      <c r="P48" s="127">
        <f t="shared" si="1"/>
        <v>136.63967611336031</v>
      </c>
    </row>
    <row r="49" spans="1:16" s="56" customFormat="1" ht="15" customHeight="1" x14ac:dyDescent="0.2">
      <c r="A49" s="8">
        <v>44</v>
      </c>
      <c r="B49" s="177" t="s">
        <v>50</v>
      </c>
      <c r="C49" s="177"/>
      <c r="D49" s="9" t="s">
        <v>13</v>
      </c>
      <c r="E49" s="85">
        <v>589</v>
      </c>
      <c r="F49" s="85">
        <v>625</v>
      </c>
      <c r="G49" s="85">
        <v>581</v>
      </c>
      <c r="H49" s="85">
        <v>604</v>
      </c>
      <c r="I49" s="85">
        <v>599</v>
      </c>
      <c r="J49" s="85">
        <v>631</v>
      </c>
      <c r="K49" s="85">
        <v>683</v>
      </c>
      <c r="L49" s="22">
        <v>754</v>
      </c>
      <c r="M49" s="22">
        <v>872</v>
      </c>
      <c r="N49" s="22">
        <v>911</v>
      </c>
      <c r="O49" s="219">
        <f t="shared" si="0"/>
        <v>39</v>
      </c>
      <c r="P49" s="127">
        <f t="shared" si="1"/>
        <v>104.47247706422019</v>
      </c>
    </row>
    <row r="50" spans="1:16" s="5" customFormat="1" ht="13.5" customHeight="1" x14ac:dyDescent="0.2">
      <c r="A50" s="122">
        <v>45</v>
      </c>
      <c r="B50" s="149" t="s">
        <v>51</v>
      </c>
      <c r="C50" s="149"/>
      <c r="D50" s="120" t="s">
        <v>13</v>
      </c>
      <c r="E50" s="49">
        <v>659</v>
      </c>
      <c r="F50" s="49">
        <v>650</v>
      </c>
      <c r="G50" s="23">
        <v>439</v>
      </c>
      <c r="H50" s="23">
        <v>472</v>
      </c>
      <c r="I50" s="23">
        <v>438</v>
      </c>
      <c r="J50" s="23">
        <v>451</v>
      </c>
      <c r="K50" s="23">
        <v>547</v>
      </c>
      <c r="L50" s="11">
        <v>609</v>
      </c>
      <c r="M50" s="11">
        <v>679</v>
      </c>
      <c r="N50" s="11">
        <v>743</v>
      </c>
      <c r="O50" s="219">
        <f t="shared" si="0"/>
        <v>64</v>
      </c>
      <c r="P50" s="127">
        <f t="shared" si="1"/>
        <v>109.42562592047129</v>
      </c>
    </row>
    <row r="51" spans="1:16" s="5" customFormat="1" ht="13.5" customHeight="1" x14ac:dyDescent="0.2">
      <c r="A51" s="122">
        <v>46</v>
      </c>
      <c r="B51" s="149" t="s">
        <v>52</v>
      </c>
      <c r="C51" s="149"/>
      <c r="D51" s="120" t="s">
        <v>17</v>
      </c>
      <c r="E51" s="86">
        <f t="shared" ref="E51:K51" si="10">E50/E49*100</f>
        <v>111.88455008488964</v>
      </c>
      <c r="F51" s="86">
        <v>104</v>
      </c>
      <c r="G51" s="86">
        <f t="shared" si="10"/>
        <v>75.559380378657494</v>
      </c>
      <c r="H51" s="86">
        <f t="shared" si="10"/>
        <v>78.145695364238406</v>
      </c>
      <c r="I51" s="86">
        <f t="shared" si="10"/>
        <v>73.121869782971615</v>
      </c>
      <c r="J51" s="86">
        <f t="shared" si="10"/>
        <v>71.473851030110936</v>
      </c>
      <c r="K51" s="86">
        <f t="shared" si="10"/>
        <v>80.087847730600288</v>
      </c>
      <c r="L51" s="25">
        <f>L50/L49*100</f>
        <v>80.769230769230774</v>
      </c>
      <c r="M51" s="25">
        <f>M50/M49*100</f>
        <v>77.866972477064223</v>
      </c>
      <c r="N51" s="25">
        <f>N50/N49*100</f>
        <v>81.558726673984623</v>
      </c>
      <c r="O51" s="127">
        <f t="shared" si="0"/>
        <v>3.6917541969203995</v>
      </c>
      <c r="P51" s="127">
        <f t="shared" si="1"/>
        <v>104.74110406438083</v>
      </c>
    </row>
    <row r="52" spans="1:16" s="5" customFormat="1" ht="13.5" customHeight="1" x14ac:dyDescent="0.2">
      <c r="A52" s="122">
        <v>47</v>
      </c>
      <c r="B52" s="149" t="s">
        <v>53</v>
      </c>
      <c r="C52" s="149"/>
      <c r="D52" s="120" t="s">
        <v>13</v>
      </c>
      <c r="E52" s="49">
        <v>608</v>
      </c>
      <c r="F52" s="49">
        <v>610</v>
      </c>
      <c r="G52" s="23">
        <v>371</v>
      </c>
      <c r="H52" s="23">
        <v>384</v>
      </c>
      <c r="I52" s="23">
        <v>382</v>
      </c>
      <c r="J52" s="23">
        <v>403</v>
      </c>
      <c r="K52" s="23">
        <v>485</v>
      </c>
      <c r="L52" s="11">
        <v>575</v>
      </c>
      <c r="M52" s="11">
        <v>604</v>
      </c>
      <c r="N52" s="11">
        <v>635</v>
      </c>
      <c r="O52" s="219">
        <f t="shared" si="0"/>
        <v>31</v>
      </c>
      <c r="P52" s="127">
        <f t="shared" si="1"/>
        <v>105.13245033112584</v>
      </c>
    </row>
    <row r="53" spans="1:16" s="5" customFormat="1" ht="13.5" customHeight="1" x14ac:dyDescent="0.2">
      <c r="A53" s="122">
        <v>48</v>
      </c>
      <c r="B53" s="149" t="s">
        <v>52</v>
      </c>
      <c r="C53" s="149"/>
      <c r="D53" s="120" t="s">
        <v>17</v>
      </c>
      <c r="E53" s="86">
        <f t="shared" ref="E53:K53" si="11">E52/E49*100</f>
        <v>103.2258064516129</v>
      </c>
      <c r="F53" s="86">
        <v>97.6</v>
      </c>
      <c r="G53" s="86">
        <f t="shared" si="11"/>
        <v>63.855421686746979</v>
      </c>
      <c r="H53" s="86">
        <f t="shared" si="11"/>
        <v>63.576158940397356</v>
      </c>
      <c r="I53" s="86">
        <f t="shared" si="11"/>
        <v>63.772954924874789</v>
      </c>
      <c r="J53" s="86">
        <f t="shared" si="11"/>
        <v>63.866877971473848</v>
      </c>
      <c r="K53" s="86">
        <f t="shared" si="11"/>
        <v>71.010248901903367</v>
      </c>
      <c r="L53" s="25">
        <f>L52/L49*100</f>
        <v>76.259946949602124</v>
      </c>
      <c r="M53" s="25">
        <f>M52/M49*100</f>
        <v>69.266055045871553</v>
      </c>
      <c r="N53" s="25">
        <f>N52/N49*100</f>
        <v>69.703622392974751</v>
      </c>
      <c r="O53" s="127">
        <f t="shared" si="0"/>
        <v>0.43756734710319733</v>
      </c>
      <c r="P53" s="127">
        <f t="shared" si="1"/>
        <v>100.631719746149</v>
      </c>
    </row>
    <row r="54" spans="1:16" s="5" customFormat="1" ht="13.5" customHeight="1" x14ac:dyDescent="0.2">
      <c r="A54" s="122">
        <v>49</v>
      </c>
      <c r="B54" s="149" t="s">
        <v>54</v>
      </c>
      <c r="C54" s="149"/>
      <c r="D54" s="120" t="s">
        <v>13</v>
      </c>
      <c r="E54" s="49">
        <v>117</v>
      </c>
      <c r="F54" s="49">
        <v>270</v>
      </c>
      <c r="G54" s="23">
        <v>176</v>
      </c>
      <c r="H54" s="23">
        <v>157</v>
      </c>
      <c r="I54" s="23">
        <v>190</v>
      </c>
      <c r="J54" s="23">
        <v>195</v>
      </c>
      <c r="K54" s="23">
        <v>222</v>
      </c>
      <c r="L54" s="11">
        <v>191</v>
      </c>
      <c r="M54" s="11">
        <v>256</v>
      </c>
      <c r="N54" s="11">
        <v>262</v>
      </c>
      <c r="O54" s="219">
        <f t="shared" si="0"/>
        <v>6</v>
      </c>
      <c r="P54" s="127">
        <f t="shared" si="1"/>
        <v>102.34375</v>
      </c>
    </row>
    <row r="55" spans="1:16" s="5" customFormat="1" ht="13.5" customHeight="1" x14ac:dyDescent="0.2">
      <c r="A55" s="122">
        <v>50</v>
      </c>
      <c r="B55" s="149" t="s">
        <v>52</v>
      </c>
      <c r="C55" s="149"/>
      <c r="D55" s="120" t="s">
        <v>17</v>
      </c>
      <c r="E55" s="86">
        <f t="shared" ref="E55:K55" si="12">E54/E49*100</f>
        <v>19.864176570458405</v>
      </c>
      <c r="F55" s="86">
        <v>43.2</v>
      </c>
      <c r="G55" s="86">
        <f t="shared" si="12"/>
        <v>30.292598967297764</v>
      </c>
      <c r="H55" s="86">
        <f t="shared" si="12"/>
        <v>25.993377483443709</v>
      </c>
      <c r="I55" s="86">
        <f t="shared" si="12"/>
        <v>31.719532554257096</v>
      </c>
      <c r="J55" s="86">
        <f t="shared" si="12"/>
        <v>30.903328050713153</v>
      </c>
      <c r="K55" s="86">
        <f t="shared" si="12"/>
        <v>32.503660322108345</v>
      </c>
      <c r="L55" s="25">
        <f>L54/L49*100</f>
        <v>25.331564986737398</v>
      </c>
      <c r="M55" s="25">
        <f>M54/M49*100</f>
        <v>29.357798165137616</v>
      </c>
      <c r="N55" s="25">
        <f>N54/N49*100</f>
        <v>28.759604829857299</v>
      </c>
      <c r="O55" s="127">
        <f t="shared" si="0"/>
        <v>-0.59819333528031748</v>
      </c>
      <c r="P55" s="127">
        <f t="shared" si="1"/>
        <v>97.962403951701418</v>
      </c>
    </row>
    <row r="56" spans="1:16" s="5" customFormat="1" ht="13.5" customHeight="1" x14ac:dyDescent="0.2">
      <c r="A56" s="122">
        <v>51</v>
      </c>
      <c r="B56" s="149" t="s">
        <v>55</v>
      </c>
      <c r="C56" s="149"/>
      <c r="D56" s="120" t="s">
        <v>13</v>
      </c>
      <c r="E56" s="49">
        <v>358</v>
      </c>
      <c r="F56" s="49">
        <v>245</v>
      </c>
      <c r="G56" s="23">
        <v>148</v>
      </c>
      <c r="H56" s="23">
        <v>257</v>
      </c>
      <c r="I56" s="23">
        <v>278</v>
      </c>
      <c r="J56" s="23">
        <v>286</v>
      </c>
      <c r="K56" s="23">
        <v>298</v>
      </c>
      <c r="L56" s="11">
        <v>256</v>
      </c>
      <c r="M56" s="11">
        <v>267</v>
      </c>
      <c r="N56" s="11">
        <v>249</v>
      </c>
      <c r="O56" s="219">
        <f t="shared" si="0"/>
        <v>-18</v>
      </c>
      <c r="P56" s="127">
        <f t="shared" si="1"/>
        <v>93.258426966292134</v>
      </c>
    </row>
    <row r="57" spans="1:16" s="5" customFormat="1" ht="13.5" customHeight="1" x14ac:dyDescent="0.2">
      <c r="A57" s="122">
        <v>52</v>
      </c>
      <c r="B57" s="149" t="s">
        <v>52</v>
      </c>
      <c r="C57" s="149"/>
      <c r="D57" s="120" t="s">
        <v>17</v>
      </c>
      <c r="E57" s="86">
        <f t="shared" ref="E57:K57" si="13">E56/E49*100</f>
        <v>60.780984719864172</v>
      </c>
      <c r="F57" s="86">
        <v>39.200000000000003</v>
      </c>
      <c r="G57" s="86">
        <f t="shared" si="13"/>
        <v>25.473321858864029</v>
      </c>
      <c r="H57" s="86">
        <f t="shared" si="13"/>
        <v>42.549668874172184</v>
      </c>
      <c r="I57" s="86">
        <f t="shared" si="13"/>
        <v>46.410684474123535</v>
      </c>
      <c r="J57" s="86">
        <f t="shared" si="13"/>
        <v>45.324881141045957</v>
      </c>
      <c r="K57" s="86">
        <f t="shared" si="13"/>
        <v>43.63103953147877</v>
      </c>
      <c r="L57" s="25">
        <f>L56/L49*100</f>
        <v>33.952254641909811</v>
      </c>
      <c r="M57" s="25">
        <f>M56/M49*100</f>
        <v>30.619266055045873</v>
      </c>
      <c r="N57" s="25">
        <f>N56/N49*100</f>
        <v>27.332601536772778</v>
      </c>
      <c r="O57" s="127">
        <f t="shared" si="0"/>
        <v>-3.2866645182730956</v>
      </c>
      <c r="P57" s="127">
        <f t="shared" si="1"/>
        <v>89.266024494628695</v>
      </c>
    </row>
    <row r="58" spans="1:16" s="5" customFormat="1" ht="18" customHeight="1" x14ac:dyDescent="0.2">
      <c r="A58" s="8">
        <v>53</v>
      </c>
      <c r="B58" s="154" t="s">
        <v>56</v>
      </c>
      <c r="C58" s="154"/>
      <c r="D58" s="9" t="s">
        <v>57</v>
      </c>
      <c r="E58" s="50">
        <f>SUM(E59:E63)</f>
        <v>134512</v>
      </c>
      <c r="F58" s="50">
        <v>162375</v>
      </c>
      <c r="G58" s="50">
        <f>SUM(G59:G63)</f>
        <v>181351</v>
      </c>
      <c r="H58" s="50">
        <f>SUM(H59:H63)</f>
        <v>202958</v>
      </c>
      <c r="I58" s="50">
        <v>239957</v>
      </c>
      <c r="J58" s="50">
        <f>J59+J60+J61+J62+J63</f>
        <v>271035</v>
      </c>
      <c r="K58" s="50">
        <v>321821</v>
      </c>
      <c r="L58" s="22">
        <f>SUM(L59:L63)</f>
        <v>357740</v>
      </c>
      <c r="M58" s="22">
        <f>SUM(M59:M63)</f>
        <v>358613</v>
      </c>
      <c r="N58" s="22">
        <f>SUM(N59:N63)</f>
        <v>410640</v>
      </c>
      <c r="O58" s="219">
        <f t="shared" si="0"/>
        <v>52027</v>
      </c>
      <c r="P58" s="127">
        <f t="shared" si="1"/>
        <v>114.50783992772153</v>
      </c>
    </row>
    <row r="59" spans="1:16" s="5" customFormat="1" ht="13.5" customHeight="1" x14ac:dyDescent="0.2">
      <c r="A59" s="122">
        <v>54</v>
      </c>
      <c r="B59" s="156" t="s">
        <v>58</v>
      </c>
      <c r="C59" s="156"/>
      <c r="D59" s="120" t="s">
        <v>57</v>
      </c>
      <c r="E59" s="49">
        <v>465</v>
      </c>
      <c r="F59" s="49">
        <v>509</v>
      </c>
      <c r="G59" s="49">
        <v>615</v>
      </c>
      <c r="H59" s="49">
        <v>638</v>
      </c>
      <c r="I59" s="49">
        <v>586</v>
      </c>
      <c r="J59" s="49">
        <v>458</v>
      </c>
      <c r="K59" s="49">
        <v>508</v>
      </c>
      <c r="L59" s="11">
        <v>471</v>
      </c>
      <c r="M59" s="11">
        <v>465</v>
      </c>
      <c r="N59" s="11">
        <v>509</v>
      </c>
      <c r="O59" s="219">
        <f t="shared" si="0"/>
        <v>44</v>
      </c>
      <c r="P59" s="127">
        <f t="shared" si="1"/>
        <v>109.46236559139786</v>
      </c>
    </row>
    <row r="60" spans="1:16" s="56" customFormat="1" ht="13.5" customHeight="1" x14ac:dyDescent="0.2">
      <c r="A60" s="122">
        <v>55</v>
      </c>
      <c r="B60" s="156" t="s">
        <v>59</v>
      </c>
      <c r="C60" s="156"/>
      <c r="D60" s="120" t="s">
        <v>57</v>
      </c>
      <c r="E60" s="49">
        <v>10261</v>
      </c>
      <c r="F60" s="49">
        <v>12346</v>
      </c>
      <c r="G60" s="49">
        <v>15041</v>
      </c>
      <c r="H60" s="49">
        <v>17773</v>
      </c>
      <c r="I60" s="49">
        <v>21730</v>
      </c>
      <c r="J60" s="49">
        <v>24786</v>
      </c>
      <c r="K60" s="49">
        <v>28797</v>
      </c>
      <c r="L60" s="11">
        <v>33053</v>
      </c>
      <c r="M60" s="11">
        <v>37910</v>
      </c>
      <c r="N60" s="11">
        <v>42747</v>
      </c>
      <c r="O60" s="219">
        <f t="shared" si="0"/>
        <v>4837</v>
      </c>
      <c r="P60" s="127">
        <f t="shared" si="1"/>
        <v>112.7591664468478</v>
      </c>
    </row>
    <row r="61" spans="1:16" s="5" customFormat="1" ht="13.5" customHeight="1" x14ac:dyDescent="0.2">
      <c r="A61" s="122">
        <v>56</v>
      </c>
      <c r="B61" s="156" t="s">
        <v>60</v>
      </c>
      <c r="C61" s="156"/>
      <c r="D61" s="120" t="s">
        <v>57</v>
      </c>
      <c r="E61" s="49">
        <v>7199</v>
      </c>
      <c r="F61" s="49">
        <v>8634</v>
      </c>
      <c r="G61" s="49">
        <v>10768</v>
      </c>
      <c r="H61" s="49">
        <v>12397</v>
      </c>
      <c r="I61" s="49">
        <v>15338</v>
      </c>
      <c r="J61" s="49">
        <v>18866</v>
      </c>
      <c r="K61" s="49">
        <v>23248</v>
      </c>
      <c r="L61" s="11">
        <v>26737</v>
      </c>
      <c r="M61" s="11">
        <v>27782</v>
      </c>
      <c r="N61" s="11">
        <v>30730</v>
      </c>
      <c r="O61" s="219">
        <f t="shared" si="0"/>
        <v>2948</v>
      </c>
      <c r="P61" s="127">
        <f t="shared" si="1"/>
        <v>110.61118709956087</v>
      </c>
    </row>
    <row r="62" spans="1:16" s="5" customFormat="1" ht="13.5" customHeight="1" x14ac:dyDescent="0.2">
      <c r="A62" s="122">
        <v>57</v>
      </c>
      <c r="B62" s="156" t="s">
        <v>61</v>
      </c>
      <c r="C62" s="156"/>
      <c r="D62" s="120" t="s">
        <v>57</v>
      </c>
      <c r="E62" s="49">
        <v>63549</v>
      </c>
      <c r="F62" s="49">
        <v>76095</v>
      </c>
      <c r="G62" s="49">
        <v>85401</v>
      </c>
      <c r="H62" s="49">
        <v>93815</v>
      </c>
      <c r="I62" s="49">
        <v>108545</v>
      </c>
      <c r="J62" s="49">
        <v>127599</v>
      </c>
      <c r="K62" s="49">
        <v>153437</v>
      </c>
      <c r="L62" s="11">
        <v>173176</v>
      </c>
      <c r="M62" s="11">
        <v>178884</v>
      </c>
      <c r="N62" s="11">
        <v>207481</v>
      </c>
      <c r="O62" s="219">
        <f t="shared" si="0"/>
        <v>28597</v>
      </c>
      <c r="P62" s="127">
        <f t="shared" si="1"/>
        <v>115.98633751481407</v>
      </c>
    </row>
    <row r="63" spans="1:16" s="16" customFormat="1" ht="13.5" customHeight="1" x14ac:dyDescent="0.2">
      <c r="A63" s="122">
        <v>58</v>
      </c>
      <c r="B63" s="156" t="s">
        <v>62</v>
      </c>
      <c r="C63" s="156"/>
      <c r="D63" s="120" t="s">
        <v>57</v>
      </c>
      <c r="E63" s="49">
        <v>53038</v>
      </c>
      <c r="F63" s="49">
        <v>64791</v>
      </c>
      <c r="G63" s="49">
        <v>69526</v>
      </c>
      <c r="H63" s="49">
        <v>78335</v>
      </c>
      <c r="I63" s="49">
        <v>93758</v>
      </c>
      <c r="J63" s="49">
        <v>99326</v>
      </c>
      <c r="K63" s="49">
        <v>115831</v>
      </c>
      <c r="L63" s="11">
        <v>124303</v>
      </c>
      <c r="M63" s="11">
        <v>113572</v>
      </c>
      <c r="N63" s="11">
        <v>129173</v>
      </c>
      <c r="O63" s="219">
        <f t="shared" si="0"/>
        <v>15601</v>
      </c>
      <c r="P63" s="127">
        <f t="shared" si="1"/>
        <v>113.73666044447575</v>
      </c>
    </row>
    <row r="64" spans="1:16" s="16" customFormat="1" ht="13.5" customHeight="1" x14ac:dyDescent="0.2">
      <c r="A64" s="122">
        <v>59</v>
      </c>
      <c r="B64" s="149" t="s">
        <v>63</v>
      </c>
      <c r="C64" s="149"/>
      <c r="D64" s="120" t="s">
        <v>57</v>
      </c>
      <c r="E64" s="49">
        <f>SUM(E65:E69)</f>
        <v>62091</v>
      </c>
      <c r="F64" s="49">
        <v>72811</v>
      </c>
      <c r="G64" s="49">
        <f>SUM(G65:G69)</f>
        <v>83138</v>
      </c>
      <c r="H64" s="49">
        <f>SUM(H65:H69)</f>
        <v>88695</v>
      </c>
      <c r="I64" s="49">
        <f>SUM(I65:I69)</f>
        <v>108441</v>
      </c>
      <c r="J64" s="49">
        <f>SUM(J65:J69)</f>
        <v>122367</v>
      </c>
      <c r="K64" s="49">
        <v>143753</v>
      </c>
      <c r="L64" s="22">
        <f>SUM(L65:L69)</f>
        <v>162531</v>
      </c>
      <c r="M64" s="22">
        <f>SUM(M65:M69)</f>
        <v>168829</v>
      </c>
      <c r="N64" s="22">
        <f>SUM(N65:N69)</f>
        <v>183192</v>
      </c>
      <c r="O64" s="219">
        <f t="shared" si="0"/>
        <v>14363</v>
      </c>
      <c r="P64" s="127">
        <f t="shared" si="1"/>
        <v>108.50742467230157</v>
      </c>
    </row>
    <row r="65" spans="1:16" s="16" customFormat="1" ht="13.5" customHeight="1" x14ac:dyDescent="0.2">
      <c r="A65" s="122">
        <v>60</v>
      </c>
      <c r="B65" s="156" t="s">
        <v>64</v>
      </c>
      <c r="C65" s="156"/>
      <c r="D65" s="120" t="s">
        <v>57</v>
      </c>
      <c r="E65" s="49">
        <v>171</v>
      </c>
      <c r="F65" s="49">
        <v>196</v>
      </c>
      <c r="G65" s="49">
        <v>237</v>
      </c>
      <c r="H65" s="49">
        <v>231</v>
      </c>
      <c r="I65" s="49">
        <v>219</v>
      </c>
      <c r="J65" s="49">
        <v>193</v>
      </c>
      <c r="K65" s="49">
        <v>219</v>
      </c>
      <c r="L65" s="49">
        <v>212</v>
      </c>
      <c r="M65" s="49">
        <v>217</v>
      </c>
      <c r="N65" s="49">
        <v>226</v>
      </c>
      <c r="O65" s="219">
        <f t="shared" si="0"/>
        <v>9</v>
      </c>
      <c r="P65" s="127">
        <f t="shared" si="1"/>
        <v>104.14746543778801</v>
      </c>
    </row>
    <row r="66" spans="1:16" s="16" customFormat="1" ht="13.5" customHeight="1" x14ac:dyDescent="0.2">
      <c r="A66" s="122">
        <v>61</v>
      </c>
      <c r="B66" s="156" t="s">
        <v>65</v>
      </c>
      <c r="C66" s="156"/>
      <c r="D66" s="120" t="s">
        <v>57</v>
      </c>
      <c r="E66" s="49">
        <v>3247</v>
      </c>
      <c r="F66" s="49">
        <v>3864</v>
      </c>
      <c r="G66" s="49">
        <v>4448</v>
      </c>
      <c r="H66" s="49">
        <v>5163</v>
      </c>
      <c r="I66" s="49">
        <v>6634</v>
      </c>
      <c r="J66" s="49">
        <v>7585</v>
      </c>
      <c r="K66" s="49">
        <v>8721</v>
      </c>
      <c r="L66" s="49">
        <v>10834</v>
      </c>
      <c r="M66" s="49">
        <v>12104</v>
      </c>
      <c r="N66" s="49">
        <v>13444</v>
      </c>
      <c r="O66" s="219">
        <f t="shared" si="0"/>
        <v>1340</v>
      </c>
      <c r="P66" s="127">
        <f t="shared" si="1"/>
        <v>111.07072042300065</v>
      </c>
    </row>
    <row r="67" spans="1:16" s="16" customFormat="1" ht="13.5" customHeight="1" x14ac:dyDescent="0.2">
      <c r="A67" s="122">
        <v>62</v>
      </c>
      <c r="B67" s="156" t="s">
        <v>66</v>
      </c>
      <c r="C67" s="156"/>
      <c r="D67" s="120" t="s">
        <v>57</v>
      </c>
      <c r="E67" s="49">
        <v>3036</v>
      </c>
      <c r="F67" s="49">
        <v>3640</v>
      </c>
      <c r="G67" s="49">
        <v>4299</v>
      </c>
      <c r="H67" s="49">
        <v>4997</v>
      </c>
      <c r="I67" s="49">
        <v>6042</v>
      </c>
      <c r="J67" s="49">
        <v>7391</v>
      </c>
      <c r="K67" s="49">
        <v>9062</v>
      </c>
      <c r="L67" s="49">
        <v>10454</v>
      </c>
      <c r="M67" s="49">
        <v>11208</v>
      </c>
      <c r="N67" s="49">
        <v>12311</v>
      </c>
      <c r="O67" s="219">
        <f t="shared" si="0"/>
        <v>1103</v>
      </c>
      <c r="P67" s="127">
        <f t="shared" si="1"/>
        <v>109.84118486795147</v>
      </c>
    </row>
    <row r="68" spans="1:16" s="16" customFormat="1" ht="13.5" customHeight="1" x14ac:dyDescent="0.2">
      <c r="A68" s="122">
        <v>63</v>
      </c>
      <c r="B68" s="156" t="s">
        <v>67</v>
      </c>
      <c r="C68" s="156"/>
      <c r="D68" s="120" t="s">
        <v>57</v>
      </c>
      <c r="E68" s="49">
        <v>30224</v>
      </c>
      <c r="F68" s="49">
        <v>35630</v>
      </c>
      <c r="G68" s="49">
        <v>41118</v>
      </c>
      <c r="H68" s="49">
        <v>43059</v>
      </c>
      <c r="I68" s="49">
        <v>51814</v>
      </c>
      <c r="J68" s="49">
        <v>60551</v>
      </c>
      <c r="K68" s="49">
        <v>72651</v>
      </c>
      <c r="L68" s="49">
        <v>82278</v>
      </c>
      <c r="M68" s="49">
        <v>88243</v>
      </c>
      <c r="N68" s="49">
        <v>98080</v>
      </c>
      <c r="O68" s="219">
        <f t="shared" si="0"/>
        <v>9837</v>
      </c>
      <c r="P68" s="127">
        <f t="shared" si="1"/>
        <v>111.14762644062419</v>
      </c>
    </row>
    <row r="69" spans="1:16" s="16" customFormat="1" ht="13.5" customHeight="1" x14ac:dyDescent="0.2">
      <c r="A69" s="122">
        <v>64</v>
      </c>
      <c r="B69" s="156" t="s">
        <v>68</v>
      </c>
      <c r="C69" s="156"/>
      <c r="D69" s="120" t="s">
        <v>57</v>
      </c>
      <c r="E69" s="49">
        <v>25413</v>
      </c>
      <c r="F69" s="49">
        <v>29481</v>
      </c>
      <c r="G69" s="49">
        <v>33036</v>
      </c>
      <c r="H69" s="49">
        <v>35245</v>
      </c>
      <c r="I69" s="49">
        <v>43732</v>
      </c>
      <c r="J69" s="49">
        <v>46647</v>
      </c>
      <c r="K69" s="49">
        <v>53100</v>
      </c>
      <c r="L69" s="49">
        <v>58753</v>
      </c>
      <c r="M69" s="49">
        <v>57057</v>
      </c>
      <c r="N69" s="49">
        <v>59131</v>
      </c>
      <c r="O69" s="219">
        <f t="shared" si="0"/>
        <v>2074</v>
      </c>
      <c r="P69" s="127">
        <f t="shared" si="1"/>
        <v>103.63496152969837</v>
      </c>
    </row>
    <row r="70" spans="1:16" s="16" customFormat="1" ht="13.5" customHeight="1" x14ac:dyDescent="0.2">
      <c r="A70" s="122">
        <v>65</v>
      </c>
      <c r="B70" s="149" t="s">
        <v>69</v>
      </c>
      <c r="C70" s="149"/>
      <c r="D70" s="120" t="s">
        <v>57</v>
      </c>
      <c r="E70" s="49">
        <v>1226</v>
      </c>
      <c r="F70" s="49">
        <v>1424</v>
      </c>
      <c r="G70" s="49">
        <v>1729</v>
      </c>
      <c r="H70" s="49">
        <v>2108</v>
      </c>
      <c r="I70" s="49">
        <v>2221</v>
      </c>
      <c r="J70" s="49">
        <v>2560</v>
      </c>
      <c r="K70" s="49">
        <v>2456</v>
      </c>
      <c r="L70" s="49">
        <v>2866</v>
      </c>
      <c r="M70" s="49">
        <v>2993</v>
      </c>
      <c r="N70" s="49">
        <v>3608</v>
      </c>
      <c r="O70" s="219">
        <f t="shared" si="0"/>
        <v>615</v>
      </c>
      <c r="P70" s="127">
        <f t="shared" si="1"/>
        <v>120.54794520547945</v>
      </c>
    </row>
    <row r="71" spans="1:16" s="16" customFormat="1" ht="13.5" customHeight="1" x14ac:dyDescent="0.2">
      <c r="A71" s="122">
        <v>66</v>
      </c>
      <c r="B71" s="149" t="s">
        <v>70</v>
      </c>
      <c r="C71" s="149"/>
      <c r="D71" s="120" t="s">
        <v>57</v>
      </c>
      <c r="E71" s="49">
        <v>41460</v>
      </c>
      <c r="F71" s="49">
        <v>55632</v>
      </c>
      <c r="G71" s="49">
        <v>58415</v>
      </c>
      <c r="H71" s="49">
        <v>75660</v>
      </c>
      <c r="I71" s="49">
        <v>77082</v>
      </c>
      <c r="J71" s="49">
        <v>97082</v>
      </c>
      <c r="K71" s="49">
        <v>108645</v>
      </c>
      <c r="L71" s="49">
        <v>135361</v>
      </c>
      <c r="M71" s="49">
        <v>126770</v>
      </c>
      <c r="N71" s="49">
        <v>162191</v>
      </c>
      <c r="O71" s="219">
        <f t="shared" ref="O71:O101" si="14">N71-M71</f>
        <v>35421</v>
      </c>
      <c r="P71" s="127">
        <f t="shared" ref="P71:P101" si="15">N71/M71*100</f>
        <v>127.94115326970103</v>
      </c>
    </row>
    <row r="72" spans="1:16" s="16" customFormat="1" ht="13.5" customHeight="1" x14ac:dyDescent="0.2">
      <c r="A72" s="122">
        <v>67</v>
      </c>
      <c r="B72" s="149" t="s">
        <v>71</v>
      </c>
      <c r="C72" s="149"/>
      <c r="D72" s="120" t="s">
        <v>57</v>
      </c>
      <c r="E72" s="49">
        <v>9677</v>
      </c>
      <c r="F72" s="49">
        <v>53</v>
      </c>
      <c r="G72" s="49">
        <v>5362</v>
      </c>
      <c r="H72" s="49">
        <v>1814</v>
      </c>
      <c r="I72" s="49">
        <v>357</v>
      </c>
      <c r="J72" s="49">
        <v>3895</v>
      </c>
      <c r="K72" s="49">
        <v>375</v>
      </c>
      <c r="L72" s="49">
        <v>457</v>
      </c>
      <c r="M72" s="49">
        <v>4876</v>
      </c>
      <c r="N72" s="49">
        <v>171</v>
      </c>
      <c r="O72" s="220">
        <f t="shared" si="14"/>
        <v>-4705</v>
      </c>
      <c r="P72" s="138">
        <f t="shared" si="15"/>
        <v>3.5069729286300246</v>
      </c>
    </row>
    <row r="73" spans="1:16" s="16" customFormat="1" ht="13.5" customHeight="1" x14ac:dyDescent="0.2">
      <c r="A73" s="122">
        <v>68</v>
      </c>
      <c r="B73" s="149" t="s">
        <v>72</v>
      </c>
      <c r="C73" s="149"/>
      <c r="D73" s="120" t="s">
        <v>57</v>
      </c>
      <c r="E73" s="49">
        <v>51983</v>
      </c>
      <c r="F73" s="49">
        <v>2670</v>
      </c>
      <c r="G73" s="49">
        <v>8039</v>
      </c>
      <c r="H73" s="49">
        <v>3044</v>
      </c>
      <c r="I73" s="49">
        <v>1062</v>
      </c>
      <c r="J73" s="49">
        <v>2521</v>
      </c>
      <c r="K73" s="49">
        <v>286</v>
      </c>
      <c r="L73" s="49">
        <v>801</v>
      </c>
      <c r="M73" s="49">
        <v>35712</v>
      </c>
      <c r="N73" s="49">
        <v>719</v>
      </c>
      <c r="O73" s="220">
        <f t="shared" si="14"/>
        <v>-34993</v>
      </c>
      <c r="P73" s="138">
        <f t="shared" si="15"/>
        <v>2.0133288530465947</v>
      </c>
    </row>
    <row r="74" spans="1:16" s="16" customFormat="1" ht="13.5" customHeight="1" x14ac:dyDescent="0.2">
      <c r="A74" s="122">
        <v>69</v>
      </c>
      <c r="B74" s="149" t="s">
        <v>73</v>
      </c>
      <c r="C74" s="149"/>
      <c r="D74" s="120" t="s">
        <v>57</v>
      </c>
      <c r="E74" s="49">
        <v>1764</v>
      </c>
      <c r="F74" s="49">
        <v>4681</v>
      </c>
      <c r="G74" s="49">
        <v>4768</v>
      </c>
      <c r="H74" s="49">
        <v>4776</v>
      </c>
      <c r="I74" s="49">
        <v>6217</v>
      </c>
      <c r="J74" s="49">
        <v>6812</v>
      </c>
      <c r="K74" s="49">
        <v>10934</v>
      </c>
      <c r="L74" s="49">
        <v>7685</v>
      </c>
      <c r="M74" s="49">
        <v>17740</v>
      </c>
      <c r="N74" s="49">
        <v>9903</v>
      </c>
      <c r="O74" s="220">
        <f t="shared" si="14"/>
        <v>-7837</v>
      </c>
      <c r="P74" s="138">
        <f t="shared" si="15"/>
        <v>55.822998872604281</v>
      </c>
    </row>
    <row r="75" spans="1:16" s="16" customFormat="1" ht="13.5" customHeight="1" x14ac:dyDescent="0.2">
      <c r="A75" s="122">
        <v>70</v>
      </c>
      <c r="B75" s="149" t="s">
        <v>74</v>
      </c>
      <c r="C75" s="149"/>
      <c r="D75" s="120" t="s">
        <v>57</v>
      </c>
      <c r="E75" s="49">
        <v>1861</v>
      </c>
      <c r="F75" s="49">
        <v>2333</v>
      </c>
      <c r="G75" s="49">
        <v>2323</v>
      </c>
      <c r="H75" s="49">
        <v>935</v>
      </c>
      <c r="I75" s="49">
        <v>1676</v>
      </c>
      <c r="J75" s="49">
        <v>2534</v>
      </c>
      <c r="K75" s="49">
        <v>1740</v>
      </c>
      <c r="L75" s="49">
        <v>1046</v>
      </c>
      <c r="M75" s="49">
        <v>3344</v>
      </c>
      <c r="N75" s="49">
        <v>822</v>
      </c>
      <c r="O75" s="220">
        <f t="shared" si="14"/>
        <v>-2522</v>
      </c>
      <c r="P75" s="138">
        <f t="shared" si="15"/>
        <v>24.581339712918659</v>
      </c>
    </row>
    <row r="76" spans="1:16" s="16" customFormat="1" ht="18" customHeight="1" x14ac:dyDescent="0.2">
      <c r="A76" s="8">
        <v>71</v>
      </c>
      <c r="B76" s="154" t="s">
        <v>75</v>
      </c>
      <c r="C76" s="154"/>
      <c r="D76" s="9" t="s">
        <v>23</v>
      </c>
      <c r="E76" s="50">
        <f>SUM(E77:E79)</f>
        <v>1197</v>
      </c>
      <c r="F76" s="50">
        <v>1204</v>
      </c>
      <c r="G76" s="50">
        <f>SUM(G77:G79)</f>
        <v>1196</v>
      </c>
      <c r="H76" s="50">
        <f>SUM(H77:H79)</f>
        <v>1231</v>
      </c>
      <c r="I76" s="50">
        <f>SUM(I77:I79)</f>
        <v>1226</v>
      </c>
      <c r="J76" s="50">
        <v>1284</v>
      </c>
      <c r="K76" s="50">
        <v>1514</v>
      </c>
      <c r="L76" s="22">
        <f>SUM(L77:L79)</f>
        <v>1873</v>
      </c>
      <c r="M76" s="22">
        <f>SUM(M77:M79)</f>
        <v>1689</v>
      </c>
      <c r="N76" s="22">
        <v>1606</v>
      </c>
      <c r="O76" s="220">
        <f t="shared" si="14"/>
        <v>-83</v>
      </c>
      <c r="P76" s="138">
        <f t="shared" si="15"/>
        <v>95.085849615156889</v>
      </c>
    </row>
    <row r="77" spans="1:16" s="16" customFormat="1" ht="13.5" customHeight="1" x14ac:dyDescent="0.2">
      <c r="A77" s="122">
        <v>72</v>
      </c>
      <c r="B77" s="155" t="s">
        <v>76</v>
      </c>
      <c r="C77" s="119" t="s">
        <v>77</v>
      </c>
      <c r="D77" s="120" t="s">
        <v>23</v>
      </c>
      <c r="E77" s="49">
        <v>548</v>
      </c>
      <c r="F77" s="49">
        <v>598</v>
      </c>
      <c r="G77" s="49">
        <v>429</v>
      </c>
      <c r="H77" s="49">
        <v>487</v>
      </c>
      <c r="I77" s="49">
        <v>477</v>
      </c>
      <c r="J77" s="49">
        <v>404</v>
      </c>
      <c r="K77" s="49">
        <v>529</v>
      </c>
      <c r="L77" s="49">
        <v>501</v>
      </c>
      <c r="M77" s="49">
        <v>547</v>
      </c>
      <c r="N77" s="49">
        <v>505</v>
      </c>
      <c r="O77" s="219">
        <f t="shared" si="14"/>
        <v>-42</v>
      </c>
      <c r="P77" s="127">
        <f t="shared" si="15"/>
        <v>92.321755027422299</v>
      </c>
    </row>
    <row r="78" spans="1:16" s="16" customFormat="1" ht="13.5" customHeight="1" x14ac:dyDescent="0.2">
      <c r="A78" s="122">
        <v>73</v>
      </c>
      <c r="B78" s="155"/>
      <c r="C78" s="119" t="s">
        <v>78</v>
      </c>
      <c r="D78" s="120" t="s">
        <v>23</v>
      </c>
      <c r="E78" s="49">
        <v>550</v>
      </c>
      <c r="F78" s="49">
        <v>537</v>
      </c>
      <c r="G78" s="49">
        <v>597</v>
      </c>
      <c r="H78" s="49">
        <v>574</v>
      </c>
      <c r="I78" s="49">
        <v>657</v>
      </c>
      <c r="J78" s="49">
        <v>773</v>
      </c>
      <c r="K78" s="49">
        <v>887</v>
      </c>
      <c r="L78" s="49">
        <v>851</v>
      </c>
      <c r="M78" s="49">
        <v>1013</v>
      </c>
      <c r="N78" s="49">
        <v>895</v>
      </c>
      <c r="O78" s="219">
        <f t="shared" si="14"/>
        <v>-118</v>
      </c>
      <c r="P78" s="127">
        <f t="shared" si="15"/>
        <v>88.351431391905237</v>
      </c>
    </row>
    <row r="79" spans="1:16" s="16" customFormat="1" ht="13.5" customHeight="1" x14ac:dyDescent="0.2">
      <c r="A79" s="122">
        <v>74</v>
      </c>
      <c r="B79" s="155"/>
      <c r="C79" s="119" t="s">
        <v>79</v>
      </c>
      <c r="D79" s="120" t="s">
        <v>23</v>
      </c>
      <c r="E79" s="85">
        <v>99</v>
      </c>
      <c r="F79" s="85">
        <v>156</v>
      </c>
      <c r="G79" s="85">
        <v>170</v>
      </c>
      <c r="H79" s="85">
        <v>170</v>
      </c>
      <c r="I79" s="85">
        <v>92</v>
      </c>
      <c r="J79" s="85">
        <v>107</v>
      </c>
      <c r="K79" s="85">
        <v>98</v>
      </c>
      <c r="L79" s="85">
        <v>521</v>
      </c>
      <c r="M79" s="85">
        <v>129</v>
      </c>
      <c r="N79" s="85">
        <v>206</v>
      </c>
      <c r="O79" s="219">
        <f t="shared" si="14"/>
        <v>77</v>
      </c>
      <c r="P79" s="127">
        <f t="shared" si="15"/>
        <v>159.68992248062014</v>
      </c>
    </row>
    <row r="80" spans="1:16" s="16" customFormat="1" ht="13.5" customHeight="1" x14ac:dyDescent="0.2">
      <c r="A80" s="122">
        <v>75</v>
      </c>
      <c r="B80" s="152" t="s">
        <v>80</v>
      </c>
      <c r="C80" s="152"/>
      <c r="D80" s="120" t="s">
        <v>23</v>
      </c>
      <c r="E80" s="85">
        <v>519</v>
      </c>
      <c r="F80" s="85">
        <v>534</v>
      </c>
      <c r="G80" s="85">
        <v>336</v>
      </c>
      <c r="H80" s="85">
        <v>553</v>
      </c>
      <c r="I80" s="85">
        <v>554</v>
      </c>
      <c r="J80" s="85">
        <v>574</v>
      </c>
      <c r="K80" s="85">
        <v>650</v>
      </c>
      <c r="L80" s="85">
        <v>657</v>
      </c>
      <c r="M80" s="85">
        <v>722</v>
      </c>
      <c r="N80" s="85">
        <v>666</v>
      </c>
      <c r="O80" s="219">
        <f t="shared" si="14"/>
        <v>-56</v>
      </c>
      <c r="P80" s="127">
        <f t="shared" si="15"/>
        <v>92.24376731301939</v>
      </c>
    </row>
    <row r="81" spans="1:16" s="16" customFormat="1" ht="13.5" customHeight="1" x14ac:dyDescent="0.2">
      <c r="A81" s="122">
        <v>76</v>
      </c>
      <c r="B81" s="149" t="s">
        <v>81</v>
      </c>
      <c r="C81" s="149"/>
      <c r="D81" s="120" t="s">
        <v>82</v>
      </c>
      <c r="E81" s="24">
        <v>135</v>
      </c>
      <c r="F81" s="24">
        <v>98.8</v>
      </c>
      <c r="G81" s="24">
        <v>107</v>
      </c>
      <c r="H81" s="24">
        <v>325.2</v>
      </c>
      <c r="I81" s="24">
        <v>330.8</v>
      </c>
      <c r="J81" s="24">
        <v>330</v>
      </c>
      <c r="K81" s="24">
        <v>345.5</v>
      </c>
      <c r="L81" s="24">
        <v>298.89999999999998</v>
      </c>
      <c r="M81" s="24">
        <v>239.2</v>
      </c>
      <c r="N81" s="24">
        <v>225</v>
      </c>
      <c r="O81" s="127">
        <f t="shared" si="14"/>
        <v>-14.199999999999989</v>
      </c>
      <c r="P81" s="127">
        <f t="shared" si="15"/>
        <v>94.063545150501682</v>
      </c>
    </row>
    <row r="82" spans="1:16" s="16" customFormat="1" ht="13.5" customHeight="1" x14ac:dyDescent="0.2">
      <c r="A82" s="122">
        <v>77</v>
      </c>
      <c r="B82" s="149" t="s">
        <v>83</v>
      </c>
      <c r="C82" s="149"/>
      <c r="D82" s="120" t="s">
        <v>82</v>
      </c>
      <c r="E82" s="24">
        <v>68</v>
      </c>
      <c r="F82" s="24">
        <v>42.9</v>
      </c>
      <c r="G82" s="23">
        <v>68.900000000000006</v>
      </c>
      <c r="H82" s="23">
        <v>84.07</v>
      </c>
      <c r="I82" s="23">
        <v>78.5</v>
      </c>
      <c r="J82" s="23">
        <v>110</v>
      </c>
      <c r="K82" s="23">
        <v>200</v>
      </c>
      <c r="L82" s="23">
        <v>123.9</v>
      </c>
      <c r="M82" s="23">
        <v>136.19999999999999</v>
      </c>
      <c r="N82" s="23">
        <v>107.5</v>
      </c>
      <c r="O82" s="127">
        <f t="shared" si="14"/>
        <v>-28.699999999999989</v>
      </c>
      <c r="P82" s="127">
        <f t="shared" si="15"/>
        <v>78.928046989720997</v>
      </c>
    </row>
    <row r="83" spans="1:16" s="16" customFormat="1" ht="13.5" customHeight="1" x14ac:dyDescent="0.2">
      <c r="A83" s="122">
        <v>78</v>
      </c>
      <c r="B83" s="149" t="s">
        <v>84</v>
      </c>
      <c r="C83" s="149"/>
      <c r="D83" s="120" t="s">
        <v>82</v>
      </c>
      <c r="E83" s="55">
        <v>2500</v>
      </c>
      <c r="F83" s="55">
        <v>1520</v>
      </c>
      <c r="G83" s="55">
        <v>3240</v>
      </c>
      <c r="H83" s="55">
        <v>3500</v>
      </c>
      <c r="I83" s="55">
        <v>3500</v>
      </c>
      <c r="J83" s="55">
        <v>3000</v>
      </c>
      <c r="K83" s="55">
        <v>4160</v>
      </c>
      <c r="L83" s="55">
        <v>5910</v>
      </c>
      <c r="M83" s="55">
        <v>5441.7</v>
      </c>
      <c r="N83" s="55">
        <v>4936.1000000000004</v>
      </c>
      <c r="O83" s="127">
        <f t="shared" si="14"/>
        <v>-505.59999999999945</v>
      </c>
      <c r="P83" s="127">
        <f t="shared" si="15"/>
        <v>90.708785857360766</v>
      </c>
    </row>
    <row r="84" spans="1:16" s="16" customFormat="1" ht="13.5" customHeight="1" x14ac:dyDescent="0.2">
      <c r="A84" s="122">
        <v>79</v>
      </c>
      <c r="B84" s="149" t="s">
        <v>85</v>
      </c>
      <c r="C84" s="149"/>
      <c r="D84" s="120" t="s">
        <v>82</v>
      </c>
      <c r="E84" s="55">
        <v>300</v>
      </c>
      <c r="F84" s="55">
        <v>30</v>
      </c>
      <c r="G84" s="55">
        <v>70</v>
      </c>
      <c r="H84" s="55">
        <v>75</v>
      </c>
      <c r="I84" s="55">
        <v>100</v>
      </c>
      <c r="J84" s="55">
        <v>20</v>
      </c>
      <c r="K84" s="55">
        <v>20</v>
      </c>
      <c r="L84" s="55">
        <v>35</v>
      </c>
      <c r="M84" s="55">
        <v>80</v>
      </c>
      <c r="N84" s="55">
        <v>86</v>
      </c>
      <c r="O84" s="127">
        <f t="shared" si="14"/>
        <v>6</v>
      </c>
      <c r="P84" s="127">
        <f t="shared" si="15"/>
        <v>107.5</v>
      </c>
    </row>
    <row r="85" spans="1:16" s="16" customFormat="1" ht="13.5" customHeight="1" x14ac:dyDescent="0.2">
      <c r="A85" s="122">
        <v>80</v>
      </c>
      <c r="B85" s="149" t="s">
        <v>86</v>
      </c>
      <c r="C85" s="149"/>
      <c r="D85" s="120" t="s">
        <v>7</v>
      </c>
      <c r="E85" s="23">
        <v>2</v>
      </c>
      <c r="F85" s="23">
        <v>2</v>
      </c>
      <c r="G85" s="23">
        <v>2</v>
      </c>
      <c r="H85" s="23">
        <v>2</v>
      </c>
      <c r="I85" s="23">
        <v>2</v>
      </c>
      <c r="J85" s="23">
        <v>4</v>
      </c>
      <c r="K85" s="23">
        <v>4</v>
      </c>
      <c r="L85" s="23">
        <v>4</v>
      </c>
      <c r="M85" s="23">
        <v>4</v>
      </c>
      <c r="N85" s="23">
        <v>4</v>
      </c>
      <c r="O85" s="219">
        <f t="shared" si="14"/>
        <v>0</v>
      </c>
      <c r="P85" s="127">
        <f t="shared" si="15"/>
        <v>100</v>
      </c>
    </row>
    <row r="86" spans="1:16" s="16" customFormat="1" ht="13.5" customHeight="1" x14ac:dyDescent="0.2">
      <c r="A86" s="122">
        <v>81</v>
      </c>
      <c r="B86" s="149" t="s">
        <v>87</v>
      </c>
      <c r="C86" s="149"/>
      <c r="D86" s="120" t="s">
        <v>7</v>
      </c>
      <c r="E86" s="23">
        <v>118</v>
      </c>
      <c r="F86" s="23">
        <v>117</v>
      </c>
      <c r="G86" s="23">
        <v>118</v>
      </c>
      <c r="H86" s="23">
        <v>120</v>
      </c>
      <c r="I86" s="23">
        <v>119</v>
      </c>
      <c r="J86" s="23">
        <v>121</v>
      </c>
      <c r="K86" s="23">
        <v>130</v>
      </c>
      <c r="L86" s="23">
        <v>136</v>
      </c>
      <c r="M86" s="23">
        <v>139</v>
      </c>
      <c r="N86" s="23">
        <v>144</v>
      </c>
      <c r="O86" s="219">
        <f t="shared" si="14"/>
        <v>5</v>
      </c>
      <c r="P86" s="127">
        <f t="shared" si="15"/>
        <v>103.59712230215827</v>
      </c>
    </row>
    <row r="87" spans="1:16" s="16" customFormat="1" ht="13.5" customHeight="1" x14ac:dyDescent="0.2">
      <c r="A87" s="122">
        <v>82</v>
      </c>
      <c r="B87" s="149" t="s">
        <v>88</v>
      </c>
      <c r="C87" s="149"/>
      <c r="D87" s="120" t="s">
        <v>23</v>
      </c>
      <c r="E87" s="23">
        <v>3996</v>
      </c>
      <c r="F87" s="23">
        <v>3821</v>
      </c>
      <c r="G87" s="23">
        <v>3767</v>
      </c>
      <c r="H87" s="23">
        <v>3834</v>
      </c>
      <c r="I87" s="23">
        <f>2108+1742</f>
        <v>3850</v>
      </c>
      <c r="J87" s="23">
        <v>3899</v>
      </c>
      <c r="K87" s="23">
        <v>4060</v>
      </c>
      <c r="L87" s="23">
        <v>4365</v>
      </c>
      <c r="M87" s="23">
        <v>4419</v>
      </c>
      <c r="N87" s="23">
        <v>4650</v>
      </c>
      <c r="O87" s="219">
        <f t="shared" si="14"/>
        <v>231</v>
      </c>
      <c r="P87" s="127">
        <f t="shared" si="15"/>
        <v>105.2274270196877</v>
      </c>
    </row>
    <row r="88" spans="1:16" s="16" customFormat="1" ht="13.5" customHeight="1" x14ac:dyDescent="0.2">
      <c r="A88" s="122">
        <v>83</v>
      </c>
      <c r="B88" s="149" t="s">
        <v>89</v>
      </c>
      <c r="C88" s="149"/>
      <c r="D88" s="120" t="s">
        <v>23</v>
      </c>
      <c r="E88" s="23">
        <v>2050</v>
      </c>
      <c r="F88" s="23">
        <v>1919</v>
      </c>
      <c r="G88" s="23">
        <v>1922</v>
      </c>
      <c r="H88" s="23">
        <v>1985</v>
      </c>
      <c r="I88" s="23">
        <f>1085+868</f>
        <v>1953</v>
      </c>
      <c r="J88" s="23">
        <v>1983</v>
      </c>
      <c r="K88" s="23">
        <v>2067</v>
      </c>
      <c r="L88" s="23">
        <v>2256</v>
      </c>
      <c r="M88" s="23">
        <v>2257</v>
      </c>
      <c r="N88" s="23">
        <v>2369</v>
      </c>
      <c r="O88" s="219">
        <f t="shared" si="14"/>
        <v>112</v>
      </c>
      <c r="P88" s="127">
        <f t="shared" si="15"/>
        <v>104.96233938856889</v>
      </c>
    </row>
    <row r="89" spans="1:16" s="16" customFormat="1" ht="13.5" customHeight="1" x14ac:dyDescent="0.2">
      <c r="A89" s="122">
        <v>84</v>
      </c>
      <c r="B89" s="149" t="s">
        <v>90</v>
      </c>
      <c r="C89" s="149"/>
      <c r="D89" s="120" t="s">
        <v>23</v>
      </c>
      <c r="E89" s="23">
        <v>266</v>
      </c>
      <c r="F89" s="23">
        <v>84</v>
      </c>
      <c r="G89" s="23">
        <v>258</v>
      </c>
      <c r="H89" s="23">
        <v>256</v>
      </c>
      <c r="I89" s="23">
        <v>254</v>
      </c>
      <c r="J89" s="23">
        <v>284</v>
      </c>
      <c r="K89" s="23">
        <v>333</v>
      </c>
      <c r="L89" s="23">
        <v>314</v>
      </c>
      <c r="M89" s="23">
        <v>347</v>
      </c>
      <c r="N89" s="23">
        <v>330</v>
      </c>
      <c r="O89" s="219">
        <f t="shared" si="14"/>
        <v>-17</v>
      </c>
      <c r="P89" s="127">
        <f t="shared" si="15"/>
        <v>95.100864553314125</v>
      </c>
    </row>
    <row r="90" spans="1:16" s="16" customFormat="1" ht="13.5" customHeight="1" x14ac:dyDescent="0.2">
      <c r="A90" s="122">
        <v>85</v>
      </c>
      <c r="B90" s="149" t="s">
        <v>89</v>
      </c>
      <c r="C90" s="149"/>
      <c r="D90" s="120" t="s">
        <v>23</v>
      </c>
      <c r="E90" s="23">
        <v>204</v>
      </c>
      <c r="F90" s="23">
        <v>67</v>
      </c>
      <c r="G90" s="23">
        <v>190</v>
      </c>
      <c r="H90" s="23">
        <v>189</v>
      </c>
      <c r="I90" s="23">
        <v>187</v>
      </c>
      <c r="J90" s="23">
        <v>205</v>
      </c>
      <c r="K90" s="23">
        <v>237</v>
      </c>
      <c r="L90" s="23">
        <v>231</v>
      </c>
      <c r="M90" s="23">
        <v>252</v>
      </c>
      <c r="N90" s="23">
        <v>239</v>
      </c>
      <c r="O90" s="219">
        <f t="shared" si="14"/>
        <v>-13</v>
      </c>
      <c r="P90" s="127">
        <f t="shared" si="15"/>
        <v>94.841269841269835</v>
      </c>
    </row>
    <row r="91" spans="1:16" s="16" customFormat="1" ht="13.5" customHeight="1" x14ac:dyDescent="0.2">
      <c r="A91" s="122">
        <v>86</v>
      </c>
      <c r="B91" s="149" t="s">
        <v>91</v>
      </c>
      <c r="C91" s="149"/>
      <c r="D91" s="120" t="s">
        <v>23</v>
      </c>
      <c r="E91" s="23">
        <v>176</v>
      </c>
      <c r="F91" s="23">
        <v>174</v>
      </c>
      <c r="G91" s="23">
        <v>174</v>
      </c>
      <c r="H91" s="23">
        <v>175</v>
      </c>
      <c r="I91" s="23">
        <v>175</v>
      </c>
      <c r="J91" s="23">
        <v>183</v>
      </c>
      <c r="K91" s="23">
        <v>192</v>
      </c>
      <c r="L91" s="23">
        <v>200</v>
      </c>
      <c r="M91" s="23">
        <v>209</v>
      </c>
      <c r="N91" s="23">
        <v>213</v>
      </c>
      <c r="O91" s="219">
        <f t="shared" si="14"/>
        <v>4</v>
      </c>
      <c r="P91" s="127">
        <f t="shared" si="15"/>
        <v>101.91387559808614</v>
      </c>
    </row>
    <row r="92" spans="1:16" s="16" customFormat="1" ht="13.5" customHeight="1" x14ac:dyDescent="0.2">
      <c r="A92" s="122">
        <v>87</v>
      </c>
      <c r="B92" s="149" t="s">
        <v>89</v>
      </c>
      <c r="C92" s="149"/>
      <c r="D92" s="120" t="s">
        <v>23</v>
      </c>
      <c r="E92" s="23">
        <v>138</v>
      </c>
      <c r="F92" s="23">
        <v>40</v>
      </c>
      <c r="G92" s="23">
        <v>141</v>
      </c>
      <c r="H92" s="23">
        <v>142</v>
      </c>
      <c r="I92" s="23">
        <v>141</v>
      </c>
      <c r="J92" s="23">
        <v>143</v>
      </c>
      <c r="K92" s="23">
        <v>147</v>
      </c>
      <c r="L92" s="23">
        <v>155</v>
      </c>
      <c r="M92" s="23">
        <v>160</v>
      </c>
      <c r="N92" s="23">
        <v>163</v>
      </c>
      <c r="O92" s="219">
        <f t="shared" si="14"/>
        <v>3</v>
      </c>
      <c r="P92" s="127">
        <f t="shared" si="15"/>
        <v>101.875</v>
      </c>
    </row>
    <row r="93" spans="1:16" s="16" customFormat="1" ht="13.5" customHeight="1" x14ac:dyDescent="0.2">
      <c r="A93" s="122">
        <v>88</v>
      </c>
      <c r="B93" s="149" t="s">
        <v>92</v>
      </c>
      <c r="C93" s="149"/>
      <c r="D93" s="120" t="s">
        <v>23</v>
      </c>
      <c r="E93" s="23">
        <v>437</v>
      </c>
      <c r="F93" s="23">
        <v>378</v>
      </c>
      <c r="G93" s="23">
        <v>313</v>
      </c>
      <c r="H93" s="23">
        <v>300</v>
      </c>
      <c r="I93" s="23">
        <v>338</v>
      </c>
      <c r="J93" s="23">
        <v>367</v>
      </c>
      <c r="K93" s="23">
        <v>409</v>
      </c>
      <c r="L93" s="23">
        <v>501</v>
      </c>
      <c r="M93" s="23">
        <v>470</v>
      </c>
      <c r="N93" s="23">
        <v>542</v>
      </c>
      <c r="O93" s="219">
        <f t="shared" si="14"/>
        <v>72</v>
      </c>
      <c r="P93" s="127">
        <f t="shared" si="15"/>
        <v>115.31914893617021</v>
      </c>
    </row>
    <row r="94" spans="1:16" s="16" customFormat="1" ht="13.5" customHeight="1" x14ac:dyDescent="0.2">
      <c r="A94" s="122">
        <v>89</v>
      </c>
      <c r="B94" s="149" t="s">
        <v>93</v>
      </c>
      <c r="C94" s="149"/>
      <c r="D94" s="120" t="s">
        <v>23</v>
      </c>
      <c r="E94" s="23">
        <v>180</v>
      </c>
      <c r="F94" s="23">
        <v>150</v>
      </c>
      <c r="G94" s="23">
        <v>160</v>
      </c>
      <c r="H94" s="23">
        <v>180</v>
      </c>
      <c r="I94" s="23">
        <v>180</v>
      </c>
      <c r="J94" s="23">
        <v>178</v>
      </c>
      <c r="K94" s="23">
        <v>260</v>
      </c>
      <c r="L94" s="23">
        <v>309</v>
      </c>
      <c r="M94" s="23">
        <v>290</v>
      </c>
      <c r="N94" s="23">
        <v>312</v>
      </c>
      <c r="O94" s="219">
        <f t="shared" si="14"/>
        <v>22</v>
      </c>
      <c r="P94" s="127">
        <f t="shared" si="15"/>
        <v>107.58620689655172</v>
      </c>
    </row>
    <row r="95" spans="1:16" s="16" customFormat="1" ht="13.5" customHeight="1" x14ac:dyDescent="0.2">
      <c r="A95" s="122">
        <v>90</v>
      </c>
      <c r="B95" s="149" t="s">
        <v>94</v>
      </c>
      <c r="C95" s="149"/>
      <c r="D95" s="120" t="s">
        <v>23</v>
      </c>
      <c r="E95" s="23">
        <v>911</v>
      </c>
      <c r="F95" s="23">
        <v>1053</v>
      </c>
      <c r="G95" s="23">
        <v>1005</v>
      </c>
      <c r="H95" s="23">
        <v>1150</v>
      </c>
      <c r="I95" s="23">
        <v>1145</v>
      </c>
      <c r="J95" s="23">
        <v>1123</v>
      </c>
      <c r="K95" s="23">
        <v>1229</v>
      </c>
      <c r="L95" s="23">
        <v>1313</v>
      </c>
      <c r="M95" s="23">
        <v>1201</v>
      </c>
      <c r="N95" s="23">
        <v>1214</v>
      </c>
      <c r="O95" s="219">
        <f t="shared" si="14"/>
        <v>13</v>
      </c>
      <c r="P95" s="127">
        <f t="shared" si="15"/>
        <v>101.08243130724397</v>
      </c>
    </row>
    <row r="96" spans="1:16" s="16" customFormat="1" ht="13.5" customHeight="1" x14ac:dyDescent="0.2">
      <c r="A96" s="122">
        <v>91</v>
      </c>
      <c r="B96" s="149" t="s">
        <v>95</v>
      </c>
      <c r="C96" s="149"/>
      <c r="D96" s="120" t="s">
        <v>23</v>
      </c>
      <c r="E96" s="23">
        <v>914</v>
      </c>
      <c r="F96" s="23">
        <v>1053</v>
      </c>
      <c r="G96" s="23">
        <v>1016</v>
      </c>
      <c r="H96" s="23">
        <v>1160</v>
      </c>
      <c r="I96" s="23">
        <v>1157</v>
      </c>
      <c r="J96" s="23">
        <v>1130</v>
      </c>
      <c r="K96" s="23">
        <v>1233</v>
      </c>
      <c r="L96" s="23">
        <v>1313</v>
      </c>
      <c r="M96" s="23">
        <v>1214</v>
      </c>
      <c r="N96" s="23">
        <v>1216</v>
      </c>
      <c r="O96" s="219">
        <f t="shared" si="14"/>
        <v>2</v>
      </c>
      <c r="P96" s="127">
        <f t="shared" si="15"/>
        <v>100.164744645799</v>
      </c>
    </row>
    <row r="97" spans="1:16" s="16" customFormat="1" ht="27" customHeight="1" x14ac:dyDescent="0.2">
      <c r="A97" s="122">
        <v>92</v>
      </c>
      <c r="B97" s="149" t="s">
        <v>96</v>
      </c>
      <c r="C97" s="149"/>
      <c r="D97" s="120" t="s">
        <v>23</v>
      </c>
      <c r="E97" s="23">
        <v>16</v>
      </c>
      <c r="F97" s="23">
        <v>11</v>
      </c>
      <c r="G97" s="23">
        <v>8</v>
      </c>
      <c r="H97" s="23">
        <v>15</v>
      </c>
      <c r="I97" s="23">
        <v>20</v>
      </c>
      <c r="J97" s="23">
        <v>13</v>
      </c>
      <c r="K97" s="23">
        <v>18</v>
      </c>
      <c r="L97" s="23">
        <v>19</v>
      </c>
      <c r="M97" s="23">
        <v>13</v>
      </c>
      <c r="N97" s="23">
        <v>12</v>
      </c>
      <c r="O97" s="219">
        <f t="shared" si="14"/>
        <v>-1</v>
      </c>
      <c r="P97" s="127">
        <f t="shared" si="15"/>
        <v>92.307692307692307</v>
      </c>
    </row>
    <row r="98" spans="1:16" s="16" customFormat="1" ht="13.5" customHeight="1" x14ac:dyDescent="0.2">
      <c r="A98" s="122">
        <v>93</v>
      </c>
      <c r="B98" s="149" t="s">
        <v>97</v>
      </c>
      <c r="C98" s="149"/>
      <c r="D98" s="120" t="s">
        <v>23</v>
      </c>
      <c r="E98" s="23">
        <v>1</v>
      </c>
      <c r="F98" s="23">
        <v>2</v>
      </c>
      <c r="G98" s="23">
        <v>4</v>
      </c>
      <c r="H98" s="23">
        <v>1</v>
      </c>
      <c r="I98" s="23">
        <v>1</v>
      </c>
      <c r="J98" s="23">
        <v>2</v>
      </c>
      <c r="K98" s="23">
        <v>1</v>
      </c>
      <c r="L98" s="23">
        <v>1</v>
      </c>
      <c r="M98" s="23">
        <v>4</v>
      </c>
      <c r="N98" s="23">
        <v>1</v>
      </c>
      <c r="O98" s="219">
        <f t="shared" si="14"/>
        <v>-3</v>
      </c>
      <c r="P98" s="127">
        <f t="shared" si="15"/>
        <v>25</v>
      </c>
    </row>
    <row r="99" spans="1:16" s="16" customFormat="1" ht="13.5" customHeight="1" x14ac:dyDescent="0.2">
      <c r="A99" s="122">
        <v>94</v>
      </c>
      <c r="B99" s="149" t="s">
        <v>98</v>
      </c>
      <c r="C99" s="149"/>
      <c r="D99" s="120" t="s">
        <v>23</v>
      </c>
      <c r="E99" s="23">
        <v>600</v>
      </c>
      <c r="F99" s="23">
        <v>470</v>
      </c>
      <c r="G99" s="23">
        <v>333</v>
      </c>
      <c r="H99" s="23">
        <v>377</v>
      </c>
      <c r="I99" s="23">
        <v>402</v>
      </c>
      <c r="J99" s="23">
        <v>618</v>
      </c>
      <c r="K99" s="23">
        <v>262</v>
      </c>
      <c r="L99" s="23">
        <v>452</v>
      </c>
      <c r="M99" s="23">
        <v>806</v>
      </c>
      <c r="N99" s="23">
        <v>928</v>
      </c>
      <c r="O99" s="219">
        <f t="shared" si="14"/>
        <v>122</v>
      </c>
      <c r="P99" s="127">
        <f t="shared" si="15"/>
        <v>115.13647642679901</v>
      </c>
    </row>
    <row r="100" spans="1:16" s="16" customFormat="1" ht="13.5" customHeight="1" x14ac:dyDescent="0.2">
      <c r="A100" s="122">
        <v>95</v>
      </c>
      <c r="B100" s="149" t="s">
        <v>99</v>
      </c>
      <c r="C100" s="149"/>
      <c r="D100" s="120" t="s">
        <v>7</v>
      </c>
      <c r="E100" s="23">
        <v>67</v>
      </c>
      <c r="F100" s="23">
        <v>55</v>
      </c>
      <c r="G100" s="23">
        <v>70</v>
      </c>
      <c r="H100" s="23">
        <v>101</v>
      </c>
      <c r="I100" s="23">
        <v>131</v>
      </c>
      <c r="J100" s="23">
        <v>145</v>
      </c>
      <c r="K100" s="23">
        <v>179</v>
      </c>
      <c r="L100" s="23">
        <v>157</v>
      </c>
      <c r="M100" s="23">
        <v>147</v>
      </c>
      <c r="N100" s="23">
        <v>134</v>
      </c>
      <c r="O100" s="219">
        <f t="shared" si="14"/>
        <v>-13</v>
      </c>
      <c r="P100" s="127">
        <f t="shared" si="15"/>
        <v>91.156462585034021</v>
      </c>
    </row>
    <row r="101" spans="1:16" s="16" customFormat="1" ht="13.5" customHeight="1" x14ac:dyDescent="0.2">
      <c r="A101" s="122">
        <v>96</v>
      </c>
      <c r="B101" s="149" t="s">
        <v>100</v>
      </c>
      <c r="C101" s="149"/>
      <c r="D101" s="120" t="s">
        <v>23</v>
      </c>
      <c r="E101" s="23">
        <v>70</v>
      </c>
      <c r="F101" s="23">
        <v>67</v>
      </c>
      <c r="G101" s="23">
        <v>56</v>
      </c>
      <c r="H101" s="23">
        <v>107</v>
      </c>
      <c r="I101" s="23">
        <v>113</v>
      </c>
      <c r="J101" s="23">
        <v>147</v>
      </c>
      <c r="K101" s="23">
        <v>206</v>
      </c>
      <c r="L101" s="23">
        <v>212</v>
      </c>
      <c r="M101" s="23">
        <v>177</v>
      </c>
      <c r="N101" s="23">
        <v>144</v>
      </c>
      <c r="O101" s="219">
        <f t="shared" si="14"/>
        <v>-33</v>
      </c>
      <c r="P101" s="127">
        <f t="shared" si="15"/>
        <v>81.355932203389841</v>
      </c>
    </row>
    <row r="102" spans="1:16" s="16" customFormat="1" ht="19.5" customHeight="1" x14ac:dyDescent="0.2">
      <c r="A102" s="218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6" s="16" customFormat="1" ht="18" customHeight="1" x14ac:dyDescent="0.2">
      <c r="E103" s="5"/>
      <c r="F103" s="134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 s="16" customFormat="1" ht="18" customHeight="1" x14ac:dyDescent="0.2">
      <c r="B104" s="128"/>
      <c r="C104" s="128"/>
      <c r="D104" s="128"/>
    </row>
    <row r="105" spans="1:16" s="28" customFormat="1" ht="18" customHeight="1" x14ac:dyDescent="0.2">
      <c r="B105" s="151" t="s">
        <v>102</v>
      </c>
      <c r="C105" s="151"/>
      <c r="D105" s="29"/>
    </row>
    <row r="106" spans="1:16" s="28" customFormat="1" ht="18" customHeight="1" x14ac:dyDescent="0.2">
      <c r="B106" s="148" t="s">
        <v>117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  <row r="107" spans="1:16" s="41" customFormat="1" ht="16.5" customHeight="1" x14ac:dyDescent="0.2">
      <c r="A107" s="40"/>
      <c r="B107" s="87"/>
      <c r="C107" s="87"/>
    </row>
  </sheetData>
  <mergeCells count="109">
    <mergeCell ref="O4:P4"/>
    <mergeCell ref="B6:C6"/>
    <mergeCell ref="B7:C7"/>
    <mergeCell ref="A2:P2"/>
    <mergeCell ref="H3:P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O106"/>
    <mergeCell ref="B98:C98"/>
    <mergeCell ref="B99:C99"/>
    <mergeCell ref="B100:C100"/>
    <mergeCell ref="B101:C101"/>
    <mergeCell ref="A102:P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workbookViewId="0">
      <pane xSplit="4" ySplit="5" topLeftCell="E6" activePane="bottomRight" state="frozen"/>
      <selection activeCell="F10" sqref="F10"/>
      <selection pane="topRight" activeCell="F10" sqref="F10"/>
      <selection pane="bottomLeft" activeCell="F10" sqref="F10"/>
      <selection pane="bottomRight" activeCell="O6" sqref="O6:P101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4" width="7.85546875" style="1" customWidth="1"/>
    <col min="15" max="15" width="7.140625" style="1" bestFit="1" customWidth="1"/>
    <col min="16" max="16" width="6.140625" style="1" customWidth="1"/>
    <col min="17" max="17" width="0.7109375" style="1" customWidth="1"/>
    <col min="18" max="248" width="9.140625" style="1"/>
    <col min="249" max="249" width="3.7109375" style="1" customWidth="1"/>
    <col min="250" max="250" width="16.7109375" style="1" customWidth="1"/>
    <col min="251" max="251" width="15.7109375" style="1" customWidth="1"/>
    <col min="252" max="252" width="8.5703125" style="1" customWidth="1"/>
    <col min="253" max="256" width="7" style="1" customWidth="1"/>
    <col min="257" max="258" width="6.7109375" style="1" customWidth="1"/>
    <col min="259" max="259" width="0.5703125" style="1" customWidth="1"/>
    <col min="260" max="260" width="1.85546875" style="1" customWidth="1"/>
    <col min="261" max="504" width="9.140625" style="1"/>
    <col min="505" max="505" width="3.7109375" style="1" customWidth="1"/>
    <col min="506" max="506" width="16.7109375" style="1" customWidth="1"/>
    <col min="507" max="507" width="15.7109375" style="1" customWidth="1"/>
    <col min="508" max="508" width="8.5703125" style="1" customWidth="1"/>
    <col min="509" max="512" width="7" style="1" customWidth="1"/>
    <col min="513" max="514" width="6.7109375" style="1" customWidth="1"/>
    <col min="515" max="515" width="0.5703125" style="1" customWidth="1"/>
    <col min="516" max="516" width="1.85546875" style="1" customWidth="1"/>
    <col min="517" max="760" width="9.140625" style="1"/>
    <col min="761" max="761" width="3.7109375" style="1" customWidth="1"/>
    <col min="762" max="762" width="16.7109375" style="1" customWidth="1"/>
    <col min="763" max="763" width="15.7109375" style="1" customWidth="1"/>
    <col min="764" max="764" width="8.5703125" style="1" customWidth="1"/>
    <col min="765" max="768" width="7" style="1" customWidth="1"/>
    <col min="769" max="770" width="6.7109375" style="1" customWidth="1"/>
    <col min="771" max="771" width="0.5703125" style="1" customWidth="1"/>
    <col min="772" max="772" width="1.85546875" style="1" customWidth="1"/>
    <col min="773" max="1016" width="9.140625" style="1"/>
    <col min="1017" max="1017" width="3.7109375" style="1" customWidth="1"/>
    <col min="1018" max="1018" width="16.7109375" style="1" customWidth="1"/>
    <col min="1019" max="1019" width="15.7109375" style="1" customWidth="1"/>
    <col min="1020" max="1020" width="8.5703125" style="1" customWidth="1"/>
    <col min="1021" max="1024" width="7" style="1" customWidth="1"/>
    <col min="1025" max="1026" width="6.7109375" style="1" customWidth="1"/>
    <col min="1027" max="1027" width="0.5703125" style="1" customWidth="1"/>
    <col min="1028" max="1028" width="1.85546875" style="1" customWidth="1"/>
    <col min="1029" max="1272" width="9.140625" style="1"/>
    <col min="1273" max="1273" width="3.7109375" style="1" customWidth="1"/>
    <col min="1274" max="1274" width="16.7109375" style="1" customWidth="1"/>
    <col min="1275" max="1275" width="15.7109375" style="1" customWidth="1"/>
    <col min="1276" max="1276" width="8.5703125" style="1" customWidth="1"/>
    <col min="1277" max="1280" width="7" style="1" customWidth="1"/>
    <col min="1281" max="1282" width="6.7109375" style="1" customWidth="1"/>
    <col min="1283" max="1283" width="0.5703125" style="1" customWidth="1"/>
    <col min="1284" max="1284" width="1.85546875" style="1" customWidth="1"/>
    <col min="1285" max="1528" width="9.140625" style="1"/>
    <col min="1529" max="1529" width="3.7109375" style="1" customWidth="1"/>
    <col min="1530" max="1530" width="16.7109375" style="1" customWidth="1"/>
    <col min="1531" max="1531" width="15.7109375" style="1" customWidth="1"/>
    <col min="1532" max="1532" width="8.5703125" style="1" customWidth="1"/>
    <col min="1533" max="1536" width="7" style="1" customWidth="1"/>
    <col min="1537" max="1538" width="6.7109375" style="1" customWidth="1"/>
    <col min="1539" max="1539" width="0.5703125" style="1" customWidth="1"/>
    <col min="1540" max="1540" width="1.85546875" style="1" customWidth="1"/>
    <col min="1541" max="1784" width="9.140625" style="1"/>
    <col min="1785" max="1785" width="3.7109375" style="1" customWidth="1"/>
    <col min="1786" max="1786" width="16.7109375" style="1" customWidth="1"/>
    <col min="1787" max="1787" width="15.7109375" style="1" customWidth="1"/>
    <col min="1788" max="1788" width="8.5703125" style="1" customWidth="1"/>
    <col min="1789" max="1792" width="7" style="1" customWidth="1"/>
    <col min="1793" max="1794" width="6.7109375" style="1" customWidth="1"/>
    <col min="1795" max="1795" width="0.5703125" style="1" customWidth="1"/>
    <col min="1796" max="1796" width="1.85546875" style="1" customWidth="1"/>
    <col min="1797" max="2040" width="9.140625" style="1"/>
    <col min="2041" max="2041" width="3.7109375" style="1" customWidth="1"/>
    <col min="2042" max="2042" width="16.7109375" style="1" customWidth="1"/>
    <col min="2043" max="2043" width="15.7109375" style="1" customWidth="1"/>
    <col min="2044" max="2044" width="8.5703125" style="1" customWidth="1"/>
    <col min="2045" max="2048" width="7" style="1" customWidth="1"/>
    <col min="2049" max="2050" width="6.7109375" style="1" customWidth="1"/>
    <col min="2051" max="2051" width="0.5703125" style="1" customWidth="1"/>
    <col min="2052" max="2052" width="1.85546875" style="1" customWidth="1"/>
    <col min="2053" max="2296" width="9.140625" style="1"/>
    <col min="2297" max="2297" width="3.7109375" style="1" customWidth="1"/>
    <col min="2298" max="2298" width="16.7109375" style="1" customWidth="1"/>
    <col min="2299" max="2299" width="15.7109375" style="1" customWidth="1"/>
    <col min="2300" max="2300" width="8.5703125" style="1" customWidth="1"/>
    <col min="2301" max="2304" width="7" style="1" customWidth="1"/>
    <col min="2305" max="2306" width="6.7109375" style="1" customWidth="1"/>
    <col min="2307" max="2307" width="0.5703125" style="1" customWidth="1"/>
    <col min="2308" max="2308" width="1.85546875" style="1" customWidth="1"/>
    <col min="2309" max="2552" width="9.140625" style="1"/>
    <col min="2553" max="2553" width="3.7109375" style="1" customWidth="1"/>
    <col min="2554" max="2554" width="16.7109375" style="1" customWidth="1"/>
    <col min="2555" max="2555" width="15.7109375" style="1" customWidth="1"/>
    <col min="2556" max="2556" width="8.5703125" style="1" customWidth="1"/>
    <col min="2557" max="2560" width="7" style="1" customWidth="1"/>
    <col min="2561" max="2562" width="6.7109375" style="1" customWidth="1"/>
    <col min="2563" max="2563" width="0.5703125" style="1" customWidth="1"/>
    <col min="2564" max="2564" width="1.85546875" style="1" customWidth="1"/>
    <col min="2565" max="2808" width="9.140625" style="1"/>
    <col min="2809" max="2809" width="3.7109375" style="1" customWidth="1"/>
    <col min="2810" max="2810" width="16.7109375" style="1" customWidth="1"/>
    <col min="2811" max="2811" width="15.7109375" style="1" customWidth="1"/>
    <col min="2812" max="2812" width="8.5703125" style="1" customWidth="1"/>
    <col min="2813" max="2816" width="7" style="1" customWidth="1"/>
    <col min="2817" max="2818" width="6.7109375" style="1" customWidth="1"/>
    <col min="2819" max="2819" width="0.5703125" style="1" customWidth="1"/>
    <col min="2820" max="2820" width="1.85546875" style="1" customWidth="1"/>
    <col min="2821" max="3064" width="9.140625" style="1"/>
    <col min="3065" max="3065" width="3.7109375" style="1" customWidth="1"/>
    <col min="3066" max="3066" width="16.7109375" style="1" customWidth="1"/>
    <col min="3067" max="3067" width="15.7109375" style="1" customWidth="1"/>
    <col min="3068" max="3068" width="8.5703125" style="1" customWidth="1"/>
    <col min="3069" max="3072" width="7" style="1" customWidth="1"/>
    <col min="3073" max="3074" width="6.7109375" style="1" customWidth="1"/>
    <col min="3075" max="3075" width="0.5703125" style="1" customWidth="1"/>
    <col min="3076" max="3076" width="1.85546875" style="1" customWidth="1"/>
    <col min="3077" max="3320" width="9.140625" style="1"/>
    <col min="3321" max="3321" width="3.7109375" style="1" customWidth="1"/>
    <col min="3322" max="3322" width="16.7109375" style="1" customWidth="1"/>
    <col min="3323" max="3323" width="15.7109375" style="1" customWidth="1"/>
    <col min="3324" max="3324" width="8.5703125" style="1" customWidth="1"/>
    <col min="3325" max="3328" width="7" style="1" customWidth="1"/>
    <col min="3329" max="3330" width="6.7109375" style="1" customWidth="1"/>
    <col min="3331" max="3331" width="0.5703125" style="1" customWidth="1"/>
    <col min="3332" max="3332" width="1.85546875" style="1" customWidth="1"/>
    <col min="3333" max="3576" width="9.140625" style="1"/>
    <col min="3577" max="3577" width="3.7109375" style="1" customWidth="1"/>
    <col min="3578" max="3578" width="16.7109375" style="1" customWidth="1"/>
    <col min="3579" max="3579" width="15.7109375" style="1" customWidth="1"/>
    <col min="3580" max="3580" width="8.5703125" style="1" customWidth="1"/>
    <col min="3581" max="3584" width="7" style="1" customWidth="1"/>
    <col min="3585" max="3586" width="6.7109375" style="1" customWidth="1"/>
    <col min="3587" max="3587" width="0.5703125" style="1" customWidth="1"/>
    <col min="3588" max="3588" width="1.85546875" style="1" customWidth="1"/>
    <col min="3589" max="3832" width="9.140625" style="1"/>
    <col min="3833" max="3833" width="3.7109375" style="1" customWidth="1"/>
    <col min="3834" max="3834" width="16.7109375" style="1" customWidth="1"/>
    <col min="3835" max="3835" width="15.7109375" style="1" customWidth="1"/>
    <col min="3836" max="3836" width="8.5703125" style="1" customWidth="1"/>
    <col min="3837" max="3840" width="7" style="1" customWidth="1"/>
    <col min="3841" max="3842" width="6.7109375" style="1" customWidth="1"/>
    <col min="3843" max="3843" width="0.5703125" style="1" customWidth="1"/>
    <col min="3844" max="3844" width="1.85546875" style="1" customWidth="1"/>
    <col min="3845" max="4088" width="9.140625" style="1"/>
    <col min="4089" max="4089" width="3.7109375" style="1" customWidth="1"/>
    <col min="4090" max="4090" width="16.7109375" style="1" customWidth="1"/>
    <col min="4091" max="4091" width="15.7109375" style="1" customWidth="1"/>
    <col min="4092" max="4092" width="8.5703125" style="1" customWidth="1"/>
    <col min="4093" max="4096" width="7" style="1" customWidth="1"/>
    <col min="4097" max="4098" width="6.7109375" style="1" customWidth="1"/>
    <col min="4099" max="4099" width="0.5703125" style="1" customWidth="1"/>
    <col min="4100" max="4100" width="1.85546875" style="1" customWidth="1"/>
    <col min="4101" max="4344" width="9.140625" style="1"/>
    <col min="4345" max="4345" width="3.7109375" style="1" customWidth="1"/>
    <col min="4346" max="4346" width="16.7109375" style="1" customWidth="1"/>
    <col min="4347" max="4347" width="15.7109375" style="1" customWidth="1"/>
    <col min="4348" max="4348" width="8.5703125" style="1" customWidth="1"/>
    <col min="4349" max="4352" width="7" style="1" customWidth="1"/>
    <col min="4353" max="4354" width="6.7109375" style="1" customWidth="1"/>
    <col min="4355" max="4355" width="0.5703125" style="1" customWidth="1"/>
    <col min="4356" max="4356" width="1.85546875" style="1" customWidth="1"/>
    <col min="4357" max="4600" width="9.140625" style="1"/>
    <col min="4601" max="4601" width="3.7109375" style="1" customWidth="1"/>
    <col min="4602" max="4602" width="16.7109375" style="1" customWidth="1"/>
    <col min="4603" max="4603" width="15.7109375" style="1" customWidth="1"/>
    <col min="4604" max="4604" width="8.5703125" style="1" customWidth="1"/>
    <col min="4605" max="4608" width="7" style="1" customWidth="1"/>
    <col min="4609" max="4610" width="6.7109375" style="1" customWidth="1"/>
    <col min="4611" max="4611" width="0.5703125" style="1" customWidth="1"/>
    <col min="4612" max="4612" width="1.85546875" style="1" customWidth="1"/>
    <col min="4613" max="4856" width="9.140625" style="1"/>
    <col min="4857" max="4857" width="3.7109375" style="1" customWidth="1"/>
    <col min="4858" max="4858" width="16.7109375" style="1" customWidth="1"/>
    <col min="4859" max="4859" width="15.7109375" style="1" customWidth="1"/>
    <col min="4860" max="4860" width="8.5703125" style="1" customWidth="1"/>
    <col min="4861" max="4864" width="7" style="1" customWidth="1"/>
    <col min="4865" max="4866" width="6.7109375" style="1" customWidth="1"/>
    <col min="4867" max="4867" width="0.5703125" style="1" customWidth="1"/>
    <col min="4868" max="4868" width="1.85546875" style="1" customWidth="1"/>
    <col min="4869" max="5112" width="9.140625" style="1"/>
    <col min="5113" max="5113" width="3.7109375" style="1" customWidth="1"/>
    <col min="5114" max="5114" width="16.7109375" style="1" customWidth="1"/>
    <col min="5115" max="5115" width="15.7109375" style="1" customWidth="1"/>
    <col min="5116" max="5116" width="8.5703125" style="1" customWidth="1"/>
    <col min="5117" max="5120" width="7" style="1" customWidth="1"/>
    <col min="5121" max="5122" width="6.7109375" style="1" customWidth="1"/>
    <col min="5123" max="5123" width="0.5703125" style="1" customWidth="1"/>
    <col min="5124" max="5124" width="1.85546875" style="1" customWidth="1"/>
    <col min="5125" max="5368" width="9.140625" style="1"/>
    <col min="5369" max="5369" width="3.7109375" style="1" customWidth="1"/>
    <col min="5370" max="5370" width="16.7109375" style="1" customWidth="1"/>
    <col min="5371" max="5371" width="15.7109375" style="1" customWidth="1"/>
    <col min="5372" max="5372" width="8.5703125" style="1" customWidth="1"/>
    <col min="5373" max="5376" width="7" style="1" customWidth="1"/>
    <col min="5377" max="5378" width="6.7109375" style="1" customWidth="1"/>
    <col min="5379" max="5379" width="0.5703125" style="1" customWidth="1"/>
    <col min="5380" max="5380" width="1.85546875" style="1" customWidth="1"/>
    <col min="5381" max="5624" width="9.140625" style="1"/>
    <col min="5625" max="5625" width="3.7109375" style="1" customWidth="1"/>
    <col min="5626" max="5626" width="16.7109375" style="1" customWidth="1"/>
    <col min="5627" max="5627" width="15.7109375" style="1" customWidth="1"/>
    <col min="5628" max="5628" width="8.5703125" style="1" customWidth="1"/>
    <col min="5629" max="5632" width="7" style="1" customWidth="1"/>
    <col min="5633" max="5634" width="6.7109375" style="1" customWidth="1"/>
    <col min="5635" max="5635" width="0.5703125" style="1" customWidth="1"/>
    <col min="5636" max="5636" width="1.85546875" style="1" customWidth="1"/>
    <col min="5637" max="5880" width="9.140625" style="1"/>
    <col min="5881" max="5881" width="3.7109375" style="1" customWidth="1"/>
    <col min="5882" max="5882" width="16.7109375" style="1" customWidth="1"/>
    <col min="5883" max="5883" width="15.7109375" style="1" customWidth="1"/>
    <col min="5884" max="5884" width="8.5703125" style="1" customWidth="1"/>
    <col min="5885" max="5888" width="7" style="1" customWidth="1"/>
    <col min="5889" max="5890" width="6.7109375" style="1" customWidth="1"/>
    <col min="5891" max="5891" width="0.5703125" style="1" customWidth="1"/>
    <col min="5892" max="5892" width="1.85546875" style="1" customWidth="1"/>
    <col min="5893" max="6136" width="9.140625" style="1"/>
    <col min="6137" max="6137" width="3.7109375" style="1" customWidth="1"/>
    <col min="6138" max="6138" width="16.7109375" style="1" customWidth="1"/>
    <col min="6139" max="6139" width="15.7109375" style="1" customWidth="1"/>
    <col min="6140" max="6140" width="8.5703125" style="1" customWidth="1"/>
    <col min="6141" max="6144" width="7" style="1" customWidth="1"/>
    <col min="6145" max="6146" width="6.7109375" style="1" customWidth="1"/>
    <col min="6147" max="6147" width="0.5703125" style="1" customWidth="1"/>
    <col min="6148" max="6148" width="1.85546875" style="1" customWidth="1"/>
    <col min="6149" max="6392" width="9.140625" style="1"/>
    <col min="6393" max="6393" width="3.7109375" style="1" customWidth="1"/>
    <col min="6394" max="6394" width="16.7109375" style="1" customWidth="1"/>
    <col min="6395" max="6395" width="15.7109375" style="1" customWidth="1"/>
    <col min="6396" max="6396" width="8.5703125" style="1" customWidth="1"/>
    <col min="6397" max="6400" width="7" style="1" customWidth="1"/>
    <col min="6401" max="6402" width="6.7109375" style="1" customWidth="1"/>
    <col min="6403" max="6403" width="0.5703125" style="1" customWidth="1"/>
    <col min="6404" max="6404" width="1.85546875" style="1" customWidth="1"/>
    <col min="6405" max="6648" width="9.140625" style="1"/>
    <col min="6649" max="6649" width="3.7109375" style="1" customWidth="1"/>
    <col min="6650" max="6650" width="16.7109375" style="1" customWidth="1"/>
    <col min="6651" max="6651" width="15.7109375" style="1" customWidth="1"/>
    <col min="6652" max="6652" width="8.5703125" style="1" customWidth="1"/>
    <col min="6653" max="6656" width="7" style="1" customWidth="1"/>
    <col min="6657" max="6658" width="6.7109375" style="1" customWidth="1"/>
    <col min="6659" max="6659" width="0.5703125" style="1" customWidth="1"/>
    <col min="6660" max="6660" width="1.85546875" style="1" customWidth="1"/>
    <col min="6661" max="6904" width="9.140625" style="1"/>
    <col min="6905" max="6905" width="3.7109375" style="1" customWidth="1"/>
    <col min="6906" max="6906" width="16.7109375" style="1" customWidth="1"/>
    <col min="6907" max="6907" width="15.7109375" style="1" customWidth="1"/>
    <col min="6908" max="6908" width="8.5703125" style="1" customWidth="1"/>
    <col min="6909" max="6912" width="7" style="1" customWidth="1"/>
    <col min="6913" max="6914" width="6.7109375" style="1" customWidth="1"/>
    <col min="6915" max="6915" width="0.5703125" style="1" customWidth="1"/>
    <col min="6916" max="6916" width="1.85546875" style="1" customWidth="1"/>
    <col min="6917" max="7160" width="9.140625" style="1"/>
    <col min="7161" max="7161" width="3.7109375" style="1" customWidth="1"/>
    <col min="7162" max="7162" width="16.7109375" style="1" customWidth="1"/>
    <col min="7163" max="7163" width="15.7109375" style="1" customWidth="1"/>
    <col min="7164" max="7164" width="8.5703125" style="1" customWidth="1"/>
    <col min="7165" max="7168" width="7" style="1" customWidth="1"/>
    <col min="7169" max="7170" width="6.7109375" style="1" customWidth="1"/>
    <col min="7171" max="7171" width="0.5703125" style="1" customWidth="1"/>
    <col min="7172" max="7172" width="1.85546875" style="1" customWidth="1"/>
    <col min="7173" max="7416" width="9.140625" style="1"/>
    <col min="7417" max="7417" width="3.7109375" style="1" customWidth="1"/>
    <col min="7418" max="7418" width="16.7109375" style="1" customWidth="1"/>
    <col min="7419" max="7419" width="15.7109375" style="1" customWidth="1"/>
    <col min="7420" max="7420" width="8.5703125" style="1" customWidth="1"/>
    <col min="7421" max="7424" width="7" style="1" customWidth="1"/>
    <col min="7425" max="7426" width="6.7109375" style="1" customWidth="1"/>
    <col min="7427" max="7427" width="0.5703125" style="1" customWidth="1"/>
    <col min="7428" max="7428" width="1.85546875" style="1" customWidth="1"/>
    <col min="7429" max="7672" width="9.140625" style="1"/>
    <col min="7673" max="7673" width="3.7109375" style="1" customWidth="1"/>
    <col min="7674" max="7674" width="16.7109375" style="1" customWidth="1"/>
    <col min="7675" max="7675" width="15.7109375" style="1" customWidth="1"/>
    <col min="7676" max="7676" width="8.5703125" style="1" customWidth="1"/>
    <col min="7677" max="7680" width="7" style="1" customWidth="1"/>
    <col min="7681" max="7682" width="6.7109375" style="1" customWidth="1"/>
    <col min="7683" max="7683" width="0.5703125" style="1" customWidth="1"/>
    <col min="7684" max="7684" width="1.85546875" style="1" customWidth="1"/>
    <col min="7685" max="7928" width="9.140625" style="1"/>
    <col min="7929" max="7929" width="3.7109375" style="1" customWidth="1"/>
    <col min="7930" max="7930" width="16.7109375" style="1" customWidth="1"/>
    <col min="7931" max="7931" width="15.7109375" style="1" customWidth="1"/>
    <col min="7932" max="7932" width="8.5703125" style="1" customWidth="1"/>
    <col min="7933" max="7936" width="7" style="1" customWidth="1"/>
    <col min="7937" max="7938" width="6.7109375" style="1" customWidth="1"/>
    <col min="7939" max="7939" width="0.5703125" style="1" customWidth="1"/>
    <col min="7940" max="7940" width="1.85546875" style="1" customWidth="1"/>
    <col min="7941" max="8184" width="9.140625" style="1"/>
    <col min="8185" max="8185" width="3.7109375" style="1" customWidth="1"/>
    <col min="8186" max="8186" width="16.7109375" style="1" customWidth="1"/>
    <col min="8187" max="8187" width="15.7109375" style="1" customWidth="1"/>
    <col min="8188" max="8188" width="8.5703125" style="1" customWidth="1"/>
    <col min="8189" max="8192" width="7" style="1" customWidth="1"/>
    <col min="8193" max="8194" width="6.7109375" style="1" customWidth="1"/>
    <col min="8195" max="8195" width="0.5703125" style="1" customWidth="1"/>
    <col min="8196" max="8196" width="1.85546875" style="1" customWidth="1"/>
    <col min="8197" max="8440" width="9.140625" style="1"/>
    <col min="8441" max="8441" width="3.7109375" style="1" customWidth="1"/>
    <col min="8442" max="8442" width="16.7109375" style="1" customWidth="1"/>
    <col min="8443" max="8443" width="15.7109375" style="1" customWidth="1"/>
    <col min="8444" max="8444" width="8.5703125" style="1" customWidth="1"/>
    <col min="8445" max="8448" width="7" style="1" customWidth="1"/>
    <col min="8449" max="8450" width="6.7109375" style="1" customWidth="1"/>
    <col min="8451" max="8451" width="0.5703125" style="1" customWidth="1"/>
    <col min="8452" max="8452" width="1.85546875" style="1" customWidth="1"/>
    <col min="8453" max="8696" width="9.140625" style="1"/>
    <col min="8697" max="8697" width="3.7109375" style="1" customWidth="1"/>
    <col min="8698" max="8698" width="16.7109375" style="1" customWidth="1"/>
    <col min="8699" max="8699" width="15.7109375" style="1" customWidth="1"/>
    <col min="8700" max="8700" width="8.5703125" style="1" customWidth="1"/>
    <col min="8701" max="8704" width="7" style="1" customWidth="1"/>
    <col min="8705" max="8706" width="6.7109375" style="1" customWidth="1"/>
    <col min="8707" max="8707" width="0.5703125" style="1" customWidth="1"/>
    <col min="8708" max="8708" width="1.85546875" style="1" customWidth="1"/>
    <col min="8709" max="8952" width="9.140625" style="1"/>
    <col min="8953" max="8953" width="3.7109375" style="1" customWidth="1"/>
    <col min="8954" max="8954" width="16.7109375" style="1" customWidth="1"/>
    <col min="8955" max="8955" width="15.7109375" style="1" customWidth="1"/>
    <col min="8956" max="8956" width="8.5703125" style="1" customWidth="1"/>
    <col min="8957" max="8960" width="7" style="1" customWidth="1"/>
    <col min="8961" max="8962" width="6.7109375" style="1" customWidth="1"/>
    <col min="8963" max="8963" width="0.5703125" style="1" customWidth="1"/>
    <col min="8964" max="8964" width="1.85546875" style="1" customWidth="1"/>
    <col min="8965" max="9208" width="9.140625" style="1"/>
    <col min="9209" max="9209" width="3.7109375" style="1" customWidth="1"/>
    <col min="9210" max="9210" width="16.7109375" style="1" customWidth="1"/>
    <col min="9211" max="9211" width="15.7109375" style="1" customWidth="1"/>
    <col min="9212" max="9212" width="8.5703125" style="1" customWidth="1"/>
    <col min="9213" max="9216" width="7" style="1" customWidth="1"/>
    <col min="9217" max="9218" width="6.7109375" style="1" customWidth="1"/>
    <col min="9219" max="9219" width="0.5703125" style="1" customWidth="1"/>
    <col min="9220" max="9220" width="1.85546875" style="1" customWidth="1"/>
    <col min="9221" max="9464" width="9.140625" style="1"/>
    <col min="9465" max="9465" width="3.7109375" style="1" customWidth="1"/>
    <col min="9466" max="9466" width="16.7109375" style="1" customWidth="1"/>
    <col min="9467" max="9467" width="15.7109375" style="1" customWidth="1"/>
    <col min="9468" max="9468" width="8.5703125" style="1" customWidth="1"/>
    <col min="9469" max="9472" width="7" style="1" customWidth="1"/>
    <col min="9473" max="9474" width="6.7109375" style="1" customWidth="1"/>
    <col min="9475" max="9475" width="0.5703125" style="1" customWidth="1"/>
    <col min="9476" max="9476" width="1.85546875" style="1" customWidth="1"/>
    <col min="9477" max="9720" width="9.140625" style="1"/>
    <col min="9721" max="9721" width="3.7109375" style="1" customWidth="1"/>
    <col min="9722" max="9722" width="16.7109375" style="1" customWidth="1"/>
    <col min="9723" max="9723" width="15.7109375" style="1" customWidth="1"/>
    <col min="9724" max="9724" width="8.5703125" style="1" customWidth="1"/>
    <col min="9725" max="9728" width="7" style="1" customWidth="1"/>
    <col min="9729" max="9730" width="6.7109375" style="1" customWidth="1"/>
    <col min="9731" max="9731" width="0.5703125" style="1" customWidth="1"/>
    <col min="9732" max="9732" width="1.85546875" style="1" customWidth="1"/>
    <col min="9733" max="9976" width="9.140625" style="1"/>
    <col min="9977" max="9977" width="3.7109375" style="1" customWidth="1"/>
    <col min="9978" max="9978" width="16.7109375" style="1" customWidth="1"/>
    <col min="9979" max="9979" width="15.7109375" style="1" customWidth="1"/>
    <col min="9980" max="9980" width="8.5703125" style="1" customWidth="1"/>
    <col min="9981" max="9984" width="7" style="1" customWidth="1"/>
    <col min="9985" max="9986" width="6.7109375" style="1" customWidth="1"/>
    <col min="9987" max="9987" width="0.5703125" style="1" customWidth="1"/>
    <col min="9988" max="9988" width="1.85546875" style="1" customWidth="1"/>
    <col min="9989" max="10232" width="9.140625" style="1"/>
    <col min="10233" max="10233" width="3.7109375" style="1" customWidth="1"/>
    <col min="10234" max="10234" width="16.7109375" style="1" customWidth="1"/>
    <col min="10235" max="10235" width="15.7109375" style="1" customWidth="1"/>
    <col min="10236" max="10236" width="8.5703125" style="1" customWidth="1"/>
    <col min="10237" max="10240" width="7" style="1" customWidth="1"/>
    <col min="10241" max="10242" width="6.7109375" style="1" customWidth="1"/>
    <col min="10243" max="10243" width="0.5703125" style="1" customWidth="1"/>
    <col min="10244" max="10244" width="1.85546875" style="1" customWidth="1"/>
    <col min="10245" max="10488" width="9.140625" style="1"/>
    <col min="10489" max="10489" width="3.7109375" style="1" customWidth="1"/>
    <col min="10490" max="10490" width="16.7109375" style="1" customWidth="1"/>
    <col min="10491" max="10491" width="15.7109375" style="1" customWidth="1"/>
    <col min="10492" max="10492" width="8.5703125" style="1" customWidth="1"/>
    <col min="10493" max="10496" width="7" style="1" customWidth="1"/>
    <col min="10497" max="10498" width="6.7109375" style="1" customWidth="1"/>
    <col min="10499" max="10499" width="0.5703125" style="1" customWidth="1"/>
    <col min="10500" max="10500" width="1.85546875" style="1" customWidth="1"/>
    <col min="10501" max="10744" width="9.140625" style="1"/>
    <col min="10745" max="10745" width="3.7109375" style="1" customWidth="1"/>
    <col min="10746" max="10746" width="16.7109375" style="1" customWidth="1"/>
    <col min="10747" max="10747" width="15.7109375" style="1" customWidth="1"/>
    <col min="10748" max="10748" width="8.5703125" style="1" customWidth="1"/>
    <col min="10749" max="10752" width="7" style="1" customWidth="1"/>
    <col min="10753" max="10754" width="6.7109375" style="1" customWidth="1"/>
    <col min="10755" max="10755" width="0.5703125" style="1" customWidth="1"/>
    <col min="10756" max="10756" width="1.85546875" style="1" customWidth="1"/>
    <col min="10757" max="11000" width="9.140625" style="1"/>
    <col min="11001" max="11001" width="3.7109375" style="1" customWidth="1"/>
    <col min="11002" max="11002" width="16.7109375" style="1" customWidth="1"/>
    <col min="11003" max="11003" width="15.7109375" style="1" customWidth="1"/>
    <col min="11004" max="11004" width="8.5703125" style="1" customWidth="1"/>
    <col min="11005" max="11008" width="7" style="1" customWidth="1"/>
    <col min="11009" max="11010" width="6.7109375" style="1" customWidth="1"/>
    <col min="11011" max="11011" width="0.5703125" style="1" customWidth="1"/>
    <col min="11012" max="11012" width="1.85546875" style="1" customWidth="1"/>
    <col min="11013" max="11256" width="9.140625" style="1"/>
    <col min="11257" max="11257" width="3.7109375" style="1" customWidth="1"/>
    <col min="11258" max="11258" width="16.7109375" style="1" customWidth="1"/>
    <col min="11259" max="11259" width="15.7109375" style="1" customWidth="1"/>
    <col min="11260" max="11260" width="8.5703125" style="1" customWidth="1"/>
    <col min="11261" max="11264" width="7" style="1" customWidth="1"/>
    <col min="11265" max="11266" width="6.7109375" style="1" customWidth="1"/>
    <col min="11267" max="11267" width="0.5703125" style="1" customWidth="1"/>
    <col min="11268" max="11268" width="1.85546875" style="1" customWidth="1"/>
    <col min="11269" max="11512" width="9.140625" style="1"/>
    <col min="11513" max="11513" width="3.7109375" style="1" customWidth="1"/>
    <col min="11514" max="11514" width="16.7109375" style="1" customWidth="1"/>
    <col min="11515" max="11515" width="15.7109375" style="1" customWidth="1"/>
    <col min="11516" max="11516" width="8.5703125" style="1" customWidth="1"/>
    <col min="11517" max="11520" width="7" style="1" customWidth="1"/>
    <col min="11521" max="11522" width="6.7109375" style="1" customWidth="1"/>
    <col min="11523" max="11523" width="0.5703125" style="1" customWidth="1"/>
    <col min="11524" max="11524" width="1.85546875" style="1" customWidth="1"/>
    <col min="11525" max="11768" width="9.140625" style="1"/>
    <col min="11769" max="11769" width="3.7109375" style="1" customWidth="1"/>
    <col min="11770" max="11770" width="16.7109375" style="1" customWidth="1"/>
    <col min="11771" max="11771" width="15.7109375" style="1" customWidth="1"/>
    <col min="11772" max="11772" width="8.5703125" style="1" customWidth="1"/>
    <col min="11773" max="11776" width="7" style="1" customWidth="1"/>
    <col min="11777" max="11778" width="6.7109375" style="1" customWidth="1"/>
    <col min="11779" max="11779" width="0.5703125" style="1" customWidth="1"/>
    <col min="11780" max="11780" width="1.85546875" style="1" customWidth="1"/>
    <col min="11781" max="12024" width="9.140625" style="1"/>
    <col min="12025" max="12025" width="3.7109375" style="1" customWidth="1"/>
    <col min="12026" max="12026" width="16.7109375" style="1" customWidth="1"/>
    <col min="12027" max="12027" width="15.7109375" style="1" customWidth="1"/>
    <col min="12028" max="12028" width="8.5703125" style="1" customWidth="1"/>
    <col min="12029" max="12032" width="7" style="1" customWidth="1"/>
    <col min="12033" max="12034" width="6.7109375" style="1" customWidth="1"/>
    <col min="12035" max="12035" width="0.5703125" style="1" customWidth="1"/>
    <col min="12036" max="12036" width="1.85546875" style="1" customWidth="1"/>
    <col min="12037" max="12280" width="9.140625" style="1"/>
    <col min="12281" max="12281" width="3.7109375" style="1" customWidth="1"/>
    <col min="12282" max="12282" width="16.7109375" style="1" customWidth="1"/>
    <col min="12283" max="12283" width="15.7109375" style="1" customWidth="1"/>
    <col min="12284" max="12284" width="8.5703125" style="1" customWidth="1"/>
    <col min="12285" max="12288" width="7" style="1" customWidth="1"/>
    <col min="12289" max="12290" width="6.7109375" style="1" customWidth="1"/>
    <col min="12291" max="12291" width="0.5703125" style="1" customWidth="1"/>
    <col min="12292" max="12292" width="1.85546875" style="1" customWidth="1"/>
    <col min="12293" max="12536" width="9.140625" style="1"/>
    <col min="12537" max="12537" width="3.7109375" style="1" customWidth="1"/>
    <col min="12538" max="12538" width="16.7109375" style="1" customWidth="1"/>
    <col min="12539" max="12539" width="15.7109375" style="1" customWidth="1"/>
    <col min="12540" max="12540" width="8.5703125" style="1" customWidth="1"/>
    <col min="12541" max="12544" width="7" style="1" customWidth="1"/>
    <col min="12545" max="12546" width="6.7109375" style="1" customWidth="1"/>
    <col min="12547" max="12547" width="0.5703125" style="1" customWidth="1"/>
    <col min="12548" max="12548" width="1.85546875" style="1" customWidth="1"/>
    <col min="12549" max="12792" width="9.140625" style="1"/>
    <col min="12793" max="12793" width="3.7109375" style="1" customWidth="1"/>
    <col min="12794" max="12794" width="16.7109375" style="1" customWidth="1"/>
    <col min="12795" max="12795" width="15.7109375" style="1" customWidth="1"/>
    <col min="12796" max="12796" width="8.5703125" style="1" customWidth="1"/>
    <col min="12797" max="12800" width="7" style="1" customWidth="1"/>
    <col min="12801" max="12802" width="6.7109375" style="1" customWidth="1"/>
    <col min="12803" max="12803" width="0.5703125" style="1" customWidth="1"/>
    <col min="12804" max="12804" width="1.85546875" style="1" customWidth="1"/>
    <col min="12805" max="13048" width="9.140625" style="1"/>
    <col min="13049" max="13049" width="3.7109375" style="1" customWidth="1"/>
    <col min="13050" max="13050" width="16.7109375" style="1" customWidth="1"/>
    <col min="13051" max="13051" width="15.7109375" style="1" customWidth="1"/>
    <col min="13052" max="13052" width="8.5703125" style="1" customWidth="1"/>
    <col min="13053" max="13056" width="7" style="1" customWidth="1"/>
    <col min="13057" max="13058" width="6.7109375" style="1" customWidth="1"/>
    <col min="13059" max="13059" width="0.5703125" style="1" customWidth="1"/>
    <col min="13060" max="13060" width="1.85546875" style="1" customWidth="1"/>
    <col min="13061" max="13304" width="9.140625" style="1"/>
    <col min="13305" max="13305" width="3.7109375" style="1" customWidth="1"/>
    <col min="13306" max="13306" width="16.7109375" style="1" customWidth="1"/>
    <col min="13307" max="13307" width="15.7109375" style="1" customWidth="1"/>
    <col min="13308" max="13308" width="8.5703125" style="1" customWidth="1"/>
    <col min="13309" max="13312" width="7" style="1" customWidth="1"/>
    <col min="13313" max="13314" width="6.7109375" style="1" customWidth="1"/>
    <col min="13315" max="13315" width="0.5703125" style="1" customWidth="1"/>
    <col min="13316" max="13316" width="1.85546875" style="1" customWidth="1"/>
    <col min="13317" max="13560" width="9.140625" style="1"/>
    <col min="13561" max="13561" width="3.7109375" style="1" customWidth="1"/>
    <col min="13562" max="13562" width="16.7109375" style="1" customWidth="1"/>
    <col min="13563" max="13563" width="15.7109375" style="1" customWidth="1"/>
    <col min="13564" max="13564" width="8.5703125" style="1" customWidth="1"/>
    <col min="13565" max="13568" width="7" style="1" customWidth="1"/>
    <col min="13569" max="13570" width="6.7109375" style="1" customWidth="1"/>
    <col min="13571" max="13571" width="0.5703125" style="1" customWidth="1"/>
    <col min="13572" max="13572" width="1.85546875" style="1" customWidth="1"/>
    <col min="13573" max="13816" width="9.140625" style="1"/>
    <col min="13817" max="13817" width="3.7109375" style="1" customWidth="1"/>
    <col min="13818" max="13818" width="16.7109375" style="1" customWidth="1"/>
    <col min="13819" max="13819" width="15.7109375" style="1" customWidth="1"/>
    <col min="13820" max="13820" width="8.5703125" style="1" customWidth="1"/>
    <col min="13821" max="13824" width="7" style="1" customWidth="1"/>
    <col min="13825" max="13826" width="6.7109375" style="1" customWidth="1"/>
    <col min="13827" max="13827" width="0.5703125" style="1" customWidth="1"/>
    <col min="13828" max="13828" width="1.85546875" style="1" customWidth="1"/>
    <col min="13829" max="14072" width="9.140625" style="1"/>
    <col min="14073" max="14073" width="3.7109375" style="1" customWidth="1"/>
    <col min="14074" max="14074" width="16.7109375" style="1" customWidth="1"/>
    <col min="14075" max="14075" width="15.7109375" style="1" customWidth="1"/>
    <col min="14076" max="14076" width="8.5703125" style="1" customWidth="1"/>
    <col min="14077" max="14080" width="7" style="1" customWidth="1"/>
    <col min="14081" max="14082" width="6.7109375" style="1" customWidth="1"/>
    <col min="14083" max="14083" width="0.5703125" style="1" customWidth="1"/>
    <col min="14084" max="14084" width="1.85546875" style="1" customWidth="1"/>
    <col min="14085" max="14328" width="9.140625" style="1"/>
    <col min="14329" max="14329" width="3.7109375" style="1" customWidth="1"/>
    <col min="14330" max="14330" width="16.7109375" style="1" customWidth="1"/>
    <col min="14331" max="14331" width="15.7109375" style="1" customWidth="1"/>
    <col min="14332" max="14332" width="8.5703125" style="1" customWidth="1"/>
    <col min="14333" max="14336" width="7" style="1" customWidth="1"/>
    <col min="14337" max="14338" width="6.7109375" style="1" customWidth="1"/>
    <col min="14339" max="14339" width="0.5703125" style="1" customWidth="1"/>
    <col min="14340" max="14340" width="1.85546875" style="1" customWidth="1"/>
    <col min="14341" max="14584" width="9.140625" style="1"/>
    <col min="14585" max="14585" width="3.7109375" style="1" customWidth="1"/>
    <col min="14586" max="14586" width="16.7109375" style="1" customWidth="1"/>
    <col min="14587" max="14587" width="15.7109375" style="1" customWidth="1"/>
    <col min="14588" max="14588" width="8.5703125" style="1" customWidth="1"/>
    <col min="14589" max="14592" width="7" style="1" customWidth="1"/>
    <col min="14593" max="14594" width="6.7109375" style="1" customWidth="1"/>
    <col min="14595" max="14595" width="0.5703125" style="1" customWidth="1"/>
    <col min="14596" max="14596" width="1.85546875" style="1" customWidth="1"/>
    <col min="14597" max="14840" width="9.140625" style="1"/>
    <col min="14841" max="14841" width="3.7109375" style="1" customWidth="1"/>
    <col min="14842" max="14842" width="16.7109375" style="1" customWidth="1"/>
    <col min="14843" max="14843" width="15.7109375" style="1" customWidth="1"/>
    <col min="14844" max="14844" width="8.5703125" style="1" customWidth="1"/>
    <col min="14845" max="14848" width="7" style="1" customWidth="1"/>
    <col min="14849" max="14850" width="6.7109375" style="1" customWidth="1"/>
    <col min="14851" max="14851" width="0.5703125" style="1" customWidth="1"/>
    <col min="14852" max="14852" width="1.85546875" style="1" customWidth="1"/>
    <col min="14853" max="15096" width="9.140625" style="1"/>
    <col min="15097" max="15097" width="3.7109375" style="1" customWidth="1"/>
    <col min="15098" max="15098" width="16.7109375" style="1" customWidth="1"/>
    <col min="15099" max="15099" width="15.7109375" style="1" customWidth="1"/>
    <col min="15100" max="15100" width="8.5703125" style="1" customWidth="1"/>
    <col min="15101" max="15104" width="7" style="1" customWidth="1"/>
    <col min="15105" max="15106" width="6.7109375" style="1" customWidth="1"/>
    <col min="15107" max="15107" width="0.5703125" style="1" customWidth="1"/>
    <col min="15108" max="15108" width="1.85546875" style="1" customWidth="1"/>
    <col min="15109" max="15352" width="9.140625" style="1"/>
    <col min="15353" max="15353" width="3.7109375" style="1" customWidth="1"/>
    <col min="15354" max="15354" width="16.7109375" style="1" customWidth="1"/>
    <col min="15355" max="15355" width="15.7109375" style="1" customWidth="1"/>
    <col min="15356" max="15356" width="8.5703125" style="1" customWidth="1"/>
    <col min="15357" max="15360" width="7" style="1" customWidth="1"/>
    <col min="15361" max="15362" width="6.7109375" style="1" customWidth="1"/>
    <col min="15363" max="15363" width="0.5703125" style="1" customWidth="1"/>
    <col min="15364" max="15364" width="1.85546875" style="1" customWidth="1"/>
    <col min="15365" max="15608" width="9.140625" style="1"/>
    <col min="15609" max="15609" width="3.7109375" style="1" customWidth="1"/>
    <col min="15610" max="15610" width="16.7109375" style="1" customWidth="1"/>
    <col min="15611" max="15611" width="15.7109375" style="1" customWidth="1"/>
    <col min="15612" max="15612" width="8.5703125" style="1" customWidth="1"/>
    <col min="15613" max="15616" width="7" style="1" customWidth="1"/>
    <col min="15617" max="15618" width="6.7109375" style="1" customWidth="1"/>
    <col min="15619" max="15619" width="0.5703125" style="1" customWidth="1"/>
    <col min="15620" max="15620" width="1.85546875" style="1" customWidth="1"/>
    <col min="15621" max="15864" width="9.140625" style="1"/>
    <col min="15865" max="15865" width="3.7109375" style="1" customWidth="1"/>
    <col min="15866" max="15866" width="16.7109375" style="1" customWidth="1"/>
    <col min="15867" max="15867" width="15.7109375" style="1" customWidth="1"/>
    <col min="15868" max="15868" width="8.5703125" style="1" customWidth="1"/>
    <col min="15869" max="15872" width="7" style="1" customWidth="1"/>
    <col min="15873" max="15874" width="6.7109375" style="1" customWidth="1"/>
    <col min="15875" max="15875" width="0.5703125" style="1" customWidth="1"/>
    <col min="15876" max="15876" width="1.85546875" style="1" customWidth="1"/>
    <col min="15877" max="16120" width="9.140625" style="1"/>
    <col min="16121" max="16121" width="3.7109375" style="1" customWidth="1"/>
    <col min="16122" max="16122" width="16.7109375" style="1" customWidth="1"/>
    <col min="16123" max="16123" width="15.7109375" style="1" customWidth="1"/>
    <col min="16124" max="16124" width="8.5703125" style="1" customWidth="1"/>
    <col min="16125" max="16128" width="7" style="1" customWidth="1"/>
    <col min="16129" max="16130" width="6.7109375" style="1" customWidth="1"/>
    <col min="16131" max="16131" width="0.5703125" style="1" customWidth="1"/>
    <col min="16132" max="16132" width="1.85546875" style="1" customWidth="1"/>
    <col min="16133" max="16384" width="9.140625" style="1"/>
  </cols>
  <sheetData>
    <row r="1" spans="1:18" ht="15" customHeight="1" x14ac:dyDescent="0.2">
      <c r="B1" s="2" t="s">
        <v>115</v>
      </c>
      <c r="C1" s="2"/>
      <c r="D1" s="31"/>
      <c r="G1" s="48"/>
      <c r="H1" s="61"/>
      <c r="I1" s="61"/>
      <c r="J1" s="61"/>
      <c r="K1" s="61"/>
      <c r="L1" s="61"/>
      <c r="M1" s="61"/>
      <c r="N1" s="61"/>
      <c r="O1" s="61"/>
      <c r="P1" s="61"/>
    </row>
    <row r="2" spans="1:18" ht="18.75" customHeight="1" x14ac:dyDescent="0.2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8" ht="14.25" customHeight="1" x14ac:dyDescent="0.2">
      <c r="H3" s="180" t="s">
        <v>120</v>
      </c>
      <c r="I3" s="180"/>
      <c r="J3" s="180"/>
      <c r="K3" s="180"/>
      <c r="L3" s="180"/>
      <c r="M3" s="180"/>
      <c r="N3" s="180"/>
      <c r="O3" s="180"/>
      <c r="P3" s="180"/>
    </row>
    <row r="4" spans="1:18" s="5" customFormat="1" ht="15" customHeight="1" x14ac:dyDescent="0.2">
      <c r="A4" s="173" t="s">
        <v>1</v>
      </c>
      <c r="B4" s="149" t="s">
        <v>2</v>
      </c>
      <c r="C4" s="149"/>
      <c r="D4" s="155" t="s">
        <v>3</v>
      </c>
      <c r="E4" s="174">
        <v>2008</v>
      </c>
      <c r="F4" s="174">
        <v>2009</v>
      </c>
      <c r="G4" s="174">
        <v>2010</v>
      </c>
      <c r="H4" s="174">
        <v>2011</v>
      </c>
      <c r="I4" s="174">
        <v>2012</v>
      </c>
      <c r="J4" s="174">
        <v>2013</v>
      </c>
      <c r="K4" s="174">
        <v>2014</v>
      </c>
      <c r="L4" s="174">
        <v>2015</v>
      </c>
      <c r="M4" s="174">
        <v>2016</v>
      </c>
      <c r="N4" s="174">
        <v>2017</v>
      </c>
      <c r="O4" s="167" t="s">
        <v>118</v>
      </c>
      <c r="P4" s="168"/>
    </row>
    <row r="5" spans="1:18" s="5" customFormat="1" ht="15" customHeight="1" x14ac:dyDescent="0.2">
      <c r="A5" s="173"/>
      <c r="B5" s="149"/>
      <c r="C5" s="149"/>
      <c r="D5" s="155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23" t="s">
        <v>4</v>
      </c>
      <c r="P5" s="123" t="s">
        <v>5</v>
      </c>
    </row>
    <row r="6" spans="1:18" s="5" customFormat="1" ht="13.5" customHeight="1" x14ac:dyDescent="0.2">
      <c r="A6" s="122">
        <v>1</v>
      </c>
      <c r="B6" s="149" t="s">
        <v>6</v>
      </c>
      <c r="C6" s="149"/>
      <c r="D6" s="120" t="s">
        <v>7</v>
      </c>
      <c r="E6" s="49">
        <f>Асгат!E6+Баяндэлгэр!E6+Dariganga!E6+munkhhaan!E6+Naran!E6+Ongon!E6+sukhbaatar!E6+Tuvshinshiree!E6+'Tumentsogt '!E6+'Uulbayan '!E6+khalzan!E6+erdenetsagaan!E6+'Baruu-Urt '!E6</f>
        <v>66</v>
      </c>
      <c r="F6" s="49">
        <f>Асгат!F6+Баяндэлгэр!F6+Dariganga!F6+munkhhaan!F6+Naran!F6+Ongon!F6+sukhbaatar!F6+Tuvshinshiree!F6+'Tumentsogt '!F6+'Uulbayan '!F6+khalzan!F6+erdenetsagaan!F6+'Baruu-Urt '!F6</f>
        <v>66</v>
      </c>
      <c r="G6" s="49">
        <f>Асгат!G6+Баяндэлгэр!G6+Dariganga!G6+munkhhaan!G6+Naran!G6+Ongon!G6+sukhbaatar!G6+Tuvshinshiree!G6+'Tumentsogt '!G6+'Uulbayan '!G6+khalzan!G6+erdenetsagaan!G6+'Baruu-Urt '!G6</f>
        <v>66</v>
      </c>
      <c r="H6" s="49">
        <f>Асгат!H6+Баяндэлгэр!H6+Dariganga!H6+munkhhaan!H6+Naran!H6+Ongon!H6+sukhbaatar!H6+Tuvshinshiree!H6+'Tumentsogt '!H6+'Uulbayan '!H6+khalzan!H6+erdenetsagaan!H6+'Baruu-Urt '!H6</f>
        <v>66</v>
      </c>
      <c r="I6" s="49">
        <f>Асгат!I6+Баяндэлгэр!I6+Dariganga!I6+munkhhaan!I6+Naran!I6+Ongon!I6+sukhbaatar!I6+Tuvshinshiree!I6+'Tumentsogt '!I6+'Uulbayan '!I6+khalzan!I6+erdenetsagaan!I6+'Baruu-Urt '!I6</f>
        <v>66</v>
      </c>
      <c r="J6" s="49">
        <f>Асгат!J6+Баяндэлгэр!J6+Dariganga!J6+munkhhaan!J6+Naran!J6+Ongon!J6+sukhbaatar!J6+Tuvshinshiree!J6+'Tumentsogt '!J6+'Uulbayan '!J6+khalzan!J6+erdenetsagaan!J6+'Baruu-Urt '!J6</f>
        <v>67</v>
      </c>
      <c r="K6" s="49">
        <f>Асгат!K6+Баяндэлгэр!K6+Dariganga!K6+munkhhaan!K6+Naran!K6+Ongon!K6+sukhbaatar!K6+Tuvshinshiree!K6+'Tumentsogt '!K6+'Uulbayan '!K6+khalzan!K6+erdenetsagaan!K6+'Baruu-Urt '!K6</f>
        <v>67</v>
      </c>
      <c r="L6" s="49">
        <f>Асгат!L6+Баяндэлгэр!L6+Dariganga!L6+munkhhaan!L6+Naran!L6+Ongon!L6+sukhbaatar!L6+Tuvshinshiree!L6+'Tumentsogt '!L6+'Uulbayan '!L6+khalzan!L6+erdenetsagaan!L6+'Baruu-Urt '!L6</f>
        <v>67</v>
      </c>
      <c r="M6" s="49">
        <f>Асгат!M6+Баяндэлгэр!M6+Dariganga!M6+munkhhaan!M6+Naran!M6+Ongon!M6+sukhbaatar!M6+Tuvshinshiree!M6+'Tumentsogt '!M6+'Uulbayan '!M6+khalzan!M6+erdenetsagaan!M6+'Baruu-Urt '!M6</f>
        <v>67</v>
      </c>
      <c r="N6" s="49">
        <f>Асгат!N6+Баяндэлгэр!N6+Dariganga!N6+munkhhaan!N6+Naran!N6+Ongon!N6+sukhbaatar!N6+Tuvshinshiree!N6+'Tumentsogt '!N6+'Uulbayan '!N6+khalzan!N6+erdenetsagaan!N6+'Baruu-Urt '!N6</f>
        <v>67</v>
      </c>
      <c r="O6" s="219">
        <f>N6-M6</f>
        <v>0</v>
      </c>
      <c r="P6" s="127">
        <f>N6/M6*100</f>
        <v>100</v>
      </c>
    </row>
    <row r="7" spans="1:18" s="5" customFormat="1" ht="13.5" customHeight="1" x14ac:dyDescent="0.2">
      <c r="A7" s="122">
        <v>2</v>
      </c>
      <c r="B7" s="149" t="s">
        <v>8</v>
      </c>
      <c r="C7" s="149"/>
      <c r="D7" s="120" t="s">
        <v>9</v>
      </c>
      <c r="E7" s="49">
        <f>Асгат!E7+Баяндэлгэр!E7+Dariganga!E7+munkhhaan!E7+Naran!E7+Ongon!E7+sukhbaatar!E7+Tuvshinshiree!E7+'Tumentsogt '!E7+'Uulbayan '!E7+khalzan!E7+erdenetsagaan!E7+'Baruu-Urt '!E7</f>
        <v>82287</v>
      </c>
      <c r="F7" s="49">
        <f>Асгат!F7+Баяндэлгэр!F7+Dariganga!F7+munkhhaan!F7+Naran!F7+Ongon!F7+sukhbaatar!F7+Tuvshinshiree!F7+'Tumentsogt '!F7+'Uulbayan '!F7+khalzan!F7+erdenetsagaan!F7+'Baruu-Urt '!F7</f>
        <v>82287</v>
      </c>
      <c r="G7" s="49">
        <f>Асгат!G7+Баяндэлгэр!G7+Dariganga!G7+munkhhaan!G7+Naran!G7+Ongon!G7+sukhbaatar!G7+Tuvshinshiree!G7+'Tumentsogt '!G7+'Uulbayan '!G7+khalzan!G7+erdenetsagaan!G7+'Baruu-Urt '!G7</f>
        <v>82287</v>
      </c>
      <c r="H7" s="49">
        <f>Асгат!H7+Баяндэлгэр!H7+Dariganga!H7+munkhhaan!H7+Naran!H7+Ongon!H7+sukhbaatar!H7+Tuvshinshiree!H7+'Tumentsogt '!H7+'Uulbayan '!H7+khalzan!H7+erdenetsagaan!H7+'Baruu-Urt '!H7</f>
        <v>82287</v>
      </c>
      <c r="I7" s="49">
        <f>Асгат!I7+Баяндэлгэр!I7+Dariganga!I7+munkhhaan!I7+Naran!I7+Ongon!I7+sukhbaatar!I7+Tuvshinshiree!I7+'Tumentsogt '!I7+'Uulbayan '!I7+khalzan!I7+erdenetsagaan!I7+'Baruu-Urt '!I7</f>
        <v>82287</v>
      </c>
      <c r="J7" s="49">
        <f>Асгат!J7+Баяндэлгэр!J7+Dariganga!J7+munkhhaan!J7+Naran!J7+Ongon!J7+sukhbaatar!J7+Tuvshinshiree!J7+'Tumentsogt '!J7+'Uulbayan '!J7+khalzan!J7+erdenetsagaan!J7+'Baruu-Urt '!J7</f>
        <v>82287</v>
      </c>
      <c r="K7" s="49">
        <f>Асгат!K7+Баяндэлгэр!K7+Dariganga!K7+munkhhaan!K7+Naran!K7+Ongon!K7+sukhbaatar!K7+Tuvshinshiree!K7+'Tumentsogt '!K7+'Uulbayan '!K7+khalzan!K7+erdenetsagaan!K7+'Baruu-Urt '!K7</f>
        <v>82287</v>
      </c>
      <c r="L7" s="49">
        <f>Асгат!L7+Баяндэлгэр!L7+Dariganga!L7+munkhhaan!L7+Naran!L7+Ongon!L7+sukhbaatar!L7+Tuvshinshiree!L7+'Tumentsogt '!L7+'Uulbayan '!L7+khalzan!L7+erdenetsagaan!L7+'Baruu-Urt '!L7</f>
        <v>82287</v>
      </c>
      <c r="M7" s="49">
        <f>Асгат!M7+Баяндэлгэр!M7+Dariganga!M7+munkhhaan!M7+Naran!M7+Ongon!M7+sukhbaatar!M7+Tuvshinshiree!M7+'Tumentsogt '!M7+'Uulbayan '!M7+khalzan!M7+erdenetsagaan!M7+'Baruu-Urt '!M7</f>
        <v>82287</v>
      </c>
      <c r="N7" s="49">
        <f>Асгат!N7+Баяндэлгэр!N7+Dariganga!N7+munkhhaan!N7+Naran!N7+Ongon!N7+sukhbaatar!N7+Tuvshinshiree!N7+'Tumentsogt '!N7+'Uulbayan '!N7+khalzan!N7+erdenetsagaan!N7+'Baruu-Urt '!N7</f>
        <v>82287</v>
      </c>
      <c r="O7" s="219">
        <f t="shared" ref="O7:O70" si="0">N7-M7</f>
        <v>0</v>
      </c>
      <c r="P7" s="127">
        <f t="shared" ref="P7:P70" si="1">N7/M7*100</f>
        <v>100</v>
      </c>
    </row>
    <row r="8" spans="1:18" s="5" customFormat="1" ht="13.5" customHeight="1" x14ac:dyDescent="0.2">
      <c r="A8" s="122">
        <v>3</v>
      </c>
      <c r="B8" s="149" t="s">
        <v>10</v>
      </c>
      <c r="C8" s="149"/>
      <c r="D8" s="120" t="s">
        <v>11</v>
      </c>
      <c r="E8" s="49">
        <f>Асгат!E8+Баяндэлгэр!E8+Dariganga!E8+munkhhaan!E8+Naran!E8+Ongon!E8+sukhbaatar!E8+Tuvshinshiree!E8+'Tumentsogt '!E8+'Uulbayan '!E8+khalzan!E8+erdenetsagaan!E8+'Baruu-Urt '!E8</f>
        <v>1513</v>
      </c>
      <c r="F8" s="49">
        <f>Асгат!F8+Баяндэлгэр!F8+Dariganga!F8+munkhhaan!F8+Naran!F8+Ongon!F8+sukhbaatar!F8+Tuvshinshiree!F8+'Tumentsogt '!F8+'Uulbayan '!F8+khalzan!F8+erdenetsagaan!F8+'Baruu-Urt '!F8</f>
        <v>1513</v>
      </c>
      <c r="G8" s="49">
        <f>Асгат!G8+Баяндэлгэр!G8+Dariganga!G8+munkhhaan!G8+Naran!G8+Ongon!G8+sukhbaatar!G8+Tuvshinshiree!G8+'Tumentsogt '!G8+'Uulbayan '!G8+khalzan!G8+erdenetsagaan!G8+'Baruu-Urt '!G8</f>
        <v>1513</v>
      </c>
      <c r="H8" s="49">
        <f>Асгат!H8+Баяндэлгэр!H8+Dariganga!H8+munkhhaan!H8+Naran!H8+Ongon!H8+sukhbaatar!H8+Tuvshinshiree!H8+'Tumentsogt '!H8+'Uulbayan '!H8+khalzan!H8+erdenetsagaan!H8+'Baruu-Urt '!H8</f>
        <v>1513</v>
      </c>
      <c r="I8" s="49">
        <f>Асгат!I8+Баяндэлгэр!I8+Dariganga!I8+munkhhaan!I8+Naran!I8+Ongon!I8+sukhbaatar!I8+Tuvshinshiree!I8+'Tumentsogt '!I8+'Uulbayan '!I8+khalzan!I8+erdenetsagaan!I8+'Baruu-Urt '!I8</f>
        <v>1513</v>
      </c>
      <c r="J8" s="49">
        <f>Асгат!J8+Баяндэлгэр!J8+Dariganga!J8+munkhhaan!J8+Naran!J8+Ongon!J8+sukhbaatar!J8+Tuvshinshiree!J8+'Tumentsogt '!J8+'Uulbayan '!J8+khalzan!J8+erdenetsagaan!J8+'Baruu-Urt '!J8</f>
        <v>1513</v>
      </c>
      <c r="K8" s="49">
        <f>Асгат!K8+Баяндэлгэр!K8+Dariganga!K8+munkhhaan!K8+Naran!K8+Ongon!K8+sukhbaatar!K8+Tuvshinshiree!K8+'Tumentsogt '!K8+'Uulbayan '!K8+khalzan!K8+erdenetsagaan!K8+'Baruu-Urt '!K8</f>
        <v>1513</v>
      </c>
      <c r="L8" s="49">
        <f>Асгат!L8+Баяндэлгэр!L8+Dariganga!L8+munkhhaan!L8+Naran!L8+Ongon!L8+sukhbaatar!L8+Tuvshinshiree!L8+'Tumentsogt '!L8+'Uulbayan '!L8+khalzan!L8+erdenetsagaan!L8+'Baruu-Urt '!L8</f>
        <v>1513</v>
      </c>
      <c r="M8" s="49">
        <f>Асгат!M8+Баяндэлгэр!M8+Dariganga!M8+munkhhaan!M8+Naran!M8+Ongon!M8+sukhbaatar!M8+Tuvshinshiree!M8+'Tumentsogt '!M8+'Uulbayan '!M8+khalzan!M8+erdenetsagaan!M8+'Baruu-Urt '!M8</f>
        <v>1513</v>
      </c>
      <c r="N8" s="49">
        <f>Асгат!N8+Баяндэлгэр!N8+Dariganga!N8+munkhhaan!N8+Naran!N8+Ongon!N8+sukhbaatar!N8+Tuvshinshiree!N8+'Tumentsogt '!N8+'Uulbayan '!N8+khalzan!N8+erdenetsagaan!N8+'Baruu-Urt '!N8</f>
        <v>1513</v>
      </c>
      <c r="O8" s="219">
        <f t="shared" si="0"/>
        <v>0</v>
      </c>
      <c r="P8" s="127">
        <f t="shared" si="1"/>
        <v>100</v>
      </c>
    </row>
    <row r="9" spans="1:18" s="5" customFormat="1" ht="18" customHeight="1" x14ac:dyDescent="0.2">
      <c r="A9" s="8">
        <v>4</v>
      </c>
      <c r="B9" s="154" t="s">
        <v>12</v>
      </c>
      <c r="C9" s="154"/>
      <c r="D9" s="9" t="s">
        <v>13</v>
      </c>
      <c r="E9" s="49">
        <f>Асгат!E9+Баяндэлгэр!E9+Dariganga!E9+munkhhaan!E9+Naran!E9+Ongon!E9+sukhbaatar!E9+Tuvshinshiree!E9+'Tumentsogt '!E9+'Uulbayan '!E9+khalzan!E9+erdenetsagaan!E9+'Baruu-Urt '!E9</f>
        <v>14620</v>
      </c>
      <c r="F9" s="49">
        <f>Асгат!F9+Баяндэлгэр!F9+Dariganga!F9+munkhhaan!F9+Naran!F9+Ongon!F9+sukhbaatar!F9+Tuvshinshiree!F9+'Tumentsogt '!F9+'Uulbayan '!F9+khalzan!F9+erdenetsagaan!F9+'Baruu-Urt '!F9</f>
        <v>15191</v>
      </c>
      <c r="G9" s="49">
        <f>Асгат!G9+Баяндэлгэр!G9+Dariganga!G9+munkhhaan!G9+Naran!G9+Ongon!G9+sukhbaatar!G9+Tuvshinshiree!G9+'Tumentsogt '!G9+'Uulbayan '!G9+khalzan!G9+erdenetsagaan!G9+'Baruu-Urt '!G9</f>
        <v>15486</v>
      </c>
      <c r="H9" s="49">
        <f>Асгат!H9+Баяндэлгэр!H9+Dariganga!H9+munkhhaan!H9+Naran!H9+Ongon!H9+sukhbaatar!H9+Tuvshinshiree!H9+'Tumentsogt '!H9+'Uulbayan '!H9+khalzan!H9+erdenetsagaan!H9+'Baruu-Urt '!H9</f>
        <v>15767</v>
      </c>
      <c r="I9" s="49">
        <f>Асгат!I9+Баяндэлгэр!I9+Dariganga!I9+munkhhaan!I9+Naran!I9+Ongon!I9+sukhbaatar!I9+Tuvshinshiree!I9+'Tumentsogt '!I9+'Uulbayan '!I9+khalzan!I9+erdenetsagaan!I9+'Baruu-Urt '!I9</f>
        <v>15984</v>
      </c>
      <c r="J9" s="49">
        <f>Асгат!J9+Баяндэлгэр!J9+Dariganga!J9+munkhhaan!J9+Naran!J9+Ongon!J9+sukhbaatar!J9+Tuvshinshiree!J9+'Tumentsogt '!J9+'Uulbayan '!J9+khalzan!J9+erdenetsagaan!J9+'Baruu-Urt '!J9</f>
        <v>16413</v>
      </c>
      <c r="K9" s="49">
        <f>Асгат!K9+Баяндэлгэр!K9+Dariganga!K9+munkhhaan!K9+Naran!K9+Ongon!K9+sukhbaatar!K9+Tuvshinshiree!K9+'Tumentsogt '!K9+'Uulbayan '!K9+khalzan!K9+erdenetsagaan!K9+'Baruu-Urt '!K9</f>
        <v>16679</v>
      </c>
      <c r="L9" s="49">
        <f>Асгат!L9+Баяндэлгэр!L9+Dariganga!L9+munkhhaan!L9+Naran!L9+Ongon!L9+sukhbaatar!L9+Tuvshinshiree!L9+'Tumentsogt '!L9+'Uulbayan '!L9+khalzan!L9+erdenetsagaan!L9+'Baruu-Urt '!L9</f>
        <v>17251</v>
      </c>
      <c r="M9" s="49">
        <f>Асгат!M9+Баяндэлгэр!M9+Dariganga!M9+munkhhaan!M9+Naran!M9+Ongon!M9+sukhbaatar!M9+Tuvshinshiree!M9+'Tumentsogt '!M9+'Uulbayan '!M9+khalzan!M9+erdenetsagaan!M9+'Baruu-Urt '!M9</f>
        <v>17561</v>
      </c>
      <c r="N9" s="49">
        <f>Асгат!N9+Баяндэлгэр!N9+Dariganga!N9+munkhhaan!N9+Naran!N9+Ongon!N9+sukhbaatar!N9+Tuvshinshiree!N9+'Tumentsogt '!N9+'Uulbayan '!N9+khalzan!N9+erdenetsagaan!N9+'Baruu-Urt '!N9</f>
        <v>18005</v>
      </c>
      <c r="O9" s="219">
        <f t="shared" si="0"/>
        <v>444</v>
      </c>
      <c r="P9" s="127">
        <f t="shared" si="1"/>
        <v>102.52832982176415</v>
      </c>
    </row>
    <row r="10" spans="1:18" s="5" customFormat="1" ht="13.5" customHeight="1" x14ac:dyDescent="0.2">
      <c r="A10" s="122">
        <v>5</v>
      </c>
      <c r="B10" s="149" t="s">
        <v>14</v>
      </c>
      <c r="C10" s="149"/>
      <c r="D10" s="120" t="s">
        <v>13</v>
      </c>
      <c r="E10" s="49">
        <f>Асгат!E10+Баяндэлгэр!E10+Dariganga!E10+munkhhaan!E10+Naran!E10+Ongon!E10+sukhbaatar!E10+Tuvshinshiree!E10+'Tumentsogt '!E10+'Uulbayan '!E10+khalzan!E10+erdenetsagaan!E10+'Baruu-Urt '!E10</f>
        <v>6932</v>
      </c>
      <c r="F10" s="49">
        <f>Асгат!F10+Баяндэлгэр!F10+Dariganga!F10+munkhhaan!F10+Naran!F10+Ongon!F10+sukhbaatar!F10+Tuvshinshiree!F10+'Tumentsogt '!F10+'Uulbayan '!F10+khalzan!F10+erdenetsagaan!F10+'Baruu-Urt '!F10</f>
        <v>7407</v>
      </c>
      <c r="G10" s="49">
        <f>Асгат!G10+Баяндэлгэр!G10+Dariganga!G10+munkhhaan!G10+Naran!G10+Ongon!G10+sukhbaatar!G10+Tuvshinshiree!G10+'Tumentsogt '!G10+'Uulbayan '!G10+khalzan!G10+erdenetsagaan!G10+'Baruu-Urt '!G10</f>
        <v>7652</v>
      </c>
      <c r="H10" s="49">
        <f>Асгат!H10+Баяндэлгэр!H10+Dariganga!H10+munkhhaan!H10+Naran!H10+Ongon!H10+sukhbaatar!H10+Tuvshinshiree!H10+'Tumentsogt '!H10+'Uulbayan '!H10+khalzan!H10+erdenetsagaan!H10+'Baruu-Urt '!H10</f>
        <v>8000</v>
      </c>
      <c r="I10" s="49">
        <f>Асгат!I10+Баяндэлгэр!I10+Dariganga!I10+munkhhaan!I10+Naran!I10+Ongon!I10+sukhbaatar!I10+Tuvshinshiree!I10+'Tumentsogt '!I10+'Uulbayan '!I10+khalzan!I10+erdenetsagaan!I10+'Baruu-Urt '!I10</f>
        <v>8461</v>
      </c>
      <c r="J10" s="49">
        <f>Асгат!J10+Баяндэлгэр!J10+Dariganga!J10+munkhhaan!J10+Naran!J10+Ongon!J10+sukhbaatar!J10+Tuvshinshiree!J10+'Tumentsogt '!J10+'Uulbayan '!J10+khalzan!J10+erdenetsagaan!J10+'Baruu-Urt '!J10</f>
        <v>8874</v>
      </c>
      <c r="K10" s="49">
        <f>Асгат!K10+Баяндэлгэр!K10+Dariganga!K10+munkhhaan!K10+Naran!K10+Ongon!K10+sukhbaatar!K10+Tuvshinshiree!K10+'Tumentsogt '!K10+'Uulbayan '!K10+khalzan!K10+erdenetsagaan!K10+'Baruu-Urt '!K10</f>
        <v>8981</v>
      </c>
      <c r="L10" s="49">
        <f>Асгат!L10+Баяндэлгэр!L10+Dariganga!L10+munkhhaan!L10+Naran!L10+Ongon!L10+sukhbaatar!L10+Tuvshinshiree!L10+'Tumentsogt '!L10+'Uulbayan '!L10+khalzan!L10+erdenetsagaan!L10+'Baruu-Urt '!L10</f>
        <v>9108</v>
      </c>
      <c r="M10" s="49">
        <f>Асгат!M10+Баяндэлгэр!M10+Dariganga!M10+munkhhaan!M10+Naran!M10+Ongon!M10+sukhbaatar!M10+Tuvshinshiree!M10+'Tumentsogt '!M10+'Uulbayan '!M10+khalzan!M10+erdenetsagaan!M10+'Baruu-Urt '!M10</f>
        <v>9582</v>
      </c>
      <c r="N10" s="49">
        <f>Асгат!N10+Баяндэлгэр!N10+Dariganga!N10+munkhhaan!N10+Naran!N10+Ongon!N10+sukhbaatar!N10+Tuvshinshiree!N10+'Tumentsogt '!N10+'Uulbayan '!N10+khalzan!N10+erdenetsagaan!N10+'Baruu-Urt '!N10</f>
        <v>9838</v>
      </c>
      <c r="O10" s="219">
        <f t="shared" si="0"/>
        <v>256</v>
      </c>
      <c r="P10" s="127">
        <f t="shared" si="1"/>
        <v>102.6716760592778</v>
      </c>
    </row>
    <row r="11" spans="1:18" s="5" customFormat="1" ht="13.5" customHeight="1" x14ac:dyDescent="0.2">
      <c r="A11" s="122">
        <v>6</v>
      </c>
      <c r="B11" s="149" t="s">
        <v>15</v>
      </c>
      <c r="C11" s="149"/>
      <c r="D11" s="120" t="s">
        <v>13</v>
      </c>
      <c r="E11" s="49">
        <f>Асгат!E11+Баяндэлгэр!E11+Dariganga!E11+munkhhaan!E11+Naran!E11+Ongon!E11+sukhbaatar!E11+Tuvshinshiree!E11+'Tumentsogt '!E11+'Uulbayan '!E11+khalzan!E11+erdenetsagaan!E11+'Baruu-Urt '!E11</f>
        <v>7688</v>
      </c>
      <c r="F11" s="49">
        <f>Асгат!F11+Баяндэлгэр!F11+Dariganga!F11+munkhhaan!F11+Naran!F11+Ongon!F11+sukhbaatar!F11+Tuvshinshiree!F11+'Tumentsogt '!F11+'Uulbayan '!F11+khalzan!F11+erdenetsagaan!F11+'Baruu-Urt '!F11</f>
        <v>7784</v>
      </c>
      <c r="G11" s="49">
        <f>Асгат!G11+Баяндэлгэр!G11+Dariganga!G11+munkhhaan!G11+Naran!G11+Ongon!G11+sukhbaatar!G11+Tuvshinshiree!G11+'Tumentsogt '!G11+'Uulbayan '!G11+khalzan!G11+erdenetsagaan!G11+'Baruu-Urt '!G11</f>
        <v>7834</v>
      </c>
      <c r="H11" s="49">
        <f>Асгат!H11+Баяндэлгэр!H11+Dariganga!H11+munkhhaan!H11+Naran!H11+Ongon!H11+sukhbaatar!H11+Tuvshinshiree!H11+'Tumentsogt '!H11+'Uulbayan '!H11+khalzan!H11+erdenetsagaan!H11+'Baruu-Urt '!H11</f>
        <v>7767</v>
      </c>
      <c r="I11" s="49">
        <f>Асгат!I11+Баяндэлгэр!I11+Dariganga!I11+munkhhaan!I11+Naran!I11+Ongon!I11+sukhbaatar!I11+Tuvshinshiree!I11+'Tumentsogt '!I11+'Uulbayan '!I11+khalzan!I11+erdenetsagaan!I11+'Baruu-Urt '!I11</f>
        <v>7523</v>
      </c>
      <c r="J11" s="49">
        <f>Асгат!J11+Баяндэлгэр!J11+Dariganga!J11+munkhhaan!J11+Naran!J11+Ongon!J11+sukhbaatar!J11+Tuvshinshiree!J11+'Tumentsogt '!J11+'Uulbayan '!J11+khalzan!J11+erdenetsagaan!J11+'Baruu-Urt '!J11</f>
        <v>7539</v>
      </c>
      <c r="K11" s="49">
        <f>Асгат!K11+Баяндэлгэр!K11+Dariganga!K11+munkhhaan!K11+Naran!K11+Ongon!K11+sukhbaatar!K11+Tuvshinshiree!K11+'Tumentsogt '!K11+'Uulbayan '!K11+khalzan!K11+erdenetsagaan!K11+'Baruu-Urt '!K11</f>
        <v>7698</v>
      </c>
      <c r="L11" s="49">
        <f>Асгат!L11+Баяндэлгэр!L11+Dariganga!L11+munkhhaan!L11+Naran!L11+Ongon!L11+sukhbaatar!L11+Tuvshinshiree!L11+'Tumentsogt '!L11+'Uulbayan '!L11+khalzan!L11+erdenetsagaan!L11+'Baruu-Urt '!L11</f>
        <v>8143</v>
      </c>
      <c r="M11" s="49">
        <f>Асгат!M11+Баяндэлгэр!M11+Dariganga!M11+munkhhaan!M11+Naran!M11+Ongon!M11+sukhbaatar!M11+Tuvshinshiree!M11+'Tumentsogt '!M11+'Uulbayan '!M11+khalzan!M11+erdenetsagaan!M11+'Baruu-Urt '!M11</f>
        <v>7979</v>
      </c>
      <c r="N11" s="49">
        <f>Асгат!N11+Баяндэлгэр!N11+Dariganga!N11+munkhhaan!N11+Naran!N11+Ongon!N11+sukhbaatar!N11+Tuvshinshiree!N11+'Tumentsogt '!N11+'Uulbayan '!N11+khalzan!N11+erdenetsagaan!N11+'Baruu-Urt '!N11</f>
        <v>8167</v>
      </c>
      <c r="O11" s="219">
        <f t="shared" si="0"/>
        <v>188</v>
      </c>
      <c r="P11" s="127">
        <f t="shared" si="1"/>
        <v>102.35618498558716</v>
      </c>
    </row>
    <row r="12" spans="1:18" s="5" customFormat="1" ht="13.5" customHeight="1" x14ac:dyDescent="0.2">
      <c r="A12" s="122">
        <v>7</v>
      </c>
      <c r="B12" s="149" t="s">
        <v>16</v>
      </c>
      <c r="C12" s="149"/>
      <c r="D12" s="120" t="s">
        <v>17</v>
      </c>
      <c r="E12" s="86">
        <f>E11/E9*100</f>
        <v>52.585499316005468</v>
      </c>
      <c r="F12" s="86">
        <f t="shared" ref="F12:N12" si="2">F11/F9*100</f>
        <v>51.240866302415903</v>
      </c>
      <c r="G12" s="86">
        <f t="shared" si="2"/>
        <v>50.58762753454733</v>
      </c>
      <c r="H12" s="86">
        <f t="shared" si="2"/>
        <v>49.261114986998159</v>
      </c>
      <c r="I12" s="86">
        <f t="shared" si="2"/>
        <v>47.065815815815817</v>
      </c>
      <c r="J12" s="86">
        <f t="shared" si="2"/>
        <v>45.933101809541213</v>
      </c>
      <c r="K12" s="86">
        <f t="shared" si="2"/>
        <v>46.153846153846153</v>
      </c>
      <c r="L12" s="86">
        <f t="shared" si="2"/>
        <v>47.203060692133789</v>
      </c>
      <c r="M12" s="86">
        <f t="shared" si="2"/>
        <v>45.435909116792892</v>
      </c>
      <c r="N12" s="86">
        <f t="shared" si="2"/>
        <v>45.359622327131355</v>
      </c>
      <c r="O12" s="127">
        <f t="shared" si="0"/>
        <v>-7.6286789661537568E-2</v>
      </c>
      <c r="P12" s="127">
        <f t="shared" si="1"/>
        <v>99.832100223932045</v>
      </c>
    </row>
    <row r="13" spans="1:18" s="5" customFormat="1" ht="13.5" customHeight="1" x14ac:dyDescent="0.2">
      <c r="A13" s="122">
        <v>8</v>
      </c>
      <c r="B13" s="149" t="s">
        <v>18</v>
      </c>
      <c r="C13" s="149"/>
      <c r="D13" s="120" t="s">
        <v>13</v>
      </c>
      <c r="E13" s="49">
        <f>Асгат!E13+Баяндэлгэр!E13+Dariganga!E13+munkhhaan!E13+Naran!E13+Ongon!E13+sukhbaatar!E13+Tuvshinshiree!E13+'Tumentsogt '!E13+'Uulbayan '!E13+khalzan!E13+erdenetsagaan!E13+'Baruu-Urt '!E13</f>
        <v>3667</v>
      </c>
      <c r="F13" s="49">
        <f>Асгат!F13+Баяндэлгэр!F13+Dariganga!F13+munkhhaan!F13+Naran!F13+Ongon!F13+sukhbaatar!F13+Tuvshinshiree!F13+'Tumentsogt '!F13+'Uulbayan '!F13+khalzan!F13+erdenetsagaan!F13+'Baruu-Urt '!F13</f>
        <v>3969</v>
      </c>
      <c r="G13" s="49">
        <f>Асгат!G13+Баяндэлгэр!G13+Dariganga!G13+munkhhaan!G13+Naran!G13+Ongon!G13+sukhbaatar!G13+Tuvshinshiree!G13+'Tumentsogt '!G13+'Uulbayan '!G13+khalzan!G13+erdenetsagaan!G13+'Baruu-Urt '!G13</f>
        <v>4070</v>
      </c>
      <c r="H13" s="49">
        <f>Асгат!H13+Баяндэлгэр!H13+Dariganga!H13+munkhhaan!H13+Naran!H13+Ongon!H13+sukhbaatar!H13+Tuvshinshiree!H13+'Tumentsogt '!H13+'Uulbayan '!H13+khalzan!H13+erdenetsagaan!H13+'Baruu-Urt '!H13</f>
        <v>4345</v>
      </c>
      <c r="I13" s="49">
        <f>Асгат!I13+Баяндэлгэр!I13+Dariganga!I13+munkhhaan!I13+Naran!I13+Ongon!I13+sukhbaatar!I13+Tuvshinshiree!I13+'Tumentsogt '!I13+'Uulbayan '!I13+khalzan!I13+erdenetsagaan!I13+'Baruu-Urt '!I13</f>
        <v>4613</v>
      </c>
      <c r="J13" s="49">
        <f>Асгат!J13+Баяндэлгэр!J13+Dariganga!J13+munkhhaan!J13+Naran!J13+Ongon!J13+sukhbaatar!J13+Tuvshinshiree!J13+'Tumentsogt '!J13+'Uulbayan '!J13+khalzan!J13+erdenetsagaan!J13+'Baruu-Urt '!J13</f>
        <v>4798</v>
      </c>
      <c r="K13" s="49">
        <f>Асгат!K13+Баяндэлгэр!K13+Dariganga!K13+munkhhaan!K13+Naran!K13+Ongon!K13+sukhbaatar!K13+Tuvshinshiree!K13+'Tumentsogt '!K13+'Uulbayan '!K13+khalzan!K13+erdenetsagaan!K13+'Baruu-Urt '!K13</f>
        <v>4938</v>
      </c>
      <c r="L13" s="49">
        <f>Асгат!L13+Баяндэлгэр!L13+Dariganga!L13+munkhhaan!L13+Naran!L13+Ongon!L13+sukhbaatar!L13+Tuvshinshiree!L13+'Tumentsogt '!L13+'Uulbayan '!L13+khalzan!L13+erdenetsagaan!L13+'Baruu-Urt '!L13</f>
        <v>2437</v>
      </c>
      <c r="M13" s="13">
        <f>Асгат!M13+Баяндэлгэр!M13+Dariganga!M13+munkhhaan!M13+Naran!M13+Ongon!M13+sukhbaatar!M13+Tuvshinshiree!M13+'Tumentsogt '!M13+'Uulbayan '!M13+khalzan!M13+erdenetsagaan!M13+'Baruu-Urt '!M13</f>
        <v>5757</v>
      </c>
      <c r="N13" s="49">
        <f>Асгат!N13+Баяндэлгэр!N13+Dariganga!N13+munkhhaan!N13+Naran!N13+Ongon!N13+sukhbaatar!N13+Tuvshinshiree!N13+'Tumentsogt '!N13+'Uulbayan '!N13+khalzan!N13+erdenetsagaan!N13+'Baruu-Urt '!N13</f>
        <v>5894</v>
      </c>
      <c r="O13" s="219">
        <f t="shared" si="0"/>
        <v>137</v>
      </c>
      <c r="P13" s="127">
        <f t="shared" si="1"/>
        <v>102.37971165537607</v>
      </c>
    </row>
    <row r="14" spans="1:18" s="5" customFormat="1" ht="13.5" customHeight="1" x14ac:dyDescent="0.2">
      <c r="A14" s="122">
        <v>9</v>
      </c>
      <c r="B14" s="164" t="s">
        <v>19</v>
      </c>
      <c r="C14" s="164"/>
      <c r="D14" s="120" t="s">
        <v>17</v>
      </c>
      <c r="E14" s="86">
        <f>E13/E9*100</f>
        <v>25.082079343365255</v>
      </c>
      <c r="F14" s="86">
        <f t="shared" ref="F14:N14" si="3">F13/F9*100</f>
        <v>26.127312224343363</v>
      </c>
      <c r="G14" s="86">
        <f t="shared" si="3"/>
        <v>26.281802918765333</v>
      </c>
      <c r="H14" s="86">
        <f t="shared" si="3"/>
        <v>27.557556922686622</v>
      </c>
      <c r="I14" s="86">
        <f t="shared" si="3"/>
        <v>28.86011011011011</v>
      </c>
      <c r="J14" s="86">
        <f t="shared" si="3"/>
        <v>29.232925120331444</v>
      </c>
      <c r="K14" s="86">
        <f t="shared" si="3"/>
        <v>29.6060914922957</v>
      </c>
      <c r="L14" s="86">
        <f t="shared" si="3"/>
        <v>14.126717291751204</v>
      </c>
      <c r="M14" s="86">
        <f t="shared" si="3"/>
        <v>32.782871134901207</v>
      </c>
      <c r="N14" s="86">
        <f t="shared" si="3"/>
        <v>32.735351291307971</v>
      </c>
      <c r="O14" s="127">
        <f t="shared" si="0"/>
        <v>-4.7519843593235578E-2</v>
      </c>
      <c r="P14" s="127">
        <f t="shared" si="1"/>
        <v>99.855046730355951</v>
      </c>
      <c r="R14" s="118"/>
    </row>
    <row r="15" spans="1:18" s="5" customFormat="1" ht="25.5" customHeight="1" x14ac:dyDescent="0.2">
      <c r="A15" s="122">
        <v>10</v>
      </c>
      <c r="B15" s="149" t="s">
        <v>20</v>
      </c>
      <c r="C15" s="149"/>
      <c r="D15" s="120" t="s">
        <v>13</v>
      </c>
      <c r="E15" s="49">
        <f>Асгат!E15+Баяндэлгэр!E15+Dariganga!E15+munkhhaan!E15+Naran!E15+Ongon!E15+sukhbaatar!E15+Tuvshinshiree!E15+'Tumentsogt '!E15+'Uulbayan '!E15+khalzan!E15+erdenetsagaan!E15+'Baruu-Urt '!E15</f>
        <v>6510</v>
      </c>
      <c r="F15" s="49">
        <f>Асгат!F15+Баяндэлгэр!F15+Dariganga!F15+munkhhaan!F15+Naran!F15+Ongon!F15+sukhbaatar!F15+Tuvshinshiree!F15+'Tumentsogt '!F15+'Uulbayan '!F15+khalzan!F15+erdenetsagaan!F15+'Baruu-Urt '!F15</f>
        <v>7176</v>
      </c>
      <c r="G15" s="49">
        <f>Асгат!G15+Баяндэлгэр!G15+Dariganga!G15+munkhhaan!G15+Naran!G15+Ongon!G15+sukhbaatar!G15+Tuvshinshiree!G15+'Tumentsogt '!G15+'Uulbayan '!G15+khalzan!G15+erdenetsagaan!G15+'Baruu-Urt '!G15</f>
        <v>7540</v>
      </c>
      <c r="H15" s="49">
        <f>Асгат!H15+Баяндэлгэр!H15+Dariganga!H15+munkhhaan!H15+Naran!H15+Ongon!H15+sukhbaatar!H15+Tuvshinshiree!H15+'Tumentsogt '!H15+'Uulbayan '!H15+khalzan!H15+erdenetsagaan!H15+'Baruu-Urt '!H15</f>
        <v>7879</v>
      </c>
      <c r="I15" s="49">
        <f>Асгат!I15+Баяндэлгэр!I15+Dariganga!I15+munkhhaan!I15+Naran!I15+Ongon!I15+sukhbaatar!I15+Tuvshinshiree!I15+'Tumentsogt '!I15+'Uulbayan '!I15+khalzan!I15+erdenetsagaan!I15+'Baruu-Urt '!I15</f>
        <v>8383</v>
      </c>
      <c r="J15" s="49">
        <f>Асгат!J15+Баяндэлгэр!J15+Dariganga!J15+munkhhaan!J15+Naran!J15+Ongon!J15+sukhbaatar!J15+Tuvshinshiree!J15+'Tumentsogt '!J15+'Uulbayan '!J15+khalzan!J15+erdenetsagaan!J15+'Baruu-Urt '!J15</f>
        <v>8592</v>
      </c>
      <c r="K15" s="49">
        <f>Асгат!K15+Баяндэлгэр!K15+Dariganga!K15+munkhhaan!K15+Naran!K15+Ongon!K15+sukhbaatar!K15+Tuvshinshiree!K15+'Tumentsogt '!K15+'Uulbayan '!K15+khalzan!K15+erdenetsagaan!K15+'Baruu-Urt '!K15</f>
        <v>8846</v>
      </c>
      <c r="L15" s="49">
        <f>Асгат!L15+Баяндэлгэр!L15+Dariganga!L15+munkhhaan!L15+Naran!L15+Ongon!L15+sukhbaatar!L15+Tuvshinshiree!L15+'Tumentsogt '!L15+'Uulbayan '!L15+khalzan!L15+erdenetsagaan!L15+'Baruu-Urt '!L15</f>
        <v>4677</v>
      </c>
      <c r="M15" s="49">
        <f>Асгат!M15+Баяндэлгэр!M15+Dariganga!M15+munkhhaan!M15+Naran!M15+Ongon!M15+sukhbaatar!M15+Tuvshinshiree!M15+'Tumentsogt '!M15+'Uulbayan '!M15+khalzan!M15+erdenetsagaan!M15+'Baruu-Urt '!M15</f>
        <v>9940</v>
      </c>
      <c r="N15" s="49">
        <f>Асгат!N15+Баяндэлгэр!N15+Dariganga!N15+munkhhaan!N15+Naran!N15+Ongon!N15+sukhbaatar!N15+Tuvshinshiree!N15+'Tumentsogt '!N15+'Uulbayan '!N15+khalzan!N15+erdenetsagaan!N15+'Baruu-Urt '!N15</f>
        <v>10171</v>
      </c>
      <c r="O15" s="219">
        <f t="shared" si="0"/>
        <v>231</v>
      </c>
      <c r="P15" s="127">
        <f t="shared" si="1"/>
        <v>102.32394366197184</v>
      </c>
    </row>
    <row r="16" spans="1:18" s="5" customFormat="1" ht="13.5" customHeight="1" x14ac:dyDescent="0.2">
      <c r="A16" s="122">
        <v>11</v>
      </c>
      <c r="B16" s="164" t="s">
        <v>19</v>
      </c>
      <c r="C16" s="164"/>
      <c r="D16" s="120" t="s">
        <v>17</v>
      </c>
      <c r="E16" s="86">
        <f>E15/E9*100</f>
        <v>44.528043775649792</v>
      </c>
      <c r="F16" s="86">
        <f t="shared" ref="F16:N16" si="4">F15/F9*100</f>
        <v>47.238496478177865</v>
      </c>
      <c r="G16" s="86">
        <f t="shared" si="4"/>
        <v>48.68913857677903</v>
      </c>
      <c r="H16" s="86">
        <f t="shared" si="4"/>
        <v>49.971459377180189</v>
      </c>
      <c r="I16" s="86">
        <f t="shared" si="4"/>
        <v>52.44619619619619</v>
      </c>
      <c r="J16" s="86">
        <f t="shared" si="4"/>
        <v>52.348747943703167</v>
      </c>
      <c r="K16" s="86">
        <f t="shared" si="4"/>
        <v>53.036752802925832</v>
      </c>
      <c r="L16" s="86">
        <f t="shared" si="4"/>
        <v>27.111471798736304</v>
      </c>
      <c r="M16" s="86">
        <f t="shared" si="4"/>
        <v>56.602699162917823</v>
      </c>
      <c r="N16" s="86">
        <f t="shared" si="4"/>
        <v>56.489863926687036</v>
      </c>
      <c r="O16" s="127">
        <f t="shared" si="0"/>
        <v>-0.11283523623078651</v>
      </c>
      <c r="P16" s="127">
        <f t="shared" si="1"/>
        <v>99.800653965447808</v>
      </c>
    </row>
    <row r="17" spans="1:16" s="5" customFormat="1" ht="13.5" customHeight="1" x14ac:dyDescent="0.2">
      <c r="A17" s="122">
        <v>12</v>
      </c>
      <c r="B17" s="149" t="s">
        <v>21</v>
      </c>
      <c r="C17" s="149"/>
      <c r="D17" s="120" t="s">
        <v>13</v>
      </c>
      <c r="E17" s="49">
        <f>Асгат!E17+Баяндэлгэр!E17+Dariganga!E17+munkhhaan!E17+Naran!E17+Ongon!E17+sukhbaatar!E17+Tuvshinshiree!E17+'Tumentsogt '!E17+'Uulbayan '!E17+khalzan!E17+erdenetsagaan!E17+'Baruu-Urt '!E17</f>
        <v>4159</v>
      </c>
      <c r="F17" s="49">
        <f>Асгат!F17+Баяндэлгэр!F17+Dariganga!F17+munkhhaan!F17+Naran!F17+Ongon!F17+sukhbaatar!F17+Tuvshinshiree!F17+'Tumentsogt '!F17+'Uulbayan '!F17+khalzan!F17+erdenetsagaan!F17+'Baruu-Urt '!F17</f>
        <v>4578</v>
      </c>
      <c r="G17" s="49">
        <f>Асгат!G17+Баяндэлгэр!G17+Dariganga!G17+munkhhaan!G17+Naran!G17+Ongon!G17+sukhbaatar!G17+Tuvshinshiree!G17+'Tumentsogt '!G17+'Uulbayan '!G17+khalzan!G17+erdenetsagaan!G17+'Baruu-Urt '!G17</f>
        <v>4953</v>
      </c>
      <c r="H17" s="49">
        <f>Асгат!H17+Баяндэлгэр!H17+Dariganga!H17+munkhhaan!H17+Naran!H17+Ongon!H17+sukhbaatar!H17+Tuvshinshiree!H17+'Tumentsogt '!H17+'Uulbayan '!H17+khalzan!H17+erdenetsagaan!H17+'Baruu-Urt '!H17</f>
        <v>5647</v>
      </c>
      <c r="I17" s="49">
        <f>Асгат!I17+Баяндэлгэр!I17+Dariganga!I17+munkhhaan!I17+Naran!I17+Ongon!I17+sukhbaatar!I17+Tuvshinshiree!I17+'Tumentsogt '!I17+'Uulbayan '!I17+khalzan!I17+erdenetsagaan!I17+'Baruu-Urt '!I17</f>
        <v>6897</v>
      </c>
      <c r="J17" s="49">
        <f>Асгат!J17+Баяндэлгэр!J17+Dariganga!J17+munkhhaan!J17+Naran!J17+Ongon!J17+sukhbaatar!J17+Tuvshinshiree!J17+'Tumentsogt '!J17+'Uulbayan '!J17+khalzan!J17+erdenetsagaan!J17+'Baruu-Urt '!J17</f>
        <v>7541</v>
      </c>
      <c r="K17" s="49">
        <f>Асгат!K17+Баяндэлгэр!K17+Dariganga!K17+munkhhaan!K17+Naran!K17+Ongon!K17+sukhbaatar!K17+Tuvshinshiree!K17+'Tumentsogt '!K17+'Uulbayan '!K17+khalzan!K17+erdenetsagaan!K17+'Baruu-Urt '!K17</f>
        <v>7803</v>
      </c>
      <c r="L17" s="49">
        <f>Асгат!L17+Баяндэлгэр!L17+Dariganga!L17+munkhhaan!L17+Naran!L17+Ongon!L17+sukhbaatar!L17+Tuvshinshiree!L17+'Tumentsogt '!L17+'Uulbayan '!L17+khalzan!L17+erdenetsagaan!L17+'Baruu-Urt '!L17</f>
        <v>0</v>
      </c>
      <c r="M17" s="13">
        <f>Асгат!M17+Баяндэлгэр!M17+Dariganga!M17+munkhhaan!M17+Naran!M17+Ongon!M17+sukhbaatar!M17+Tuvshinshiree!M17+'Tumentsogt '!M17+'Uulbayan '!M17+khalzan!M17+erdenetsagaan!M17+'Baruu-Urt '!M17</f>
        <v>10966</v>
      </c>
      <c r="N17" s="49">
        <f>Асгат!N17+Баяндэлгэр!N17+Dariganga!N17+munkhhaan!N17+Naran!N17+Ongon!N17+sukhbaatar!N17+Tuvshinshiree!N17+'Tumentsogt '!N17+'Uulbayan '!N17+khalzan!N17+erdenetsagaan!N17+'Baruu-Urt '!N17</f>
        <v>11080</v>
      </c>
      <c r="O17" s="219">
        <f t="shared" si="0"/>
        <v>114</v>
      </c>
      <c r="P17" s="127">
        <f t="shared" si="1"/>
        <v>101.03957687397408</v>
      </c>
    </row>
    <row r="18" spans="1:16" s="5" customFormat="1" ht="13.5" customHeight="1" x14ac:dyDescent="0.2">
      <c r="A18" s="122">
        <v>13</v>
      </c>
      <c r="B18" s="164" t="s">
        <v>19</v>
      </c>
      <c r="C18" s="164"/>
      <c r="D18" s="120" t="s">
        <v>17</v>
      </c>
      <c r="E18" s="86">
        <f>E17/E9*100</f>
        <v>28.447332421340633</v>
      </c>
      <c r="F18" s="86">
        <f t="shared" ref="F18:N18" si="5">F17/F9*100</f>
        <v>30.136264893687052</v>
      </c>
      <c r="G18" s="86">
        <f t="shared" si="5"/>
        <v>31.983727237504844</v>
      </c>
      <c r="H18" s="86">
        <f t="shared" si="5"/>
        <v>35.815310458552673</v>
      </c>
      <c r="I18" s="86">
        <f t="shared" si="5"/>
        <v>43.1493993993994</v>
      </c>
      <c r="J18" s="86">
        <f t="shared" si="5"/>
        <v>45.945287272284162</v>
      </c>
      <c r="K18" s="86">
        <f t="shared" si="5"/>
        <v>46.783380298579054</v>
      </c>
      <c r="L18" s="86">
        <f t="shared" si="5"/>
        <v>0</v>
      </c>
      <c r="M18" s="86">
        <f t="shared" si="5"/>
        <v>62.44519104834577</v>
      </c>
      <c r="N18" s="86">
        <f t="shared" si="5"/>
        <v>61.53846153846154</v>
      </c>
      <c r="O18" s="127">
        <f t="shared" si="0"/>
        <v>-0.9067295098842294</v>
      </c>
      <c r="P18" s="127">
        <f t="shared" si="1"/>
        <v>98.547959427040226</v>
      </c>
    </row>
    <row r="19" spans="1:16" s="5" customFormat="1" ht="18" customHeight="1" x14ac:dyDescent="0.2">
      <c r="A19" s="8">
        <v>14</v>
      </c>
      <c r="B19" s="154" t="s">
        <v>22</v>
      </c>
      <c r="C19" s="154"/>
      <c r="D19" s="9" t="s">
        <v>23</v>
      </c>
      <c r="E19" s="49">
        <f>Асгат!E19+Баяндэлгэр!E19+Dariganga!E19+munkhhaan!E19+Naran!E19+Ongon!E19+sukhbaatar!E19+Tuvshinshiree!E19+'Tumentsogt '!E19+'Uulbayan '!E19+khalzan!E19+erdenetsagaan!E19+'Baruu-Urt '!E19</f>
        <v>53785</v>
      </c>
      <c r="F19" s="49">
        <f>Асгат!F19+Баяндэлгэр!F19+Dariganga!F19+munkhhaan!F19+Naran!F19+Ongon!F19+sukhbaatar!F19+Tuvshinshiree!F19+'Tumentsogt '!F19+'Uulbayan '!F19+khalzan!F19+erdenetsagaan!F19+'Baruu-Urt '!F19</f>
        <v>54363</v>
      </c>
      <c r="G19" s="49">
        <f>Асгат!G19+Баяндэлгэр!G19+Dariganga!G19+munkhhaan!G19+Naran!G19+Ongon!G19+sukhbaatar!G19+Tuvshinshiree!G19+'Tumentsogt '!G19+'Uulbayan '!G19+khalzan!G19+erdenetsagaan!G19+'Baruu-Urt '!G19</f>
        <v>54852</v>
      </c>
      <c r="H19" s="49">
        <f>Асгат!H19+Баяндэлгэр!H19+Dariganga!H19+munkhhaan!H19+Naran!H19+Ongon!H19+sukhbaatar!H19+Tuvshinshiree!H19+'Tumentsogt '!H19+'Uulbayan '!H19+khalzan!H19+erdenetsagaan!H19+'Baruu-Urt '!H19</f>
        <v>55128</v>
      </c>
      <c r="I19" s="49">
        <f>Асгат!I19+Баяндэлгэр!I19+Dariganga!I19+munkhhaan!I19+Naran!I19+Ongon!I19+sukhbaatar!I19+Tuvshinshiree!I19+'Tumentsogt '!I19+'Uulbayan '!I19+khalzan!I19+erdenetsagaan!I19+'Baruu-Urt '!I19</f>
        <v>55648</v>
      </c>
      <c r="J19" s="49">
        <f>Асгат!J19+Баяндэлгэр!J19+Dariganga!J19+munkhhaan!J19+Naran!J19+Ongon!J19+sukhbaatar!J19+Tuvshinshiree!J19+'Tumentsogt '!J19+'Uulbayan '!J19+khalzan!J19+erdenetsagaan!J19+'Baruu-Urt '!J19</f>
        <v>56347</v>
      </c>
      <c r="K19" s="49">
        <f>Асгат!K19+Баяндэлгэр!K19+Dariganga!K19+munkhhaan!K19+Naran!K19+Ongon!K19+sukhbaatar!K19+Tuvshinshiree!K19+'Tumentsogt '!K19+'Uulbayan '!K19+khalzan!K19+erdenetsagaan!K19+'Baruu-Urt '!K19</f>
        <v>57414</v>
      </c>
      <c r="L19" s="49">
        <f>Асгат!L19+Баяндэлгэр!L19+Dariganga!L19+munkhhaan!L19+Naran!L19+Ongon!L19+sukhbaatar!L19+Tuvshinshiree!L19+'Tumentsogt '!L19+'Uulbayan '!L19+khalzan!L19+erdenetsagaan!L19+'Baruu-Urt '!L19</f>
        <v>58792</v>
      </c>
      <c r="M19" s="49">
        <f>Асгат!M19+Баяндэлгэр!M19+Dariganga!M19+munkhhaan!M19+Naran!M19+Ongon!M19+sukhbaatar!M19+Tuvshinshiree!M19+'Tumentsogt '!M19+'Uulbayan '!M19+khalzan!M19+erdenetsagaan!M19+'Baruu-Urt '!M19</f>
        <v>60032</v>
      </c>
      <c r="N19" s="49">
        <f>Асгат!N19+Баяндэлгэр!N19+Dariganga!N19+munkhhaan!N19+Naran!N19+Ongon!N19+sukhbaatar!N19+Tuvshinshiree!N19+'Tumentsogt '!N19+'Uulbayan '!N19+khalzan!N19+erdenetsagaan!N19+'Baruu-Urt '!N19</f>
        <v>61323</v>
      </c>
      <c r="O19" s="219">
        <f t="shared" si="0"/>
        <v>1291</v>
      </c>
      <c r="P19" s="127">
        <f t="shared" si="1"/>
        <v>102.15051972281451</v>
      </c>
    </row>
    <row r="20" spans="1:16" s="5" customFormat="1" ht="13.5" customHeight="1" x14ac:dyDescent="0.2">
      <c r="A20" s="122">
        <v>15</v>
      </c>
      <c r="B20" s="149" t="s">
        <v>24</v>
      </c>
      <c r="C20" s="149"/>
      <c r="D20" s="120" t="s">
        <v>23</v>
      </c>
      <c r="E20" s="49">
        <f>Асгат!E20+Баяндэлгэр!E20+Dariganga!E20+munkhhaan!E20+Naran!E20+Ongon!E20+sukhbaatar!E20+Tuvshinshiree!E20+'Tumentsogt '!E20+'Uulbayan '!E20+khalzan!E20+erdenetsagaan!E20+'Baruu-Urt '!E20</f>
        <v>26858</v>
      </c>
      <c r="F20" s="49">
        <f>Асгат!F20+Баяндэлгэр!F20+Dariganga!F20+munkhhaan!F20+Naran!F20+Ongon!F20+sukhbaatar!F20+Tuvshinshiree!F20+'Tumentsogt '!F20+'Uulbayan '!F20+khalzan!F20+erdenetsagaan!F20+'Baruu-Urt '!F20</f>
        <v>27164</v>
      </c>
      <c r="G20" s="49">
        <f>Асгат!G20+Баяндэлгэр!G20+Dariganga!G20+munkhhaan!G20+Naran!G20+Ongon!G20+sukhbaatar!G20+Tuvshinshiree!G20+'Tumentsogt '!G20+'Uulbayan '!G20+khalzan!G20+erdenetsagaan!G20+'Baruu-Urt '!G20</f>
        <v>27467</v>
      </c>
      <c r="H20" s="49">
        <f>Асгат!H20+Баяндэлгэр!H20+Dariganga!H20+munkhhaan!H20+Naran!H20+Ongon!H20+sukhbaatar!H20+Tuvshinshiree!H20+'Tumentsogt '!H20+'Uulbayan '!H20+khalzan!H20+erdenetsagaan!H20+'Baruu-Urt '!H20</f>
        <v>27619</v>
      </c>
      <c r="I20" s="49">
        <f>Асгат!I20+Баяндэлгэр!I20+Dariganga!I20+munkhhaan!I20+Naran!I20+Ongon!I20+sukhbaatar!I20+Tuvshinshiree!I20+'Tumentsogt '!I20+'Uulbayan '!I20+khalzan!I20+erdenetsagaan!I20+'Baruu-Urt '!I20</f>
        <v>27871</v>
      </c>
      <c r="J20" s="49">
        <f>Асгат!J20+Баяндэлгэр!J20+Dariganga!J20+munkhhaan!J20+Naran!J20+Ongon!J20+sukhbaatar!J20+Tuvshinshiree!J20+'Tumentsogt '!J20+'Uulbayan '!J20+khalzan!J20+erdenetsagaan!J20+'Baruu-Urt '!J20</f>
        <v>28210</v>
      </c>
      <c r="K20" s="49">
        <f>Асгат!K20+Баяндэлгэр!K20+Dariganga!K20+munkhhaan!K20+Naran!K20+Ongon!K20+sukhbaatar!K20+Tuvshinshiree!K20+'Tumentsogt '!K20+'Uulbayan '!K20+khalzan!K20+erdenetsagaan!K20+'Baruu-Urt '!K20</f>
        <v>28888</v>
      </c>
      <c r="L20" s="49">
        <f>Асгат!L20+Баяндэлгэр!L20+Dariganga!L20+munkhhaan!L20+Naran!L20+Ongon!L20+sukhbaatar!L20+Tuvshinshiree!L20+'Tumentsogt '!L20+'Uulbayan '!L20+khalzan!L20+erdenetsagaan!L20+'Baruu-Urt '!L20</f>
        <v>29736</v>
      </c>
      <c r="M20" s="49">
        <f>Асгат!M20+Баяндэлгэр!M20+Dariganga!M20+munkhhaan!M20+Naran!M20+Ongon!M20+sukhbaatar!M20+Tuvshinshiree!M20+'Tumentsogt '!M20+'Uulbayan '!M20+khalzan!M20+erdenetsagaan!M20+'Baruu-Urt '!M20</f>
        <v>30276</v>
      </c>
      <c r="N20" s="49">
        <f>Асгат!N20+Баяндэлгэр!N20+Dariganga!N20+munkhhaan!N20+Naran!N20+Ongon!N20+sukhbaatar!N20+Tuvshinshiree!N20+'Tumentsogt '!N20+'Uulbayan '!N20+khalzan!N20+erdenetsagaan!N20+'Baruu-Urt '!N20</f>
        <v>30906</v>
      </c>
      <c r="O20" s="219">
        <f t="shared" si="0"/>
        <v>630</v>
      </c>
      <c r="P20" s="127">
        <f t="shared" si="1"/>
        <v>102.08085612366231</v>
      </c>
    </row>
    <row r="21" spans="1:16" s="5" customFormat="1" ht="13.5" customHeight="1" x14ac:dyDescent="0.2">
      <c r="A21" s="122">
        <v>16</v>
      </c>
      <c r="B21" s="149" t="s">
        <v>25</v>
      </c>
      <c r="C21" s="149"/>
      <c r="D21" s="120" t="s">
        <v>23</v>
      </c>
      <c r="E21" s="49">
        <f>Асгат!E21+Баяндэлгэр!E21+Dariganga!E21+munkhhaan!E21+Naran!E21+Ongon!E21+sukhbaatar!E21+Tuvshinshiree!E21+'Tumentsogt '!E21+'Uulbayan '!E21+khalzan!E21+erdenetsagaan!E21+'Baruu-Urt '!E21</f>
        <v>26927</v>
      </c>
      <c r="F21" s="49">
        <f>Асгат!F21+Баяндэлгэр!F21+Dariganga!F21+munkhhaan!F21+Naran!F21+Ongon!F21+sukhbaatar!F21+Tuvshinshiree!F21+'Tumentsogt '!F21+'Uulbayan '!F21+khalzan!F21+erdenetsagaan!F21+'Baruu-Urt '!F21</f>
        <v>27199</v>
      </c>
      <c r="G21" s="49">
        <f>Асгат!G21+Баяндэлгэр!G21+Dariganga!G21+munkhhaan!G21+Naran!G21+Ongon!G21+sukhbaatar!G21+Tuvshinshiree!G21+'Tumentsogt '!G21+'Uulbayan '!G21+khalzan!G21+erdenetsagaan!G21+'Baruu-Urt '!G21</f>
        <v>27385</v>
      </c>
      <c r="H21" s="49">
        <f>Асгат!H21+Баяндэлгэр!H21+Dariganga!H21+munkhhaan!H21+Naran!H21+Ongon!H21+sukhbaatar!H21+Tuvshinshiree!H21+'Tumentsogt '!H21+'Uulbayan '!H21+khalzan!H21+erdenetsagaan!H21+'Baruu-Urt '!H21</f>
        <v>27509</v>
      </c>
      <c r="I21" s="49">
        <f>Асгат!I21+Баяндэлгэр!I21+Dariganga!I21+munkhhaan!I21+Naran!I21+Ongon!I21+sukhbaatar!I21+Tuvshinshiree!I21+'Tumentsogt '!I21+'Uulbayan '!I21+khalzan!I21+erdenetsagaan!I21+'Baruu-Urt '!I21</f>
        <v>27777</v>
      </c>
      <c r="J21" s="49">
        <f>Асгат!J21+Баяндэлгэр!J21+Dariganga!J21+munkhhaan!J21+Naran!J21+Ongon!J21+sukhbaatar!J21+Tuvshinshiree!J21+'Tumentsogt '!J21+'Uulbayan '!J21+khalzan!J21+erdenetsagaan!J21+'Baruu-Urt '!J21</f>
        <v>28137</v>
      </c>
      <c r="K21" s="49">
        <f>Асгат!K21+Баяндэлгэр!K21+Dariganga!K21+munkhhaan!K21+Naran!K21+Ongon!K21+sukhbaatar!K21+Tuvshinshiree!K21+'Tumentsogt '!K21+'Uulbayan '!K21+khalzan!K21+erdenetsagaan!K21+'Baruu-Urt '!K21</f>
        <v>28526</v>
      </c>
      <c r="L21" s="49">
        <f>Асгат!L21+Баяндэлгэр!L21+Dariganga!L21+munkhhaan!L21+Naran!L21+Ongon!L21+sukhbaatar!L21+Tuvshinshiree!L21+'Tumentsogt '!L21+'Uulbayan '!L21+khalzan!L21+erdenetsagaan!L21+'Baruu-Urt '!L21</f>
        <v>29056</v>
      </c>
      <c r="M21" s="49">
        <f>Асгат!M21+Баяндэлгэр!M21+Dariganga!M21+munkhhaan!M21+Naran!M21+Ongon!M21+sukhbaatar!M21+Tuvshinshiree!M21+'Tumentsogt '!M21+'Uulbayan '!M21+khalzan!M21+erdenetsagaan!M21+'Baruu-Urt '!M21</f>
        <v>29756</v>
      </c>
      <c r="N21" s="49">
        <f>Асгат!N21+Баяндэлгэр!N21+Dariganga!N21+munkhhaan!N21+Naran!N21+Ongon!N21+sukhbaatar!N21+Tuvshinshiree!N21+'Tumentsogt '!N21+'Uulbayan '!N21+khalzan!N21+erdenetsagaan!N21+'Baruu-Urt '!N21</f>
        <v>30417</v>
      </c>
      <c r="O21" s="219">
        <f t="shared" si="0"/>
        <v>661</v>
      </c>
      <c r="P21" s="127">
        <f t="shared" si="1"/>
        <v>102.22140072590402</v>
      </c>
    </row>
    <row r="22" spans="1:16" s="5" customFormat="1" ht="13.5" customHeight="1" x14ac:dyDescent="0.2">
      <c r="A22" s="122">
        <v>17</v>
      </c>
      <c r="B22" s="149" t="s">
        <v>26</v>
      </c>
      <c r="C22" s="149"/>
      <c r="D22" s="120" t="s">
        <v>23</v>
      </c>
      <c r="E22" s="49">
        <f>Асгат!E22+Баяндэлгэр!E22+Dariganga!E22+munkhhaan!E22+Naran!E22+Ongon!E22+sukhbaatar!E22+Tuvshinshiree!E22+'Tumentsogt '!E22+'Uulbayan '!E22+khalzan!E22+erdenetsagaan!E22+'Baruu-Urt '!E22</f>
        <v>24540</v>
      </c>
      <c r="F22" s="49">
        <f>Асгат!F22+Баяндэлгэр!F22+Dariganga!F22+munkhhaan!F22+Naran!F22+Ongon!F22+sukhbaatar!F22+Tuvshinshiree!F22+'Tumentsogt '!F22+'Uulbayan '!F22+khalzan!F22+erdenetsagaan!F22+'Baruu-Urt '!F22</f>
        <v>25483</v>
      </c>
      <c r="G22" s="49">
        <f>Асгат!G22+Баяндэлгэр!G22+Dariganga!G22+munkhhaan!G22+Naran!G22+Ongon!G22+sukhbaatar!G22+Tuvshinshiree!G22+'Tumentsogt '!G22+'Uulbayan '!G22+khalzan!G22+erdenetsagaan!G22+'Baruu-Urt '!G22</f>
        <v>26105</v>
      </c>
      <c r="H22" s="49">
        <f>Асгат!H22+Баяндэлгэр!H22+Dariganga!H22+munkhhaan!H22+Naran!H22+Ongon!H22+sukhbaatar!H22+Tuvshinshiree!H22+'Tumentsogt '!H22+'Uulbayan '!H22+khalzan!H22+erdenetsagaan!H22+'Baruu-Urt '!H22</f>
        <v>26880</v>
      </c>
      <c r="I22" s="49">
        <f>Асгат!I22+Баяндэлгэр!I22+Dariganga!I22+munkhhaan!I22+Naran!I22+Ongon!I22+sukhbaatar!I22+Tuvshinshiree!I22+'Tumentsogt '!I22+'Uulbayan '!I22+khalzan!I22+erdenetsagaan!I22+'Baruu-Urt '!I22</f>
        <v>28429</v>
      </c>
      <c r="J22" s="49">
        <f>Асгат!J22+Баяндэлгэр!J22+Dariganga!J22+munkhhaan!J22+Naran!J22+Ongon!J22+sukhbaatar!J22+Tuvshinshiree!J22+'Tumentsogt '!J22+'Uulbayan '!J22+khalzan!J22+erdenetsagaan!J22+'Baruu-Urt '!J22</f>
        <v>29618</v>
      </c>
      <c r="K22" s="49">
        <f>Асгат!K22+Баяндэлгэр!K22+Dariganga!K22+munkhhaan!K22+Naran!K22+Ongon!K22+sukhbaatar!K22+Tuvshinshiree!K22+'Tumentsogt '!K22+'Uulbayan '!K22+khalzan!K22+erdenetsagaan!K22+'Baruu-Urt '!K22</f>
        <v>30051</v>
      </c>
      <c r="L22" s="49">
        <f>Асгат!L22+Баяндэлгэр!L22+Dariganga!L22+munkhhaan!L22+Naran!L22+Ongon!L22+sukhbaatar!L22+Tuvshinshiree!L22+'Tumentsogt '!L22+'Uulbayan '!L22+khalzan!L22+erdenetsagaan!L22+'Baruu-Urt '!L22</f>
        <v>30030</v>
      </c>
      <c r="M22" s="49">
        <f>Асгат!M22+Баяндэлгэр!M22+Dariganga!M22+munkhhaan!M22+Naran!M22+Ongon!M22+sukhbaatar!M22+Tuvshinshiree!M22+'Tumentsogt '!M22+'Uulbayan '!M22+khalzan!M22+erdenetsagaan!M22+'Baruu-Urt '!M22</f>
        <v>32653</v>
      </c>
      <c r="N22" s="49">
        <f>Асгат!N22+Баяндэлгэр!N22+Dariganga!N22+munkhhaan!N22+Naran!N22+Ongon!N22+sukhbaatar!N22+Tuvshinshiree!N22+'Tumentsogt '!N22+'Uulbayan '!N22+khalzan!N22+erdenetsagaan!N22+'Baruu-Urt '!N22</f>
        <v>33817</v>
      </c>
      <c r="O22" s="219">
        <f t="shared" si="0"/>
        <v>1164</v>
      </c>
      <c r="P22" s="127">
        <f t="shared" si="1"/>
        <v>103.56475668391877</v>
      </c>
    </row>
    <row r="23" spans="1:16" s="5" customFormat="1" ht="13.5" customHeight="1" x14ac:dyDescent="0.2">
      <c r="A23" s="122">
        <v>18</v>
      </c>
      <c r="B23" s="163" t="s">
        <v>15</v>
      </c>
      <c r="C23" s="163"/>
      <c r="D23" s="120" t="s">
        <v>23</v>
      </c>
      <c r="E23" s="49">
        <f>Асгат!E23+Баяндэлгэр!E23+Dariganga!E23+munkhhaan!E23+Naran!E23+Ongon!E23+sukhbaatar!E23+Tuvshinshiree!E23+'Tumentsogt '!E23+'Uulbayan '!E23+khalzan!E23+erdenetsagaan!E23+'Baruu-Urt '!E23</f>
        <v>29245</v>
      </c>
      <c r="F23" s="49">
        <f>Асгат!F23+Баяндэлгэр!F23+Dariganga!F23+munkhhaan!F23+Naran!F23+Ongon!F23+sukhbaatar!F23+Tuvshinshiree!F23+'Tumentsogt '!F23+'Uulbayan '!F23+khalzan!F23+erdenetsagaan!F23+'Baruu-Urt '!F23</f>
        <v>28880</v>
      </c>
      <c r="G23" s="49">
        <f>Асгат!G23+Баяндэлгэр!G23+Dariganga!G23+munkhhaan!G23+Naran!G23+Ongon!G23+sukhbaatar!G23+Tuvshinshiree!G23+'Tumentsogt '!G23+'Uulbayan '!G23+khalzan!G23+erdenetsagaan!G23+'Baruu-Urt '!G23</f>
        <v>28747</v>
      </c>
      <c r="H23" s="49">
        <f>Асгат!H23+Баяндэлгэр!H23+Dariganga!H23+munkhhaan!H23+Naran!H23+Ongon!H23+sukhbaatar!H23+Tuvshinshiree!H23+'Tumentsogt '!H23+'Uulbayan '!H23+khalzan!H23+erdenetsagaan!H23+'Baruu-Urt '!H23</f>
        <v>28248</v>
      </c>
      <c r="I23" s="49">
        <f>Асгат!I23+Баяндэлгэр!I23+Dariganga!I23+munkhhaan!I23+Naran!I23+Ongon!I23+sukhbaatar!I23+Tuvshinshiree!I23+'Tumentsogt '!I23+'Uulbayan '!I23+khalzan!I23+erdenetsagaan!I23+'Baruu-Urt '!I23</f>
        <v>27219</v>
      </c>
      <c r="J23" s="49">
        <f>Асгат!J23+Баяндэлгэр!J23+Dariganga!J23+munkhhaan!J23+Naran!J23+Ongon!J23+sukhbaatar!J23+Tuvshinshiree!J23+'Tumentsogt '!J23+'Uulbayan '!J23+khalzan!J23+erdenetsagaan!J23+'Baruu-Urt '!J23</f>
        <v>26729</v>
      </c>
      <c r="K23" s="49">
        <f>Асгат!K23+Баяндэлгэр!K23+Dariganga!K23+munkhhaan!K23+Naran!K23+Ongon!K23+sukhbaatar!K23+Tuvshinshiree!K23+'Tumentsogt '!K23+'Uulbayan '!K23+khalzan!K23+erdenetsagaan!K23+'Baruu-Urt '!K23</f>
        <v>27363</v>
      </c>
      <c r="L23" s="49">
        <f>Асгат!L23+Баяндэлгэр!L23+Dariganga!L23+munkhhaan!L23+Naran!L23+Ongon!L23+sukhbaatar!L23+Tuvshinshiree!L23+'Tumentsogt '!L23+'Uulbayan '!L23+khalzan!L23+erdenetsagaan!L23+'Baruu-Urt '!L23</f>
        <v>28762</v>
      </c>
      <c r="M23" s="49">
        <f>Асгат!M23+Баяндэлгэр!M23+Dariganga!M23+munkhhaan!M23+Naran!M23+Ongon!M23+sukhbaatar!M23+Tuvshinshiree!M23+'Tumentsogt '!M23+'Uulbayan '!M23+khalzan!M23+erdenetsagaan!M23+'Baruu-Urt '!M23</f>
        <v>27379</v>
      </c>
      <c r="N23" s="49">
        <f>Асгат!N23+Баяндэлгэр!N23+Dariganga!N23+munkhhaan!N23+Naran!N23+Ongon!N23+sukhbaatar!N23+Tuvshinshiree!N23+'Tumentsogt '!N23+'Uulbayan '!N23+khalzan!N23+erdenetsagaan!N23+'Baruu-Urt '!N23</f>
        <v>27506</v>
      </c>
      <c r="O23" s="219">
        <f t="shared" si="0"/>
        <v>127</v>
      </c>
      <c r="P23" s="127">
        <f t="shared" si="1"/>
        <v>100.46385916213157</v>
      </c>
    </row>
    <row r="24" spans="1:16" s="5" customFormat="1" ht="13.5" customHeight="1" x14ac:dyDescent="0.2">
      <c r="A24" s="122">
        <v>19</v>
      </c>
      <c r="B24" s="149" t="s">
        <v>27</v>
      </c>
      <c r="C24" s="149"/>
      <c r="D24" s="120" t="s">
        <v>23</v>
      </c>
      <c r="E24" s="49">
        <f>Асгат!E24+Баяндэлгэр!E24+Dariganga!E24+munkhhaan!E24+Naran!E24+Ongon!E24+sukhbaatar!E24+Tuvshinshiree!E24+'Tumentsogt '!E24+'Uulbayan '!E24+khalzan!E24+erdenetsagaan!E24+'Baruu-Urt '!E24</f>
        <v>15061</v>
      </c>
      <c r="F24" s="49">
        <f>Асгат!F24+Баяндэлгэр!F24+Dariganga!F24+munkhhaan!F24+Naran!F24+Ongon!F24+sukhbaatar!F24+Tuvshinshiree!F24+'Tumentsogt '!F24+'Uulbayan '!F24+khalzan!F24+erdenetsagaan!F24+'Baruu-Urt '!F24</f>
        <v>15121</v>
      </c>
      <c r="G24" s="49">
        <f>Асгат!G24+Баяндэлгэр!G24+Dariganga!G24+munkhhaan!G24+Naran!G24+Ongon!G24+sukhbaatar!G24+Tuvshinshiree!G24+'Tumentsogt '!G24+'Uulbayan '!G24+khalzan!G24+erdenetsagaan!G24+'Baruu-Urt '!G24</f>
        <v>15194</v>
      </c>
      <c r="H24" s="49">
        <f>Асгат!H24+Баяндэлгэр!H24+Dariganga!H24+munkhhaan!H24+Naran!H24+Ongon!H24+sukhbaatar!H24+Tuvshinshiree!H24+'Tumentsogt '!H24+'Uulbayan '!H24+khalzan!H24+erdenetsagaan!H24+'Baruu-Urt '!H24</f>
        <v>15426</v>
      </c>
      <c r="I24" s="49">
        <f>Асгат!I24+Баяндэлгэр!I24+Dariganga!I24+munkhhaan!I24+Naran!I24+Ongon!I24+sukhbaatar!I24+Tuvshinshiree!I24+'Tumentsogt '!I24+'Uulbayan '!I24+khalzan!I24+erdenetsagaan!I24+'Baruu-Urt '!I24</f>
        <v>15686</v>
      </c>
      <c r="J24" s="49">
        <f>Асгат!J24+Баяндэлгэр!J24+Dariganga!J24+munkhhaan!J24+Naran!J24+Ongon!J24+sukhbaatar!J24+Tuvshinshiree!J24+'Tumentsogt '!J24+'Uulbayan '!J24+khalzan!J24+erdenetsagaan!J24+'Baruu-Urt '!J24</f>
        <v>15977</v>
      </c>
      <c r="K24" s="49">
        <f>Асгат!K24+Баяндэлгэр!K24+Dariganga!K24+munkhhaan!K24+Naran!K24+Ongon!K24+sukhbaatar!K24+Tuvshinshiree!K24+'Tumentsogt '!K24+'Uulbayan '!K24+khalzan!K24+erdenetsagaan!K24+'Baruu-Urt '!K24</f>
        <v>16406</v>
      </c>
      <c r="L24" s="49">
        <f>Асгат!L24+Баяндэлгэр!L24+Dariganga!L24+munkhhaan!L24+Naran!L24+Ongon!L24+sukhbaatar!L24+Tuvshinshiree!L24+'Tumentsogt '!L24+'Uulbayan '!L24+khalzan!L24+erdenetsagaan!L24+'Baruu-Urt '!L24</f>
        <v>17428</v>
      </c>
      <c r="M24" s="49">
        <f>Асгат!M24+Баяндэлгэр!M24+Dariganga!M24+munkhhaan!M24+Naran!M24+Ongon!M24+sukhbaatar!M24+Tuvshinshiree!M24+'Tumentsogt '!M24+'Uulbayan '!M24+khalzan!M24+erdenetsagaan!M24+'Baruu-Urt '!M24</f>
        <v>17786</v>
      </c>
      <c r="N24" s="49">
        <f>Асгат!N24+Баяндэлгэр!N24+Dariganga!N24+munkhhaan!N24+Naran!N24+Ongon!N24+sukhbaatar!N24+Tuvshinshiree!N24+'Tumentsogt '!N24+'Uulbayan '!N24+khalzan!N24+erdenetsagaan!N24+'Baruu-Urt '!N24</f>
        <v>18412</v>
      </c>
      <c r="O24" s="219">
        <f t="shared" si="0"/>
        <v>626</v>
      </c>
      <c r="P24" s="127">
        <f t="shared" si="1"/>
        <v>103.51962217474417</v>
      </c>
    </row>
    <row r="25" spans="1:16" s="5" customFormat="1" ht="13.5" customHeight="1" x14ac:dyDescent="0.2">
      <c r="A25" s="122">
        <v>20</v>
      </c>
      <c r="B25" s="162" t="s">
        <v>28</v>
      </c>
      <c r="C25" s="162"/>
      <c r="D25" s="120" t="s">
        <v>23</v>
      </c>
      <c r="E25" s="49">
        <f>Асгат!E25+Баяндэлгэр!E25+Dariganga!E25+munkhhaan!E25+Naran!E25+Ongon!E25+sukhbaatar!E25+Tuvshinshiree!E25+'Tumentsogt '!E25+'Uulbayan '!E25+khalzan!E25+erdenetsagaan!E25+'Baruu-Urt '!E25</f>
        <v>35855</v>
      </c>
      <c r="F25" s="49">
        <f>Асгат!F25+Баяндэлгэр!F25+Dariganga!F25+munkhhaan!F25+Naran!F25+Ongon!F25+sukhbaatar!F25+Tuvshinshiree!F25+'Tumentsogt '!F25+'Uulbayan '!F25+khalzan!F25+erdenetsagaan!F25+'Baruu-Urt '!F25</f>
        <v>36368</v>
      </c>
      <c r="G25" s="49">
        <f>Асгат!G25+Баяндэлгэр!G25+Dariganga!G25+munkhhaan!G25+Naran!G25+Ongon!G25+sukhbaatar!G25+Tuvshinshiree!G25+'Tumentsogt '!G25+'Uulbayan '!G25+khalzan!G25+erdenetsagaan!G25+'Baruu-Urt '!G25</f>
        <v>36733</v>
      </c>
      <c r="H25" s="49">
        <f>Асгат!H25+Баяндэлгэр!H25+Dariganga!H25+munkhhaan!H25+Naran!H25+Ongon!H25+sukhbaatar!H25+Tuvshinshiree!H25+'Tumentsogt '!H25+'Uulbayan '!H25+khalzan!H25+erdenetsagaan!H25+'Baruu-Urt '!H25</f>
        <v>36786</v>
      </c>
      <c r="I25" s="49">
        <f>Асгат!I25+Баяндэлгэр!I25+Dariganga!I25+munkhhaan!I25+Naran!I25+Ongon!I25+sukhbaatar!I25+Tuvshinshiree!I25+'Tumentsogt '!I25+'Uulbayan '!I25+khalzan!I25+erdenetsagaan!I25+'Baruu-Urt '!I25</f>
        <v>36911</v>
      </c>
      <c r="J25" s="49">
        <f>Асгат!J25+Баяндэлгэр!J25+Dariganga!J25+munkhhaan!J25+Naran!J25+Ongon!J25+sukhbaatar!J25+Tuvshinshiree!J25+'Tumentsogt '!J25+'Uulbayan '!J25+khalzan!J25+erdenetsagaan!J25+'Baruu-Urt '!J25</f>
        <v>37222</v>
      </c>
      <c r="K25" s="49">
        <f>Асгат!K25+Баяндэлгэр!K25+Dariganga!K25+munkhhaan!K25+Naran!K25+Ongon!K25+sukhbaatar!K25+Tuvshinshiree!K25+'Tumentsogt '!K25+'Uulbayan '!K25+khalzan!K25+erdenetsagaan!K25+'Baruu-Urt '!K25</f>
        <v>37703</v>
      </c>
      <c r="L25" s="49">
        <f>Асгат!L25+Баяндэлгэр!L25+Dariganga!L25+munkhhaan!L25+Naran!L25+Ongon!L25+sukhbaatar!L25+Tuvshinshiree!L25+'Tumentsogt '!L25+'Uulbayan '!L25+khalzan!L25+erdenetsagaan!L25+'Baruu-Urt '!L25</f>
        <v>37949</v>
      </c>
      <c r="M25" s="49">
        <f>Асгат!M25+Баяндэлгэр!M25+Dariganga!M25+munkhhaan!M25+Naran!M25+Ongon!M25+sukhbaatar!M25+Tuvshinshiree!M25+'Tumentsogt '!M25+'Uulbayan '!M25+khalzan!M25+erdenetsagaan!M25+'Baruu-Urt '!M25</f>
        <v>38553</v>
      </c>
      <c r="N25" s="49">
        <f>Асгат!N25+Баяндэлгэр!N25+Dariganga!N25+munkhhaan!N25+Naran!N25+Ongon!N25+sukhbaatar!N25+Tuvshinshiree!N25+'Tumentsogt '!N25+'Uulbayan '!N25+khalzan!N25+erdenetsagaan!N25+'Baruu-Urt '!N25</f>
        <v>38955</v>
      </c>
      <c r="O25" s="219">
        <f t="shared" si="0"/>
        <v>402</v>
      </c>
      <c r="P25" s="127">
        <f t="shared" si="1"/>
        <v>101.04272041086297</v>
      </c>
    </row>
    <row r="26" spans="1:16" s="5" customFormat="1" ht="13.5" customHeight="1" x14ac:dyDescent="0.2">
      <c r="A26" s="122">
        <v>21</v>
      </c>
      <c r="B26" s="162" t="s">
        <v>29</v>
      </c>
      <c r="C26" s="162"/>
      <c r="D26" s="120" t="s">
        <v>23</v>
      </c>
      <c r="E26" s="49">
        <f>Асгат!E26+Баяндэлгэр!E26+Dariganga!E26+munkhhaan!E26+Naran!E26+Ongon!E26+sukhbaatar!E26+Tuvshinshiree!E26+'Tumentsogt '!E26+'Uulbayan '!E26+khalzan!E26+erdenetsagaan!E26+'Baruu-Urt '!E26</f>
        <v>2869</v>
      </c>
      <c r="F26" s="49">
        <f>Асгат!F26+Баяндэлгэр!F26+Dariganga!F26+munkhhaan!F26+Naran!F26+Ongon!F26+sukhbaatar!F26+Tuvshinshiree!F26+'Tumentsogt '!F26+'Uulbayan '!F26+khalzan!F26+erdenetsagaan!F26+'Baruu-Urt '!F26</f>
        <v>2874</v>
      </c>
      <c r="G26" s="49">
        <f>Асгат!G26+Баяндэлгэр!G26+Dariganga!G26+munkhhaan!G26+Naran!G26+Ongon!G26+sukhbaatar!G26+Tuvshinshiree!G26+'Tumentsogt '!G26+'Uulbayan '!G26+khalzan!G26+erdenetsagaan!G26+'Baruu-Urt '!G26</f>
        <v>2925</v>
      </c>
      <c r="H26" s="49">
        <f>Асгат!H26+Баяндэлгэр!H26+Dariganga!H26+munkhhaan!H26+Naran!H26+Ongon!H26+sukhbaatar!H26+Tuvshinshiree!H26+'Tumentsogt '!H26+'Uulbayan '!H26+khalzan!H26+erdenetsagaan!H26+'Baruu-Urt '!H26</f>
        <v>2916</v>
      </c>
      <c r="I26" s="49">
        <f>Асгат!I26+Баяндэлгэр!I26+Dariganga!I26+munkhhaan!I26+Naran!I26+Ongon!I26+sukhbaatar!I26+Tuvshinshiree!I26+'Tumentsogt '!I26+'Uulbayan '!I26+khalzan!I26+erdenetsagaan!I26+'Baruu-Urt '!I26</f>
        <v>3051</v>
      </c>
      <c r="J26" s="49">
        <f>Асгат!J26+Баяндэлгэр!J26+Dariganga!J26+munkhhaan!J26+Naran!J26+Ongon!J26+sukhbaatar!J26+Tuvshinshiree!J26+'Tumentsogt '!J26+'Uulbayan '!J26+khalzan!J26+erdenetsagaan!J26+'Baruu-Urt '!J26</f>
        <v>3148</v>
      </c>
      <c r="K26" s="49">
        <f>Асгат!K26+Баяндэлгэр!K26+Dariganga!K26+munkhhaan!K26+Naran!K26+Ongon!K26+sukhbaatar!K26+Tuvshinshiree!K26+'Tumentsogt '!K26+'Uulbayan '!K26+khalzan!K26+erdenetsagaan!K26+'Baruu-Urt '!K26</f>
        <v>3305</v>
      </c>
      <c r="L26" s="49">
        <f>Асгат!L26+Баяндэлгэр!L26+Dariganga!L26+munkhhaan!L26+Naran!L26+Ongon!L26+sukhbaatar!L26+Tuvshinshiree!L26+'Tumentsogt '!L26+'Uulbayan '!L26+khalzan!L26+erdenetsagaan!L26+'Baruu-Urt '!L26</f>
        <v>3415.8580000000002</v>
      </c>
      <c r="M26" s="49">
        <f>Асгат!M26+Баяндэлгэр!M26+Dariganga!M26+munkhhaan!M26+Naran!M26+Ongon!M26+sukhbaatar!M26+Tuvshinshiree!M26+'Tumentsogt '!M26+'Uulbayan '!M26+khalzan!M26+erdenetsagaan!M26+'Baruu-Urt '!M26</f>
        <v>3693</v>
      </c>
      <c r="N26" s="49">
        <f>Асгат!N26+Баяндэлгэр!N26+Dariganga!N26+munkhhaan!N26+Naran!N26+Ongon!N26+sukhbaatar!N26+Tuvshinshiree!N26+'Tumentsogt '!N26+'Uulbayan '!N26+khalzan!N26+erdenetsagaan!N26+'Baruu-Urt '!N26</f>
        <v>3956</v>
      </c>
      <c r="O26" s="219">
        <f t="shared" si="0"/>
        <v>263</v>
      </c>
      <c r="P26" s="127">
        <f t="shared" si="1"/>
        <v>107.12158137015977</v>
      </c>
    </row>
    <row r="27" spans="1:16" s="5" customFormat="1" ht="13.5" customHeight="1" x14ac:dyDescent="0.2">
      <c r="A27" s="122">
        <v>22</v>
      </c>
      <c r="B27" s="149" t="s">
        <v>30</v>
      </c>
      <c r="C27" s="149"/>
      <c r="D27" s="120" t="s">
        <v>23</v>
      </c>
      <c r="E27" s="49">
        <f>Асгат!E27+Баяндэлгэр!E27+Dariganga!E27+munkhhaan!E27+Naran!E27+Ongon!E27+sukhbaatar!E27+Tuvshinshiree!E27+'Tumentsogt '!E27+'Uulbayan '!E27+khalzan!E27+erdenetsagaan!E27+'Baruu-Urt '!E27</f>
        <v>70</v>
      </c>
      <c r="F27" s="49">
        <f>Асгат!F27+Баяндэлгэр!F27+Dariganga!F27+munkhhaan!F27+Naran!F27+Ongon!F27+sukhbaatar!F27+Tuvshinshiree!F27+'Tumentsogt '!F27+'Uulbayan '!F27+khalzan!F27+erdenetsagaan!F27+'Baruu-Urt '!F27</f>
        <v>52</v>
      </c>
      <c r="G27" s="49">
        <f>Асгат!G27+Баяндэлгэр!G27+Dariganga!G27+munkhhaan!G27+Naran!G27+Ongon!G27+sukhbaatar!G27+Tuvshinshiree!G27+'Tumentsogt '!G27+'Uulbayan '!G27+khalzan!G27+erdenetsagaan!G27+'Baruu-Urt '!G27</f>
        <v>52</v>
      </c>
      <c r="H27" s="49">
        <f>Асгат!H27+Баяндэлгэр!H27+Dariganga!H27+munkhhaan!H27+Naran!H27+Ongon!H27+sukhbaatar!H27+Tuvshinshiree!H27+'Tumentsogt '!H27+'Uulbayan '!H27+khalzan!H27+erdenetsagaan!H27+'Baruu-Urt '!H27</f>
        <v>53</v>
      </c>
      <c r="I27" s="49">
        <f>Асгат!I27+Баяндэлгэр!I27+Dariganga!I27+munkhhaan!I27+Naran!I27+Ongon!I27+sukhbaatar!I27+Tuvshinshiree!I27+'Tumentsogt '!I27+'Uulbayan '!I27+khalzan!I27+erdenetsagaan!I27+'Baruu-Urt '!I27</f>
        <v>44</v>
      </c>
      <c r="J27" s="49">
        <f>Асгат!J27+Баяндэлгэр!J27+Dariganga!J27+munkhhaan!J27+Naran!J27+Ongon!J27+sukhbaatar!J27+Tuvshinshiree!J27+'Tumentsogt '!J27+'Uulbayan '!J27+khalzan!J27+erdenetsagaan!J27+'Baruu-Urt '!J27</f>
        <v>40</v>
      </c>
      <c r="K27" s="49">
        <f>Асгат!K27+Баяндэлгэр!K27+Dariganga!K27+munkhhaan!K27+Naran!K27+Ongon!K27+sukhbaatar!K27+Tuvshinshiree!K27+'Tumentsogt '!K27+'Uulbayan '!K27+khalzan!K27+erdenetsagaan!K27+'Baruu-Urt '!K27</f>
        <v>41</v>
      </c>
      <c r="L27" s="49">
        <f>Асгат!L27+Баяндэлгэр!L27+Dariganga!L27+munkhhaan!L27+Naran!L27+Ongon!L27+sukhbaatar!L27+Tuvshinshiree!L27+'Tumentsogt '!L27+'Uulbayan '!L27+khalzan!L27+erdenetsagaan!L27+'Baruu-Urt '!L27</f>
        <v>43</v>
      </c>
      <c r="M27" s="49">
        <f>Асгат!M27+Баяндэлгэр!M27+Dariganga!M27+munkhhaan!M27+Naran!M27+Ongon!M27+sukhbaatar!M27+Tuvshinshiree!M27+'Tumentsogt '!M27+'Uulbayan '!M27+khalzan!M27+erdenetsagaan!M27+'Baruu-Urt '!M27</f>
        <v>49</v>
      </c>
      <c r="N27" s="49">
        <f>Асгат!N27+Баяндэлгэр!N27+Dariganga!N27+munkhhaan!N27+Naran!N27+Ongon!N27+sukhbaatar!N27+Tuvshinshiree!N27+'Tumentsogt '!N27+'Uulbayan '!N27+khalzan!N27+erdenetsagaan!N27+'Baruu-Urt '!N27</f>
        <v>32</v>
      </c>
      <c r="O27" s="219">
        <f t="shared" si="0"/>
        <v>-17</v>
      </c>
      <c r="P27" s="127">
        <f t="shared" si="1"/>
        <v>65.306122448979593</v>
      </c>
    </row>
    <row r="28" spans="1:16" s="5" customFormat="1" ht="13.5" customHeight="1" x14ac:dyDescent="0.2">
      <c r="A28" s="122">
        <v>23</v>
      </c>
      <c r="B28" s="149" t="s">
        <v>31</v>
      </c>
      <c r="C28" s="149"/>
      <c r="D28" s="120" t="s">
        <v>23</v>
      </c>
      <c r="E28" s="49">
        <f>Асгат!E28+Баяндэлгэр!E28+Dariganga!E28+munkhhaan!E28+Naran!E28+Ongon!E28+sukhbaatar!E28+Tuvshinshiree!E28+'Tumentsogt '!E28+'Uulbayan '!E28+khalzan!E28+erdenetsagaan!E28+'Baruu-Urt '!E28</f>
        <v>1044</v>
      </c>
      <c r="F28" s="49">
        <f>Асгат!F28+Баяндэлгэр!F28+Dariganga!F28+munkhhaan!F28+Naran!F28+Ongon!F28+sukhbaatar!F28+Tuvshinshiree!F28+'Tumentsogt '!F28+'Uulbayan '!F28+khalzan!F28+erdenetsagaan!F28+'Baruu-Urt '!F28</f>
        <v>901</v>
      </c>
      <c r="G28" s="49">
        <f>Асгат!G28+Баяндэлгэр!G28+Dariganga!G28+munkhhaan!G28+Naran!G28+Ongon!G28+sukhbaatar!G28+Tuvshinshiree!G28+'Tumentsogt '!G28+'Uulbayan '!G28+khalzan!G28+erdenetsagaan!G28+'Baruu-Urt '!G28</f>
        <v>775</v>
      </c>
      <c r="H28" s="49">
        <f>Асгат!H28+Баяндэлгэр!H28+Dariganga!H28+munkhhaan!H28+Naran!H28+Ongon!H28+sukhbaatar!H28+Tuvshinshiree!H28+'Tumentsogt '!H28+'Uulbayan '!H28+khalzan!H28+erdenetsagaan!H28+'Baruu-Urt '!H28</f>
        <v>683</v>
      </c>
      <c r="I28" s="49">
        <f>Асгат!I28+Баяндэлгэр!I28+Dariganga!I28+munkhhaan!I28+Naran!I28+Ongon!I28+sukhbaatar!I28+Tuvshinshiree!I28+'Tumentsogt '!I28+'Uulbayan '!I28+khalzan!I28+erdenetsagaan!I28+'Baruu-Urt '!I28</f>
        <v>696</v>
      </c>
      <c r="J28" s="49">
        <f>Асгат!J28+Баяндэлгэр!J28+Dariganga!J28+munkhhaan!J28+Naran!J28+Ongon!J28+sukhbaatar!J28+Tuvshinshiree!J28+'Tumentsogt '!J28+'Uulbayan '!J28+khalzan!J28+erdenetsagaan!J28+'Baruu-Urt '!J28</f>
        <v>652</v>
      </c>
      <c r="K28" s="49">
        <f>Асгат!K28+Баяндэлгэр!K28+Dariganga!K28+munkhhaan!K28+Naran!K28+Ongon!K28+sukhbaatar!K28+Tuvshinshiree!K28+'Tumentsogt '!K28+'Uulbayan '!K28+khalzan!K28+erdenetsagaan!K28+'Baruu-Urt '!K28</f>
        <v>686</v>
      </c>
      <c r="L28" s="49">
        <f>Асгат!L28+Баяндэлгэр!L28+Dariganga!L28+munkhhaan!L28+Naran!L28+Ongon!L28+sukhbaatar!L28+Tuvshinshiree!L28+'Tumentsogt '!L28+'Uulbayan '!L28+khalzan!L28+erdenetsagaan!L28+'Baruu-Urt '!L28</f>
        <v>654</v>
      </c>
      <c r="M28" s="49">
        <f>Асгат!M28+Баяндэлгэр!M28+Dariganga!M28+munkhhaan!M28+Naran!M28+Ongon!M28+sukhbaatar!M28+Tuvshinshiree!M28+'Tumentsogt '!M28+'Uulbayan '!M28+khalzan!M28+erdenetsagaan!M28+'Baruu-Urt '!M28</f>
        <v>690</v>
      </c>
      <c r="N28" s="49">
        <f>Асгат!N28+Баяндэлгэр!N28+Dariganga!N28+munkhhaan!N28+Naran!N28+Ongon!N28+sukhbaatar!N28+Tuvshinshiree!N28+'Tumentsogt '!N28+'Uulbayan '!N28+khalzan!N28+erdenetsagaan!N28+'Baruu-Urt '!N28</f>
        <v>575</v>
      </c>
      <c r="O28" s="219">
        <f t="shared" si="0"/>
        <v>-115</v>
      </c>
      <c r="P28" s="127">
        <f t="shared" si="1"/>
        <v>83.333333333333343</v>
      </c>
    </row>
    <row r="29" spans="1:16" s="5" customFormat="1" ht="13.5" customHeight="1" x14ac:dyDescent="0.2">
      <c r="A29" s="122">
        <v>24</v>
      </c>
      <c r="B29" s="149" t="s">
        <v>32</v>
      </c>
      <c r="C29" s="149"/>
      <c r="D29" s="120" t="s">
        <v>23</v>
      </c>
      <c r="E29" s="49">
        <f>Асгат!E29+Баяндэлгэр!E29+Dariganga!E29+munkhhaan!E29+Naran!E29+Ongon!E29+sukhbaatar!E29+Tuvshinshiree!E29+'Tumentsogt '!E29+'Uulbayan '!E29+khalzan!E29+erdenetsagaan!E29+'Baruu-Urt '!E29</f>
        <v>1708</v>
      </c>
      <c r="F29" s="49">
        <f>Асгат!F29+Баяндэлгэр!F29+Dariganga!F29+munkhhaan!F29+Naran!F29+Ongon!F29+sukhbaatar!F29+Tuvshinshiree!F29+'Tumentsogt '!F29+'Uulbayan '!F29+khalzan!F29+erdenetsagaan!F29+'Baruu-Urt '!F29</f>
        <v>1910</v>
      </c>
      <c r="G29" s="49">
        <f>Асгат!G29+Баяндэлгэр!G29+Dariganga!G29+munkhhaan!G29+Naran!G29+Ongon!G29+sukhbaatar!G29+Tuvshinshiree!G29+'Tumentsogt '!G29+'Uulbayan '!G29+khalzan!G29+erdenetsagaan!G29+'Baruu-Urt '!G29</f>
        <v>1845</v>
      </c>
      <c r="H29" s="49">
        <f>Асгат!H29+Баяндэлгэр!H29+Dariganga!H29+munkhhaan!H29+Naran!H29+Ongon!H29+sukhbaatar!H29+Tuvshinshiree!H29+'Tumentsogt '!H29+'Uulbayan '!H29+khalzan!H29+erdenetsagaan!H29+'Baruu-Urt '!H29</f>
        <v>2118</v>
      </c>
      <c r="I29" s="49">
        <f>Асгат!I29+Баяндэлгэр!I29+Dariganga!I29+munkhhaan!I29+Naran!I29+Ongon!I29+sukhbaatar!I29+Tuvshinshiree!I29+'Tumentsogt '!I29+'Uulbayan '!I29+khalzan!I29+erdenetsagaan!I29+'Baruu-Urt '!I29</f>
        <v>2216</v>
      </c>
      <c r="J29" s="49">
        <f>Асгат!J29+Баяндэлгэр!J29+Dariganga!J29+munkhhaan!J29+Naran!J29+Ongon!J29+sukhbaatar!J29+Tuvshinshiree!J29+'Tumentsogt '!J29+'Uulbayan '!J29+khalzan!J29+erdenetsagaan!J29+'Baruu-Urt '!J29</f>
        <v>2206</v>
      </c>
      <c r="K29" s="49">
        <f>Асгат!K29+Баяндэлгэр!K29+Dariganga!K29+munkhhaan!K29+Naran!K29+Ongon!K29+sukhbaatar!K29+Tuvshinshiree!K29+'Tumentsogt '!K29+'Uulbayan '!K29+khalzan!K29+erdenetsagaan!K29+'Baruu-Urt '!K29</f>
        <v>2125</v>
      </c>
      <c r="L29" s="49">
        <f>Асгат!L29+Баяндэлгэр!L29+Dariganga!L29+munkhhaan!L29+Naran!L29+Ongon!L29+sukhbaatar!L29+Tuvshinshiree!L29+'Tumentsogt '!L29+'Uulbayan '!L29+khalzan!L29+erdenetsagaan!L29+'Baruu-Urt '!L29</f>
        <v>2310</v>
      </c>
      <c r="M29" s="13">
        <f>Асгат!M29+Баяндэлгэр!M29+Dariganga!M29+munkhhaan!M29+Naran!M29+Ongon!M29+sukhbaatar!M29+Tuvshinshiree!M29+'Tumentsogt '!M29+'Uulbayan '!M29+khalzan!M29+erdenetsagaan!M29+'Baruu-Urt '!M29</f>
        <v>2402</v>
      </c>
      <c r="N29" s="49">
        <f>Асгат!N29+Баяндэлгэр!N29+Dariganga!N29+munkhhaan!N29+Naran!N29+Ongon!N29+sukhbaatar!N29+Tuvshinshiree!N29+'Tumentsogt '!N29+'Uulbayan '!N29+khalzan!N29+erdenetsagaan!N29+'Baruu-Urt '!N29</f>
        <v>2408</v>
      </c>
      <c r="O29" s="219">
        <f t="shared" si="0"/>
        <v>6</v>
      </c>
      <c r="P29" s="127">
        <f t="shared" si="1"/>
        <v>100.24979184013323</v>
      </c>
    </row>
    <row r="30" spans="1:16" s="5" customFormat="1" ht="13.5" customHeight="1" x14ac:dyDescent="0.2">
      <c r="A30" s="122">
        <v>25</v>
      </c>
      <c r="B30" s="149" t="s">
        <v>33</v>
      </c>
      <c r="C30" s="149"/>
      <c r="D30" s="120" t="s">
        <v>23</v>
      </c>
      <c r="E30" s="49">
        <f>Асгат!E30+Баяндэлгэр!E30+Dariganga!E30+munkhhaan!E30+Naran!E30+Ongon!E30+sukhbaatar!E30+Tuvshinshiree!E30+'Tumentsogt '!E30+'Uulbayan '!E30+khalzan!E30+erdenetsagaan!E30+'Baruu-Urt '!E30</f>
        <v>414</v>
      </c>
      <c r="F30" s="49">
        <f>Асгат!F30+Баяндэлгэр!F30+Dariganga!F30+munkhhaan!F30+Naran!F30+Ongon!F30+sukhbaatar!F30+Tuvshinshiree!F30+'Tumentsogt '!F30+'Uulbayan '!F30+khalzan!F30+erdenetsagaan!F30+'Baruu-Urt '!F30</f>
        <v>514</v>
      </c>
      <c r="G30" s="49">
        <f>Асгат!G30+Баяндэлгэр!G30+Dariganga!G30+munkhhaan!G30+Naran!G30+Ongon!G30+sukhbaatar!G30+Tuvshinshiree!G30+'Tumentsogt '!G30+'Uulbayan '!G30+khalzan!G30+erdenetsagaan!G30+'Baruu-Urt '!G30</f>
        <v>635</v>
      </c>
      <c r="H30" s="49">
        <f>Асгат!H30+Баяндэлгэр!H30+Dariganga!H30+munkhhaan!H30+Naran!H30+Ongon!H30+sukhbaatar!H30+Tuvshinshiree!H30+'Tumentsogt '!H30+'Uulbayan '!H30+khalzan!H30+erdenetsagaan!H30+'Baruu-Urt '!H30</f>
        <v>530</v>
      </c>
      <c r="I30" s="49">
        <f>Асгат!I30+Баяндэлгэр!I30+Dariganga!I30+munkhhaan!I30+Naran!I30+Ongon!I30+sukhbaatar!I30+Tuvshinshiree!I30+'Tumentsogt '!I30+'Uulbayan '!I30+khalzan!I30+erdenetsagaan!I30+'Baruu-Urt '!I30</f>
        <v>364</v>
      </c>
      <c r="J30" s="49">
        <f>Асгат!J30+Баяндэлгэр!J30+Dariganga!J30+munkhhaan!J30+Naran!J30+Ongon!J30+sukhbaatar!J30+Tuvshinshiree!J30+'Tumentsogt '!J30+'Uulbayan '!J30+khalzan!J30+erdenetsagaan!J30+'Baruu-Urt '!J30</f>
        <v>778</v>
      </c>
      <c r="K30" s="49">
        <f>Асгат!K30+Баяндэлгэр!K30+Dariganga!K30+munkhhaan!K30+Naran!K30+Ongon!K30+sukhbaatar!K30+Tuvshinshiree!K30+'Tumentsogt '!K30+'Uulbayan '!K30+khalzan!K30+erdenetsagaan!K30+'Baruu-Urt '!K30</f>
        <v>730</v>
      </c>
      <c r="L30" s="49">
        <f>Асгат!L30+Баяндэлгэр!L30+Dariganga!L30+munkhhaan!L30+Naran!L30+Ongon!L30+sukhbaatar!L30+Tuvshinshiree!L30+'Tumentsogt '!L30+'Uulbayan '!L30+khalzan!L30+erdenetsagaan!L30+'Baruu-Urt '!L30</f>
        <v>905</v>
      </c>
      <c r="M30" s="49">
        <f>Асгат!M30+Баяндэлгэр!M30+Dariganga!M30+munkhhaan!M30+Naran!M30+Ongon!M30+sukhbaatar!M30+Tuvshinshiree!M30+'Tumentsogt '!M30+'Uulbayan '!M30+khalzan!M30+erdenetsagaan!M30+'Baruu-Urt '!M30</f>
        <v>672</v>
      </c>
      <c r="N30" s="49">
        <f>Асгат!N30+Баяндэлгэр!N30+Dariganga!N30+munkhhaan!N30+Naran!N30+Ongon!N30+sukhbaatar!N30+Tuvshinshiree!N30+'Tumentsogt '!N30+'Uulbayan '!N30+khalzan!N30+erdenetsagaan!N30+'Baruu-Urt '!N30</f>
        <v>779</v>
      </c>
      <c r="O30" s="219">
        <f t="shared" si="0"/>
        <v>107</v>
      </c>
      <c r="P30" s="127">
        <f t="shared" si="1"/>
        <v>115.92261904761905</v>
      </c>
    </row>
    <row r="31" spans="1:16" s="5" customFormat="1" ht="13.5" customHeight="1" x14ac:dyDescent="0.2">
      <c r="A31" s="122">
        <v>26</v>
      </c>
      <c r="B31" s="149" t="s">
        <v>34</v>
      </c>
      <c r="C31" s="149"/>
      <c r="D31" s="120" t="s">
        <v>23</v>
      </c>
      <c r="E31" s="49">
        <f>Асгат!E31+Баяндэлгэр!E31+Dariganga!E31+munkhhaan!E31+Naran!E31+Ongon!E31+sukhbaatar!E31+Tuvshinshiree!E31+'Tumentsogt '!E31+'Uulbayan '!E31+khalzan!E31+erdenetsagaan!E31+'Baruu-Urt '!E31</f>
        <v>1417</v>
      </c>
      <c r="F31" s="49">
        <f>Асгат!F31+Баяндэлгэр!F31+Dariganga!F31+munkhhaan!F31+Naran!F31+Ongon!F31+sukhbaatar!F31+Tuvshinshiree!F31+'Tumentsogt '!F31+'Uulbayan '!F31+khalzan!F31+erdenetsagaan!F31+'Baruu-Urt '!F31</f>
        <v>1409</v>
      </c>
      <c r="G31" s="49">
        <f>Асгат!G31+Баяндэлгэр!G31+Dariganga!G31+munkhhaan!G31+Naran!G31+Ongon!G31+sukhbaatar!G31+Tuvshinshiree!G31+'Tumentsogt '!G31+'Uulbayan '!G31+khalzan!G31+erdenetsagaan!G31+'Baruu-Urt '!G31</f>
        <v>1420</v>
      </c>
      <c r="H31" s="49">
        <f>Асгат!H31+Баяндэлгэр!H31+Dariganga!H31+munkhhaan!H31+Naran!H31+Ongon!H31+sukhbaatar!H31+Tuvshinshiree!H31+'Tumentsogt '!H31+'Uulbayan '!H31+khalzan!H31+erdenetsagaan!H31+'Baruu-Urt '!H31</f>
        <v>1168</v>
      </c>
      <c r="I31" s="49">
        <f>Асгат!I31+Баяндэлгэр!I31+Dariganga!I31+munkhhaan!I31+Naran!I31+Ongon!I31+sukhbaatar!I31+Tuvshinshiree!I31+'Tumentsogt '!I31+'Uulbayan '!I31+khalzan!I31+erdenetsagaan!I31+'Baruu-Urt '!I31</f>
        <v>747</v>
      </c>
      <c r="J31" s="49">
        <f>Асгат!J31+Баяндэлгэр!J31+Dariganga!J31+munkhhaan!J31+Naran!J31+Ongon!J31+sukhbaatar!J31+Tuvshinshiree!J31+'Tumentsogt '!J31+'Uulbayan '!J31+khalzan!J31+erdenetsagaan!J31+'Baruu-Urt '!J31</f>
        <v>1113</v>
      </c>
      <c r="K31" s="49">
        <f>Асгат!K31+Баяндэлгэр!K31+Dariganga!K31+munkhhaan!K31+Naran!K31+Ongon!K31+sukhbaatar!K31+Tuvshinshiree!K31+'Tumentsogt '!K31+'Uulbayan '!K31+khalzan!K31+erdenetsagaan!K31+'Baruu-Urt '!K31</f>
        <v>1082</v>
      </c>
      <c r="L31" s="49">
        <f>Асгат!L31+Баяндэлгэр!L31+Dariganga!L31+munkhhaan!L31+Naran!L31+Ongon!L31+sukhbaatar!L31+Tuvshinshiree!L31+'Tumentsogt '!L31+'Uulbayan '!L31+khalzan!L31+erdenetsagaan!L31+'Baruu-Urt '!L31</f>
        <v>900</v>
      </c>
      <c r="M31" s="49">
        <f>Асгат!M31+Баяндэлгэр!M31+Dariganga!M31+munkhhaan!M31+Naran!M31+Ongon!M31+sukhbaatar!M31+Tuvshinshiree!M31+'Tumentsogt '!M31+'Uulbayan '!M31+khalzan!M31+erdenetsagaan!M31+'Baruu-Urt '!M31</f>
        <v>961</v>
      </c>
      <c r="N31" s="49">
        <f>Асгат!N31+Баяндэлгэр!N31+Dariganga!N31+munkhhaan!N31+Naran!N31+Ongon!N31+sukhbaatar!N31+Tuvshinshiree!N31+'Tumentsogt '!N31+'Uulbayan '!N31+khalzan!N31+erdenetsagaan!N31+'Baruu-Urt '!N31</f>
        <v>626</v>
      </c>
      <c r="O31" s="219">
        <f t="shared" si="0"/>
        <v>-335</v>
      </c>
      <c r="P31" s="127">
        <f t="shared" si="1"/>
        <v>65.140478668054115</v>
      </c>
    </row>
    <row r="32" spans="1:16" s="5" customFormat="1" ht="13.5" customHeight="1" x14ac:dyDescent="0.2">
      <c r="A32" s="122">
        <v>27</v>
      </c>
      <c r="B32" s="149" t="s">
        <v>35</v>
      </c>
      <c r="C32" s="149"/>
      <c r="D32" s="120" t="s">
        <v>23</v>
      </c>
      <c r="E32" s="49">
        <f>Асгат!E32+Баяндэлгэр!E32+Dariganga!E32+munkhhaan!E32+Naran!E32+Ongon!E32+sukhbaatar!E32+Tuvshinshiree!E32+'Tumentsogt '!E32+'Uulbayan '!E32+khalzan!E32+erdenetsagaan!E32+'Baruu-Urt '!E32</f>
        <v>22769</v>
      </c>
      <c r="F32" s="49">
        <f>Асгат!F32+Баяндэлгэр!F32+Dariganga!F32+munkhhaan!F32+Naran!F32+Ongon!F32+sukhbaatar!F32+Tuvshinshiree!F32+'Tumentsogt '!F32+'Uulbayan '!F32+khalzan!F32+erdenetsagaan!F32+'Baruu-Urt '!F32</f>
        <v>21761</v>
      </c>
      <c r="G32" s="49">
        <f>Асгат!G32+Баяндэлгэр!G32+Dariganga!G32+munkhhaan!G32+Naran!G32+Ongon!G32+sukhbaatar!G32+Tuvshinshiree!G32+'Tumentsogt '!G32+'Uulbayan '!G32+khalzan!G32+erdenetsagaan!G32+'Baruu-Urt '!G32</f>
        <v>22097</v>
      </c>
      <c r="H32" s="49">
        <f>Асгат!H32+Баяндэлгэр!H32+Dariganga!H32+munkhhaan!H32+Naran!H32+Ongon!H32+sukhbaatar!H32+Tuvshinshiree!H32+'Tumentsogt '!H32+'Uulbayan '!H32+khalzan!H32+erdenetsagaan!H32+'Baruu-Urt '!H32</f>
        <v>23624</v>
      </c>
      <c r="I32" s="49">
        <f>Асгат!I32+Баяндэлгэр!I32+Dariganga!I32+munkhhaan!I32+Naran!I32+Ongon!I32+sukhbaatar!I32+Tuvshinshiree!I32+'Tumentsogt '!I32+'Uulbayan '!I32+khalzan!I32+erdenetsagaan!I32+'Baruu-Urt '!I32</f>
        <v>23701</v>
      </c>
      <c r="J32" s="49">
        <f>Асгат!J32+Баяндэлгэр!J32+Dariganga!J32+munkhhaan!J32+Naran!J32+Ongon!J32+sukhbaatar!J32+Tuvshinshiree!J32+'Tumentsogt '!J32+'Uulbayan '!J32+khalzan!J32+erdenetsagaan!J32+'Baruu-Urt '!J32</f>
        <v>24017</v>
      </c>
      <c r="K32" s="49">
        <f>Асгат!K32+Баяндэлгэр!K32+Dariganga!K32+munkhhaan!K32+Naran!K32+Ongon!K32+sukhbaatar!K32+Tuvshinshiree!K32+'Tumentsogt '!K32+'Uulbayan '!K32+khalzan!K32+erdenetsagaan!K32+'Baruu-Urt '!K32</f>
        <v>24335</v>
      </c>
      <c r="L32" s="49">
        <f>Асгат!L32+Баяндэлгэр!L32+Dariganga!L32+munkhhaan!L32+Naran!L32+Ongon!L32+sukhbaatar!L32+Tuvshinshiree!L32+'Tumentsogt '!L32+'Uulbayan '!L32+khalzan!L32+erdenetsagaan!L32+'Baruu-Urt '!L32</f>
        <v>0</v>
      </c>
      <c r="M32" s="49">
        <f>Асгат!M32+Баяндэлгэр!M32+Dariganga!M32+munkhhaan!M32+Naran!M32+Ongon!M32+sukhbaatar!M32+Tuvshinshiree!M32+'Tumentsogt '!M32+'Uulbayan '!M32+khalzan!M32+erdenetsagaan!M32+'Baruu-Urt '!M32</f>
        <v>24343</v>
      </c>
      <c r="N32" s="49">
        <f>Асгат!N32+Баяндэлгэр!N32+Dariganga!N32+munkhhaan!N32+Naran!N32+Ongon!N32+sukhbaatar!N32+Tuvshinshiree!N32+'Tumentsogt '!N32+'Uulbayan '!N32+khalzan!N32+erdenetsagaan!N32+'Baruu-Urt '!N32</f>
        <v>24842</v>
      </c>
      <c r="O32" s="219">
        <f t="shared" si="0"/>
        <v>499</v>
      </c>
      <c r="P32" s="127">
        <f t="shared" si="1"/>
        <v>102.04987059935094</v>
      </c>
    </row>
    <row r="33" spans="1:16" s="5" customFormat="1" ht="13.5" customHeight="1" x14ac:dyDescent="0.2">
      <c r="A33" s="122">
        <v>28</v>
      </c>
      <c r="B33" s="149" t="s">
        <v>36</v>
      </c>
      <c r="C33" s="149"/>
      <c r="D33" s="120" t="s">
        <v>23</v>
      </c>
      <c r="E33" s="49">
        <f>Асгат!E33+Баяндэлгэр!E33+Dariganga!E33+munkhhaan!E33+Naran!E33+Ongon!E33+sukhbaatar!E33+Tuvshinshiree!E33+'Tumentsogt '!E33+'Uulbayan '!E33+khalzan!E33+erdenetsagaan!E33+'Baruu-Urt '!E33</f>
        <v>696</v>
      </c>
      <c r="F33" s="49">
        <f>Асгат!F33+Баяндэлгэр!F33+Dariganga!F33+munkhhaan!F33+Naran!F33+Ongon!F33+sukhbaatar!F33+Tuvshinshiree!F33+'Tumentsogt '!F33+'Uulbayan '!F33+khalzan!F33+erdenetsagaan!F33+'Baruu-Urt '!F33</f>
        <v>1041</v>
      </c>
      <c r="G33" s="49">
        <f>Асгат!G33+Баяндэлгэр!G33+Dariganga!G33+munkhhaan!G33+Naran!G33+Ongon!G33+sukhbaatar!G33+Tuvshinshiree!G33+'Tumentsogt '!G33+'Uulbayan '!G33+khalzan!G33+erdenetsagaan!G33+'Baruu-Urt '!G33</f>
        <v>907</v>
      </c>
      <c r="H33" s="49">
        <f>Асгат!H33+Баяндэлгэр!H33+Dariganga!H33+munkhhaan!H33+Naran!H33+Ongon!H33+sukhbaatar!H33+Tuvshinshiree!H33+'Tumentsogt '!H33+'Uulbayan '!H33+khalzan!H33+erdenetsagaan!H33+'Baruu-Urt '!H33</f>
        <v>812</v>
      </c>
      <c r="I33" s="49">
        <f>Асгат!I33+Баяндэлгэр!I33+Dariganga!I33+munkhhaan!I33+Naran!I33+Ongon!I33+sukhbaatar!I33+Tuvshinshiree!I33+'Tumentsogt '!I33+'Uulbayan '!I33+khalzan!I33+erdenetsagaan!I33+'Baruu-Urt '!I33</f>
        <v>780</v>
      </c>
      <c r="J33" s="49">
        <f>Асгат!J33+Баяндэлгэр!J33+Dariganga!J33+munkhhaan!J33+Naran!J33+Ongon!J33+sukhbaatar!J33+Tuvshinshiree!J33+'Tumentsogt '!J33+'Uulbayan '!J33+khalzan!J33+erdenetsagaan!J33+'Baruu-Urt '!J33</f>
        <v>763</v>
      </c>
      <c r="K33" s="49">
        <f>Асгат!K33+Баяндэлгэр!K33+Dariganga!K33+munkhhaan!K33+Naran!K33+Ongon!K33+sukhbaatar!K33+Tuvshinshiree!K33+'Tumentsogt '!K33+'Uulbayan '!K33+khalzan!K33+erdenetsagaan!K33+'Baruu-Urt '!K33</f>
        <v>745</v>
      </c>
      <c r="L33" s="49">
        <f>Асгат!L33+Баяндэлгэр!L33+Dariganga!L33+munkhhaan!L33+Naran!L33+Ongon!L33+sukhbaatar!L33+Tuvshinshiree!L33+'Tumentsogt '!L33+'Uulbayan '!L33+khalzan!L33+erdenetsagaan!L33+'Baruu-Urt '!L33</f>
        <v>432</v>
      </c>
      <c r="M33" s="49">
        <f>Асгат!M33+Баяндэлгэр!M33+Dariganga!M33+munkhhaan!M33+Naran!M33+Ongon!M33+sukhbaatar!M33+Tuvshinshiree!M33+'Tumentsogt '!M33+'Uulbayan '!M33+khalzan!M33+erdenetsagaan!M33+'Baruu-Urt '!M33</f>
        <v>761</v>
      </c>
      <c r="N33" s="49">
        <f>Асгат!N33+Баяндэлгэр!N33+Dariganga!N33+munkhhaan!N33+Naran!N33+Ongon!N33+sukhbaatar!N33+Tuvshinshiree!N33+'Tumentsogt '!N33+'Uulbayan '!N33+khalzan!N33+erdenetsagaan!N33+'Baruu-Urt '!N33</f>
        <v>886</v>
      </c>
      <c r="O33" s="219">
        <f t="shared" si="0"/>
        <v>125</v>
      </c>
      <c r="P33" s="127">
        <f t="shared" si="1"/>
        <v>116.4257555847569</v>
      </c>
    </row>
    <row r="34" spans="1:16" s="5" customFormat="1" ht="13.5" customHeight="1" x14ac:dyDescent="0.2">
      <c r="A34" s="122">
        <v>29</v>
      </c>
      <c r="B34" s="149" t="s">
        <v>37</v>
      </c>
      <c r="C34" s="149"/>
      <c r="D34" s="120" t="s">
        <v>23</v>
      </c>
      <c r="E34" s="49">
        <f>Асгат!E34+Баяндэлгэр!E34+Dariganga!E34+munkhhaan!E34+Naran!E34+Ongon!E34+sukhbaatar!E34+Tuvshinshiree!E34+'Tumentsogt '!E34+'Uulbayan '!E34+khalzan!E34+erdenetsagaan!E34+'Baruu-Urt '!E34</f>
        <v>3218</v>
      </c>
      <c r="F34" s="49">
        <f>Асгат!F34+Баяндэлгэр!F34+Dariganga!F34+munkhhaan!F34+Naran!F34+Ongon!F34+sukhbaatar!F34+Tuvshinshiree!F34+'Tumentsogt '!F34+'Uulbayan '!F34+khalzan!F34+erdenetsagaan!F34+'Baruu-Urt '!F34</f>
        <v>3416</v>
      </c>
      <c r="G34" s="49">
        <f>Асгат!G34+Баяндэлгэр!G34+Dariganga!G34+munkhhaan!G34+Naran!G34+Ongon!G34+sukhbaatar!G34+Tuvshinshiree!G34+'Tumentsogt '!G34+'Uulbayan '!G34+khalzan!G34+erdenetsagaan!G34+'Baruu-Urt '!G34</f>
        <v>2983</v>
      </c>
      <c r="H34" s="49">
        <f>Асгат!H34+Баяндэлгэр!H34+Dariganga!H34+munkhhaan!H34+Naran!H34+Ongon!H34+sukhbaatar!H34+Tuvshinshiree!H34+'Tumentsogt '!H34+'Uulbayan '!H34+khalzan!H34+erdenetsagaan!H34+'Baruu-Urt '!H34</f>
        <v>3556</v>
      </c>
      <c r="I34" s="49">
        <f>Асгат!I34+Баяндэлгэр!I34+Dariganga!I34+munkhhaan!I34+Naran!I34+Ongon!I34+sukhbaatar!I34+Tuvshinshiree!I34+'Tumentsogt '!I34+'Uulbayan '!I34+khalzan!I34+erdenetsagaan!I34+'Baruu-Urt '!I34</f>
        <v>1324</v>
      </c>
      <c r="J34" s="49">
        <f>Асгат!J34+Баяндэлгэр!J34+Dariganga!J34+munkhhaan!J34+Naran!J34+Ongon!J34+sukhbaatar!J34+Tuvshinshiree!J34+'Tumentsogt '!J34+'Uulbayan '!J34+khalzan!J34+erdenetsagaan!J34+'Baruu-Urt '!J34</f>
        <v>3250</v>
      </c>
      <c r="K34" s="49">
        <f>Асгат!K34+Баяндэлгэр!K34+Dariganga!K34+munkhhaan!K34+Naran!K34+Ongon!K34+sukhbaatar!K34+Tuvshinshiree!K34+'Tumentsogt '!K34+'Uulbayan '!K34+khalzan!K34+erdenetsagaan!K34+'Baruu-Urt '!K34</f>
        <v>2415</v>
      </c>
      <c r="L34" s="49">
        <f>Асгат!L34+Баяндэлгэр!L34+Dariganga!L34+munkhhaan!L34+Naran!L34+Ongon!L34+sukhbaatar!L34+Tuvshinshiree!L34+'Tumentsogt '!L34+'Uulbayan '!L34+khalzan!L34+erdenetsagaan!L34+'Baruu-Urt '!L34</f>
        <v>2597</v>
      </c>
      <c r="M34" s="49">
        <f>Асгат!M34+Баяндэлгэр!M34+Dariganga!M34+munkhhaan!M34+Naran!M34+Ongon!M34+sukhbaatar!M34+Tuvshinshiree!M34+'Tumentsogt '!M34+'Uulbayan '!M34+khalzan!M34+erdenetsagaan!M34+'Baruu-Urt '!M34</f>
        <v>3804</v>
      </c>
      <c r="N34" s="49">
        <f>Асгат!N34+Баяндэлгэр!N34+Dariganga!N34+munkhhaan!N34+Naran!N34+Ongon!N34+sukhbaatar!N34+Tuvshinshiree!N34+'Tumentsogt '!N34+'Uulbayan '!N34+khalzan!N34+erdenetsagaan!N34+'Baruu-Urt '!N34</f>
        <v>4157</v>
      </c>
      <c r="O34" s="219">
        <f t="shared" si="0"/>
        <v>353</v>
      </c>
      <c r="P34" s="127">
        <f t="shared" si="1"/>
        <v>109.27970557308097</v>
      </c>
    </row>
    <row r="35" spans="1:16" s="5" customFormat="1" ht="21.75" customHeight="1" x14ac:dyDescent="0.2">
      <c r="A35" s="122">
        <v>30</v>
      </c>
      <c r="B35" s="149" t="s">
        <v>38</v>
      </c>
      <c r="C35" s="149"/>
      <c r="D35" s="120" t="s">
        <v>23</v>
      </c>
      <c r="E35" s="49">
        <f>Асгат!E35+Баяндэлгэр!E35+Dariganga!E35+munkhhaan!E35+Naran!E35+Ongon!E35+sukhbaatar!E35+Tuvshinshiree!E35+'Tumentsogt '!E35+'Uulbayan '!E35+khalzan!E35+erdenetsagaan!E35+'Baruu-Urt '!E35</f>
        <v>2796</v>
      </c>
      <c r="F35" s="49">
        <f>Асгат!F35+Баяндэлгэр!F35+Dariganga!F35+munkhhaan!F35+Naran!F35+Ongon!F35+sukhbaatar!F35+Tuvshinshiree!F35+'Tumentsogt '!F35+'Uulbayan '!F35+khalzan!F35+erdenetsagaan!F35+'Baruu-Urt '!F35</f>
        <v>2722</v>
      </c>
      <c r="G35" s="49">
        <f>Асгат!G35+Баяндэлгэр!G35+Dariganga!G35+munkhhaan!G35+Naran!G35+Ongon!G35+sukhbaatar!G35+Tuvshinshiree!G35+'Tumentsogt '!G35+'Uulbayan '!G35+khalzan!G35+erdenetsagaan!G35+'Baruu-Urt '!G35</f>
        <v>2650</v>
      </c>
      <c r="H35" s="49">
        <f>Асгат!H35+Баяндэлгэр!H35+Dariganga!H35+munkhhaan!H35+Naran!H35+Ongon!H35+sukhbaatar!H35+Tuvshinshiree!H35+'Tumentsogt '!H35+'Uulbayan '!H35+khalzan!H35+erdenetsagaan!H35+'Baruu-Urt '!H35</f>
        <v>3235</v>
      </c>
      <c r="I35" s="49">
        <f>Асгат!I35+Баяндэлгэр!I35+Dariganga!I35+munkhhaan!I35+Naran!I35+Ongon!I35+sukhbaatar!I35+Tuvshinshiree!I35+'Tumentsogt '!I35+'Uulbayan '!I35+khalzan!I35+erdenetsagaan!I35+'Baruu-Urt '!I35</f>
        <v>1143</v>
      </c>
      <c r="J35" s="49">
        <f>Асгат!J35+Баяндэлгэр!J35+Dariganga!J35+munkhhaan!J35+Naran!J35+Ongon!J35+sukhbaatar!J35+Tuvshinshiree!J35+'Tumentsogt '!J35+'Uulbayan '!J35+khalzan!J35+erdenetsagaan!J35+'Baruu-Urt '!J35</f>
        <v>1764</v>
      </c>
      <c r="K35" s="49">
        <f>Асгат!K35+Баяндэлгэр!K35+Dariganga!K35+munkhhaan!K35+Naran!K35+Ongon!K35+sukhbaatar!K35+Tuvshinshiree!K35+'Tumentsogt '!K35+'Uulbayan '!K35+khalzan!K35+erdenetsagaan!K35+'Baruu-Urt '!K35</f>
        <v>1042</v>
      </c>
      <c r="L35" s="49">
        <f>Асгат!L35+Баяндэлгэр!L35+Dariganga!L35+munkhhaan!L35+Naran!L35+Ongon!L35+sukhbaatar!L35+Tuvshinshiree!L35+'Tumentsogt '!L35+'Uulbayan '!L35+khalzan!L35+erdenetsagaan!L35+'Baruu-Urt '!L35</f>
        <v>857</v>
      </c>
      <c r="M35" s="49">
        <f>Асгат!M35+Баяндэлгэр!M35+Dariganga!M35+munkhhaan!M35+Naran!M35+Ongon!M35+sukhbaatar!M35+Tuvshinshiree!M35+'Tumentsogt '!M35+'Uulbayan '!M35+khalzan!M35+erdenetsagaan!M35+'Baruu-Urt '!M35</f>
        <v>750</v>
      </c>
      <c r="N35" s="49">
        <f>Асгат!N35+Баяндэлгэр!N35+Dariganga!N35+munkhhaan!N35+Naran!N35+Ongon!N35+sukhbaatar!N35+Tuvshinshiree!N35+'Tumentsogt '!N35+'Uulbayan '!N35+khalzan!N35+erdenetsagaan!N35+'Baruu-Urt '!N35</f>
        <v>1124</v>
      </c>
      <c r="O35" s="219">
        <f t="shared" si="0"/>
        <v>374</v>
      </c>
      <c r="P35" s="127">
        <f t="shared" si="1"/>
        <v>149.86666666666665</v>
      </c>
    </row>
    <row r="36" spans="1:16" s="5" customFormat="1" ht="13.5" customHeight="1" x14ac:dyDescent="0.2">
      <c r="A36" s="122">
        <v>31</v>
      </c>
      <c r="B36" s="149" t="s">
        <v>39</v>
      </c>
      <c r="C36" s="149"/>
      <c r="D36" s="120" t="s">
        <v>40</v>
      </c>
      <c r="E36" s="49">
        <f>Асгат!E36+Баяндэлгэр!E36+Dariganga!E36+munkhhaan!E36+Naran!E36+Ongon!E36+sukhbaatar!E36+Tuvshinshiree!E36+'Tumentsogt '!E36+'Uulbayan '!E36+khalzan!E36+erdenetsagaan!E36+'Baruu-Urt '!E36</f>
        <v>6209.6</v>
      </c>
      <c r="F36" s="49">
        <f>Асгат!F36+Баяндэлгэр!F36+Dariganga!F36+munkhhaan!F36+Naran!F36+Ongon!F36+sukhbaatar!F36+Tuvshinshiree!F36+'Tumentsogt '!F36+'Uulbayan '!F36+khalzan!F36+erdenetsagaan!F36+'Baruu-Urt '!F36</f>
        <v>7363.1999999999989</v>
      </c>
      <c r="G36" s="49">
        <f>Асгат!G36+Баяндэлгэр!G36+Dariganga!G36+munkhhaan!G36+Naran!G36+Ongon!G36+sukhbaatar!G36+Tuvshinshiree!G36+'Tumentsogt '!G36+'Uulbayan '!G36+khalzan!G36+erdenetsagaan!G36+'Baruu-Urt '!G36</f>
        <v>11412.5</v>
      </c>
      <c r="H36" s="49">
        <f>Асгат!H36+Баяндэлгэр!H36+Dariganga!H36+munkhhaan!H36+Naran!H36+Ongon!H36+sukhbaatar!H36+Tuvshinshiree!H36+'Tumentsogt '!H36+'Uulbayan '!H36+khalzan!H36+erdenetsagaan!H36+'Baruu-Urt '!H36</f>
        <v>9818.7000000000007</v>
      </c>
      <c r="I36" s="49">
        <f>Асгат!I36+Баяндэлгэр!I36+Dariganga!I36+munkhhaan!I36+Naran!I36+Ongon!I36+sukhbaatar!I36+Tuvshinshiree!I36+'Tumentsogt '!I36+'Uulbayan '!I36+khalzan!I36+erdenetsagaan!I36+'Baruu-Urt '!I36</f>
        <v>15880.900000000001</v>
      </c>
      <c r="J36" s="49">
        <f>Асгат!J36+Баяндэлгэр!J36+Dariganga!J36+munkhhaan!J36+Naran!J36+Ongon!J36+sukhbaatar!J36+Tuvshinshiree!J36+'Tumentsogt '!J36+'Uulbayan '!J36+khalzan!J36+erdenetsagaan!J36+'Baruu-Urt '!J36</f>
        <v>24737.5</v>
      </c>
      <c r="K36" s="49">
        <f>Асгат!K36+Баяндэлгэр!K36+Dariganga!K36+munkhhaan!K36+Naran!K36+Ongon!K36+sukhbaatar!K36+Tuvshinshiree!K36+'Tumentsogt '!K36+'Uulbayan '!K36+khalzan!K36+erdenetsagaan!K36+'Baruu-Urt '!K36</f>
        <v>20664.099999999999</v>
      </c>
      <c r="L36" s="49">
        <f>Асгат!L36+Баяндэлгэр!L36+Dariganga!L36+munkhhaan!L36+Naran!L36+Ongon!L36+sukhbaatar!L36+Tuvshinshiree!L36+'Tumentsogt '!L36+'Uulbayan '!L36+khalzan!L36+erdenetsagaan!L36+'Baruu-Urt '!L36</f>
        <v>21175.200000000001</v>
      </c>
      <c r="M36" s="13">
        <f>Асгат!M36+Баяндэлгэр!M36+Dariganga!M36+munkhhaan!M36+Naran!M36+Ongon!M36+sukhbaatar!M36+Tuvshinshiree!M36+'Tumentsogt '!M36+'Uulbayan '!M36+khalzan!M36+erdenetsagaan!M36+'Baruu-Urt '!M36</f>
        <v>18570.300000000003</v>
      </c>
      <c r="N36" s="126">
        <f>Асгат!N36+Баяндэлгэр!N36+Dariganga!N36+munkhhaan!N36+Naran!N36+Ongon!N36+sukhbaatar!N36+Tuvshinshiree!N36+'Tumentsogt '!N36+'Uulbayan '!N36+khalzan!N36+erdenetsagaan!N36+'Baruu-Urt '!N36</f>
        <v>29466.5</v>
      </c>
      <c r="O36" s="127">
        <f t="shared" si="0"/>
        <v>10896.199999999997</v>
      </c>
      <c r="P36" s="127">
        <f t="shared" si="1"/>
        <v>158.6754118134871</v>
      </c>
    </row>
    <row r="37" spans="1:16" s="5" customFormat="1" ht="13.5" customHeight="1" x14ac:dyDescent="0.2">
      <c r="A37" s="122">
        <v>32</v>
      </c>
      <c r="B37" s="160" t="s">
        <v>41</v>
      </c>
      <c r="C37" s="160"/>
      <c r="D37" s="120" t="s">
        <v>40</v>
      </c>
      <c r="E37" s="49">
        <f>Асгат!E37+Баяндэлгэр!E37+Dariganga!E37+munkhhaan!E37+Naran!E37+Ongon!E37+sukhbaatar!E37+Tuvshinshiree!E37+'Tumentsogt '!E37+'Uulbayan '!E37+khalzan!E37+erdenetsagaan!E37+'Baruu-Urt '!E37</f>
        <v>13225.599999999999</v>
      </c>
      <c r="F37" s="49">
        <f>Асгат!F37+Баяндэлгэр!F37+Dariganga!F37+munkhhaan!F37+Naran!F37+Ongon!F37+sukhbaatar!F37+Tuvshinshiree!F37+'Tumentsogt '!F37+'Uulbayan '!F37+khalzan!F37+erdenetsagaan!F37+'Baruu-Urt '!F37</f>
        <v>13002.400000000001</v>
      </c>
      <c r="G37" s="49">
        <f>Асгат!G37+Баяндэлгэр!G37+Dariganga!G37+munkhhaan!G37+Naran!G37+Ongon!G37+sukhbaatar!G37+Tuvshinshiree!G37+'Tumentsogt '!G37+'Uulbayan '!G37+khalzan!G37+erdenetsagaan!G37+'Baruu-Urt '!G37</f>
        <v>19582.300000000003</v>
      </c>
      <c r="H37" s="49">
        <f>Асгат!H37+Баяндэлгэр!H37+Dariganga!H37+munkhhaan!H37+Naran!H37+Ongon!H37+sukhbaatar!H37+Tuvshinshiree!H37+'Tumentsogt '!H37+'Uulbayan '!H37+khalzan!H37+erdenetsagaan!H37+'Baruu-Urt '!H37</f>
        <v>17588.699999999997</v>
      </c>
      <c r="I37" s="49">
        <f>Асгат!I37+Баяндэлгэр!I37+Dariganga!I37+munkhhaan!I37+Naran!I37+Ongon!I37+sukhbaatar!I37+Tuvshinshiree!I37+'Tumentsogt '!I37+'Uulbayan '!I37+khalzan!I37+erdenetsagaan!I37+'Baruu-Urt '!I37</f>
        <v>22997.199999999997</v>
      </c>
      <c r="J37" s="49">
        <f>Асгат!J37+Баяндэлгэр!J37+Dariganga!J37+munkhhaan!J37+Naran!J37+Ongon!J37+sukhbaatar!J37+Tuvshinshiree!J37+'Tumentsogt '!J37+'Uulbayan '!J37+khalzan!J37+erdenetsagaan!J37+'Baruu-Urt '!J37</f>
        <v>44925.4</v>
      </c>
      <c r="K37" s="49">
        <f>Асгат!K37+Баяндэлгэр!K37+Dariganga!K37+munkhhaan!K37+Naran!K37+Ongon!K37+sukhbaatar!K37+Tuvshinshiree!K37+'Tumentsogt '!K37+'Uulbayan '!K37+khalzan!K37+erdenetsagaan!K37+'Baruu-Urt '!K37</f>
        <v>49902.9</v>
      </c>
      <c r="L37" s="49">
        <f>Асгат!L37+Баяндэлгэр!L37+Dariganga!L37+munkhhaan!L37+Naran!L37+Ongon!L37+sukhbaatar!L37+Tuvshinshiree!L37+'Tumentsogt '!L37+'Uulbayan '!L37+khalzan!L37+erdenetsagaan!L37+'Baruu-Urt '!L37</f>
        <v>52001.5</v>
      </c>
      <c r="M37" s="13">
        <f>Асгат!M37+Баяндэлгэр!M37+Dariganga!M37+munkhhaan!M37+Naran!M37+Ongon!M37+sukhbaatar!M37+Tuvshinshiree!M37+'Tumentsogt '!M37+'Uulbayan '!M37+khalzan!M37+erdenetsagaan!M37+'Baruu-Urt '!M37</f>
        <v>54434.7</v>
      </c>
      <c r="N37" s="126">
        <f>Асгат!N37+Баяндэлгэр!N37+Dariganga!N37+munkhhaan!N37+Naran!N37+Ongon!N37+sukhbaatar!N37+Tuvshinshiree!N37+'Tumentsogt '!N37+'Uulbayan '!N37+khalzan!N37+erdenetsagaan!N37+'Baruu-Urt '!N37</f>
        <v>64628.100000000006</v>
      </c>
      <c r="O37" s="127">
        <f t="shared" si="0"/>
        <v>10193.400000000009</v>
      </c>
      <c r="P37" s="127">
        <f t="shared" si="1"/>
        <v>118.72592298662437</v>
      </c>
    </row>
    <row r="38" spans="1:16" s="5" customFormat="1" ht="13.5" customHeight="1" x14ac:dyDescent="0.2">
      <c r="A38" s="122">
        <v>33</v>
      </c>
      <c r="B38" s="149" t="s">
        <v>42</v>
      </c>
      <c r="C38" s="149"/>
      <c r="D38" s="120" t="s">
        <v>40</v>
      </c>
      <c r="E38" s="49">
        <f>Асгат!E38+Баяндэлгэр!E38+Dariganga!E38+munkhhaan!E38+Naran!E38+Ongon!E38+sukhbaatar!E38+Tuvshinshiree!E38+'Tumentsogt '!E38+'Uulbayan '!E38+khalzan!E38+erdenetsagaan!E38+'Baruu-Urt '!E38</f>
        <v>602.30000000000007</v>
      </c>
      <c r="F38" s="49">
        <f>Асгат!F38+Баяндэлгэр!F38+Dariganga!F38+munkhhaan!F38+Naran!F38+Ongon!F38+sukhbaatar!F38+Tuvshinshiree!F38+'Tumentsogt '!F38+'Uulbayan '!F38+khalzan!F38+erdenetsagaan!F38+'Baruu-Urt '!F38</f>
        <v>1627.4</v>
      </c>
      <c r="G38" s="49">
        <f>Асгат!G38+Баяндэлгэр!G38+Dariganga!G38+munkhhaan!G38+Naran!G38+Ongon!G38+sukhbaatar!G38+Tuvshinshiree!G38+'Tumentsogt '!G38+'Uulbayan '!G38+khalzan!G38+erdenetsagaan!G38+'Baruu-Urt '!G38</f>
        <v>1946.9240999999997</v>
      </c>
      <c r="H38" s="49">
        <f>Асгат!H38+Баяндэлгэр!H38+Dariganga!H38+munkhhaan!H38+Naran!H38+Ongon!H38+sukhbaatar!H38+Tuvshinshiree!H38+'Tumentsogt '!H38+'Uulbayan '!H38+khalzan!H38+erdenetsagaan!H38+'Baruu-Urt '!H38</f>
        <v>2572.3999999999996</v>
      </c>
      <c r="I38" s="49">
        <f>Асгат!I38+Баяндэлгэр!I38+Dariganga!I38+munkhhaan!I38+Naran!I38+Ongon!I38+sukhbaatar!I38+Tuvshinshiree!I38+'Tumentsogt '!I38+'Uulbayan '!I38+khalzan!I38+erdenetsagaan!I38+'Baruu-Urt '!I38</f>
        <v>3831.9</v>
      </c>
      <c r="J38" s="49">
        <f>Асгат!J38+Баяндэлгэр!J38+Dariganga!J38+munkhhaan!J38+Naran!J38+Ongon!J38+sukhbaatar!J38+Tuvshinshiree!J38+'Tumentsogt '!J38+'Uulbayan '!J38+khalzan!J38+erdenetsagaan!J38+'Baruu-Urt '!J38</f>
        <v>5074.1000000000004</v>
      </c>
      <c r="K38" s="49">
        <f>Асгат!K38+Баяндэлгэр!K38+Dariganga!K38+munkhhaan!K38+Naran!K38+Ongon!K38+sukhbaatar!K38+Tuvshinshiree!K38+'Tumentsogt '!K38+'Uulbayan '!K38+khalzan!K38+erdenetsagaan!K38+'Baruu-Urt '!K38</f>
        <v>5924.1</v>
      </c>
      <c r="L38" s="49">
        <f>Асгат!L38+Баяндэлгэр!L38+Dariganga!L38+munkhhaan!L38+Naran!L38+Ongon!L38+sukhbaatar!L38+Tuvshinshiree!L38+'Tumentsogt '!L38+'Uulbayan '!L38+khalzan!L38+erdenetsagaan!L38+'Baruu-Urt '!L38</f>
        <v>7240.2000000000007</v>
      </c>
      <c r="M38" s="49">
        <f>Асгат!M38+Баяндэлгэр!M38+Dariganga!M38+munkhhaan!M38+Naran!M38+Ongon!M38+sukhbaatar!M38+Tuvshinshiree!M38+'Tumentsogt '!M38+'Uulbayan '!M38+khalzan!M38+erdenetsagaan!M38+'Baruu-Urt '!M38</f>
        <v>6803.8000000000011</v>
      </c>
      <c r="N38" s="125">
        <f>Асгат!N38+Баяндэлгэр!N38+Dariganga!N38+munkhhaan!N38+Naran!N38+Ongon!N38+sukhbaatar!N38+Tuvshinshiree!N38+'Tumentsogt '!N38+'Uulbayan '!N38+khalzan!N38+erdenetsagaan!N38+'Baruu-Urt '!N38</f>
        <v>3963.8</v>
      </c>
      <c r="O38" s="127">
        <f t="shared" si="0"/>
        <v>-2840.0000000000009</v>
      </c>
      <c r="P38" s="127">
        <f t="shared" si="1"/>
        <v>58.258620182838996</v>
      </c>
    </row>
    <row r="39" spans="1:16" s="5" customFormat="1" ht="13.5" customHeight="1" x14ac:dyDescent="0.2">
      <c r="A39" s="122">
        <v>34</v>
      </c>
      <c r="B39" s="160" t="s">
        <v>43</v>
      </c>
      <c r="C39" s="160"/>
      <c r="D39" s="120" t="s">
        <v>40</v>
      </c>
      <c r="E39" s="49">
        <f>Асгат!E39+Баяндэлгэр!E39+Dariganga!E39+munkhhaan!E39+Naran!E39+Ongon!E39+sukhbaatar!E39+Tuvshinshiree!E39+'Tumentsogt '!E39+'Uulbayan '!E39+khalzan!E39+erdenetsagaan!E39+'Baruu-Urt '!E39</f>
        <v>1769.5</v>
      </c>
      <c r="F39" s="49">
        <f>Асгат!F39+Баяндэлгэр!F39+Dariganga!F39+munkhhaan!F39+Naran!F39+Ongon!F39+sukhbaatar!F39+Tuvshinshiree!F39+'Tumentsogt '!F39+'Uulbayan '!F39+khalzan!F39+erdenetsagaan!F39+'Baruu-Urt '!F39</f>
        <v>1707.8</v>
      </c>
      <c r="G39" s="49">
        <f>Асгат!G39+Баяндэлгэр!G39+Dariganga!G39+munkhhaan!G39+Naran!G39+Ongon!G39+sukhbaatar!G39+Tuvshinshiree!G39+'Tumentsogt '!G39+'Uulbayan '!G39+khalzan!G39+erdenetsagaan!G39+'Baruu-Urt '!G39</f>
        <v>1845.0727999999999</v>
      </c>
      <c r="H39" s="49">
        <f>Асгат!H39+Баяндэлгэр!H39+Dariganga!H39+munkhhaan!H39+Naran!H39+Ongon!H39+sukhbaatar!H39+Tuvshinshiree!H39+'Tumentsogt '!H39+'Uulbayan '!H39+khalzan!H39+erdenetsagaan!H39+'Baruu-Urt '!H39</f>
        <v>2671.4</v>
      </c>
      <c r="I39" s="49">
        <f>Асгат!I39+Баяндэлгэр!I39+Dariganga!I39+munkhhaan!I39+Naran!I39+Ongon!I39+sukhbaatar!I39+Tuvshinshiree!I39+'Tumentsogt '!I39+'Uulbayan '!I39+khalzan!I39+erdenetsagaan!I39+'Baruu-Urt '!I39</f>
        <v>3469.2999999999993</v>
      </c>
      <c r="J39" s="49">
        <f>Асгат!J39+Баяндэлгэр!J39+Dariganga!J39+munkhhaan!J39+Naran!J39+Ongon!J39+sukhbaatar!J39+Tuvshinshiree!J39+'Tumentsogt '!J39+'Uulbayan '!J39+khalzan!J39+erdenetsagaan!J39+'Baruu-Urt '!J39</f>
        <v>27928.7</v>
      </c>
      <c r="K39" s="49">
        <f>Асгат!K39+Баяндэлгэр!K39+Dariganga!K39+munkhhaan!K39+Naran!K39+Ongon!K39+sukhbaatar!K39+Tuvshinshiree!K39+'Tumentsogt '!K39+'Uulbayan '!K39+khalzan!K39+erdenetsagaan!K39+'Baruu-Urt '!K39</f>
        <v>32942.100000000006</v>
      </c>
      <c r="L39" s="49">
        <f>Асгат!L39+Баяндэлгэр!L39+Dariganga!L39+munkhhaan!L39+Naran!L39+Ongon!L39+sukhbaatar!L39+Tuvshinshiree!L39+'Tumentsogt '!L39+'Uulbayan '!L39+khalzan!L39+erdenetsagaan!L39+'Baruu-Urt '!L39</f>
        <v>29083.800000000003</v>
      </c>
      <c r="M39" s="49">
        <f>Асгат!M39+Баяндэлгэр!M39+Dariganga!M39+munkhhaan!M39+Naran!M39+Ongon!M39+sukhbaatar!M39+Tuvshinshiree!M39+'Tumentsogt '!M39+'Uulbayan '!M39+khalzan!M39+erdenetsagaan!M39+'Baruu-Urt '!M39</f>
        <v>33626.799999999996</v>
      </c>
      <c r="N39" s="131">
        <f>Асгат!N39+Баяндэлгэр!N39+Dariganga!N39+munkhhaan!N39+Naran!N39+Ongon!N39+sukhbaatar!N39+Tuvshinshiree!N39+'Tumentsogt '!N39+'Uulbayan '!N39+khalzan!N39+erdenetsagaan!N39+'Baruu-Urt '!N39</f>
        <v>35115.300000000003</v>
      </c>
      <c r="O39" s="127">
        <f t="shared" si="0"/>
        <v>1488.5000000000073</v>
      </c>
      <c r="P39" s="127">
        <f t="shared" si="1"/>
        <v>104.42652884009185</v>
      </c>
    </row>
    <row r="40" spans="1:16" s="56" customFormat="1" ht="18" customHeight="1" x14ac:dyDescent="0.2">
      <c r="A40" s="8">
        <v>35</v>
      </c>
      <c r="B40" s="154" t="s">
        <v>44</v>
      </c>
      <c r="C40" s="154"/>
      <c r="D40" s="9" t="s">
        <v>13</v>
      </c>
      <c r="E40" s="49">
        <f>Асгат!E40+Баяндэлгэр!E40+Dariganga!E40+munkhhaan!E40+Naran!E40+Ongon!E40+sukhbaatar!E40+Tuvshinshiree!E40+'Tumentsogt '!E40+'Uulbayan '!E40+khalzan!E40+erdenetsagaan!E40+'Baruu-Urt '!E40</f>
        <v>8933</v>
      </c>
      <c r="F40" s="49">
        <f>Асгат!F40+Баяндэлгэр!F40+Dariganga!F40+munkhhaan!F40+Naran!F40+Ongon!F40+sukhbaatar!F40+Tuvshinshiree!F40+'Tumentsogt '!F40+'Uulbayan '!F40+khalzan!F40+erdenetsagaan!F40+'Baruu-Urt '!F40</f>
        <v>9075</v>
      </c>
      <c r="G40" s="49">
        <f>Асгат!G40+Баяндэлгэр!G40+Dariganga!G40+munkhhaan!G40+Naran!G40+Ongon!G40+sukhbaatar!G40+Tuvshinshiree!G40+'Tumentsogt '!G40+'Uulbayan '!G40+khalzan!G40+erdenetsagaan!G40+'Baruu-Urt '!G40</f>
        <v>9126</v>
      </c>
      <c r="H40" s="49">
        <f>Асгат!H40+Баяндэлгэр!H40+Dariganga!H40+munkhhaan!H40+Naran!H40+Ongon!H40+sukhbaatar!H40+Tuvshinshiree!H40+'Tumentsogt '!H40+'Uulbayan '!H40+khalzan!H40+erdenetsagaan!H40+'Baruu-Urt '!H40</f>
        <v>9130</v>
      </c>
      <c r="I40" s="49">
        <f>Асгат!I40+Баяндэлгэр!I40+Dariganga!I40+munkhhaan!I40+Naran!I40+Ongon!I40+sukhbaatar!I40+Tuvshinshiree!I40+'Tumentsogt '!I40+'Uulbayan '!I40+khalzan!I40+erdenetsagaan!I40+'Baruu-Urt '!I40</f>
        <v>9209</v>
      </c>
      <c r="J40" s="49">
        <f>Асгат!J40+Баяндэлгэр!J40+Dariganga!J40+munkhhaan!J40+Naran!J40+Ongon!J40+sukhbaatar!J40+Tuvshinshiree!J40+'Tumentsogt '!J40+'Uulbayan '!J40+khalzan!J40+erdenetsagaan!J40+'Baruu-Urt '!J40</f>
        <v>9162</v>
      </c>
      <c r="K40" s="49">
        <f>Асгат!K40+Баяндэлгэр!K40+Dariganga!K40+munkhhaan!K40+Naran!K40+Ongon!K40+sukhbaatar!K40+Tuvshinshiree!K40+'Tumentsogt '!K40+'Uulbayan '!K40+khalzan!K40+erdenetsagaan!K40+'Baruu-Urt '!K40</f>
        <v>9314</v>
      </c>
      <c r="L40" s="49">
        <f>Асгат!L40+Баяндэлгэр!L40+Dariganga!L40+munkhhaan!L40+Naran!L40+Ongon!L40+sukhbaatar!L40+Tuvshinshiree!L40+'Tumentsogt '!L40+'Uulbayan '!L40+khalzan!L40+erdenetsagaan!L40+'Baruu-Urt '!L40</f>
        <v>9491</v>
      </c>
      <c r="M40" s="49">
        <f>Асгат!M40+Баяндэлгэр!M40+Dariganga!M40+munkhhaan!M40+Naran!M40+Ongon!M40+sukhbaatar!M40+Tuvshinshiree!M40+'Tumentsogt '!M40+'Uulbayan '!M40+khalzan!M40+erdenetsagaan!M40+'Baruu-Urt '!M40</f>
        <v>9852</v>
      </c>
      <c r="N40" s="49">
        <f>Асгат!N40+Баяндэлгэр!N40+Dariganga!N40+munkhhaan!N40+Naran!N40+Ongon!N40+sukhbaatar!N40+Tuvshinshiree!N40+'Tumentsogt '!N40+'Uulbayan '!N40+khalzan!N40+erdenetsagaan!N40+'Baruu-Urt '!N40</f>
        <v>10073</v>
      </c>
      <c r="O40" s="219">
        <f t="shared" si="0"/>
        <v>221</v>
      </c>
      <c r="P40" s="127">
        <f t="shared" si="1"/>
        <v>102.24319935038571</v>
      </c>
    </row>
    <row r="41" spans="1:16" s="5" customFormat="1" ht="13.5" customHeight="1" x14ac:dyDescent="0.2">
      <c r="A41" s="122">
        <v>36</v>
      </c>
      <c r="B41" s="152" t="s">
        <v>45</v>
      </c>
      <c r="C41" s="19" t="s">
        <v>12</v>
      </c>
      <c r="D41" s="120" t="s">
        <v>13</v>
      </c>
      <c r="E41" s="49">
        <f>Асгат!E41+Баяндэлгэр!E41+Dariganga!E41+munkhhaan!E41+Naran!E41+Ongon!E41+sukhbaatar!E41+Tuvshinshiree!E41+'Tumentsogt '!E41+'Uulbayan '!E41+khalzan!E41+erdenetsagaan!E41+'Baruu-Urt '!E41</f>
        <v>6423</v>
      </c>
      <c r="F41" s="49">
        <f>Асгат!F41+Баяндэлгэр!F41+Dariganga!F41+munkhhaan!F41+Naran!F41+Ongon!F41+sukhbaatar!F41+Tuvshinshiree!F41+'Tumentsogt '!F41+'Uulbayan '!F41+khalzan!F41+erdenetsagaan!F41+'Baruu-Urt '!F41</f>
        <v>6166</v>
      </c>
      <c r="G41" s="49">
        <f>Асгат!G41+Баяндэлгэр!G41+Dariganga!G41+munkhhaan!G41+Naran!G41+Ongon!G41+sukhbaatar!G41+Tuvshinshiree!G41+'Tumentsogt '!G41+'Uulbayan '!G41+khalzan!G41+erdenetsagaan!G41+'Baruu-Urt '!G41</f>
        <v>5838</v>
      </c>
      <c r="H41" s="49">
        <f>Асгат!H41+Баяндэлгэр!H41+Dariganga!H41+munkhhaan!H41+Naran!H41+Ongon!H41+sukhbaatar!H41+Tuvshinshiree!H41+'Tumentsogt '!H41+'Uulbayan '!H41+khalzan!H41+erdenetsagaan!H41+'Baruu-Urt '!H41</f>
        <v>5645</v>
      </c>
      <c r="I41" s="49">
        <f>Асгат!I41+Баяндэлгэр!I41+Dariganga!I41+munkhhaan!I41+Naran!I41+Ongon!I41+sukhbaatar!I41+Tuvshinshiree!I41+'Tumentsogt '!I41+'Uulbayan '!I41+khalzan!I41+erdenetsagaan!I41+'Baruu-Urt '!I41</f>
        <v>5395</v>
      </c>
      <c r="J41" s="49">
        <f>Асгат!J41+Баяндэлгэр!J41+Dariganga!J41+munkhhaan!J41+Naran!J41+Ongon!J41+sukhbaatar!J41+Tuvshinshiree!J41+'Tumentsogt '!J41+'Uulbayan '!J41+khalzan!J41+erdenetsagaan!J41+'Baruu-Urt '!J41</f>
        <v>5055</v>
      </c>
      <c r="K41" s="49">
        <f>Асгат!K41+Баяндэлгэр!K41+Dariganga!K41+munkhhaan!K41+Naran!K41+Ongon!K41+sukhbaatar!K41+Tuvshinshiree!K41+'Tumentsogt '!K41+'Uulbayan '!K41+khalzan!K41+erdenetsagaan!K41+'Baruu-Urt '!K41</f>
        <v>4784</v>
      </c>
      <c r="L41" s="49">
        <f>Асгат!L41+Баяндэлгэр!L41+Dariganga!L41+munkhhaan!L41+Naran!L41+Ongon!L41+sukhbaatar!L41+Tuvshinshiree!L41+'Tumentsogt '!L41+'Uulbayan '!L41+khalzan!L41+erdenetsagaan!L41+'Baruu-Urt '!L41</f>
        <v>4596</v>
      </c>
      <c r="M41" s="49">
        <f>Асгат!M41+Баяндэлгэр!M41+Dariganga!M41+munkhhaan!M41+Naran!M41+Ongon!M41+sukhbaatar!M41+Tuvshinshiree!M41+'Tumentsogt '!M41+'Uulbayan '!M41+khalzan!M41+erdenetsagaan!M41+'Baruu-Urt '!M41</f>
        <v>5055</v>
      </c>
      <c r="N41" s="49">
        <f>Асгат!N41+Баяндэлгэр!N41+Dariganga!N41+munkhhaan!N41+Naran!N41+Ongon!N41+sukhbaatar!N41+Tuvshinshiree!N41+'Tumentsogt '!N41+'Uulbayan '!N41+khalzan!N41+erdenetsagaan!N41+'Baruu-Urt '!N41</f>
        <v>4618</v>
      </c>
      <c r="O41" s="219">
        <f t="shared" si="0"/>
        <v>-437</v>
      </c>
      <c r="P41" s="127">
        <f t="shared" si="1"/>
        <v>91.355093966369921</v>
      </c>
    </row>
    <row r="42" spans="1:16" s="5" customFormat="1" ht="13.5" customHeight="1" x14ac:dyDescent="0.2">
      <c r="A42" s="122">
        <v>37</v>
      </c>
      <c r="B42" s="152"/>
      <c r="C42" s="19" t="s">
        <v>46</v>
      </c>
      <c r="D42" s="120" t="s">
        <v>17</v>
      </c>
      <c r="E42" s="86">
        <f>E41/E40*100</f>
        <v>71.90193663942685</v>
      </c>
      <c r="F42" s="86">
        <f>F41/F40*100</f>
        <v>67.944903581267212</v>
      </c>
      <c r="G42" s="86">
        <f t="shared" ref="G42:M42" si="6">G41/G40*100</f>
        <v>63.971071663379355</v>
      </c>
      <c r="H42" s="86">
        <f t="shared" si="6"/>
        <v>61.829134720700985</v>
      </c>
      <c r="I42" s="86">
        <f t="shared" si="6"/>
        <v>58.583993918992292</v>
      </c>
      <c r="J42" s="86">
        <f t="shared" si="6"/>
        <v>55.173542894564505</v>
      </c>
      <c r="K42" s="86">
        <f t="shared" si="6"/>
        <v>51.363538758857629</v>
      </c>
      <c r="L42" s="86">
        <f t="shared" si="6"/>
        <v>48.424823517016122</v>
      </c>
      <c r="M42" s="86">
        <f t="shared" si="6"/>
        <v>51.30937880633374</v>
      </c>
      <c r="N42" s="86">
        <f>N41/N40*100</f>
        <v>45.845329097587609</v>
      </c>
      <c r="O42" s="127">
        <f t="shared" si="0"/>
        <v>-5.4640497087461313</v>
      </c>
      <c r="P42" s="127">
        <f t="shared" si="1"/>
        <v>89.350777897019412</v>
      </c>
    </row>
    <row r="43" spans="1:16" s="5" customFormat="1" ht="13.5" customHeight="1" x14ac:dyDescent="0.2">
      <c r="A43" s="122">
        <v>38</v>
      </c>
      <c r="B43" s="152" t="s">
        <v>47</v>
      </c>
      <c r="C43" s="19" t="s">
        <v>12</v>
      </c>
      <c r="D43" s="120" t="s">
        <v>13</v>
      </c>
      <c r="E43" s="49">
        <f>Асгат!E43+Баяндэлгэр!E43+Dariganga!E43+munkhhaan!E43+Naran!E43+Ongon!E43+sukhbaatar!E43+Tuvshinshiree!E43+'Tumentsogt '!E43+'Uulbayan '!E43+khalzan!E43+erdenetsagaan!E43+'Baruu-Urt '!E43</f>
        <v>1906</v>
      </c>
      <c r="F43" s="49">
        <f>Асгат!F43+Баяндэлгэр!F43+Dariganga!F43+munkhhaan!F43+Naran!F43+Ongon!F43+sukhbaatar!F43+Tuvshinshiree!F43+'Tumentsogt '!F43+'Uulbayan '!F43+khalzan!F43+erdenetsagaan!F43+'Baruu-Urt '!F43</f>
        <v>2101</v>
      </c>
      <c r="G43" s="49">
        <f>Асгат!G43+Баяндэлгэр!G43+Dariganga!G43+munkhhaan!G43+Naran!G43+Ongon!G43+sukhbaatar!G43+Tuvshinshiree!G43+'Tumentsogt '!G43+'Uulbayan '!G43+khalzan!G43+erdenetsagaan!G43+'Baruu-Urt '!G43</f>
        <v>2335</v>
      </c>
      <c r="H43" s="49">
        <f>Асгат!H43+Баяндэлгэр!H43+Dariganga!H43+munkhhaan!H43+Naran!H43+Ongon!H43+sukhbaatar!H43+Tuvshinshiree!H43+'Tumentsogt '!H43+'Uulbayan '!H43+khalzan!H43+erdenetsagaan!H43+'Baruu-Urt '!H43</f>
        <v>2437</v>
      </c>
      <c r="I43" s="49">
        <f>Асгат!I43+Баяндэлгэр!I43+Dariganga!I43+munkhhaan!I43+Naran!I43+Ongon!I43+sukhbaatar!I43+Tuvshinshiree!I43+'Tumentsogt '!I43+'Uulbayan '!I43+khalzan!I43+erdenetsagaan!I43+'Baruu-Urt '!I43</f>
        <v>2596</v>
      </c>
      <c r="J43" s="49">
        <f>Асгат!J43+Баяндэлгэр!J43+Dariganga!J43+munkhhaan!J43+Naran!J43+Ongon!J43+sukhbaatar!J43+Tuvshinshiree!J43+'Tumentsogt '!J43+'Uulbayan '!J43+khalzan!J43+erdenetsagaan!J43+'Baruu-Urt '!J43</f>
        <v>2677</v>
      </c>
      <c r="K43" s="49">
        <f>Асгат!K43+Баяндэлгэр!K43+Dariganga!K43+munkhhaan!K43+Naran!K43+Ongon!K43+sukhbaatar!K43+Tuvshinshiree!K43+'Tumentsogt '!K43+'Uulbayan '!K43+khalzan!K43+erdenetsagaan!K43+'Baruu-Urt '!K43</f>
        <v>2810</v>
      </c>
      <c r="L43" s="49">
        <f>Асгат!L43+Баяндэлгэр!L43+Dariganga!L43+munkhhaan!L43+Naran!L43+Ongon!L43+sukhbaatar!L43+Tuvshinshiree!L43+'Tumentsogt '!L43+'Uulbayan '!L43+khalzan!L43+erdenetsagaan!L43+'Baruu-Urt '!L43</f>
        <v>2928</v>
      </c>
      <c r="M43" s="49">
        <f>Асгат!M43+Баяндэлгэр!M43+Dariganga!M43+munkhhaan!M43+Naran!M43+Ongon!M43+sukhbaatar!M43+Tuvshinshiree!M43+'Tumentsogt '!M43+'Uulbayan '!M43+khalzan!M43+erdenetsagaan!M43+'Baruu-Urt '!M43</f>
        <v>2902</v>
      </c>
      <c r="N43" s="49">
        <f>Асгат!N43+Баяндэлгэр!N43+Dariganga!N43+munkhhaan!N43+Naran!N43+Ongon!N43+sukhbaatar!N43+Tuvshinshiree!N43+'Tumentsogt '!N43+'Uulbayan '!N43+khalzan!N43+erdenetsagaan!N43+'Baruu-Urt '!N43</f>
        <v>3086</v>
      </c>
      <c r="O43" s="219">
        <f t="shared" si="0"/>
        <v>184</v>
      </c>
      <c r="P43" s="127">
        <f t="shared" si="1"/>
        <v>106.34045485871812</v>
      </c>
    </row>
    <row r="44" spans="1:16" s="5" customFormat="1" ht="13.5" customHeight="1" x14ac:dyDescent="0.2">
      <c r="A44" s="122">
        <v>39</v>
      </c>
      <c r="B44" s="152"/>
      <c r="C44" s="19" t="s">
        <v>46</v>
      </c>
      <c r="D44" s="120" t="s">
        <v>17</v>
      </c>
      <c r="E44" s="86">
        <f>E43/E41*100</f>
        <v>29.674606881519537</v>
      </c>
      <c r="F44" s="86">
        <f>F43/F41*100</f>
        <v>34.073953940966589</v>
      </c>
      <c r="G44" s="86">
        <f t="shared" ref="G44:M44" si="7">G43/G41*100</f>
        <v>39.996574169236041</v>
      </c>
      <c r="H44" s="86">
        <f t="shared" si="7"/>
        <v>43.170947741364039</v>
      </c>
      <c r="I44" s="86">
        <f t="shared" si="7"/>
        <v>48.118628359592215</v>
      </c>
      <c r="J44" s="86">
        <f t="shared" si="7"/>
        <v>52.957467853610282</v>
      </c>
      <c r="K44" s="86">
        <f t="shared" si="7"/>
        <v>58.737458193979933</v>
      </c>
      <c r="L44" s="86">
        <f t="shared" si="7"/>
        <v>63.707571801566573</v>
      </c>
      <c r="M44" s="86">
        <f t="shared" si="7"/>
        <v>57.408506429277942</v>
      </c>
      <c r="N44" s="86">
        <f t="shared" ref="N44" si="8">N43/N41*100</f>
        <v>66.825465569510612</v>
      </c>
      <c r="O44" s="127">
        <f t="shared" si="0"/>
        <v>9.4169591402326702</v>
      </c>
      <c r="P44" s="127">
        <f t="shared" si="1"/>
        <v>116.40342124530537</v>
      </c>
    </row>
    <row r="45" spans="1:16" s="5" customFormat="1" ht="13.5" customHeight="1" x14ac:dyDescent="0.2">
      <c r="A45" s="122">
        <v>40</v>
      </c>
      <c r="B45" s="152" t="s">
        <v>48</v>
      </c>
      <c r="C45" s="19" t="s">
        <v>12</v>
      </c>
      <c r="D45" s="120" t="s">
        <v>13</v>
      </c>
      <c r="E45" s="49">
        <f>Асгат!E45+Баяндэлгэр!E45+Dariganga!E45+munkhhaan!E45+Naran!E45+Ongon!E45+sukhbaatar!E45+Tuvshinshiree!E45+'Tumentsogt '!E45+'Uulbayan '!E45+khalzan!E45+erdenetsagaan!E45+'Baruu-Urt '!E45</f>
        <v>485</v>
      </c>
      <c r="F45" s="49">
        <f>Асгат!F45+Баяндэлгэр!F45+Dariganga!F45+munkhhaan!F45+Naran!F45+Ongon!F45+sukhbaatar!F45+Tuvshinshiree!F45+'Tumentsogt '!F45+'Uulbayan '!F45+khalzan!F45+erdenetsagaan!F45+'Baruu-Urt '!F45</f>
        <v>633</v>
      </c>
      <c r="G45" s="49">
        <f>Асгат!G45+Баяндэлгэр!G45+Dariganga!G45+munkhhaan!G45+Naran!G45+Ongon!G45+sukhbaatar!G45+Tuvshinshiree!G45+'Tumentsogt '!G45+'Uulbayan '!G45+khalzan!G45+erdenetsagaan!G45+'Baruu-Urt '!G45</f>
        <v>734</v>
      </c>
      <c r="H45" s="49">
        <f>Асгат!H45+Баяндэлгэр!H45+Dariganga!H45+munkhhaan!H45+Naran!H45+Ongon!H45+sukhbaatar!H45+Tuvshinshiree!H45+'Tumentsogt '!H45+'Uulbayan '!H45+khalzan!H45+erdenetsagaan!H45+'Baruu-Urt '!H45</f>
        <v>822</v>
      </c>
      <c r="I45" s="49">
        <f>Асгат!I45+Баяндэлгэр!I45+Dariganga!I45+munkhhaan!I45+Naran!I45+Ongon!I45+sukhbaatar!I45+Tuvshinshiree!I45+'Tumentsogt '!I45+'Uulbayan '!I45+khalzan!I45+erdenetsagaan!I45+'Baruu-Urt '!I45</f>
        <v>934</v>
      </c>
      <c r="J45" s="49">
        <f>Асгат!J45+Баяндэлгэр!J45+Dariganga!J45+munkhhaan!J45+Naran!J45+Ongon!J45+sukhbaatar!J45+Tuvshinshiree!J45+'Tumentsogt '!J45+'Uulbayan '!J45+khalzan!J45+erdenetsagaan!J45+'Baruu-Urt '!J45</f>
        <v>1048</v>
      </c>
      <c r="K45" s="49">
        <f>Асгат!K45+Баяндэлгэр!K45+Dariganga!K45+munkhhaan!K45+Naran!K45+Ongon!K45+sukhbaatar!K45+Tuvshinshiree!K45+'Tumentsogt '!K45+'Uulbayan '!K45+khalzan!K45+erdenetsagaan!K45+'Baruu-Urt '!K45</f>
        <v>1229</v>
      </c>
      <c r="L45" s="49">
        <f>Асгат!L45+Баяндэлгэр!L45+Dariganga!L45+munkhhaan!L45+Naran!L45+Ongon!L45+sukhbaatar!L45+Tuvshinshiree!L45+'Tumentsogt '!L45+'Uulbayan '!L45+khalzan!L45+erdenetsagaan!L45+'Baruu-Urt '!L45</f>
        <v>1391</v>
      </c>
      <c r="M45" s="49">
        <f>Асгат!M45+Баяндэлгэр!M45+Dariganga!M45+munkhhaan!M45+Naran!M45+Ongon!M45+sukhbaatar!M45+Tuvshinshiree!M45+'Tumentsogt '!M45+'Uulbayan '!M45+khalzan!M45+erdenetsagaan!M45+'Baruu-Urt '!M45</f>
        <v>1342</v>
      </c>
      <c r="N45" s="49">
        <f>Асгат!N45+Баяндэлгэр!N45+Dariganga!N45+munkhhaan!N45+Naran!N45+Ongon!N45+sukhbaatar!N45+Tuvshinshiree!N45+'Tumentsogt '!N45+'Uulbayan '!N45+khalzan!N45+erdenetsagaan!N45+'Baruu-Urt '!N45</f>
        <v>1651</v>
      </c>
      <c r="O45" s="219">
        <f t="shared" si="0"/>
        <v>309</v>
      </c>
      <c r="P45" s="127">
        <f t="shared" si="1"/>
        <v>123.02533532041728</v>
      </c>
    </row>
    <row r="46" spans="1:16" s="5" customFormat="1" ht="13.5" customHeight="1" x14ac:dyDescent="0.2">
      <c r="A46" s="122">
        <v>41</v>
      </c>
      <c r="B46" s="152"/>
      <c r="C46" s="19" t="s">
        <v>46</v>
      </c>
      <c r="D46" s="120" t="s">
        <v>17</v>
      </c>
      <c r="E46" s="86">
        <f>E45/E40*100</f>
        <v>5.429307063696406</v>
      </c>
      <c r="F46" s="86">
        <f>F45/F40*100</f>
        <v>6.9752066115702478</v>
      </c>
      <c r="G46" s="86">
        <f t="shared" ref="G46:L46" si="9">G45/G40*100</f>
        <v>8.0429541968003502</v>
      </c>
      <c r="H46" s="86">
        <f t="shared" si="9"/>
        <v>9.0032858707557502</v>
      </c>
      <c r="I46" s="86">
        <f t="shared" si="9"/>
        <v>10.142252144641112</v>
      </c>
      <c r="J46" s="86">
        <f t="shared" si="9"/>
        <v>11.438550534817725</v>
      </c>
      <c r="K46" s="86">
        <f t="shared" si="9"/>
        <v>13.195190036504187</v>
      </c>
      <c r="L46" s="86">
        <f t="shared" si="9"/>
        <v>14.655989885154359</v>
      </c>
      <c r="M46" s="86">
        <f>M45/M40*100</f>
        <v>13.621599675192856</v>
      </c>
      <c r="N46" s="86">
        <f>N45/N40*100</f>
        <v>16.390350441775041</v>
      </c>
      <c r="O46" s="127">
        <f t="shared" si="0"/>
        <v>2.7687507665821851</v>
      </c>
      <c r="P46" s="127">
        <f t="shared" si="1"/>
        <v>120.32617924915625</v>
      </c>
    </row>
    <row r="47" spans="1:16" s="5" customFormat="1" ht="13.5" customHeight="1" x14ac:dyDescent="0.2">
      <c r="A47" s="122">
        <v>42</v>
      </c>
      <c r="B47" s="152" t="s">
        <v>49</v>
      </c>
      <c r="C47" s="19" t="s">
        <v>12</v>
      </c>
      <c r="D47" s="120" t="s">
        <v>13</v>
      </c>
      <c r="E47" s="49">
        <f>Асгат!E47+Баяндэлгэр!E47+Dariganga!E47+munkhhaan!E47+Naran!E47+Ongon!E47+sukhbaatar!E47+Tuvshinshiree!E47+'Tumentsogt '!E47+'Uulbayan '!E47+khalzan!E47+erdenetsagaan!E47+'Baruu-Urt '!E47</f>
        <v>119</v>
      </c>
      <c r="F47" s="49">
        <f>Асгат!F47+Баяндэлгэр!F47+Dariganga!F47+munkhhaan!F47+Naran!F47+Ongon!F47+sukhbaatar!F47+Tuvshinshiree!F47+'Tumentsogt '!F47+'Uulbayan '!F47+khalzan!F47+erdenetsagaan!F47+'Baruu-Urt '!F47</f>
        <v>175</v>
      </c>
      <c r="G47" s="49">
        <f>Асгат!G47+Баяндэлгэр!G47+Dariganga!G47+munkhhaan!G47+Naran!G47+Ongon!G47+sukhbaatar!G47+Tuvshinshiree!G47+'Tumentsogt '!G47+'Uulbayan '!G47+khalzan!G47+erdenetsagaan!G47+'Baruu-Urt '!G47</f>
        <v>219</v>
      </c>
      <c r="H47" s="49">
        <f>Асгат!H47+Баяндэлгэр!H47+Dariganga!H47+munkhhaan!H47+Naran!H47+Ongon!H47+sukhbaatar!H47+Tuvshinshiree!H47+'Tumentsogt '!H47+'Uulbayan '!H47+khalzan!H47+erdenetsagaan!H47+'Baruu-Urt '!H47</f>
        <v>226</v>
      </c>
      <c r="I47" s="49">
        <f>Асгат!I47+Баяндэлгэр!I47+Dariganga!I47+munkhhaan!I47+Naran!I47+Ongon!I47+sukhbaatar!I47+Tuvshinshiree!I47+'Tumentsogt '!I47+'Uulbayan '!I47+khalzan!I47+erdenetsagaan!I47+'Baruu-Urt '!I47</f>
        <v>284</v>
      </c>
      <c r="J47" s="49">
        <f>Асгат!J47+Баяндэлгэр!J47+Dariganga!J47+munkhhaan!J47+Naran!J47+Ongon!J47+sukhbaatar!J47+Tuvshinshiree!J47+'Tumentsogt '!J47+'Uulbayan '!J47+khalzan!J47+erdenetsagaan!J47+'Baruu-Urt '!J47</f>
        <v>382</v>
      </c>
      <c r="K47" s="49">
        <f>Асгат!K47+Баяндэлгэр!K47+Dariganga!K47+munkhhaan!K47+Naran!K47+Ongon!K47+sukhbaatar!K47+Tuvshinshiree!K47+'Tumentsogt '!K47+'Uulbayan '!K47+khalzan!K47+erdenetsagaan!K47+'Baruu-Urt '!K47</f>
        <v>491</v>
      </c>
      <c r="L47" s="49">
        <f>Асгат!L47+Баяндэлгэр!L47+Dariganga!L47+munkhhaan!L47+Naran!L47+Ongon!L47+sukhbaatar!L47+Tuvshinshiree!L47+'Tumentsogt '!L47+'Uulbayan '!L47+khalzan!L47+erdenetsagaan!L47+'Baruu-Urt '!L47</f>
        <v>576</v>
      </c>
      <c r="M47" s="49">
        <f>Асгат!M47+Баяндэлгэр!M47+Dariganga!M47+munkhhaan!M47+Naran!M47+Ongon!M47+sukhbaatar!M47+Tuvshinshiree!M47+'Tumentsogt '!M47+'Uulbayan '!M47+khalzan!M47+erdenetsagaan!M47+'Baruu-Urt '!M47</f>
        <v>553</v>
      </c>
      <c r="N47" s="49">
        <f>Асгат!N47+Баяндэлгэр!N47+Dariganga!N47+munkhhaan!N47+Naran!N47+Ongon!N47+sukhbaatar!N47+Tuvshinshiree!N47+'Tumentsogt '!N47+'Uulbayan '!N47+khalzan!N47+erdenetsagaan!N47+'Baruu-Urt '!N47</f>
        <v>718</v>
      </c>
      <c r="O47" s="219">
        <f t="shared" si="0"/>
        <v>165</v>
      </c>
      <c r="P47" s="127">
        <f t="shared" si="1"/>
        <v>129.83725135623868</v>
      </c>
    </row>
    <row r="48" spans="1:16" s="5" customFormat="1" ht="13.5" customHeight="1" x14ac:dyDescent="0.2">
      <c r="A48" s="122">
        <v>43</v>
      </c>
      <c r="B48" s="152"/>
      <c r="C48" s="19" t="s">
        <v>46</v>
      </c>
      <c r="D48" s="120" t="s">
        <v>17</v>
      </c>
      <c r="E48" s="86">
        <f>E47/E40*100</f>
        <v>1.332139258927572</v>
      </c>
      <c r="F48" s="86">
        <f>F47/F40*100</f>
        <v>1.9283746556473829</v>
      </c>
      <c r="G48" s="86">
        <f t="shared" ref="G48:M48" si="10">G47/G40*100</f>
        <v>2.3997370151216302</v>
      </c>
      <c r="H48" s="86">
        <f t="shared" si="10"/>
        <v>2.475355969331873</v>
      </c>
      <c r="I48" s="86">
        <f t="shared" si="10"/>
        <v>3.0839396242805952</v>
      </c>
      <c r="J48" s="86">
        <f t="shared" si="10"/>
        <v>4.1693953285308885</v>
      </c>
      <c r="K48" s="86">
        <f t="shared" si="10"/>
        <v>5.2716340992054977</v>
      </c>
      <c r="L48" s="86">
        <f t="shared" si="10"/>
        <v>6.0689073859445788</v>
      </c>
      <c r="M48" s="86">
        <f t="shared" si="10"/>
        <v>5.6130734876167274</v>
      </c>
      <c r="N48" s="86">
        <f t="shared" ref="N48" si="11">N47/N40*100</f>
        <v>7.127965849300109</v>
      </c>
      <c r="O48" s="127">
        <f t="shared" si="0"/>
        <v>1.5148923616833816</v>
      </c>
      <c r="P48" s="127">
        <f t="shared" si="1"/>
        <v>126.98864294268478</v>
      </c>
    </row>
    <row r="49" spans="1:16" s="56" customFormat="1" ht="15" customHeight="1" x14ac:dyDescent="0.2">
      <c r="A49" s="8">
        <v>44</v>
      </c>
      <c r="B49" s="177" t="s">
        <v>50</v>
      </c>
      <c r="C49" s="177"/>
      <c r="D49" s="9" t="s">
        <v>13</v>
      </c>
      <c r="E49" s="49">
        <f>Асгат!E49+Баяндэлгэр!E49+Dariganga!E49+munkhhaan!E49+Naran!E49+Ongon!E49+sukhbaatar!E49+Tuvshinshiree!E49+'Tumentsogt '!E49+'Uulbayan '!E49+khalzan!E49+erdenetsagaan!E49+'Baruu-Urt '!E49</f>
        <v>6746</v>
      </c>
      <c r="F49" s="49">
        <f>Асгат!F49+Баяндэлгэр!F49+Dariganga!F49+munkhhaan!F49+Naran!F49+Ongon!F49+sukhbaatar!F49+Tuvshinshiree!F49+'Tumentsogt '!F49+'Uulbayan '!F49+khalzan!F49+erdenetsagaan!F49+'Baruu-Urt '!F49</f>
        <v>6901</v>
      </c>
      <c r="G49" s="49">
        <f>Асгат!G49+Баяндэлгэр!G49+Dariganga!G49+munkhhaan!G49+Naran!G49+Ongon!G49+sukhbaatar!G49+Tuvshinshiree!G49+'Tumentsogt '!G49+'Uulbayan '!G49+khalzan!G49+erdenetsagaan!G49+'Baruu-Urt '!G49</f>
        <v>6909</v>
      </c>
      <c r="H49" s="49">
        <f>Асгат!H49+Баяндэлгэр!H49+Dariganga!H49+munkhhaan!H49+Naran!H49+Ongon!H49+sukhbaatar!H49+Tuvshinshiree!H49+'Tumentsogt '!H49+'Uulbayan '!H49+khalzan!H49+erdenetsagaan!H49+'Baruu-Urt '!H49</f>
        <v>6834</v>
      </c>
      <c r="I49" s="49">
        <f>Асгат!I49+Баяндэлгэр!I49+Dariganga!I49+munkhhaan!I49+Naran!I49+Ongon!I49+sukhbaatar!I49+Tuvshinshiree!I49+'Tumentsogt '!I49+'Uulbayan '!I49+khalzan!I49+erdenetsagaan!I49+'Baruu-Urt '!I49</f>
        <v>6530</v>
      </c>
      <c r="J49" s="49">
        <f>Асгат!J49+Баяндэлгэр!J49+Dariganga!J49+munkhhaan!J49+Naran!J49+Ongon!J49+sukhbaatar!J49+Tuvshinshiree!J49+'Tumentsogt '!J49+'Uulbayan '!J49+khalzan!J49+erdenetsagaan!J49+'Baruu-Urt '!J49</f>
        <v>6466</v>
      </c>
      <c r="K49" s="49">
        <f>Асгат!K49+Баяндэлгэр!K49+Dariganga!K49+munkhhaan!K49+Naran!K49+Ongon!K49+sukhbaatar!K49+Tuvshinshiree!K49+'Tumentsogt '!K49+'Uulbayan '!K49+khalzan!K49+erdenetsagaan!K49+'Baruu-Urt '!K49</f>
        <v>6552</v>
      </c>
      <c r="L49" s="49">
        <f>Асгат!L49+Баяндэлгэр!L49+Dariganga!L49+munkhhaan!L49+Naran!L49+Ongon!L49+sukhbaatar!L49+Tuvshinshiree!L49+'Tumentsogt '!L49+'Uulbayan '!L49+khalzan!L49+erdenetsagaan!L49+'Baruu-Urt '!L49</f>
        <v>6858</v>
      </c>
      <c r="M49" s="49">
        <f>Асгат!M49+Баяндэлгэр!M49+Dariganga!M49+munkhhaan!M49+Naran!M49+Ongon!M49+sukhbaatar!M49+Tuvshinshiree!M49+'Tumentsogt '!M49+'Uulbayan '!M49+khalzan!M49+erdenetsagaan!M49+'Baruu-Urt '!M49</f>
        <v>7256</v>
      </c>
      <c r="N49" s="49">
        <f>Асгат!N49+Баяндэлгэр!N49+Dariganga!N49+munkhhaan!N49+Naran!N49+Ongon!N49+sukhbaatar!N49+Tuvshinshiree!N49+'Tumentsogt '!N49+'Uulbayan '!N49+khalzan!N49+erdenetsagaan!N49+'Baruu-Urt '!N49</f>
        <v>7625</v>
      </c>
      <c r="O49" s="219">
        <f t="shared" si="0"/>
        <v>369</v>
      </c>
      <c r="P49" s="127">
        <f t="shared" si="1"/>
        <v>105.08544652701212</v>
      </c>
    </row>
    <row r="50" spans="1:16" s="5" customFormat="1" ht="13.5" customHeight="1" x14ac:dyDescent="0.2">
      <c r="A50" s="122">
        <v>45</v>
      </c>
      <c r="B50" s="149" t="s">
        <v>51</v>
      </c>
      <c r="C50" s="149"/>
      <c r="D50" s="120" t="s">
        <v>13</v>
      </c>
      <c r="E50" s="49">
        <f>Асгат!E50+Баяндэлгэр!E50+Dariganga!E50+munkhhaan!E50+Naran!E50+Ongon!E50+sukhbaatar!E50+Tuvshinshiree!E50+'Tumentsogt '!E50+'Uulbayan '!E50+khalzan!E50+erdenetsagaan!E50+'Baruu-Urt '!E50</f>
        <v>5287</v>
      </c>
      <c r="F50" s="49">
        <f>Асгат!F50+Баяндэлгэр!F50+Dariganga!F50+munkhhaan!F50+Naran!F50+Ongon!F50+sukhbaatar!F50+Tuvshinshiree!F50+'Tumentsogt '!F50+'Uulbayan '!F50+khalzan!F50+erdenetsagaan!F50+'Baruu-Urt '!F50</f>
        <v>5303</v>
      </c>
      <c r="G50" s="49">
        <f>Асгат!G50+Баяндэлгэр!G50+Dariganga!G50+munkhhaan!G50+Naran!G50+Ongon!G50+sukhbaatar!G50+Tuvshinshiree!G50+'Tumentsogt '!G50+'Uulbayan '!G50+khalzan!G50+erdenetsagaan!G50+'Baruu-Urt '!G50</f>
        <v>5370</v>
      </c>
      <c r="H50" s="49">
        <f>Асгат!H50+Баяндэлгэр!H50+Dariganga!H50+munkhhaan!H50+Naran!H50+Ongon!H50+sukhbaatar!H50+Tuvshinshiree!H50+'Tumentsogt '!H50+'Uulbayan '!H50+khalzan!H50+erdenetsagaan!H50+'Baruu-Urt '!H50</f>
        <v>6084</v>
      </c>
      <c r="I50" s="49">
        <f>Асгат!I50+Баяндэлгэр!I50+Dariganga!I50+munkhhaan!I50+Naran!I50+Ongon!I50+sukhbaatar!I50+Tuvshinshiree!I50+'Tumentsogt '!I50+'Uulbayan '!I50+khalzan!I50+erdenetsagaan!I50+'Baruu-Urt '!I50</f>
        <v>5074</v>
      </c>
      <c r="J50" s="49">
        <f>Асгат!J50+Баяндэлгэр!J50+Dariganga!J50+munkhhaan!J50+Naran!J50+Ongon!J50+sukhbaatar!J50+Tuvshinshiree!J50+'Tumentsogt '!J50+'Uulbayan '!J50+khalzan!J50+erdenetsagaan!J50+'Baruu-Urt '!J50</f>
        <v>5999</v>
      </c>
      <c r="K50" s="49">
        <f>Асгат!K50+Баяндэлгэр!K50+Dariganga!K50+munkhhaan!K50+Naran!K50+Ongon!K50+sukhbaatar!K50+Tuvshinshiree!K50+'Tumentsogt '!K50+'Uulbayan '!K50+khalzan!K50+erdenetsagaan!K50+'Baruu-Urt '!K50</f>
        <v>5910</v>
      </c>
      <c r="L50" s="49">
        <f>Асгат!L50+Баяндэлгэр!L50+Dariganga!L50+munkhhaan!L50+Naran!L50+Ongon!L50+sukhbaatar!L50+Tuvshinshiree!L50+'Tumentsogt '!L50+'Uulbayan '!L50+khalzan!L50+erdenetsagaan!L50+'Baruu-Urt '!L50</f>
        <v>6268</v>
      </c>
      <c r="M50" s="49">
        <f>Асгат!M50+Баяндэлгэр!M50+Dariganga!M50+munkhhaan!M50+Naran!M50+Ongon!M50+sukhbaatar!M50+Tuvshinshiree!M50+'Tumentsogt '!M50+'Uulbayan '!M50+khalzan!M50+erdenetsagaan!M50+'Baruu-Urt '!M50</f>
        <v>6466</v>
      </c>
      <c r="N50" s="49">
        <f>Асгат!N50+Баяндэлгэр!N50+Dariganga!N50+munkhhaan!N50+Naran!N50+Ongon!N50+sukhbaatar!N50+Tuvshinshiree!N50+'Tumentsogt '!N50+'Uulbayan '!N50+khalzan!N50+erdenetsagaan!N50+'Baruu-Urt '!N50</f>
        <v>6749</v>
      </c>
      <c r="O50" s="219">
        <f t="shared" si="0"/>
        <v>283</v>
      </c>
      <c r="P50" s="127">
        <f t="shared" si="1"/>
        <v>104.37673987008971</v>
      </c>
    </row>
    <row r="51" spans="1:16" s="5" customFormat="1" ht="13.5" customHeight="1" x14ac:dyDescent="0.2">
      <c r="A51" s="122">
        <v>46</v>
      </c>
      <c r="B51" s="149" t="s">
        <v>52</v>
      </c>
      <c r="C51" s="149"/>
      <c r="D51" s="120" t="s">
        <v>17</v>
      </c>
      <c r="E51" s="86">
        <f>E50/E49*100</f>
        <v>78.372368811147339</v>
      </c>
      <c r="F51" s="86">
        <f>F50/F49*100</f>
        <v>76.843935661498335</v>
      </c>
      <c r="G51" s="86">
        <f t="shared" ref="G51:M51" si="12">G50/G49*100</f>
        <v>77.724706904038214</v>
      </c>
      <c r="H51" s="86">
        <f t="shared" si="12"/>
        <v>89.025460930640904</v>
      </c>
      <c r="I51" s="86">
        <f t="shared" si="12"/>
        <v>77.702909647779478</v>
      </c>
      <c r="J51" s="86">
        <f t="shared" si="12"/>
        <v>92.777605938756565</v>
      </c>
      <c r="K51" s="86">
        <f t="shared" si="12"/>
        <v>90.201465201465197</v>
      </c>
      <c r="L51" s="86">
        <f t="shared" si="12"/>
        <v>91.396908719743365</v>
      </c>
      <c r="M51" s="86">
        <f t="shared" si="12"/>
        <v>89.112458654906277</v>
      </c>
      <c r="N51" s="86">
        <f>N50/N49*100</f>
        <v>88.511475409836066</v>
      </c>
      <c r="O51" s="127">
        <f t="shared" si="0"/>
        <v>-0.60098324507021061</v>
      </c>
      <c r="P51" s="127">
        <f t="shared" si="1"/>
        <v>99.325590098015866</v>
      </c>
    </row>
    <row r="52" spans="1:16" s="5" customFormat="1" ht="13.5" customHeight="1" x14ac:dyDescent="0.2">
      <c r="A52" s="122">
        <v>47</v>
      </c>
      <c r="B52" s="149" t="s">
        <v>53</v>
      </c>
      <c r="C52" s="149"/>
      <c r="D52" s="120" t="s">
        <v>13</v>
      </c>
      <c r="E52" s="49">
        <f>Асгат!E52+Баяндэлгэр!E52+Dariganga!E52+munkhhaan!E52+Naran!E52+Ongon!E52+sukhbaatar!E52+Tuvshinshiree!E52+'Tumentsogt '!E52+'Uulbayan '!E52+khalzan!E52+erdenetsagaan!E52+'Baruu-Urt '!E52</f>
        <v>4803</v>
      </c>
      <c r="F52" s="49">
        <f>Асгат!F52+Баяндэлгэр!F52+Dariganga!F52+munkhhaan!F52+Naran!F52+Ongon!F52+sukhbaatar!F52+Tuvshinshiree!F52+'Tumentsogt '!F52+'Uulbayan '!F52+khalzan!F52+erdenetsagaan!F52+'Baruu-Urt '!F52</f>
        <v>4361</v>
      </c>
      <c r="G52" s="49">
        <f>Асгат!G52+Баяндэлгэр!G52+Dariganga!G52+munkhhaan!G52+Naran!G52+Ongon!G52+sukhbaatar!G52+Tuvshinshiree!G52+'Tumentsogt '!G52+'Uulbayan '!G52+khalzan!G52+erdenetsagaan!G52+'Baruu-Urt '!G52</f>
        <v>4418</v>
      </c>
      <c r="H52" s="49">
        <f>Асгат!H52+Баяндэлгэр!H52+Dariganga!H52+munkhhaan!H52+Naran!H52+Ongon!H52+sukhbaatar!H52+Tuvshinshiree!H52+'Tumentsogt '!H52+'Uulbayan '!H52+khalzan!H52+erdenetsagaan!H52+'Baruu-Urt '!H52</f>
        <v>5493</v>
      </c>
      <c r="I52" s="49">
        <f>Асгат!I52+Баяндэлгэр!I52+Dariganga!I52+munkhhaan!I52+Naran!I52+Ongon!I52+sukhbaatar!I52+Tuvshinshiree!I52+'Tumentsogt '!I52+'Uulbayan '!I52+khalzan!I52+erdenetsagaan!I52+'Baruu-Urt '!I52</f>
        <v>4361</v>
      </c>
      <c r="J52" s="49">
        <f>Асгат!J52+Баяндэлгэр!J52+Dariganga!J52+munkhhaan!J52+Naran!J52+Ongon!J52+sukhbaatar!J52+Tuvshinshiree!J52+'Tumentsogt '!J52+'Uulbayan '!J52+khalzan!J52+erdenetsagaan!J52+'Baruu-Urt '!J52</f>
        <v>5080</v>
      </c>
      <c r="K52" s="49">
        <f>Асгат!K52+Баяндэлгэр!K52+Dariganga!K52+munkhhaan!K52+Naran!K52+Ongon!K52+sukhbaatar!K52+Tuvshinshiree!K52+'Tumentsogt '!K52+'Uulbayan '!K52+khalzan!K52+erdenetsagaan!K52+'Baruu-Urt '!K52</f>
        <v>5191</v>
      </c>
      <c r="L52" s="49">
        <f>Асгат!L52+Баяндэлгэр!L52+Dariganga!L52+munkhhaan!L52+Naran!L52+Ongon!L52+sukhbaatar!L52+Tuvshinshiree!L52+'Tumentsogt '!L52+'Uulbayan '!L52+khalzan!L52+erdenetsagaan!L52+'Baruu-Urt '!L52</f>
        <v>5754</v>
      </c>
      <c r="M52" s="13">
        <f>Асгат!M52+Баяндэлгэр!M52+Dariganga!M52+munkhhaan!M52+Naran!M52+Ongon!M52+sukhbaatar!M52+Tuvshinshiree!M52+'Tumentsogt '!M52+'Uulbayan '!M52+khalzan!M52+erdenetsagaan!M52+'Baruu-Urt '!M52</f>
        <v>5857</v>
      </c>
      <c r="N52" s="13">
        <f>Асгат!N52+Баяндэлгэр!N52+Dariganga!N52+munkhhaan!N52+Naran!N52+Ongon!N52+sukhbaatar!N52+Tuvshinshiree!N52+'Tumentsogt '!N52+'Uulbayan '!N52+khalzan!N52+erdenetsagaan!N52+'Baruu-Urt '!N52</f>
        <v>5971</v>
      </c>
      <c r="O52" s="219">
        <f t="shared" si="0"/>
        <v>114</v>
      </c>
      <c r="P52" s="127">
        <f t="shared" si="1"/>
        <v>101.94638893631551</v>
      </c>
    </row>
    <row r="53" spans="1:16" s="5" customFormat="1" ht="13.5" customHeight="1" x14ac:dyDescent="0.2">
      <c r="A53" s="122">
        <v>48</v>
      </c>
      <c r="B53" s="149" t="s">
        <v>52</v>
      </c>
      <c r="C53" s="149"/>
      <c r="D53" s="120" t="s">
        <v>17</v>
      </c>
      <c r="E53" s="86">
        <f>E52/E49*100</f>
        <v>71.197746812926184</v>
      </c>
      <c r="F53" s="86">
        <f>F52/F49*100</f>
        <v>63.193740037675695</v>
      </c>
      <c r="G53" s="86">
        <f t="shared" ref="G53:M53" si="13">G52/G49*100</f>
        <v>63.945578231292522</v>
      </c>
      <c r="H53" s="86">
        <f t="shared" si="13"/>
        <v>80.377524143985951</v>
      </c>
      <c r="I53" s="86">
        <f t="shared" si="13"/>
        <v>66.784073506891275</v>
      </c>
      <c r="J53" s="86">
        <f t="shared" si="13"/>
        <v>78.564800494896375</v>
      </c>
      <c r="K53" s="86">
        <f t="shared" si="13"/>
        <v>79.227716727716725</v>
      </c>
      <c r="L53" s="86">
        <f t="shared" si="13"/>
        <v>83.902012248468935</v>
      </c>
      <c r="M53" s="86">
        <f t="shared" si="13"/>
        <v>80.719404630650487</v>
      </c>
      <c r="N53" s="86">
        <f t="shared" ref="N53" si="14">N52/N49*100</f>
        <v>78.308196721311475</v>
      </c>
      <c r="O53" s="127">
        <f t="shared" si="0"/>
        <v>-2.4112079093390122</v>
      </c>
      <c r="P53" s="127">
        <f t="shared" si="1"/>
        <v>97.012852212708921</v>
      </c>
    </row>
    <row r="54" spans="1:16" s="5" customFormat="1" ht="13.5" customHeight="1" x14ac:dyDescent="0.2">
      <c r="A54" s="122">
        <v>49</v>
      </c>
      <c r="B54" s="149" t="s">
        <v>54</v>
      </c>
      <c r="C54" s="149"/>
      <c r="D54" s="120" t="s">
        <v>13</v>
      </c>
      <c r="E54" s="49">
        <f>Асгат!E54+Баяндэлгэр!E54+Dariganga!E54+munkhhaan!E54+Naran!E54+Ongon!E54+sukhbaatar!E54+Tuvshinshiree!E54+'Tumentsogt '!E54+'Uulbayan '!E54+khalzan!E54+erdenetsagaan!E54+'Baruu-Urt '!E54</f>
        <v>1428</v>
      </c>
      <c r="F54" s="49">
        <f>Асгат!F54+Баяндэлгэр!F54+Dariganga!F54+munkhhaan!F54+Naran!F54+Ongon!F54+sukhbaatar!F54+Tuvshinshiree!F54+'Tumentsogt '!F54+'Uulbayan '!F54+khalzan!F54+erdenetsagaan!F54+'Baruu-Urt '!F54</f>
        <v>1698</v>
      </c>
      <c r="G54" s="49">
        <f>Асгат!G54+Баяндэлгэр!G54+Dariganga!G54+munkhhaan!G54+Naran!G54+Ongon!G54+sukhbaatar!G54+Tuvshinshiree!G54+'Tumentsogt '!G54+'Uulbayan '!G54+khalzan!G54+erdenetsagaan!G54+'Baruu-Urt '!G54</f>
        <v>1701</v>
      </c>
      <c r="H54" s="49">
        <f>Асгат!H54+Баяндэлгэр!H54+Dariganga!H54+munkhhaan!H54+Naran!H54+Ongon!H54+sukhbaatar!H54+Tuvshinshiree!H54+'Tumentsogt '!H54+'Uulbayan '!H54+khalzan!H54+erdenetsagaan!H54+'Baruu-Urt '!H54</f>
        <v>1997</v>
      </c>
      <c r="I54" s="49">
        <f>Асгат!I54+Баяндэлгэр!I54+Dariganga!I54+munkhhaan!I54+Naran!I54+Ongon!I54+sukhbaatar!I54+Tuvshinshiree!I54+'Tumentsogt '!I54+'Uulbayan '!I54+khalzan!I54+erdenetsagaan!I54+'Baruu-Urt '!I54</f>
        <v>2321</v>
      </c>
      <c r="J54" s="49">
        <f>Асгат!J54+Баяндэлгэр!J54+Dariganga!J54+munkhhaan!J54+Naran!J54+Ongon!J54+sukhbaatar!J54+Tuvshinshiree!J54+'Tumentsogt '!J54+'Uulbayan '!J54+khalzan!J54+erdenetsagaan!J54+'Baruu-Urt '!J54</f>
        <v>2519</v>
      </c>
      <c r="K54" s="49">
        <f>Асгат!K54+Баяндэлгэр!K54+Dariganga!K54+munkhhaan!K54+Naran!K54+Ongon!K54+sukhbaatar!K54+Tuvshinshiree!K54+'Tumentsogt '!K54+'Uulbayan '!K54+khalzan!K54+erdenetsagaan!K54+'Baruu-Urt '!K54</f>
        <v>3269</v>
      </c>
      <c r="L54" s="49">
        <f>Асгат!L54+Баяндэлгэр!L54+Dariganga!L54+munkhhaan!L54+Naran!L54+Ongon!L54+sukhbaatar!L54+Tuvshinshiree!L54+'Tumentsogt '!L54+'Uulbayan '!L54+khalzan!L54+erdenetsagaan!L54+'Baruu-Urt '!L54</f>
        <v>2988</v>
      </c>
      <c r="M54" s="49">
        <f>Асгат!M54+Баяндэлгэр!M54+Dariganga!M54+munkhhaan!M54+Naran!M54+Ongon!M54+sukhbaatar!M54+Tuvshinshiree!M54+'Tumentsogt '!M54+'Uulbayan '!M54+khalzan!M54+erdenetsagaan!M54+'Baruu-Urt '!M54</f>
        <v>3328</v>
      </c>
      <c r="N54" s="49">
        <f>Асгат!N54+Баяндэлгэр!N54+Dariganga!N54+munkhhaan!N54+Naran!N54+Ongon!N54+sukhbaatar!N54+Tuvshinshiree!N54+'Tumentsogt '!N54+'Uulbayan '!N54+khalzan!N54+erdenetsagaan!N54+'Baruu-Urt '!N54</f>
        <v>3440</v>
      </c>
      <c r="O54" s="219">
        <f t="shared" si="0"/>
        <v>112</v>
      </c>
      <c r="P54" s="127">
        <f t="shared" si="1"/>
        <v>103.36538461538463</v>
      </c>
    </row>
    <row r="55" spans="1:16" s="5" customFormat="1" ht="13.5" customHeight="1" x14ac:dyDescent="0.2">
      <c r="A55" s="122">
        <v>50</v>
      </c>
      <c r="B55" s="149" t="s">
        <v>52</v>
      </c>
      <c r="C55" s="149"/>
      <c r="D55" s="120" t="s">
        <v>17</v>
      </c>
      <c r="E55" s="86">
        <f>E54/E49*100</f>
        <v>21.168099614586421</v>
      </c>
      <c r="F55" s="86">
        <f>F54/F49*100</f>
        <v>24.605129691349077</v>
      </c>
      <c r="G55" s="86">
        <f t="shared" ref="G55:M55" si="15">G54/G49*100</f>
        <v>24.620060790273556</v>
      </c>
      <c r="H55" s="86">
        <f t="shared" si="15"/>
        <v>29.221539362013459</v>
      </c>
      <c r="I55" s="86">
        <f t="shared" si="15"/>
        <v>35.543644716692192</v>
      </c>
      <c r="J55" s="86">
        <f t="shared" si="15"/>
        <v>38.957624497370865</v>
      </c>
      <c r="K55" s="86">
        <f t="shared" si="15"/>
        <v>49.893162393162392</v>
      </c>
      <c r="L55" s="86">
        <f t="shared" si="15"/>
        <v>43.569553805774284</v>
      </c>
      <c r="M55" s="86">
        <f t="shared" si="15"/>
        <v>45.865490628445428</v>
      </c>
      <c r="N55" s="86">
        <f t="shared" ref="N55" si="16">N54/N49*100</f>
        <v>45.114754098360656</v>
      </c>
      <c r="O55" s="127">
        <f t="shared" si="0"/>
        <v>-0.75073653008477237</v>
      </c>
      <c r="P55" s="127">
        <f t="shared" si="1"/>
        <v>98.363177805800746</v>
      </c>
    </row>
    <row r="56" spans="1:16" s="5" customFormat="1" ht="13.5" customHeight="1" x14ac:dyDescent="0.2">
      <c r="A56" s="122">
        <v>51</v>
      </c>
      <c r="B56" s="149" t="s">
        <v>55</v>
      </c>
      <c r="C56" s="149"/>
      <c r="D56" s="120" t="s">
        <v>13</v>
      </c>
      <c r="E56" s="49">
        <f>Асгат!E56+Баяндэлгэр!E56+Dariganga!E56+munkhhaan!E56+Naran!E56+Ongon!E56+sukhbaatar!E56+Tuvshinshiree!E56+'Tumentsogt '!E56+'Uulbayan '!E56+khalzan!E56+erdenetsagaan!E56+'Baruu-Urt '!E56</f>
        <v>2793</v>
      </c>
      <c r="F56" s="49">
        <f>Асгат!F56+Баяндэлгэр!F56+Dariganga!F56+munkhhaan!F56+Naran!F56+Ongon!F56+sukhbaatar!F56+Tuvshinshiree!F56+'Tumentsogt '!F56+'Uulbayan '!F56+khalzan!F56+erdenetsagaan!F56+'Baruu-Urt '!F56</f>
        <v>2786</v>
      </c>
      <c r="G56" s="49">
        <f>Асгат!G56+Баяндэлгэр!G56+Dariganga!G56+munkhhaan!G56+Naran!G56+Ongon!G56+sukhbaatar!G56+Tuvshinshiree!G56+'Tumentsogt '!G56+'Uulbayan '!G56+khalzan!G56+erdenetsagaan!G56+'Baruu-Urt '!G56</f>
        <v>2694</v>
      </c>
      <c r="H56" s="49">
        <f>Асгат!H56+Баяндэлгэр!H56+Dariganga!H56+munkhhaan!H56+Naran!H56+Ongon!H56+sukhbaatar!H56+Tuvshinshiree!H56+'Tumentsogt '!H56+'Uulbayan '!H56+khalzan!H56+erdenetsagaan!H56+'Baruu-Urt '!H56</f>
        <v>3374</v>
      </c>
      <c r="I56" s="49">
        <f>Асгат!I56+Баяндэлгэр!I56+Dariganga!I56+munkhhaan!I56+Naran!I56+Ongon!I56+sukhbaatar!I56+Tuvshinshiree!I56+'Tumentsogt '!I56+'Uulbayan '!I56+khalzan!I56+erdenetsagaan!I56+'Baruu-Urt '!I56</f>
        <v>3198</v>
      </c>
      <c r="J56" s="49">
        <f>Асгат!J56+Баяндэлгэр!J56+Dariganga!J56+munkhhaan!J56+Naran!J56+Ongon!J56+sukhbaatar!J56+Tuvshinshiree!J56+'Tumentsogt '!J56+'Uulbayan '!J56+khalzan!J56+erdenetsagaan!J56+'Baruu-Urt '!J56</f>
        <v>3190</v>
      </c>
      <c r="K56" s="49">
        <f>Асгат!K56+Баяндэлгэр!K56+Dariganga!K56+munkhhaan!K56+Naran!K56+Ongon!K56+sukhbaatar!K56+Tuvshinshiree!K56+'Tumentsogt '!K56+'Uulbayan '!K56+khalzan!K56+erdenetsagaan!K56+'Baruu-Urt '!K56</f>
        <v>3462</v>
      </c>
      <c r="L56" s="49">
        <f>Асгат!L56+Баяндэлгэр!L56+Dariganga!L56+munkhhaan!L56+Naran!L56+Ongon!L56+sukhbaatar!L56+Tuvshinshiree!L56+'Tumentsogt '!L56+'Uulbayan '!L56+khalzan!L56+erdenetsagaan!L56+'Baruu-Urt '!L56</f>
        <v>3393</v>
      </c>
      <c r="M56" s="49">
        <f>Асгат!M56+Баяндэлгэр!M56+Dariganga!M56+munkhhaan!M56+Naran!M56+Ongon!M56+sukhbaatar!M56+Tuvshinshiree!M56+'Tumentsogt '!M56+'Uulbayan '!M56+khalzan!M56+erdenetsagaan!M56+'Baruu-Urt '!M56</f>
        <v>3797</v>
      </c>
      <c r="N56" s="49">
        <f>Асгат!N56+Баяндэлгэр!N56+Dariganga!N56+munkhhaan!N56+Naran!N56+Ongon!N56+sukhbaatar!N56+Tuvshinshiree!N56+'Tumentsogt '!N56+'Uulbayan '!N56+khalzan!N56+erdenetsagaan!N56+'Baruu-Urt '!N56</f>
        <v>3772</v>
      </c>
      <c r="O56" s="219">
        <f t="shared" si="0"/>
        <v>-25</v>
      </c>
      <c r="P56" s="127">
        <f t="shared" si="1"/>
        <v>99.341585462207007</v>
      </c>
    </row>
    <row r="57" spans="1:16" s="5" customFormat="1" ht="13.5" customHeight="1" x14ac:dyDescent="0.2">
      <c r="A57" s="122">
        <v>52</v>
      </c>
      <c r="B57" s="149" t="s">
        <v>52</v>
      </c>
      <c r="C57" s="149"/>
      <c r="D57" s="120" t="s">
        <v>17</v>
      </c>
      <c r="E57" s="86">
        <f>E56/E49*100</f>
        <v>41.402312481470496</v>
      </c>
      <c r="F57" s="86">
        <f>F56/F49*100</f>
        <v>40.370960730328939</v>
      </c>
      <c r="G57" s="86">
        <f t="shared" ref="G57:M57" si="17">G56/G49*100</f>
        <v>38.992618323925313</v>
      </c>
      <c r="H57" s="86">
        <f t="shared" si="17"/>
        <v>49.370793093356745</v>
      </c>
      <c r="I57" s="86">
        <f t="shared" si="17"/>
        <v>48.973966309341499</v>
      </c>
      <c r="J57" s="86">
        <f t="shared" si="17"/>
        <v>49.334982987936897</v>
      </c>
      <c r="K57" s="86">
        <f t="shared" si="17"/>
        <v>52.838827838827839</v>
      </c>
      <c r="L57" s="86">
        <f t="shared" si="17"/>
        <v>49.475065616797899</v>
      </c>
      <c r="M57" s="86">
        <f t="shared" si="17"/>
        <v>52.329106945975745</v>
      </c>
      <c r="N57" s="86">
        <f t="shared" ref="N57" si="18">N56/N49*100</f>
        <v>49.468852459016396</v>
      </c>
      <c r="O57" s="127">
        <f t="shared" si="0"/>
        <v>-2.8602544869593487</v>
      </c>
      <c r="P57" s="127">
        <f t="shared" si="1"/>
        <v>94.534104146068728</v>
      </c>
    </row>
    <row r="58" spans="1:16" s="5" customFormat="1" ht="18" customHeight="1" x14ac:dyDescent="0.2">
      <c r="A58" s="8">
        <v>53</v>
      </c>
      <c r="B58" s="154" t="s">
        <v>56</v>
      </c>
      <c r="C58" s="154"/>
      <c r="D58" s="9" t="s">
        <v>57</v>
      </c>
      <c r="E58" s="116">
        <f>Асгат!E58+Баяндэлгэр!E58+Dariganga!E58+munkhhaan!E58+Naran!E58+Ongon!E58+sukhbaatar!E58+Tuvshinshiree!E58+'Tumentsogt '!E58+'Uulbayan '!E58+khalzan!E58+erdenetsagaan!E58+'Baruu-Urt '!E58</f>
        <v>1542501</v>
      </c>
      <c r="F58" s="116">
        <f>Асгат!F58+Баяндэлгэр!F58+Dariganga!F58+munkhhaan!F58+Naran!F58+Ongon!F58+sukhbaatar!F58+Tuvshinshiree!F58+'Tumentsogt '!F58+'Uulbayan '!F58+khalzan!F58+erdenetsagaan!F58+'Baruu-Urt '!F58</f>
        <v>1789735</v>
      </c>
      <c r="G58" s="116">
        <f>Асгат!G58+Баяндэлгэр!G58+Dariganga!G58+munkhhaan!G58+Naran!G58+Ongon!G58+sukhbaatar!G58+Tuvshinshiree!G58+'Tumentsogt '!G58+'Uulbayan '!G58+khalzan!G58+erdenetsagaan!G58+'Baruu-Urt '!G58</f>
        <v>1979791</v>
      </c>
      <c r="H58" s="116">
        <f>Асгат!H58+Баяндэлгэр!H58+Dariganga!H58+munkhhaan!H58+Naran!H58+Ongon!H58+sukhbaatar!H58+Tuvshinshiree!H58+'Tumentsogt '!H58+'Uulbayan '!H58+khalzan!H58+erdenetsagaan!H58+'Baruu-Urt '!H58</f>
        <v>2081404</v>
      </c>
      <c r="I58" s="116">
        <f>Асгат!I58+Баяндэлгэр!I58+Dariganga!I58+munkhhaan!I58+Naran!I58+Ongon!I58+sukhbaatar!I58+Tuvshinshiree!I58+'Tumentsogt '!I58+'Uulbayan '!I58+khalzan!I58+erdenetsagaan!I58+'Baruu-Urt '!I58</f>
        <v>2280581</v>
      </c>
      <c r="J58" s="116">
        <f>Асгат!J58+Баяндэлгэр!J58+Dariganga!J58+munkhhaan!J58+Naran!J58+Ongon!J58+sukhbaatar!J58+Tuvshinshiree!J58+'Tumentsogt '!J58+'Uulbayan '!J58+khalzan!J58+erdenetsagaan!J58+'Baruu-Urt '!J58</f>
        <v>2490849</v>
      </c>
      <c r="K58" s="116">
        <f>Асгат!K58+Баяндэлгэр!K58+Dariganga!K58+munkhhaan!K58+Naran!K58+Ongon!K58+sukhbaatar!K58+Tuvshinshiree!K58+'Tumentsogt '!K58+'Uulbayan '!K58+khalzan!K58+erdenetsagaan!K58+'Baruu-Urt '!K58</f>
        <v>2818181</v>
      </c>
      <c r="L58" s="116">
        <f>Асгат!L58+Баяндэлгэр!L58+Dariganga!L58+munkhhaan!L58+Naran!L58+Ongon!L58+sukhbaatar!L58+Tuvshinshiree!L58+'Tumentsogt '!L58+'Uulbayan '!L58+khalzan!L58+erdenetsagaan!L58+'Baruu-Urt '!L58</f>
        <v>3070254</v>
      </c>
      <c r="M58" s="116">
        <f>Асгат!M58+Баяндэлгэр!M58+Dariganga!M58+munkhhaan!M58+Naran!M58+Ongon!M58+sukhbaatar!M58+Tuvshinshiree!M58+'Tumentsogt '!M58+'Uulbayan '!M58+khalzan!M58+erdenetsagaan!M58+'Baruu-Urt '!M58</f>
        <v>3030437</v>
      </c>
      <c r="N58" s="116">
        <f>Асгат!N58+Баяндэлгэр!N58+Dariganga!N58+munkhhaan!N58+Naran!N58+Ongon!N58+sukhbaatar!N58+Tuvshinshiree!N58+'Tumentsogt '!N58+'Uulbayan '!N58+khalzan!N58+erdenetsagaan!N58+'Baruu-Urt '!N58</f>
        <v>3528410</v>
      </c>
      <c r="O58" s="219">
        <f t="shared" si="0"/>
        <v>497973</v>
      </c>
      <c r="P58" s="127">
        <f t="shared" si="1"/>
        <v>116.43238252436861</v>
      </c>
    </row>
    <row r="59" spans="1:16" s="5" customFormat="1" ht="13.5" customHeight="1" x14ac:dyDescent="0.2">
      <c r="A59" s="122">
        <v>54</v>
      </c>
      <c r="B59" s="156" t="s">
        <v>58</v>
      </c>
      <c r="C59" s="156"/>
      <c r="D59" s="120" t="s">
        <v>57</v>
      </c>
      <c r="E59" s="49">
        <f>Асгат!E59+Баяндэлгэр!E59+Dariganga!E59+munkhhaan!E59+Naran!E59+Ongon!E59+sukhbaatar!E59+Tuvshinshiree!E59+'Tumentsogt '!E59+'Uulbayan '!E59+khalzan!E59+erdenetsagaan!E59+'Baruu-Urt '!E59</f>
        <v>9622</v>
      </c>
      <c r="F59" s="49">
        <f>Асгат!F59+Баяндэлгэр!F59+Dariganga!F59+munkhhaan!F59+Naran!F59+Ongon!F59+sukhbaatar!F59+Tuvshinshiree!F59+'Tumentsogt '!F59+'Uulbayan '!F59+khalzan!F59+erdenetsagaan!F59+'Baruu-Urt '!F59</f>
        <v>10144</v>
      </c>
      <c r="G59" s="49">
        <f>Асгат!G59+Баяндэлгэр!G59+Dariganga!G59+munkhhaan!G59+Naran!G59+Ongon!G59+sukhbaatar!G59+Tuvshinshiree!G59+'Tumentsogt '!G59+'Uulbayan '!G59+khalzan!G59+erdenetsagaan!G59+'Baruu-Urt '!G59</f>
        <v>10867</v>
      </c>
      <c r="H59" s="49">
        <f>Асгат!H59+Баяндэлгэр!H59+Dariganga!H59+munkhhaan!H59+Naran!H59+Ongon!H59+sukhbaatar!H59+Tuvshinshiree!H59+'Tumentsogt '!H59+'Uulbayan '!H59+khalzan!H59+erdenetsagaan!H59+'Baruu-Urt '!H59</f>
        <v>10678</v>
      </c>
      <c r="I59" s="49">
        <f>Асгат!I59+Баяндэлгэр!I59+Dariganga!I59+munkhhaan!I59+Naran!I59+Ongon!I59+sukhbaatar!I59+Tuvshinshiree!I59+'Tumentsogt '!I59+'Uulbayan '!I59+khalzan!I59+erdenetsagaan!I59+'Baruu-Urt '!I59</f>
        <v>9752</v>
      </c>
      <c r="J59" s="49">
        <f>Асгат!J59+Баяндэлгэр!J59+Dariganga!J59+munkhhaan!J59+Naran!J59+Ongon!J59+sukhbaatar!J59+Tuvshinshiree!J59+'Tumentsogt '!J59+'Uulbayan '!J59+khalzan!J59+erdenetsagaan!J59+'Baruu-Urt '!J59</f>
        <v>8903</v>
      </c>
      <c r="K59" s="49">
        <f>Асгат!K59+Баяндэлгэр!K59+Dariganga!K59+munkhhaan!K59+Naran!K59+Ongon!K59+sukhbaatar!K59+Tuvshinshiree!K59+'Tumentsogt '!K59+'Uulbayan '!K59+khalzan!K59+erdenetsagaan!K59+'Baruu-Urt '!K59</f>
        <v>8571</v>
      </c>
      <c r="L59" s="49">
        <f>Асгат!L59+Баяндэлгэр!L59+Dariganga!L59+munkhhaan!L59+Naran!L59+Ongon!L59+sukhbaatar!L59+Tuvshinshiree!L59+'Tumentsogt '!L59+'Uulbayan '!L59+khalzan!L59+erdenetsagaan!L59+'Baruu-Urt '!L59</f>
        <v>8309</v>
      </c>
      <c r="M59" s="49">
        <f>Асгат!M59+Баяндэлгэр!M59+Dariganga!M59+munkhhaan!M59+Naran!M59+Ongon!M59+sukhbaatar!M59+Tuvshinshiree!M59+'Tumentsogt '!M59+'Uulbayan '!M59+khalzan!M59+erdenetsagaan!M59+'Baruu-Urt '!M59</f>
        <v>7872</v>
      </c>
      <c r="N59" s="49">
        <f>Асгат!N59+Баяндэлгэр!N59+Dariganga!N59+munkhhaan!N59+Naran!N59+Ongon!N59+sukhbaatar!N59+Tuvshinshiree!N59+'Tumentsogt '!N59+'Uulbayan '!N59+khalzan!N59+erdenetsagaan!N59+'Baruu-Urt '!N59</f>
        <v>8325</v>
      </c>
      <c r="O59" s="219">
        <f t="shared" si="0"/>
        <v>453</v>
      </c>
      <c r="P59" s="127">
        <f t="shared" si="1"/>
        <v>105.75457317073172</v>
      </c>
    </row>
    <row r="60" spans="1:16" s="56" customFormat="1" ht="13.5" customHeight="1" x14ac:dyDescent="0.2">
      <c r="A60" s="122">
        <v>55</v>
      </c>
      <c r="B60" s="156" t="s">
        <v>59</v>
      </c>
      <c r="C60" s="156"/>
      <c r="D60" s="120" t="s">
        <v>57</v>
      </c>
      <c r="E60" s="49">
        <f>Асгат!E60+Баяндэлгэр!E60+Dariganga!E60+munkhhaan!E60+Naran!E60+Ongon!E60+sukhbaatar!E60+Tuvshinshiree!E60+'Tumentsogt '!E60+'Uulbayan '!E60+khalzan!E60+erdenetsagaan!E60+'Baruu-Urt '!E60</f>
        <v>118780</v>
      </c>
      <c r="F60" s="49">
        <f>Асгат!F60+Баяндэлгэр!F60+Dariganga!F60+munkhhaan!F60+Naran!F60+Ongon!F60+sukhbaatar!F60+Tuvshinshiree!F60+'Tumentsogt '!F60+'Uulbayan '!F60+khalzan!F60+erdenetsagaan!F60+'Baruu-Urt '!F60</f>
        <v>131508</v>
      </c>
      <c r="G60" s="49">
        <f>Асгат!G60+Баяндэлгэр!G60+Dariganga!G60+munkhhaan!G60+Naran!G60+Ongon!G60+sukhbaatar!G60+Tuvshinshiree!G60+'Tumentsogt '!G60+'Uulbayan '!G60+khalzan!G60+erdenetsagaan!G60+'Baruu-Urt '!G60</f>
        <v>148089</v>
      </c>
      <c r="H60" s="49">
        <f>Асгат!H60+Баяндэлгэр!H60+Dariganga!H60+munkhhaan!H60+Naran!H60+Ongon!H60+sukhbaatar!H60+Tuvshinshiree!H60+'Tumentsogt '!H60+'Uulbayan '!H60+khalzan!H60+erdenetsagaan!H60+'Baruu-Urt '!H60</f>
        <v>164866</v>
      </c>
      <c r="I60" s="49">
        <f>Асгат!I60+Баяндэлгэр!I60+Dariganga!I60+munkhhaan!I60+Naran!I60+Ongon!I60+sukhbaatar!I60+Tuvshinshiree!I60+'Tumentsogt '!I60+'Uulbayan '!I60+khalzan!I60+erdenetsagaan!I60+'Baruu-Urt '!I60</f>
        <v>183569</v>
      </c>
      <c r="J60" s="49">
        <f>Асгат!J60+Баяндэлгэр!J60+Dariganga!J60+munkhhaan!J60+Naran!J60+Ongon!J60+sukhbaatar!J60+Tuvshinshiree!J60+'Tumentsogt '!J60+'Uulbayan '!J60+khalzan!J60+erdenetsagaan!J60+'Baruu-Urt '!J60</f>
        <v>203050</v>
      </c>
      <c r="K60" s="49">
        <f>Асгат!K60+Баяндэлгэр!K60+Dariganga!K60+munkhhaan!K60+Naran!K60+Ongon!K60+sukhbaatar!K60+Tuvshinshiree!K60+'Tumentsogt '!K60+'Uulbayan '!K60+khalzan!K60+erdenetsagaan!K60+'Baruu-Urt '!K60</f>
        <v>231248</v>
      </c>
      <c r="L60" s="49">
        <f>Асгат!L60+Баяндэлгэр!L60+Dariganga!L60+munkhhaan!L60+Naran!L60+Ongon!L60+sukhbaatar!L60+Tuvshinshiree!L60+'Tumentsogt '!L60+'Uulbayan '!L60+khalzan!L60+erdenetsagaan!L60+'Baruu-Urt '!L60</f>
        <v>259590</v>
      </c>
      <c r="M60" s="49">
        <f>Асгат!M60+Баяндэлгэр!M60+Dariganga!M60+munkhhaan!M60+Naran!M60+Ongon!M60+sukhbaatar!M60+Tuvshinshiree!M60+'Tumentsogt '!M60+'Uulbayan '!M60+khalzan!M60+erdenetsagaan!M60+'Baruu-Urt '!M60</f>
        <v>274682</v>
      </c>
      <c r="N60" s="49">
        <f>Асгат!N60+Баяндэлгэр!N60+Dariganga!N60+munkhhaan!N60+Naran!N60+Ongon!N60+sukhbaatar!N60+Tuvshinshiree!N60+'Tumentsogt '!N60+'Uulbayan '!N60+khalzan!N60+erdenetsagaan!N60+'Baruu-Urt '!N60</f>
        <v>315577</v>
      </c>
      <c r="O60" s="219">
        <f t="shared" si="0"/>
        <v>40895</v>
      </c>
      <c r="P60" s="127">
        <f t="shared" si="1"/>
        <v>114.88812517747795</v>
      </c>
    </row>
    <row r="61" spans="1:16" s="5" customFormat="1" ht="13.5" customHeight="1" x14ac:dyDescent="0.2">
      <c r="A61" s="122">
        <v>56</v>
      </c>
      <c r="B61" s="156" t="s">
        <v>60</v>
      </c>
      <c r="C61" s="156"/>
      <c r="D61" s="120" t="s">
        <v>57</v>
      </c>
      <c r="E61" s="49">
        <f>Асгат!E61+Баяндэлгэр!E61+Dariganga!E61+munkhhaan!E61+Naran!E61+Ongon!E61+sukhbaatar!E61+Tuvshinshiree!E61+'Tumentsogt '!E61+'Uulbayan '!E61+khalzan!E61+erdenetsagaan!E61+'Baruu-Urt '!E61</f>
        <v>97760</v>
      </c>
      <c r="F61" s="49">
        <f>Асгат!F61+Баяндэлгэр!F61+Dariganga!F61+munkhhaan!F61+Naran!F61+Ongon!F61+sukhbaatar!F61+Tuvshinshiree!F61+'Tumentsogt '!F61+'Uulbayan '!F61+khalzan!F61+erdenetsagaan!F61+'Baruu-Urt '!F61</f>
        <v>110125</v>
      </c>
      <c r="G61" s="49">
        <f>Асгат!G61+Баяндэлгэр!G61+Dariganga!G61+munkhhaan!G61+Naran!G61+Ongon!G61+sukhbaatar!G61+Tuvshinshiree!G61+'Tumentsogt '!G61+'Uulbayan '!G61+khalzan!G61+erdenetsagaan!G61+'Baruu-Urt '!G61</f>
        <v>127960</v>
      </c>
      <c r="H61" s="49">
        <f>Асгат!H61+Баяндэлгэр!H61+Dariganga!H61+munkhhaan!H61+Naran!H61+Ongon!H61+sukhbaatar!H61+Tuvshinshiree!H61+'Tumentsogt '!H61+'Uulbayan '!H61+khalzan!H61+erdenetsagaan!H61+'Baruu-Urt '!H61</f>
        <v>136654</v>
      </c>
      <c r="I61" s="49">
        <f>Асгат!I61+Баяндэлгэр!I61+Dariganga!I61+munkhhaan!I61+Naran!I61+Ongon!I61+sukhbaatar!I61+Tuvshinshiree!I61+'Tumentsogt '!I61+'Uulbayan '!I61+khalzan!I61+erdenetsagaan!I61+'Baruu-Urt '!I61</f>
        <v>151132</v>
      </c>
      <c r="J61" s="49">
        <f>Асгат!J61+Баяндэлгэр!J61+Dariganga!J61+munkhhaan!J61+Naran!J61+Ongon!J61+sukhbaatar!J61+Tuvshinshiree!J61+'Tumentsogt '!J61+'Uulbayan '!J61+khalzan!J61+erdenetsagaan!J61+'Baruu-Urt '!J61</f>
        <v>172033</v>
      </c>
      <c r="K61" s="49">
        <f>Асгат!K61+Баяндэлгэр!K61+Dariganga!K61+munkhhaan!K61+Naran!K61+Ongon!K61+sukhbaatar!K61+Tuvshinshiree!K61+'Tumentsogt '!K61+'Uulbayan '!K61+khalzan!K61+erdenetsagaan!K61+'Baruu-Urt '!K61</f>
        <v>195893</v>
      </c>
      <c r="L61" s="49">
        <f>Асгат!L61+Баяндэлгэр!L61+Dariganga!L61+munkhhaan!L61+Naran!L61+Ongon!L61+sukhbaatar!L61+Tuvshinshiree!L61+'Tumentsogt '!L61+'Uulbayan '!L61+khalzan!L61+erdenetsagaan!L61+'Baruu-Urt '!L61</f>
        <v>214478</v>
      </c>
      <c r="M61" s="49">
        <f>Асгат!M61+Баяндэлгэр!M61+Dariganga!M61+munkhhaan!M61+Naran!M61+Ongon!M61+sukhbaatar!M61+Tuvshinshiree!M61+'Tumentsogt '!M61+'Uulbayan '!M61+khalzan!M61+erdenetsagaan!M61+'Baruu-Urt '!M61</f>
        <v>209326</v>
      </c>
      <c r="N61" s="49">
        <f>Асгат!N61+Баяндэлгэр!N61+Dariganga!N61+munkhhaan!N61+Naran!N61+Ongon!N61+sukhbaatar!N61+Tuvshinshiree!N61+'Tumentsogt '!N61+'Uulbayan '!N61+khalzan!N61+erdenetsagaan!N61+'Baruu-Urt '!N61</f>
        <v>236792</v>
      </c>
      <c r="O61" s="219">
        <f t="shared" si="0"/>
        <v>27466</v>
      </c>
      <c r="P61" s="127">
        <f t="shared" si="1"/>
        <v>113.12116029542436</v>
      </c>
    </row>
    <row r="62" spans="1:16" s="5" customFormat="1" ht="13.5" customHeight="1" x14ac:dyDescent="0.2">
      <c r="A62" s="122">
        <v>57</v>
      </c>
      <c r="B62" s="156" t="s">
        <v>61</v>
      </c>
      <c r="C62" s="156"/>
      <c r="D62" s="120" t="s">
        <v>57</v>
      </c>
      <c r="E62" s="116">
        <f>Асгат!E62+Баяндэлгэр!E62+Dariganga!E62+munkhhaan!E62+Naran!E62+Ongon!E62+sukhbaatar!E62+Tuvshinshiree!E62+'Tumentsogt '!E62+'Uulbayan '!E62+khalzan!E62+erdenetsagaan!E62+'Baruu-Urt '!E62</f>
        <v>733124</v>
      </c>
      <c r="F62" s="116">
        <f>Асгат!F62+Баяндэлгэр!F62+Dariganga!F62+munkhhaan!F62+Naran!F62+Ongon!F62+sukhbaatar!F62+Tuvshinshiree!F62+'Tumentsogt '!F62+'Uulbayan '!F62+khalzan!F62+erdenetsagaan!F62+'Baruu-Urt '!F62</f>
        <v>853670</v>
      </c>
      <c r="G62" s="116">
        <f>Асгат!G62+Баяндэлгэр!G62+Dariganga!G62+munkhhaan!G62+Naran!G62+Ongon!G62+sukhbaatar!G62+Tuvshinshiree!G62+'Tumentsogt '!G62+'Uulbayan '!G62+khalzan!G62+erdenetsagaan!G62+'Baruu-Urt '!G62</f>
        <v>961223</v>
      </c>
      <c r="H62" s="116">
        <f>Асгат!H62+Баяндэлгэр!H62+Dariganga!H62+munkhhaan!H62+Naran!H62+Ongon!H62+sukhbaatar!H62+Tuvshinshiree!H62+'Tumentsogt '!H62+'Uulbayan '!H62+khalzan!H62+erdenetsagaan!H62+'Baruu-Urt '!H62</f>
        <v>991975</v>
      </c>
      <c r="I62" s="116">
        <f>Асгат!I62+Баяндэлгэр!I62+Dariganga!I62+munkhhaan!I62+Naran!I62+Ongon!I62+sukhbaatar!I62+Tuvshinshiree!I62+'Tumentsogt '!I62+'Uulbayan '!I62+khalzan!I62+erdenetsagaan!I62+'Baruu-Urt '!I62</f>
        <v>1090831</v>
      </c>
      <c r="J62" s="116">
        <f>Асгат!J62+Баяндэлгэр!J62+Dariganga!J62+munkhhaan!J62+Naran!J62+Ongon!J62+sukhbaatar!J62+Tuvshinshiree!J62+'Tumentsogt '!J62+'Uulbayan '!J62+khalzan!J62+erdenetsagaan!J62+'Baruu-Urt '!J62</f>
        <v>1216316</v>
      </c>
      <c r="K62" s="116">
        <f>Асгат!K62+Баяндэлгэр!K62+Dariganga!K62+munkhhaan!K62+Naran!K62+Ongon!K62+sukhbaatar!K62+Tuvshinshiree!K62+'Tumentsogt '!K62+'Uulbayan '!K62+khalzan!K62+erdenetsagaan!K62+'Baruu-Urt '!K62</f>
        <v>1380781</v>
      </c>
      <c r="L62" s="116">
        <f>Асгат!L62+Баяндэлгэр!L62+Dariganga!L62+munkhhaan!L62+Naran!L62+Ongon!L62+sukhbaatar!L62+Tuvshinshiree!L62+'Tumentsogt '!L62+'Uulbayan '!L62+khalzan!L62+erdenetsagaan!L62+'Baruu-Urt '!L62</f>
        <v>1511835</v>
      </c>
      <c r="M62" s="116">
        <f>Асгат!M62+Баяндэлгэр!M62+Dariganga!M62+munkhhaan!M62+Naran!M62+Ongon!M62+sukhbaatar!M62+Tuvshinshiree!M62+'Tumentsogt '!M62+'Uulbayan '!M62+khalzan!M62+erdenetsagaan!M62+'Baruu-Urt '!M62</f>
        <v>1542202</v>
      </c>
      <c r="N62" s="116">
        <f>Асгат!N62+Баяндэлгэр!N62+Dariganga!N62+munkhhaan!N62+Naran!N62+Ongon!N62+sukhbaatar!N62+Tuvshinshiree!N62+'Tumentsogt '!N62+'Uulbayan '!N62+khalzan!N62+erdenetsagaan!N62+'Baruu-Urt '!N62</f>
        <v>1815324</v>
      </c>
      <c r="O62" s="219">
        <f t="shared" si="0"/>
        <v>273122</v>
      </c>
      <c r="P62" s="127">
        <f t="shared" si="1"/>
        <v>117.70987198823502</v>
      </c>
    </row>
    <row r="63" spans="1:16" s="16" customFormat="1" ht="13.5" customHeight="1" x14ac:dyDescent="0.2">
      <c r="A63" s="122">
        <v>58</v>
      </c>
      <c r="B63" s="156" t="s">
        <v>62</v>
      </c>
      <c r="C63" s="156"/>
      <c r="D63" s="120" t="s">
        <v>57</v>
      </c>
      <c r="E63" s="49">
        <f>Асгат!E63+Баяндэлгэр!E63+Dariganga!E63+munkhhaan!E63+Naran!E63+Ongon!E63+sukhbaatar!E63+Tuvshinshiree!E63+'Tumentsogt '!E63+'Uulbayan '!E63+khalzan!E63+erdenetsagaan!E63+'Baruu-Urt '!E63</f>
        <v>583215</v>
      </c>
      <c r="F63" s="49">
        <f>Асгат!F63+Баяндэлгэр!F63+Dariganga!F63+munkhhaan!F63+Naran!F63+Ongon!F63+sukhbaatar!F63+Tuvshinshiree!F63+'Tumentsogt '!F63+'Uulbayan '!F63+khalzan!F63+erdenetsagaan!F63+'Baruu-Urt '!F63</f>
        <v>684288</v>
      </c>
      <c r="G63" s="49">
        <f>Асгат!G63+Баяндэлгэр!G63+Dariganga!G63+munkhhaan!G63+Naran!G63+Ongon!G63+sukhbaatar!G63+Tuvshinshiree!G63+'Tumentsogt '!G63+'Uulbayan '!G63+khalzan!G63+erdenetsagaan!G63+'Baruu-Urt '!G63</f>
        <v>731652</v>
      </c>
      <c r="H63" s="49">
        <f>Асгат!H63+Баяндэлгэр!H63+Dariganga!H63+munkhhaan!H63+Naran!H63+Ongon!H63+sukhbaatar!H63+Tuvshinshiree!H63+'Tumentsogt '!H63+'Uulbayan '!H63+khalzan!H63+erdenetsagaan!H63+'Baruu-Urt '!H63</f>
        <v>777231</v>
      </c>
      <c r="I63" s="49">
        <f>Асгат!I63+Баяндэлгэр!I63+Dariganga!I63+munkhhaan!I63+Naran!I63+Ongon!I63+sukhbaatar!I63+Tuvshinshiree!I63+'Tumentsogt '!I63+'Uulbayan '!I63+khalzan!I63+erdenetsagaan!I63+'Baruu-Urt '!I63</f>
        <v>845297</v>
      </c>
      <c r="J63" s="49">
        <f>Асгат!J63+Баяндэлгэр!J63+Dariganga!J63+munkhhaan!J63+Naran!J63+Ongon!J63+sukhbaatar!J63+Tuvshinshiree!J63+'Tumentsogt '!J63+'Uulbayan '!J63+khalzan!J63+erdenetsagaan!J63+'Baruu-Urt '!J63</f>
        <v>890547</v>
      </c>
      <c r="K63" s="116">
        <f>Асгат!K63+Баяндэлгэр!K63+Dariganga!K63+munkhhaan!K63+Naran!K63+Ongon!K63+sukhbaatar!K63+Tuvshinshiree!K63+'Tumentsogt '!K63+'Uulbayan '!K63+khalzan!K63+erdenetsagaan!K63+'Baruu-Urt '!K63</f>
        <v>1001688</v>
      </c>
      <c r="L63" s="116">
        <f>Асгат!L63+Баяндэлгэр!L63+Dariganga!L63+munkhhaan!L63+Naran!L63+Ongon!L63+sukhbaatar!L63+Tuvshinshiree!L63+'Tumentsogt '!L63+'Uulbayan '!L63+khalzan!L63+erdenetsagaan!L63+'Baruu-Urt '!L63</f>
        <v>1076042</v>
      </c>
      <c r="M63" s="49">
        <f>Асгат!M63+Баяндэлгэр!M63+Dariganga!M63+munkhhaan!M63+Naran!M63+Ongon!M63+sukhbaatar!M63+Tuvshinshiree!M63+'Tumentsogt '!M63+'Uulbayan '!M63+khalzan!M63+erdenetsagaan!M63+'Baruu-Urt '!M63</f>
        <v>996355</v>
      </c>
      <c r="N63" s="116">
        <f>Асгат!N63+Баяндэлгэр!N63+Dariganga!N63+munkhhaan!N63+Naran!N63+Ongon!N63+sukhbaatar!N63+Tuvshinshiree!N63+'Tumentsogt '!N63+'Uulbayan '!N63+khalzan!N63+erdenetsagaan!N63+'Baruu-Urt '!N63</f>
        <v>1152392</v>
      </c>
      <c r="O63" s="219">
        <f t="shared" si="0"/>
        <v>156037</v>
      </c>
      <c r="P63" s="127">
        <f t="shared" si="1"/>
        <v>115.66078355606184</v>
      </c>
    </row>
    <row r="64" spans="1:16" s="16" customFormat="1" ht="13.5" customHeight="1" x14ac:dyDescent="0.2">
      <c r="A64" s="122">
        <v>59</v>
      </c>
      <c r="B64" s="149" t="s">
        <v>63</v>
      </c>
      <c r="C64" s="149"/>
      <c r="D64" s="120" t="s">
        <v>57</v>
      </c>
      <c r="E64" s="49">
        <f>Асгат!E64+Баяндэлгэр!E64+Dariganga!E64+munkhhaan!E64+Naran!E64+Ongon!E64+sukhbaatar!E64+Tuvshinshiree!E64+'Tumentsogt '!E64+'Uulbayan '!E64+khalzan!E64+erdenetsagaan!E64+'Baruu-Urt '!E64</f>
        <v>683873</v>
      </c>
      <c r="F64" s="49">
        <f>Асгат!F64+Баяндэлгэр!F64+Dariganga!F64+munkhhaan!F64+Naran!F64+Ongon!F64+sukhbaatar!F64+Tuvshinshiree!F64+'Tumentsogt '!F64+'Uulbayan '!F64+khalzan!F64+erdenetsagaan!F64+'Baruu-Urt '!F64</f>
        <v>774110</v>
      </c>
      <c r="G64" s="49">
        <f>Асгат!G64+Баяндэлгэр!G64+Dariganga!G64+munkhhaan!G64+Naran!G64+Ongon!G64+sukhbaatar!G64+Tuvshinshiree!G64+'Tumentsogt '!G64+'Uulbayan '!G64+khalzan!G64+erdenetsagaan!G64+'Baruu-Urt '!G64</f>
        <v>858681</v>
      </c>
      <c r="H64" s="49">
        <f>Асгат!H64+Баяндэлгэр!H64+Dariganga!H64+munkhhaan!H64+Naran!H64+Ongon!H64+sukhbaatar!H64+Tuvshinshiree!H64+'Tumentsogt '!H64+'Uulbayan '!H64+khalzan!H64+erdenetsagaan!H64+'Baruu-Urt '!H64</f>
        <v>903554</v>
      </c>
      <c r="I64" s="49">
        <f>Асгат!I64+Баяндэлгэр!I64+Dariganga!I64+munkhhaan!I64+Naran!I64+Ongon!I64+sukhbaatar!I64+Tuvshinshiree!I64+'Tumentsogt '!I64+'Uulbayan '!I64+khalzan!I64+erdenetsagaan!I64+'Baruu-Urt '!I64</f>
        <v>994105</v>
      </c>
      <c r="J64" s="49">
        <f>Асгат!J64+Баяндэлгэр!J64+Dariganga!J64+munkhhaan!J64+Naran!J64+Ongon!J64+sukhbaatar!J64+Tuvshinshiree!J64+'Tumentsogt '!J64+'Uulbayan '!J64+khalzan!J64+erdenetsagaan!J64+'Baruu-Urt '!J64</f>
        <v>1089143</v>
      </c>
      <c r="K64" s="49">
        <f>Асгат!K64+Баяндэлгэр!K64+Dariganga!K64+munkhhaan!K64+Naran!K64+Ongon!K64+sukhbaatar!K64+Tuvshinshiree!K64+'Tumentsogt '!K64+'Uulbayan '!K64+khalzan!K64+erdenetsagaan!K64+'Baruu-Urt '!K64</f>
        <v>1219828</v>
      </c>
      <c r="L64" s="49">
        <f>Асгат!L64+Баяндэлгэр!L64+Dariganga!L64+munkhhaan!L64+Naran!L64+Ongon!L64+sukhbaatar!L64+Tuvshinshiree!L64+'Tumentsogt '!L64+'Uulbayan '!L64+khalzan!L64+erdenetsagaan!L64+'Baruu-Urt '!L64</f>
        <v>1334155</v>
      </c>
      <c r="M64" s="49">
        <f>Асгат!M64+Баяндэлгэр!M64+Dariganga!M64+munkhhaan!M64+Naran!M64+Ongon!M64+sukhbaatar!M64+Tuvshinshiree!M64+'Tumentsogt '!M64+'Uulbayan '!M64+khalzan!M64+erdenetsagaan!M64+'Baruu-Urt '!M64</f>
        <v>1365536</v>
      </c>
      <c r="N64" s="116">
        <f>Асгат!N64+Баяндэлгэр!N64+Dariganga!N64+munkhhaan!N64+Naran!N64+Ongon!N64+sukhbaatar!N64+Tuvshinshiree!N64+'Tumentsogt '!N64+'Uulbayan '!N64+khalzan!N64+erdenetsagaan!N64+'Baruu-Urt '!N64</f>
        <v>1511166</v>
      </c>
      <c r="O64" s="219">
        <f t="shared" si="0"/>
        <v>145630</v>
      </c>
      <c r="P64" s="127">
        <f t="shared" si="1"/>
        <v>110.66467672767324</v>
      </c>
    </row>
    <row r="65" spans="1:16" s="16" customFormat="1" ht="13.5" customHeight="1" x14ac:dyDescent="0.2">
      <c r="A65" s="122">
        <v>60</v>
      </c>
      <c r="B65" s="156" t="s">
        <v>64</v>
      </c>
      <c r="C65" s="156"/>
      <c r="D65" s="120" t="s">
        <v>57</v>
      </c>
      <c r="E65" s="49">
        <f>Асгат!E65+Баяндэлгэр!E65+Dariganga!E65+munkhhaan!E65+Naran!E65+Ongon!E65+sukhbaatar!E65+Tuvshinshiree!E65+'Tumentsogt '!E65+'Uulbayan '!E65+khalzan!E65+erdenetsagaan!E65+'Baruu-Urt '!E65</f>
        <v>3204</v>
      </c>
      <c r="F65" s="49">
        <f>Асгат!F65+Баяндэлгэр!F65+Dariganga!F65+munkhhaan!F65+Naran!F65+Ongon!F65+sukhbaatar!F65+Tuvshinshiree!F65+'Tumentsogt '!F65+'Uulbayan '!F65+khalzan!F65+erdenetsagaan!F65+'Baruu-Urt '!F65</f>
        <v>3563</v>
      </c>
      <c r="G65" s="49">
        <f>Асгат!G65+Баяндэлгэр!G65+Dariganga!G65+munkhhaan!G65+Naran!G65+Ongon!G65+sukhbaatar!G65+Tuvshinshiree!G65+'Tumentsogt '!G65+'Uulbayan '!G65+khalzan!G65+erdenetsagaan!G65+'Baruu-Urt '!G65</f>
        <v>3798</v>
      </c>
      <c r="H65" s="49">
        <f>Асгат!H65+Баяндэлгэр!H65+Dariganga!H65+munkhhaan!H65+Naran!H65+Ongon!H65+sukhbaatar!H65+Tuvshinshiree!H65+'Tumentsogt '!H65+'Uulbayan '!H65+khalzan!H65+erdenetsagaan!H65+'Baruu-Urt '!H65</f>
        <v>3718</v>
      </c>
      <c r="I65" s="49">
        <f>Асгат!I65+Баяндэлгэр!I65+Dariganga!I65+munkhhaan!I65+Naran!I65+Ongon!I65+sukhbaatar!I65+Tuvshinshiree!I65+'Tumentsogt '!I65+'Uulbayan '!I65+khalzan!I65+erdenetsagaan!I65+'Baruu-Urt '!I65</f>
        <v>3522</v>
      </c>
      <c r="J65" s="49">
        <f>Асгат!J65+Баяндэлгэр!J65+Dariganga!J65+munkhhaan!J65+Naran!J65+Ongon!J65+sukhbaatar!J65+Tuvshinshiree!J65+'Tumentsogt '!J65+'Uulbayan '!J65+khalzan!J65+erdenetsagaan!J65+'Baruu-Urt '!J65</f>
        <v>3389</v>
      </c>
      <c r="K65" s="49">
        <f>Асгат!K65+Баяндэлгэр!K65+Dariganga!K65+munkhhaan!K65+Naran!K65+Ongon!K65+sukhbaatar!K65+Tuvshinshiree!K65+'Tumentsogt '!K65+'Uulbayan '!K65+khalzan!K65+erdenetsagaan!K65+'Baruu-Urt '!K65</f>
        <v>3290</v>
      </c>
      <c r="L65" s="49">
        <f>Асгат!L65+Баяндэлгэр!L65+Dariganga!L65+munkhhaan!L65+Naran!L65+Ongon!L65+sukhbaatar!L65+Tuvshinshiree!L65+'Tumentsogt '!L65+'Uulbayan '!L65+khalzan!L65+erdenetsagaan!L65+'Baruu-Urt '!L65</f>
        <v>3185</v>
      </c>
      <c r="M65" s="49">
        <f>Асгат!M65+Баяндэлгэр!M65+Dariganga!M65+munkhhaan!M65+Naran!M65+Ongon!M65+sukhbaatar!M65+Tuvshinshiree!M65+'Tumentsogt '!M65+'Uulbayan '!M65+khalzan!M65+erdenetsagaan!M65+'Baruu-Urt '!M65</f>
        <v>3055</v>
      </c>
      <c r="N65" s="49">
        <f>Асгат!N65+Баяндэлгэр!N65+Dariganga!N65+munkhhaan!N65+Naran!N65+Ongon!N65+sukhbaatar!N65+Tuvshinshiree!N65+'Tumentsogt '!N65+'Uulbayan '!N65+khalzan!N65+erdenetsagaan!N65+'Baruu-Urt '!N65</f>
        <v>3181</v>
      </c>
      <c r="O65" s="219">
        <f t="shared" si="0"/>
        <v>126</v>
      </c>
      <c r="P65" s="127">
        <f t="shared" si="1"/>
        <v>104.12438625204584</v>
      </c>
    </row>
    <row r="66" spans="1:16" s="16" customFormat="1" ht="13.5" customHeight="1" x14ac:dyDescent="0.2">
      <c r="A66" s="122">
        <v>61</v>
      </c>
      <c r="B66" s="156" t="s">
        <v>65</v>
      </c>
      <c r="C66" s="156"/>
      <c r="D66" s="120" t="s">
        <v>57</v>
      </c>
      <c r="E66" s="49">
        <f>Асгат!E66+Баяндэлгэр!E66+Dariganga!E66+munkhhaan!E66+Naran!E66+Ongon!E66+sukhbaatar!E66+Tuvshinshiree!E66+'Tumentsogt '!E66+'Uulbayan '!E66+khalzan!E66+erdenetsagaan!E66+'Baruu-Urt '!E66</f>
        <v>36561</v>
      </c>
      <c r="F66" s="49">
        <f>Асгат!F66+Баяндэлгэр!F66+Dariganga!F66+munkhhaan!F66+Naran!F66+Ongon!F66+sukhbaatar!F66+Tuvshinshiree!F66+'Tumentsogt '!F66+'Uulbayan '!F66+khalzan!F66+erdenetsagaan!F66+'Baruu-Urt '!F66</f>
        <v>39326</v>
      </c>
      <c r="G66" s="49">
        <f>Асгат!G66+Баяндэлгэр!G66+Dariganga!G66+munkhhaan!G66+Naran!G66+Ongon!G66+sukhbaatar!G66+Tuvshinshiree!G66+'Tumentsogt '!G66+'Uulbayan '!G66+khalzan!G66+erdenetsagaan!G66+'Baruu-Urt '!G66</f>
        <v>43243</v>
      </c>
      <c r="H66" s="49">
        <f>Асгат!H66+Баяндэлгэр!H66+Dariganga!H66+munkhhaan!H66+Naran!H66+Ongon!H66+sukhbaatar!H66+Tuvshinshiree!H66+'Tumentsogt '!H66+'Uulbayan '!H66+khalzan!H66+erdenetsagaan!H66+'Baruu-Urt '!H66</f>
        <v>48029</v>
      </c>
      <c r="I66" s="49">
        <f>Асгат!I66+Баяндэлгэр!I66+Dariganga!I66+munkhhaan!I66+Naran!I66+Ongon!I66+sukhbaatar!I66+Tuvshinshiree!I66+'Tumentsogt '!I66+'Uulbayan '!I66+khalzan!I66+erdenetsagaan!I66+'Baruu-Urt '!I66</f>
        <v>53775</v>
      </c>
      <c r="J66" s="49">
        <f>Асгат!J66+Баяндэлгэр!J66+Dariganga!J66+munkhhaan!J66+Naran!J66+Ongon!J66+sukhbaatar!J66+Tuvshinshiree!J66+'Tumentsogt '!J66+'Uulbayan '!J66+khalzan!J66+erdenetsagaan!J66+'Baruu-Urt '!J66</f>
        <v>60439</v>
      </c>
      <c r="K66" s="49">
        <f>Асгат!K66+Баяндэлгэр!K66+Dariganga!K66+munkhhaan!K66+Naran!K66+Ongon!K66+sukhbaatar!K66+Tuvshinshiree!K66+'Tumentsogt '!K66+'Uulbayan '!K66+khalzan!K66+erdenetsagaan!K66+'Baruu-Urt '!K66</f>
        <v>68913</v>
      </c>
      <c r="L66" s="49">
        <f>Асгат!L66+Баяндэлгэр!L66+Dariganga!L66+munkhhaan!L66+Naran!L66+Ongon!L66+sukhbaatar!L66+Tuvshinshiree!L66+'Tumentsogt '!L66+'Uulbayan '!L66+khalzan!L66+erdenetsagaan!L66+'Baruu-Urt '!L66</f>
        <v>78780</v>
      </c>
      <c r="M66" s="49">
        <f>Асгат!M66+Баяндэлгэр!M66+Dariganga!M66+munkhhaan!M66+Naran!M66+Ongon!M66+sukhbaatar!M66+Tuvshinshiree!M66+'Tumentsogt '!M66+'Uulbayan '!M66+khalzan!M66+erdenetsagaan!M66+'Baruu-Urt '!M66</f>
        <v>84333</v>
      </c>
      <c r="N66" s="49">
        <f>Асгат!N66+Баяндэлгэр!N66+Dariganga!N66+munkhhaan!N66+Naran!N66+Ongon!N66+sukhbaatar!N66+Tuvshinshiree!N66+'Tumentsogt '!N66+'Uulbayan '!N66+khalzan!N66+erdenetsagaan!N66+'Baruu-Urt '!N66</f>
        <v>96174</v>
      </c>
      <c r="O66" s="219">
        <f t="shared" si="0"/>
        <v>11841</v>
      </c>
      <c r="P66" s="127">
        <f t="shared" si="1"/>
        <v>114.04076695955321</v>
      </c>
    </row>
    <row r="67" spans="1:16" s="16" customFormat="1" ht="13.5" customHeight="1" x14ac:dyDescent="0.2">
      <c r="A67" s="122">
        <v>62</v>
      </c>
      <c r="B67" s="156" t="s">
        <v>66</v>
      </c>
      <c r="C67" s="156"/>
      <c r="D67" s="120" t="s">
        <v>57</v>
      </c>
      <c r="E67" s="49">
        <f>Асгат!E67+Баяндэлгэр!E67+Dariganga!E67+munkhhaan!E67+Naran!E67+Ongon!E67+sukhbaatar!E67+Tuvshinshiree!E67+'Tumentsogt '!E67+'Uulbayan '!E67+khalzan!E67+erdenetsagaan!E67+'Baruu-Urt '!E67</f>
        <v>39687</v>
      </c>
      <c r="F67" s="49">
        <f>Асгат!F67+Баяндэлгэр!F67+Dariganga!F67+munkhhaan!F67+Naran!F67+Ongon!F67+sukhbaatar!F67+Tuvshinshiree!F67+'Tumentsogt '!F67+'Uulbayan '!F67+khalzan!F67+erdenetsagaan!F67+'Baruu-Urt '!F67</f>
        <v>43817</v>
      </c>
      <c r="G67" s="49">
        <f>Асгат!G67+Баяндэлгэр!G67+Dariganga!G67+munkhhaan!G67+Naran!G67+Ongon!G67+sukhbaatar!G67+Tuvshinshiree!G67+'Tumentsogt '!G67+'Uulbayan '!G67+khalzan!G67+erdenetsagaan!G67+'Baruu-Urt '!G67</f>
        <v>48751</v>
      </c>
      <c r="H67" s="49">
        <f>Асгат!H67+Баяндэлгэр!H67+Dariganga!H67+munkhhaan!H67+Naran!H67+Ongon!H67+sukhbaatar!H67+Tuvshinshiree!H67+'Tumentsogt '!H67+'Uulbayan '!H67+khalzan!H67+erdenetsagaan!H67+'Baruu-Urt '!H67</f>
        <v>53159</v>
      </c>
      <c r="I67" s="49">
        <f>Асгат!I67+Баяндэлгэр!I67+Dariganga!I67+munkhhaan!I67+Naran!I67+Ongon!I67+sukhbaatar!I67+Tuvshinshiree!I67+'Tumentsogt '!I67+'Uulbayan '!I67+khalzan!I67+erdenetsagaan!I67+'Baruu-Urt '!I67</f>
        <v>58983</v>
      </c>
      <c r="J67" s="49">
        <f>Асгат!J67+Баяндэлгэр!J67+Dariganga!J67+munkhhaan!J67+Naran!J67+Ongon!J67+sukhbaatar!J67+Tuvshinshiree!J67+'Tumentsogt '!J67+'Uulbayan '!J67+khalzan!J67+erdenetsagaan!J67+'Baruu-Urt '!J67</f>
        <v>66069</v>
      </c>
      <c r="K67" s="49">
        <f>Асгат!K67+Баяндэлгэр!K67+Dariganga!K67+munkhhaan!K67+Naran!K67+Ongon!K67+sukhbaatar!K67+Tuvshinshiree!K67+'Tumentsogt '!K67+'Uulbayan '!K67+khalzan!K67+erdenetsagaan!K67+'Baruu-Urt '!K67</f>
        <v>74802</v>
      </c>
      <c r="L67" s="49">
        <f>Асгат!L67+Баяндэлгэр!L67+Dariganga!L67+munkhhaan!L67+Naran!L67+Ongon!L67+sukhbaatar!L67+Tuvshinshiree!L67+'Tumentsogt '!L67+'Uulbayan '!L67+khalzan!L67+erdenetsagaan!L67+'Baruu-Urt '!L67</f>
        <v>82562</v>
      </c>
      <c r="M67" s="49">
        <f>Асгат!M67+Баяндэлгэр!M67+Dariganga!M67+munkhhaan!M67+Naran!M67+Ongon!M67+sukhbaatar!M67+Tuvshinshiree!M67+'Tumentsogt '!M67+'Uulbayan '!M67+khalzan!M67+erdenetsagaan!M67+'Baruu-Urt '!M67</f>
        <v>82109</v>
      </c>
      <c r="N67" s="49">
        <f>Асгат!N67+Баяндэлгэр!N67+Dariganga!N67+munkhhaan!N67+Naran!N67+Ongon!N67+sukhbaatar!N67+Tuvshinshiree!N67+'Tumentsogt '!N67+'Uulbayan '!N67+khalzan!N67+erdenetsagaan!N67+'Baruu-Urt '!N67</f>
        <v>90753</v>
      </c>
      <c r="O67" s="219">
        <f t="shared" si="0"/>
        <v>8644</v>
      </c>
      <c r="P67" s="127">
        <f t="shared" si="1"/>
        <v>110.52746958311512</v>
      </c>
    </row>
    <row r="68" spans="1:16" s="16" customFormat="1" ht="13.5" customHeight="1" x14ac:dyDescent="0.2">
      <c r="A68" s="122">
        <v>63</v>
      </c>
      <c r="B68" s="156" t="s">
        <v>67</v>
      </c>
      <c r="C68" s="156"/>
      <c r="D68" s="120" t="s">
        <v>57</v>
      </c>
      <c r="E68" s="49">
        <f>Асгат!E68+Баяндэлгэр!E68+Dariganga!E68+munkhhaan!E68+Naran!E68+Ongon!E68+sukhbaatar!E68+Tuvshinshiree!E68+'Tumentsogt '!E68+'Uulbayan '!E68+khalzan!E68+erdenetsagaan!E68+'Baruu-Urt '!E68</f>
        <v>341113</v>
      </c>
      <c r="F68" s="49">
        <f>Асгат!F68+Баяндэлгэр!F68+Dariganga!F68+munkhhaan!F68+Naran!F68+Ongon!F68+sukhbaatar!F68+Tuvshinshiree!F68+'Tumentsogt '!F68+'Uulbayan '!F68+khalzan!F68+erdenetsagaan!F68+'Baruu-Urt '!F68</f>
        <v>389913</v>
      </c>
      <c r="G68" s="49">
        <f>Асгат!G68+Баяндэлгэр!G68+Dariganga!G68+munkhhaan!G68+Naran!G68+Ongon!G68+sukhbaatar!G68+Tuvshinshiree!G68+'Tumentsogt '!G68+'Uulbayan '!G68+khalzan!G68+erdenetsagaan!G68+'Baruu-Urt '!G68</f>
        <v>438648</v>
      </c>
      <c r="H68" s="49">
        <f>Асгат!H68+Баяндэлгэр!H68+Dariganga!H68+munkhhaan!H68+Naran!H68+Ongon!H68+sukhbaatar!H68+Tuvshinshiree!H68+'Tumentsogt '!H68+'Uulbayan '!H68+khalzan!H68+erdenetsagaan!H68+'Baruu-Urt '!H68</f>
        <v>454780</v>
      </c>
      <c r="I68" s="49">
        <f>Асгат!I68+Баяндэлгэр!I68+Dariganga!I68+munkhhaan!I68+Naran!I68+Ongon!I68+sukhbaatar!I68+Tuvshinshiree!I68+'Tumentsogt '!I68+'Uulbayan '!I68+khalzan!I68+erdenetsagaan!I68+'Baruu-Urt '!I68</f>
        <v>500462</v>
      </c>
      <c r="J68" s="49">
        <f>Асгат!J68+Баяндэлгэр!J68+Dariganga!J68+munkhhaan!J68+Naran!J68+Ongon!J68+sukhbaatar!J68+Tuvshinshiree!J68+'Tumentsogt '!J68+'Uulbayan '!J68+khalzan!J68+erdenetsagaan!J68+'Baruu-Urt '!J68</f>
        <v>559973</v>
      </c>
      <c r="K68" s="49">
        <f>Асгат!K68+Баяндэлгэр!K68+Dariganga!K68+munkhhaan!K68+Naran!K68+Ongon!K68+sukhbaatar!K68+Tuvshinshiree!K68+'Tumentsogt '!K68+'Uulbayan '!K68+khalzan!K68+erdenetsagaan!K68+'Baruu-Urt '!K68</f>
        <v>628851</v>
      </c>
      <c r="L68" s="49">
        <f>Асгат!L68+Баяндэлгэр!L68+Dariganga!L68+munkhhaan!L68+Naran!L68+Ongon!L68+sukhbaatar!L68+Tuvshinshiree!L68+'Tumentsogt '!L68+'Uulbayan '!L68+khalzan!L68+erdenetsagaan!L68+'Baruu-Urt '!L68</f>
        <v>691834</v>
      </c>
      <c r="M68" s="49">
        <f>Асгат!M68+Баяндэлгэр!M68+Dariganga!M68+munkhhaan!M68+Naran!M68+Ongon!M68+sukhbaatar!M68+Tuvshinshiree!M68+'Tumentsogt '!M68+'Uulbayan '!M68+khalzan!M68+erdenetsagaan!M68+'Baruu-Urt '!M68</f>
        <v>728317</v>
      </c>
      <c r="N68" s="49">
        <f>Асгат!N68+Баяндэлгэр!N68+Dariganga!N68+munkhhaan!N68+Naran!N68+Ongon!N68+sukhbaatar!N68+Tuvshinshiree!N68+'Tumentsogt '!N68+'Uulbayan '!N68+khalzan!N68+erdenetsagaan!N68+'Baruu-Urt '!N68</f>
        <v>816229</v>
      </c>
      <c r="O68" s="219">
        <f t="shared" si="0"/>
        <v>87912</v>
      </c>
      <c r="P68" s="127">
        <f t="shared" si="1"/>
        <v>112.07056817292471</v>
      </c>
    </row>
    <row r="69" spans="1:16" s="16" customFormat="1" ht="13.5" customHeight="1" x14ac:dyDescent="0.2">
      <c r="A69" s="122">
        <v>64</v>
      </c>
      <c r="B69" s="156" t="s">
        <v>68</v>
      </c>
      <c r="C69" s="156"/>
      <c r="D69" s="120" t="s">
        <v>57</v>
      </c>
      <c r="E69" s="49">
        <f>Асгат!E69+Баяндэлгэр!E69+Dariganga!E69+munkhhaan!E69+Naran!E69+Ongon!E69+sukhbaatar!E69+Tuvshinshiree!E69+'Tumentsogt '!E69+'Uulbayan '!E69+khalzan!E69+erdenetsagaan!E69+'Baruu-Urt '!E69</f>
        <v>263308</v>
      </c>
      <c r="F69" s="49">
        <f>Асгат!F69+Баяндэлгэр!F69+Dariganga!F69+munkhhaan!F69+Naran!F69+Ongon!F69+sukhbaatar!F69+Tuvshinshiree!F69+'Tumentsogt '!F69+'Uulbayan '!F69+khalzan!F69+erdenetsagaan!F69+'Baruu-Urt '!F69</f>
        <v>297491</v>
      </c>
      <c r="G69" s="49">
        <f>Асгат!G69+Баяндэлгэр!G69+Dariganga!G69+munkhhaan!G69+Naran!G69+Ongon!G69+sukhbaatar!G69+Tuvshinshiree!G69+'Tumentsogt '!G69+'Uulbayan '!G69+khalzan!G69+erdenetsagaan!G69+'Baruu-Urt '!G69</f>
        <v>324241</v>
      </c>
      <c r="H69" s="49">
        <f>Асгат!H69+Баяндэлгэр!H69+Dariganga!H69+munkhhaan!H69+Naran!H69+Ongon!H69+sukhbaatar!H69+Tuvshinshiree!H69+'Tumentsogt '!H69+'Uulbayan '!H69+khalzan!H69+erdenetsagaan!H69+'Baruu-Urt '!H69</f>
        <v>343868</v>
      </c>
      <c r="I69" s="49">
        <f>Асгат!I69+Баяндэлгэр!I69+Dariganga!I69+munkhhaan!I69+Naran!I69+Ongon!I69+sukhbaatar!I69+Tuvshinshiree!I69+'Tumentsogt '!I69+'Uulbayan '!I69+khalzan!I69+erdenetsagaan!I69+'Baruu-Urt '!I69</f>
        <v>377363</v>
      </c>
      <c r="J69" s="49">
        <f>Асгат!J69+Баяндэлгэр!J69+Dariganga!J69+munkhhaan!J69+Naran!J69+Ongon!J69+sukhbaatar!J69+Tuvshinshiree!J69+'Tumentsogt '!J69+'Uulbayan '!J69+khalzan!J69+erdenetsagaan!J69+'Baruu-Urt '!J69</f>
        <v>399273</v>
      </c>
      <c r="K69" s="49">
        <f>Асгат!K69+Баяндэлгэр!K69+Dariganga!K69+munkhhaan!K69+Naran!K69+Ongon!K69+sukhbaatar!K69+Tuvshinshiree!K69+'Tumentsogt '!K69+'Uulbayan '!K69+khalzan!K69+erdenetsagaan!K69+'Baruu-Urt '!K69</f>
        <v>443972</v>
      </c>
      <c r="L69" s="49">
        <f>Асгат!L69+Баяндэлгэр!L69+Dariganga!L69+munkhhaan!L69+Naran!L69+Ongon!L69+sukhbaatar!L69+Tuvshinshiree!L69+'Tumentsogt '!L69+'Uulbayan '!L69+khalzan!L69+erdenetsagaan!L69+'Baruu-Urt '!L69</f>
        <v>477794</v>
      </c>
      <c r="M69" s="49">
        <f>Асгат!M69+Баяндэлгэр!M69+Dariganga!M69+munkhhaan!M69+Naran!M69+Ongon!M69+sukhbaatar!M69+Tuvshinshiree!M69+'Tumentsogt '!M69+'Uulbayan '!M69+khalzan!M69+erdenetsagaan!M69+'Baruu-Urt '!M69</f>
        <v>467722</v>
      </c>
      <c r="N69" s="49">
        <f>Асгат!N69+Баяндэлгэр!N69+Dariganga!N69+munkhhaan!N69+Naran!N69+Ongon!N69+sukhbaatar!N69+Tuvshinshiree!N69+'Tumentsogt '!N69+'Uulbayan '!N69+khalzan!N69+erdenetsagaan!N69+'Baruu-Urt '!N69</f>
        <v>504829</v>
      </c>
      <c r="O69" s="219">
        <f t="shared" si="0"/>
        <v>37107</v>
      </c>
      <c r="P69" s="127">
        <f t="shared" si="1"/>
        <v>107.93355882340366</v>
      </c>
    </row>
    <row r="70" spans="1:16" s="16" customFormat="1" ht="13.5" customHeight="1" x14ac:dyDescent="0.2">
      <c r="A70" s="122">
        <v>65</v>
      </c>
      <c r="B70" s="149" t="s">
        <v>69</v>
      </c>
      <c r="C70" s="149"/>
      <c r="D70" s="120" t="s">
        <v>57</v>
      </c>
      <c r="E70" s="49">
        <f>Асгат!E70+Баяндэлгэр!E70+Dariganga!E70+munkhhaan!E70+Naran!E70+Ongon!E70+sukhbaatar!E70+Tuvshinshiree!E70+'Tumentsogt '!E70+'Uulbayan '!E70+khalzan!E70+erdenetsagaan!E70+'Baruu-Urt '!E70</f>
        <v>15434</v>
      </c>
      <c r="F70" s="49">
        <f>Асгат!F70+Баяндэлгэр!F70+Dariganga!F70+munkhhaan!F70+Naran!F70+Ongon!F70+sukhbaatar!F70+Tuvshinshiree!F70+'Tumentsogt '!F70+'Uulbayan '!F70+khalzan!F70+erdenetsagaan!F70+'Baruu-Urt '!F70</f>
        <v>17326</v>
      </c>
      <c r="G70" s="49">
        <f>Асгат!G70+Баяндэлгэр!G70+Dariganga!G70+munkhhaan!G70+Naran!G70+Ongon!G70+sukhbaatar!G70+Tuvshinshiree!G70+'Tumentsogt '!G70+'Uulbayan '!G70+khalzan!G70+erdenetsagaan!G70+'Baruu-Urt '!G70</f>
        <v>19192</v>
      </c>
      <c r="H70" s="49">
        <f>Асгат!H70+Баяндэлгэр!H70+Dariganga!H70+munkhhaan!H70+Naran!H70+Ongon!H70+sukhbaatar!H70+Tuvshinshiree!H70+'Tumentsogt '!H70+'Uulbayan '!H70+khalzan!H70+erdenetsagaan!H70+'Baruu-Urt '!H70</f>
        <v>21136</v>
      </c>
      <c r="I70" s="49">
        <f>Асгат!I70+Баяндэлгэр!I70+Dariganga!I70+munkhhaan!I70+Naran!I70+Ongon!I70+sukhbaatar!I70+Tuvshinshiree!I70+'Tumentsogt '!I70+'Uulbayan '!I70+khalzan!I70+erdenetsagaan!I70+'Baruu-Urt '!I70</f>
        <v>22166</v>
      </c>
      <c r="J70" s="49">
        <f>Асгат!J70+Баяндэлгэр!J70+Dariganga!J70+munkhhaan!J70+Naran!J70+Ongon!J70+sukhbaatar!J70+Tuvshinshiree!J70+'Tumentsogt '!J70+'Uulbayan '!J70+khalzan!J70+erdenetsagaan!J70+'Baruu-Urt '!J70</f>
        <v>23667</v>
      </c>
      <c r="K70" s="49">
        <f>Асгат!K70+Баяндэлгэр!K70+Dariganga!K70+munkhhaan!K70+Naran!K70+Ongon!K70+sukhbaatar!K70+Tuvshinshiree!K70+'Tumentsogt '!K70+'Uulbayan '!K70+khalzan!K70+erdenetsagaan!K70+'Baruu-Urt '!K70</f>
        <v>26117</v>
      </c>
      <c r="L70" s="49">
        <f>Асгат!L70+Баяндэлгэр!L70+Dariganga!L70+munkhhaan!L70+Naran!L70+Ongon!L70+sukhbaatar!L70+Tuvshinshiree!L70+'Tumentsogt '!L70+'Uulbayan '!L70+khalzan!L70+erdenetsagaan!L70+'Baruu-Urt '!L70</f>
        <v>29319</v>
      </c>
      <c r="M70" s="49">
        <f>Асгат!M70+Баяндэлгэр!M70+Dariganga!M70+munkhhaan!M70+Naran!M70+Ongon!M70+sukhbaatar!M70+Tuvshinshiree!M70+'Tumentsogt '!M70+'Uulbayan '!M70+khalzan!M70+erdenetsagaan!M70+'Baruu-Urt '!M70</f>
        <v>28624</v>
      </c>
      <c r="N70" s="49">
        <f>Асгат!N70+Баяндэлгэр!N70+Dariganga!N70+munkhhaan!N70+Naran!N70+Ongon!N70+sukhbaatar!N70+Tuvshinshiree!N70+'Tumentsogt '!N70+'Uulbayan '!N70+khalzan!N70+erdenetsagaan!N70+'Baruu-Urt '!N70</f>
        <v>33048</v>
      </c>
      <c r="O70" s="219">
        <f t="shared" si="0"/>
        <v>4424</v>
      </c>
      <c r="P70" s="127">
        <f t="shared" si="1"/>
        <v>115.45556176634992</v>
      </c>
    </row>
    <row r="71" spans="1:16" s="16" customFormat="1" ht="13.5" customHeight="1" x14ac:dyDescent="0.2">
      <c r="A71" s="122">
        <v>66</v>
      </c>
      <c r="B71" s="149" t="s">
        <v>70</v>
      </c>
      <c r="C71" s="149"/>
      <c r="D71" s="120" t="s">
        <v>57</v>
      </c>
      <c r="E71" s="49">
        <f>Асгат!E71+Баяндэлгэр!E71+Dariganga!E71+munkhhaan!E71+Naran!E71+Ongon!E71+sukhbaatar!E71+Tuvshinshiree!E71+'Tumentsogt '!E71+'Uulbayan '!E71+khalzan!E71+erdenetsagaan!E71+'Baruu-Urt '!E71</f>
        <v>438351</v>
      </c>
      <c r="F71" s="49">
        <f>Асгат!F71+Баяндэлгэр!F71+Dariganga!F71+munkhhaan!F71+Naran!F71+Ongon!F71+sukhbaatar!F71+Tuvshinshiree!F71+'Tumentsogt '!F71+'Uulbayan '!F71+khalzan!F71+erdenetsagaan!F71+'Baruu-Urt '!F71</f>
        <v>594065</v>
      </c>
      <c r="G71" s="49">
        <f>Асгат!G71+Баяндэлгэр!G71+Dariganga!G71+munkhhaan!G71+Naran!G71+Ongon!G71+sukhbaatar!G71+Tuvshinshiree!G71+'Tumentsogt '!G71+'Uulbayan '!G71+khalzan!G71+erdenetsagaan!G71+'Baruu-Urt '!G71</f>
        <v>656170</v>
      </c>
      <c r="H71" s="49">
        <f>Асгат!H71+Баяндэлгэр!H71+Dariganga!H71+munkhhaan!H71+Naran!H71+Ongon!H71+sukhbaatar!H71+Tuvshinshiree!H71+'Tumentsogt '!H71+'Uulbayan '!H71+khalzan!H71+erdenetsagaan!H71+'Baruu-Urt '!H71</f>
        <v>744656</v>
      </c>
      <c r="I71" s="49">
        <f>Асгат!I71+Баяндэлгэр!I71+Dariganga!I71+munkhhaan!I71+Naran!I71+Ongon!I71+sukhbaatar!I71+Tuvshinshiree!I71+'Tumentsogt '!I71+'Uulbayan '!I71+khalzan!I71+erdenetsagaan!I71+'Baruu-Urt '!I71</f>
        <v>786098</v>
      </c>
      <c r="J71" s="49">
        <f>Асгат!J71+Баяндэлгэр!J71+Dariganga!J71+munkhhaan!J71+Naran!J71+Ongon!J71+sukhbaatar!J71+Tuvshinshiree!J71+'Tumentsogt '!J71+'Uulbayan '!J71+khalzan!J71+erdenetsagaan!J71+'Baruu-Urt '!J71</f>
        <v>853262</v>
      </c>
      <c r="K71" s="49">
        <f>Асгат!K71+Баяндэлгэр!K71+Dariganga!K71+munkhhaan!K71+Naran!K71+Ongon!K71+sukhbaatar!K71+Tuvshinshiree!K71+'Tumentsogt '!K71+'Uulbayan '!K71+khalzan!K71+erdenetsagaan!K71+'Baruu-Urt '!K71</f>
        <v>937037</v>
      </c>
      <c r="L71" s="49">
        <f>Асгат!L71+Баяндэлгэр!L71+Dariganga!L71+munkhhaan!L71+Naran!L71+Ongon!L71+sukhbaatar!L71+Tuvshinshiree!L71+'Tumentsogt '!L71+'Uulbayan '!L71+khalzan!L71+erdenetsagaan!L71+'Baruu-Urt '!L71</f>
        <v>1070239</v>
      </c>
      <c r="M71" s="49">
        <f>Асгат!M71+Баяндэлгэр!M71+Dariganga!M71+munkhhaan!M71+Naran!M71+Ongon!M71+sukhbaatar!M71+Tuvshinshiree!M71+'Tumentsogt '!M71+'Uulbayan '!M71+khalzan!M71+erdenetsagaan!M71+'Baruu-Urt '!M71</f>
        <v>994793</v>
      </c>
      <c r="N71" s="116">
        <f>Асгат!N71+Баяндэлгэр!N71+Dariganga!N71+munkhhaan!N71+Naran!N71+Ongon!N71+sukhbaatar!N71+Tuvshinshiree!N71+'Tumentsogt '!N71+'Uulbayan '!N71+khalzan!N71+erdenetsagaan!N71+'Baruu-Urt '!N71</f>
        <v>1189097</v>
      </c>
      <c r="O71" s="219">
        <f t="shared" ref="O71:O101" si="19">N71-M71</f>
        <v>194304</v>
      </c>
      <c r="P71" s="127">
        <f t="shared" ref="P71:P101" si="20">N71/M71*100</f>
        <v>119.53210366377729</v>
      </c>
    </row>
    <row r="72" spans="1:16" s="16" customFormat="1" ht="13.5" customHeight="1" x14ac:dyDescent="0.2">
      <c r="A72" s="122">
        <v>67</v>
      </c>
      <c r="B72" s="149" t="s">
        <v>71</v>
      </c>
      <c r="C72" s="149"/>
      <c r="D72" s="120" t="s">
        <v>57</v>
      </c>
      <c r="E72" s="49">
        <f>Асгат!E72+Баяндэлгэр!E72+Dariganga!E72+munkhhaan!E72+Naran!E72+Ongon!E72+sukhbaatar!E72+Tuvshinshiree!E72+'Tumentsogt '!E72+'Uulbayan '!E72+khalzan!E72+erdenetsagaan!E72+'Baruu-Urt '!E72</f>
        <v>147802</v>
      </c>
      <c r="F72" s="49">
        <f>Асгат!F72+Баяндэлгэр!F72+Dariganga!F72+munkhhaan!F72+Naran!F72+Ongon!F72+sukhbaatar!F72+Tuvshinshiree!F72+'Tumentsogt '!F72+'Uulbayan '!F72+khalzan!F72+erdenetsagaan!F72+'Baruu-Urt '!F72</f>
        <v>12663</v>
      </c>
      <c r="G72" s="49">
        <f>Асгат!G72+Баяндэлгэр!G72+Dariganga!G72+munkhhaan!G72+Naran!G72+Ongon!G72+sukhbaatar!G72+Tuvshinshiree!G72+'Tumentsogt '!G72+'Uulbayan '!G72+khalzan!G72+erdenetsagaan!G72+'Baruu-Urt '!G72</f>
        <v>41032</v>
      </c>
      <c r="H72" s="49">
        <f>Асгат!H72+Баяндэлгэр!H72+Dariganga!H72+munkhhaan!H72+Naran!H72+Ongon!H72+sukhbaatar!H72+Tuvshinshiree!H72+'Tumentsogt '!H72+'Uulbayan '!H72+khalzan!H72+erdenetsagaan!H72+'Baruu-Urt '!H72</f>
        <v>12735</v>
      </c>
      <c r="I72" s="49">
        <f>Асгат!I72+Баяндэлгэр!I72+Dariganga!I72+munkhhaan!I72+Naran!I72+Ongon!I72+sukhbaatar!I72+Tuvshinshiree!I72+'Tumentsogt '!I72+'Uulbayan '!I72+khalzan!I72+erdenetsagaan!I72+'Baruu-Urt '!I72</f>
        <v>9127</v>
      </c>
      <c r="J72" s="49">
        <f>Асгат!J72+Баяндэлгэр!J72+Dariganga!J72+munkhhaan!J72+Naran!J72+Ongon!J72+sukhbaatar!J72+Tuvshinshiree!J72+'Tumentsogt '!J72+'Uulbayan '!J72+khalzan!J72+erdenetsagaan!J72+'Baruu-Urt '!J72</f>
        <v>14196</v>
      </c>
      <c r="K72" s="49">
        <f>Асгат!K72+Баяндэлгэр!K72+Dariganga!K72+munkhhaan!K72+Naran!K72+Ongon!K72+sukhbaatar!K72+Tuvshinshiree!K72+'Tumentsogt '!K72+'Uulbayan '!K72+khalzan!K72+erdenetsagaan!K72+'Baruu-Urt '!K72</f>
        <v>8693</v>
      </c>
      <c r="L72" s="49">
        <f>Асгат!L72+Баяндэлгэр!L72+Dariganga!L72+munkhhaan!L72+Naran!L72+Ongon!L72+sukhbaatar!L72+Tuvshinshiree!L72+'Tumentsogt '!L72+'Uulbayan '!L72+khalzan!L72+erdenetsagaan!L72+'Baruu-Urt '!L72</f>
        <v>15693</v>
      </c>
      <c r="M72" s="49">
        <f>Асгат!M72+Баяндэлгэр!M72+Dariganga!M72+munkhhaan!M72+Naran!M72+Ongon!M72+sukhbaatar!M72+Tuvshinshiree!M72+'Tumentsogt '!M72+'Uulbayan '!M72+khalzan!M72+erdenetsagaan!M72+'Baruu-Urt '!M72</f>
        <v>26746</v>
      </c>
      <c r="N72" s="49">
        <f>Асгат!N72+Баяндэлгэр!N72+Dariganga!N72+munkhhaan!N72+Naran!N72+Ongon!N72+sukhbaatar!N72+Tuvshinshiree!N72+'Tumentsogt '!N72+'Uulbayan '!N72+khalzan!N72+erdenetsagaan!N72+'Baruu-Urt '!N72</f>
        <v>7448</v>
      </c>
      <c r="O72" s="220">
        <f t="shared" si="19"/>
        <v>-19298</v>
      </c>
      <c r="P72" s="138">
        <f t="shared" si="20"/>
        <v>27.8471547147237</v>
      </c>
    </row>
    <row r="73" spans="1:16" s="16" customFormat="1" ht="13.5" customHeight="1" x14ac:dyDescent="0.2">
      <c r="A73" s="122">
        <v>68</v>
      </c>
      <c r="B73" s="149" t="s">
        <v>72</v>
      </c>
      <c r="C73" s="149"/>
      <c r="D73" s="120" t="s">
        <v>57</v>
      </c>
      <c r="E73" s="49">
        <f>Асгат!E73+Баяндэлгэр!E73+Dariganga!E73+munkhhaan!E73+Naran!E73+Ongon!E73+sukhbaatar!E73+Tuvshinshiree!E73+'Tumentsogt '!E73+'Uulbayan '!E73+khalzan!E73+erdenetsagaan!E73+'Baruu-Urt '!E73</f>
        <v>387874</v>
      </c>
      <c r="F73" s="49">
        <f>Асгат!F73+Баяндэлгэр!F73+Dariganga!F73+munkhhaan!F73+Naran!F73+Ongon!F73+sukhbaatar!F73+Tuvshinshiree!F73+'Tumentsogt '!F73+'Uulbayan '!F73+khalzan!F73+erdenetsagaan!F73+'Baruu-Urt '!F73</f>
        <v>22731</v>
      </c>
      <c r="G73" s="49">
        <f>Асгат!G73+Баяндэлгэр!G73+Dariganga!G73+munkhhaan!G73+Naran!G73+Ongon!G73+sukhbaatar!G73+Tuvshinshiree!G73+'Tumentsogt '!G73+'Uulbayan '!G73+khalzan!G73+erdenetsagaan!G73+'Baruu-Urt '!G73</f>
        <v>60930</v>
      </c>
      <c r="H73" s="49">
        <f>Асгат!H73+Баяндэлгэр!H73+Dariganga!H73+munkhhaan!H73+Naran!H73+Ongon!H73+sukhbaatar!H73+Tuvshinshiree!H73+'Tumentsogt '!H73+'Uulbayan '!H73+khalzan!H73+erdenetsagaan!H73+'Baruu-Urt '!H73</f>
        <v>54654</v>
      </c>
      <c r="I73" s="49">
        <f>Асгат!I73+Баяндэлгэр!I73+Dariganga!I73+munkhhaan!I73+Naran!I73+Ongon!I73+sukhbaatar!I73+Tuvshinshiree!I73+'Tumentsogt '!I73+'Uulbayan '!I73+khalzan!I73+erdenetsagaan!I73+'Baruu-Urt '!I73</f>
        <v>20915</v>
      </c>
      <c r="J73" s="49">
        <f>Асгат!J73+Баяндэлгэр!J73+Dariganga!J73+munkhhaan!J73+Naran!J73+Ongon!J73+sukhbaatar!J73+Tuvshinshiree!J73+'Tumentsogt '!J73+'Uulbayan '!J73+khalzan!J73+erdenetsagaan!J73+'Baruu-Urt '!J73</f>
        <v>25978</v>
      </c>
      <c r="K73" s="49">
        <f>Асгат!K73+Баяндэлгэр!K73+Dariganga!K73+munkhhaan!K73+Naran!K73+Ongon!K73+sukhbaatar!K73+Tuvshinshiree!K73+'Tumentsogt '!K73+'Uulbayan '!K73+khalzan!K73+erdenetsagaan!K73+'Baruu-Urt '!K73</f>
        <v>10779</v>
      </c>
      <c r="L73" s="49">
        <f>Асгат!L73+Баяндэлгэр!L73+Dariganga!L73+munkhhaan!L73+Naran!L73+Ongon!L73+sukhbaatar!L73+Tuvshinshiree!L73+'Tumentsogt '!L73+'Uulbayan '!L73+khalzan!L73+erdenetsagaan!L73+'Baruu-Urt '!L73</f>
        <v>15094</v>
      </c>
      <c r="M73" s="49">
        <f>Асгат!M73+Баяндэлгэр!M73+Dariganga!M73+munkhhaan!M73+Naran!M73+Ongon!M73+sukhbaatar!M73+Tuvshinshiree!M73+'Tumentsogt '!M73+'Uulbayan '!M73+khalzan!M73+erdenetsagaan!M73+'Baruu-Urt '!M73</f>
        <v>185646</v>
      </c>
      <c r="N73" s="49">
        <f>Асгат!N73+Баяндэлгэр!N73+Dariganga!N73+munkhhaan!N73+Naran!N73+Ongon!N73+sukhbaatar!N73+Tuvshinshiree!N73+'Tumentsogt '!N73+'Uulbayan '!N73+khalzan!N73+erdenetsagaan!N73+'Baruu-Urt '!N73</f>
        <v>12941</v>
      </c>
      <c r="O73" s="220">
        <f t="shared" si="19"/>
        <v>-172705</v>
      </c>
      <c r="P73" s="138">
        <f t="shared" si="20"/>
        <v>6.970793876517674</v>
      </c>
    </row>
    <row r="74" spans="1:16" s="16" customFormat="1" ht="13.5" customHeight="1" x14ac:dyDescent="0.2">
      <c r="A74" s="122">
        <v>69</v>
      </c>
      <c r="B74" s="149" t="s">
        <v>73</v>
      </c>
      <c r="C74" s="149"/>
      <c r="D74" s="120" t="s">
        <v>57</v>
      </c>
      <c r="E74" s="49">
        <f>Асгат!E74+Баяндэлгэр!E74+Dariganga!E74+munkhhaan!E74+Naran!E74+Ongon!E74+sukhbaatar!E74+Tuvshinshiree!E74+'Tumentsogt '!E74+'Uulbayan '!E74+khalzan!E74+erdenetsagaan!E74+'Baruu-Urt '!E74</f>
        <v>41161</v>
      </c>
      <c r="F74" s="49">
        <f>Асгат!F74+Баяндэлгэр!F74+Dariganga!F74+munkhhaan!F74+Naran!F74+Ongon!F74+sukhbaatar!F74+Tuvshinshiree!F74+'Tumentsogt '!F74+'Uulbayan '!F74+khalzan!F74+erdenetsagaan!F74+'Baruu-Urt '!F74</f>
        <v>47545</v>
      </c>
      <c r="G74" s="49">
        <f>Асгат!G74+Баяндэлгэр!G74+Dariganga!G74+munkhhaan!G74+Naran!G74+Ongon!G74+sukhbaatar!G74+Tuvshinshiree!G74+'Tumentsogt '!G74+'Uulbayan '!G74+khalzan!G74+erdenetsagaan!G74+'Baruu-Urt '!G74</f>
        <v>41026</v>
      </c>
      <c r="H74" s="49">
        <f>Асгат!H74+Баяндэлгэр!H74+Dariganga!H74+munkhhaan!H74+Naran!H74+Ongon!H74+sukhbaatar!H74+Tuvshinshiree!H74+'Tumentsogt '!H74+'Uulbayan '!H74+khalzan!H74+erdenetsagaan!H74+'Baruu-Urt '!H74</f>
        <v>47578</v>
      </c>
      <c r="I74" s="49">
        <f>Асгат!I74+Баяндэлгэр!I74+Dariganga!I74+munkhhaan!I74+Naran!I74+Ongon!I74+sukhbaatar!I74+Tuvshinshiree!I74+'Tumentsogt '!I74+'Uulbayan '!I74+khalzan!I74+erdenetsagaan!I74+'Baruu-Urt '!I74</f>
        <v>54286</v>
      </c>
      <c r="J74" s="49">
        <f>Асгат!J74+Баяндэлгэр!J74+Dariganga!J74+munkhhaan!J74+Naran!J74+Ongon!J74+sukhbaatar!J74+Tuvshinshiree!J74+'Tumentsogt '!J74+'Uulbayan '!J74+khalzan!J74+erdenetsagaan!J74+'Baruu-Urt '!J74</f>
        <v>73279</v>
      </c>
      <c r="K74" s="49">
        <f>Асгат!K74+Баяндэлгэр!K74+Dariganga!K74+munkhhaan!K74+Naran!K74+Ongon!K74+sukhbaatar!K74+Tuvshinshiree!K74+'Tumentsogt '!K74+'Uulbayan '!K74+khalzan!K74+erdenetsagaan!K74+'Baruu-Urt '!K74</f>
        <v>77206</v>
      </c>
      <c r="L74" s="49">
        <f>Асгат!L74+Баяндэлгэр!L74+Dariganga!L74+munkhhaan!L74+Naran!L74+Ongon!L74+sukhbaatar!L74+Tuvshinshiree!L74+'Tumentsogt '!L74+'Uulbayan '!L74+khalzan!L74+erdenetsagaan!L74+'Baruu-Urt '!L74</f>
        <v>76666</v>
      </c>
      <c r="M74" s="49">
        <f>Асгат!M74+Баяндэлгэр!M74+Dariganga!M74+munkhhaan!M74+Naran!M74+Ongon!M74+sukhbaatar!M74+Tuvshinshiree!M74+'Tumentsogt '!M74+'Uulbayan '!M74+khalzan!M74+erdenetsagaan!M74+'Baruu-Urt '!M74</f>
        <v>179511</v>
      </c>
      <c r="N74" s="49">
        <f>Асгат!N74+Баяндэлгэр!N74+Dariganga!N74+munkhhaan!N74+Naran!N74+Ongon!N74+sukhbaatar!N74+Tuvshinshiree!N74+'Tumentsogt '!N74+'Uulbayan '!N74+khalzan!N74+erdenetsagaan!N74+'Baruu-Urt '!N74</f>
        <v>129778</v>
      </c>
      <c r="O74" s="220">
        <f t="shared" si="19"/>
        <v>-49733</v>
      </c>
      <c r="P74" s="138">
        <f t="shared" si="20"/>
        <v>72.29529109636735</v>
      </c>
    </row>
    <row r="75" spans="1:16" s="16" customFormat="1" ht="13.5" customHeight="1" x14ac:dyDescent="0.2">
      <c r="A75" s="122">
        <v>70</v>
      </c>
      <c r="B75" s="149" t="s">
        <v>74</v>
      </c>
      <c r="C75" s="149"/>
      <c r="D75" s="120" t="s">
        <v>57</v>
      </c>
      <c r="E75" s="49">
        <f>Асгат!E75+Баяндэлгэр!E75+Dariganga!E75+munkhhaan!E75+Naran!E75+Ongon!E75+sukhbaatar!E75+Tuvshinshiree!E75+'Tumentsogt '!E75+'Uulbayan '!E75+khalzan!E75+erdenetsagaan!E75+'Baruu-Urt '!E75</f>
        <v>20889</v>
      </c>
      <c r="F75" s="49">
        <f>Асгат!F75+Баяндэлгэр!F75+Dariganga!F75+munkhhaan!F75+Naran!F75+Ongon!F75+sukhbaatar!F75+Tuvshinshiree!F75+'Tumentsogt '!F75+'Uulbayan '!F75+khalzan!F75+erdenetsagaan!F75+'Baruu-Urt '!F75</f>
        <v>12550</v>
      </c>
      <c r="G75" s="49">
        <f>Асгат!G75+Баяндэлгэр!G75+Dariganga!G75+munkhhaan!G75+Naran!G75+Ongon!G75+sukhbaatar!G75+Tuvshinshiree!G75+'Tumentsogt '!G75+'Uulbayan '!G75+khalzan!G75+erdenetsagaan!G75+'Baruu-Urt '!G75</f>
        <v>13019</v>
      </c>
      <c r="H75" s="49">
        <f>Асгат!H75+Баяндэлгэр!H75+Dariganga!H75+munkhhaan!H75+Naran!H75+Ongon!H75+sukhbaatar!H75+Tuvshinshiree!H75+'Tumentsogt '!H75+'Uulbayan '!H75+khalzan!H75+erdenetsagaan!H75+'Baruu-Urt '!H75</f>
        <v>13688</v>
      </c>
      <c r="I75" s="49">
        <f>Асгат!I75+Баяндэлгэр!I75+Dariganga!I75+munkhhaan!I75+Naran!I75+Ongon!I75+sukhbaatar!I75+Tuvshinshiree!I75+'Tumentsogt '!I75+'Uulbayan '!I75+khalzan!I75+erdenetsagaan!I75+'Baruu-Urt '!I75</f>
        <v>12961</v>
      </c>
      <c r="J75" s="49">
        <f>Асгат!J75+Баяндэлгэр!J75+Dariganga!J75+munkhhaan!J75+Naran!J75+Ongon!J75+sukhbaatar!J75+Tuvshinshiree!J75+'Tumentsogt '!J75+'Uulbayan '!J75+khalzan!J75+erdenetsagaan!J75+'Baruu-Urt '!J75</f>
        <v>13905</v>
      </c>
      <c r="K75" s="49">
        <f>Асгат!K75+Баяндэлгэр!K75+Dariganga!K75+munkhhaan!K75+Naran!K75+Ongon!K75+sukhbaatar!K75+Tuvshinshiree!K75+'Tumentsogt '!K75+'Uulbayan '!K75+khalzan!K75+erdenetsagaan!K75+'Baruu-Urt '!K75</f>
        <v>12791</v>
      </c>
      <c r="L75" s="49">
        <f>Асгат!L75+Баяндэлгэр!L75+Dariganga!L75+munkhhaan!L75+Naran!L75+Ongon!L75+sukhbaatar!L75+Tuvshinshiree!L75+'Tumentsogt '!L75+'Uulbayan '!L75+khalzan!L75+erdenetsagaan!L75+'Baruu-Urt '!L75</f>
        <v>9838</v>
      </c>
      <c r="M75" s="49">
        <f>Асгат!M75+Баяндэлгэр!M75+Dariganga!M75+munkhhaan!M75+Naran!M75+Ongon!M75+sukhbaatar!M75+Tuvshinshiree!M75+'Tumentsogt '!M75+'Uulbayan '!M75+khalzan!M75+erdenetsagaan!M75+'Baruu-Urt '!M75</f>
        <v>46646</v>
      </c>
      <c r="N75" s="49">
        <f>Асгат!N75+Баяндэлгэр!N75+Dariganga!N75+munkhhaan!N75+Naran!N75+Ongon!N75+sukhbaatar!N75+Tuvshinshiree!N75+'Tumentsogt '!N75+'Uulbayan '!N75+khalzan!N75+erdenetsagaan!N75+'Baruu-Urt '!N75</f>
        <v>13218</v>
      </c>
      <c r="O75" s="220">
        <f t="shared" si="19"/>
        <v>-33428</v>
      </c>
      <c r="P75" s="138">
        <f t="shared" si="20"/>
        <v>28.336834884020067</v>
      </c>
    </row>
    <row r="76" spans="1:16" s="16" customFormat="1" ht="18" customHeight="1" x14ac:dyDescent="0.2">
      <c r="A76" s="8">
        <v>71</v>
      </c>
      <c r="B76" s="154" t="s">
        <v>75</v>
      </c>
      <c r="C76" s="154"/>
      <c r="D76" s="9" t="s">
        <v>23</v>
      </c>
      <c r="E76" s="49">
        <f>Асгат!E76+Баяндэлгэр!E76+Dariganga!E76+munkhhaan!E76+Naran!E76+Ongon!E76+sukhbaatar!E76+Tuvshinshiree!E76+'Tumentsogt '!E76+'Uulbayan '!E76+khalzan!E76+erdenetsagaan!E76+'Baruu-Urt '!E76</f>
        <v>15737</v>
      </c>
      <c r="F76" s="49">
        <f>Асгат!F76+Баяндэлгэр!F76+Dariganga!F76+munkhhaan!F76+Naran!F76+Ongon!F76+sukhbaatar!F76+Tuvshinshiree!F76+'Tumentsogt '!F76+'Uulbayan '!F76+khalzan!F76+erdenetsagaan!F76+'Baruu-Urt '!F76</f>
        <v>15684</v>
      </c>
      <c r="G76" s="49">
        <f>Асгат!G76+Баяндэлгэр!G76+Dariganga!G76+munkhhaan!G76+Naran!G76+Ongon!G76+sukhbaatar!G76+Tuvshinshiree!G76+'Tumentsogt '!G76+'Uulbayan '!G76+khalzan!G76+erdenetsagaan!G76+'Baruu-Urt '!G76</f>
        <v>15142</v>
      </c>
      <c r="H76" s="49">
        <f>Асгат!H76+Баяндэлгэр!H76+Dariganga!H76+munkhhaan!H76+Naran!H76+Ongon!H76+sukhbaatar!H76+Tuvshinshiree!H76+'Tumentsogt '!H76+'Uulbayan '!H76+khalzan!H76+erdenetsagaan!H76+'Baruu-Urt '!H76</f>
        <v>14921</v>
      </c>
      <c r="I76" s="49">
        <f>Асгат!I76+Баяндэлгэр!I76+Dariganga!I76+munkhhaan!I76+Naran!I76+Ongon!I76+sukhbaatar!I76+Tuvshinshiree!I76+'Tumentsogt '!I76+'Uulbayan '!I76+khalzan!I76+erdenetsagaan!I76+'Baruu-Urt '!I76</f>
        <v>13988</v>
      </c>
      <c r="J76" s="49">
        <f>Асгат!J76+Баяндэлгэр!J76+Dariganga!J76+munkhhaan!J76+Naran!J76+Ongon!J76+sukhbaatar!J76+Tuvshinshiree!J76+'Tumentsogt '!J76+'Uulbayan '!J76+khalzan!J76+erdenetsagaan!J76+'Baruu-Urt '!J76</f>
        <v>13742</v>
      </c>
      <c r="K76" s="49">
        <f>Асгат!K76+Баяндэлгэр!K76+Dariganga!K76+munkhhaan!K76+Naran!K76+Ongon!K76+sukhbaatar!K76+Tuvshinshiree!K76+'Tumentsogt '!K76+'Uulbayan '!K76+khalzan!K76+erdenetsagaan!K76+'Baruu-Urt '!K76</f>
        <v>13868</v>
      </c>
      <c r="L76" s="49">
        <f>Асгат!L76+Баяндэлгэр!L76+Dariganga!L76+munkhhaan!L76+Naran!L76+Ongon!L76+sukhbaatar!L76+Tuvshinshiree!L76+'Tumentsogt '!L76+'Uulbayan '!L76+khalzan!L76+erdenetsagaan!L76+'Baruu-Urt '!L76</f>
        <v>14679</v>
      </c>
      <c r="M76" s="49">
        <f>Асгат!M76+Баяндэлгэр!M76+Dariganga!M76+munkhhaan!M76+Naran!M76+Ongon!M76+sukhbaatar!M76+Tuvshinshiree!M76+'Tumentsogt '!M76+'Uulbayan '!M76+khalzan!M76+erdenetsagaan!M76+'Baruu-Urt '!M76</f>
        <v>14835</v>
      </c>
      <c r="N76" s="49">
        <f>Асгат!N76+Баяндэлгэр!N76+Dariganga!N76+munkhhaan!N76+Naran!N76+Ongon!N76+sukhbaatar!N76+Tuvshinshiree!N76+'Tumentsogt '!N76+'Uulbayan '!N76+khalzan!N76+erdenetsagaan!N76+'Baruu-Urt '!N76</f>
        <v>14775</v>
      </c>
      <c r="O76" s="220">
        <f t="shared" si="19"/>
        <v>-60</v>
      </c>
      <c r="P76" s="138">
        <f t="shared" si="20"/>
        <v>99.595551061678464</v>
      </c>
    </row>
    <row r="77" spans="1:16" s="16" customFormat="1" ht="13.5" customHeight="1" x14ac:dyDescent="0.2">
      <c r="A77" s="122">
        <v>72</v>
      </c>
      <c r="B77" s="155" t="s">
        <v>76</v>
      </c>
      <c r="C77" s="119" t="s">
        <v>77</v>
      </c>
      <c r="D77" s="120" t="s">
        <v>23</v>
      </c>
      <c r="E77" s="49">
        <f>Асгат!E77+Баяндэлгэр!E77+Dariganga!E77+munkhhaan!E77+Naran!E77+Ongon!E77+sukhbaatar!E77+Tuvshinshiree!E77+'Tumentsogt '!E77+'Uulbayan '!E77+khalzan!E77+erdenetsagaan!E77+'Baruu-Urt '!E77</f>
        <v>8245</v>
      </c>
      <c r="F77" s="49">
        <f>Асгат!F77+Баяндэлгэр!F77+Dariganga!F77+munkhhaan!F77+Naran!F77+Ongon!F77+sukhbaatar!F77+Tuvshinshiree!F77+'Tumentsogt '!F77+'Uulbayan '!F77+khalzan!F77+erdenetsagaan!F77+'Baruu-Urt '!F77</f>
        <v>8301</v>
      </c>
      <c r="G77" s="49">
        <f>Асгат!G77+Баяндэлгэр!G77+Dariganga!G77+munkhhaan!G77+Naran!G77+Ongon!G77+sukhbaatar!G77+Tuvshinshiree!G77+'Tumentsogt '!G77+'Uulbayan '!G77+khalzan!G77+erdenetsagaan!G77+'Baruu-Urt '!G77</f>
        <v>7293</v>
      </c>
      <c r="H77" s="49">
        <f>Асгат!H77+Баяндэлгэр!H77+Dariganga!H77+munkhhaan!H77+Naran!H77+Ongon!H77+sukhbaatar!H77+Tuvshinshiree!H77+'Tumentsogt '!H77+'Uulbayan '!H77+khalzan!H77+erdenetsagaan!H77+'Baruu-Urt '!H77</f>
        <v>7061</v>
      </c>
      <c r="I77" s="49">
        <f>Асгат!I77+Баяндэлгэр!I77+Dariganga!I77+munkhhaan!I77+Naran!I77+Ongon!I77+sukhbaatar!I77+Tuvshinshiree!I77+'Tumentsogt '!I77+'Uulbayan '!I77+khalzan!I77+erdenetsagaan!I77+'Baruu-Urt '!I77</f>
        <v>6459</v>
      </c>
      <c r="J77" s="49">
        <f>Асгат!J77+Баяндэлгэр!J77+Dariganga!J77+munkhhaan!J77+Naran!J77+Ongon!J77+sukhbaatar!J77+Tuvshinshiree!J77+'Tumentsogt '!J77+'Uulbayan '!J77+khalzan!J77+erdenetsagaan!J77+'Baruu-Urt '!J77</f>
        <v>5960</v>
      </c>
      <c r="K77" s="49">
        <f>Асгат!K77+Баяндэлгэр!K77+Dariganga!K77+munkhhaan!K77+Naran!K77+Ongon!K77+sukhbaatar!K77+Tuvshinshiree!K77+'Tumentsogt '!K77+'Uulbayan '!K77+khalzan!K77+erdenetsagaan!K77+'Baruu-Urt '!K77</f>
        <v>5924</v>
      </c>
      <c r="L77" s="49">
        <f>Асгат!L77+Баяндэлгэр!L77+Dariganga!L77+munkhhaan!L77+Naran!L77+Ongon!L77+sukhbaatar!L77+Tuvshinshiree!L77+'Tumentsogt '!L77+'Uulbayan '!L77+khalzan!L77+erdenetsagaan!L77+'Baruu-Urt '!L77</f>
        <v>6026</v>
      </c>
      <c r="M77" s="49">
        <f>Асгат!M77+Баяндэлгэр!M77+Dariganga!M77+munkhhaan!M77+Naran!M77+Ongon!M77+sukhbaatar!M77+Tuvshinshiree!M77+'Tumentsogt '!M77+'Uulbayan '!M77+khalzan!M77+erdenetsagaan!M77+'Baruu-Urt '!M77</f>
        <v>5889</v>
      </c>
      <c r="N77" s="49">
        <f>Асгат!N77+Баяндэлгэр!N77+Dariganga!N77+munkhhaan!N77+Naran!N77+Ongon!N77+sukhbaatar!N77+Tuvshinshiree!N77+'Tumentsogt '!N77+'Uulbayan '!N77+khalzan!N77+erdenetsagaan!N77+'Baruu-Urt '!N77</f>
        <v>5848</v>
      </c>
      <c r="O77" s="219">
        <f t="shared" si="19"/>
        <v>-41</v>
      </c>
      <c r="P77" s="127">
        <f t="shared" si="20"/>
        <v>99.303786721005267</v>
      </c>
    </row>
    <row r="78" spans="1:16" s="16" customFormat="1" ht="13.5" customHeight="1" x14ac:dyDescent="0.2">
      <c r="A78" s="122">
        <v>73</v>
      </c>
      <c r="B78" s="155"/>
      <c r="C78" s="119" t="s">
        <v>78</v>
      </c>
      <c r="D78" s="120" t="s">
        <v>23</v>
      </c>
      <c r="E78" s="49">
        <f>Асгат!E78+Баяндэлгэр!E78+Dariganga!E78+munkhhaan!E78+Naran!E78+Ongon!E78+sukhbaatar!E78+Tuvshinshiree!E78+'Tumentsogt '!E78+'Uulbayan '!E78+khalzan!E78+erdenetsagaan!E78+'Baruu-Urt '!E78</f>
        <v>6217</v>
      </c>
      <c r="F78" s="49">
        <f>Асгат!F78+Баяндэлгэр!F78+Dariganga!F78+munkhhaan!F78+Naran!F78+Ongon!F78+sukhbaatar!F78+Tuvshinshiree!F78+'Tumentsogt '!F78+'Uulbayan '!F78+khalzan!F78+erdenetsagaan!F78+'Baruu-Urt '!F78</f>
        <v>6292</v>
      </c>
      <c r="G78" s="49">
        <f>Асгат!G78+Баяндэлгэр!G78+Dariganga!G78+munkhhaan!G78+Naran!G78+Ongon!G78+sukhbaatar!G78+Tuvshinshiree!G78+'Tumentsogt '!G78+'Uulbayan '!G78+khalzan!G78+erdenetsagaan!G78+'Baruu-Urt '!G78</f>
        <v>6557</v>
      </c>
      <c r="H78" s="49">
        <f>Асгат!H78+Баяндэлгэр!H78+Dariganga!H78+munkhhaan!H78+Naran!H78+Ongon!H78+sukhbaatar!H78+Tuvshinshiree!H78+'Tumentsogt '!H78+'Uulbayan '!H78+khalzan!H78+erdenetsagaan!H78+'Baruu-Urt '!H78</f>
        <v>6601</v>
      </c>
      <c r="I78" s="49">
        <f>Асгат!I78+Баяндэлгэр!I78+Dariganga!I78+munkhhaan!I78+Naran!I78+Ongon!I78+sukhbaatar!I78+Tuvshinshiree!I78+'Tumentsogt '!I78+'Uulbayan '!I78+khalzan!I78+erdenetsagaan!I78+'Baruu-Urt '!I78</f>
        <v>6658</v>
      </c>
      <c r="J78" s="49">
        <f>Асгат!J78+Баяндэлгэр!J78+Dariganga!J78+munkhhaan!J78+Naran!J78+Ongon!J78+sukhbaatar!J78+Tuvshinshiree!J78+'Tumentsogt '!J78+'Uulbayan '!J78+khalzan!J78+erdenetsagaan!J78+'Baruu-Urt '!J78</f>
        <v>6920</v>
      </c>
      <c r="K78" s="49">
        <f>Асгат!K78+Баяндэлгэр!K78+Dariganga!K78+munkhhaan!K78+Naran!K78+Ongon!K78+sukhbaatar!K78+Tuvshinshiree!K78+'Tumentsogt '!K78+'Uulbayan '!K78+khalzan!K78+erdenetsagaan!K78+'Baruu-Urt '!K78</f>
        <v>7182</v>
      </c>
      <c r="L78" s="49">
        <f>Асгат!L78+Баяндэлгэр!L78+Dariganga!L78+munkhhaan!L78+Naran!L78+Ongon!L78+sukhbaatar!L78+Tuvshinshiree!L78+'Tumentsogt '!L78+'Uulbayan '!L78+khalzan!L78+erdenetsagaan!L78+'Baruu-Urt '!L78</f>
        <v>7451</v>
      </c>
      <c r="M78" s="49">
        <f>Асгат!M78+Баяндэлгэр!M78+Dariganga!M78+munkhhaan!M78+Naran!M78+Ongon!M78+sukhbaatar!M78+Tuvshinshiree!M78+'Tumentsogt '!M78+'Uulbayan '!M78+khalzan!M78+erdenetsagaan!M78+'Baruu-Urt '!M78</f>
        <v>8123</v>
      </c>
      <c r="N78" s="49">
        <f>Асгат!N78+Баяндэлгэр!N78+Dariganga!N78+munkhhaan!N78+Naran!N78+Ongon!N78+sukhbaatar!N78+Tuvshinshiree!N78+'Tumentsogt '!N78+'Uulbayan '!N78+khalzan!N78+erdenetsagaan!N78+'Baruu-Urt '!N78</f>
        <v>7631</v>
      </c>
      <c r="O78" s="219">
        <f t="shared" si="19"/>
        <v>-492</v>
      </c>
      <c r="P78" s="127">
        <f t="shared" si="20"/>
        <v>93.943124461405887</v>
      </c>
    </row>
    <row r="79" spans="1:16" s="16" customFormat="1" ht="13.5" customHeight="1" x14ac:dyDescent="0.2">
      <c r="A79" s="122">
        <v>74</v>
      </c>
      <c r="B79" s="155"/>
      <c r="C79" s="119" t="s">
        <v>79</v>
      </c>
      <c r="D79" s="120" t="s">
        <v>23</v>
      </c>
      <c r="E79" s="49">
        <f>Асгат!E79+Баяндэлгэр!E79+Dariganga!E79+munkhhaan!E79+Naran!E79+Ongon!E79+sukhbaatar!E79+Tuvshinshiree!E79+'Tumentsogt '!E79+'Uulbayan '!E79+khalzan!E79+erdenetsagaan!E79+'Baruu-Urt '!E79</f>
        <v>1275</v>
      </c>
      <c r="F79" s="49">
        <f>Асгат!F79+Баяндэлгэр!F79+Dariganga!F79+munkhhaan!F79+Naran!F79+Ongon!F79+sukhbaatar!F79+Tuvshinshiree!F79+'Tumentsogt '!F79+'Uulbayan '!F79+khalzan!F79+erdenetsagaan!F79+'Baruu-Urt '!F79</f>
        <v>1380</v>
      </c>
      <c r="G79" s="49">
        <f>Асгат!G79+Баяндэлгэр!G79+Dariganga!G79+munkhhaan!G79+Naran!G79+Ongon!G79+sukhbaatar!G79+Tuvshinshiree!G79+'Tumentsogt '!G79+'Uulbayan '!G79+khalzan!G79+erdenetsagaan!G79+'Baruu-Urt '!G79</f>
        <v>1292</v>
      </c>
      <c r="H79" s="49">
        <f>Асгат!H79+Баяндэлгэр!H79+Dariganga!H79+munkhhaan!H79+Naran!H79+Ongon!H79+sukhbaatar!H79+Tuvshinshiree!H79+'Tumentsogt '!H79+'Uulbayan '!H79+khalzan!H79+erdenetsagaan!H79+'Baruu-Urt '!H79</f>
        <v>1259</v>
      </c>
      <c r="I79" s="49">
        <f>Асгат!I79+Баяндэлгэр!I79+Dariganga!I79+munkhhaan!I79+Naran!I79+Ongon!I79+sukhbaatar!I79+Tuvshinshiree!I79+'Tumentsogt '!I79+'Uulbayan '!I79+khalzan!I79+erdenetsagaan!I79+'Baruu-Urt '!I79</f>
        <v>871</v>
      </c>
      <c r="J79" s="49">
        <f>Асгат!J79+Баяндэлгэр!J79+Dariganga!J79+munkhhaan!J79+Naran!J79+Ongon!J79+sukhbaatar!J79+Tuvshinshiree!J79+'Tumentsogt '!J79+'Uulbayan '!J79+khalzan!J79+erdenetsagaan!J79+'Baruu-Urt '!J79</f>
        <v>862</v>
      </c>
      <c r="K79" s="49">
        <f>Асгат!K79+Баяндэлгэр!K79+Dariganga!K79+munkhhaan!K79+Naran!K79+Ongon!K79+sukhbaatar!K79+Tuvshinshiree!K79+'Tumentsogt '!K79+'Uulbayan '!K79+khalzan!K79+erdenetsagaan!K79+'Baruu-Urt '!K79</f>
        <v>762</v>
      </c>
      <c r="L79" s="49">
        <f>Асгат!L79+Баяндэлгэр!L79+Dariganga!L79+munkhhaan!L79+Naran!L79+Ongon!L79+sukhbaatar!L79+Tuvshinshiree!L79+'Tumentsogt '!L79+'Uulbayan '!L79+khalzan!L79+erdenetsagaan!L79+'Baruu-Urt '!L79</f>
        <v>1202</v>
      </c>
      <c r="M79" s="49">
        <f>Асгат!M79+Баяндэлгэр!M79+Dariganga!M79+munkhhaan!M79+Naran!M79+Ongon!M79+sukhbaatar!M79+Tuvshinshiree!M79+'Tumentsogt '!M79+'Uulbayan '!M79+khalzan!M79+erdenetsagaan!M79+'Baruu-Urt '!M79</f>
        <v>823</v>
      </c>
      <c r="N79" s="49">
        <f>Асгат!N79+Баяндэлгэр!N79+Dariganga!N79+munkhhaan!N79+Naran!N79+Ongon!N79+sukhbaatar!N79+Tuvshinshiree!N79+'Tumentsogt '!N79+'Uulbayan '!N79+khalzan!N79+erdenetsagaan!N79+'Baruu-Urt '!N79</f>
        <v>1249</v>
      </c>
      <c r="O79" s="219">
        <f t="shared" si="19"/>
        <v>426</v>
      </c>
      <c r="P79" s="127">
        <f t="shared" si="20"/>
        <v>151.76184690157959</v>
      </c>
    </row>
    <row r="80" spans="1:16" s="16" customFormat="1" ht="13.5" customHeight="1" x14ac:dyDescent="0.2">
      <c r="A80" s="122">
        <v>75</v>
      </c>
      <c r="B80" s="152" t="s">
        <v>80</v>
      </c>
      <c r="C80" s="152"/>
      <c r="D80" s="120" t="s">
        <v>23</v>
      </c>
      <c r="E80" s="49">
        <f>Асгат!E80+Баяндэлгэр!E80+Dariganga!E80+munkhhaan!E80+Naran!E80+Ongon!E80+sukhbaatar!E80+Tuvshinshiree!E80+'Tumentsogt '!E80+'Uulbayan '!E80+khalzan!E80+erdenetsagaan!E80+'Baruu-Urt '!E80</f>
        <v>6917</v>
      </c>
      <c r="F80" s="49">
        <f>Асгат!F80+Баяндэлгэр!F80+Dariganga!F80+munkhhaan!F80+Naran!F80+Ongon!F80+sukhbaatar!F80+Tuvshinshiree!F80+'Tumentsogt '!F80+'Uulbayan '!F80+khalzan!F80+erdenetsagaan!F80+'Baruu-Urt '!F80</f>
        <v>7148</v>
      </c>
      <c r="G80" s="49">
        <f>Асгат!G80+Баяндэлгэр!G80+Dariganga!G80+munkhhaan!G80+Naran!G80+Ongon!G80+sukhbaatar!G80+Tuvshinshiree!G80+'Tumentsogt '!G80+'Uulbayan '!G80+khalzan!G80+erdenetsagaan!G80+'Baruu-Urt '!G80</f>
        <v>6725</v>
      </c>
      <c r="H80" s="49">
        <f>Асгат!H80+Баяндэлгэр!H80+Dariganga!H80+munkhhaan!H80+Naran!H80+Ongon!H80+sukhbaatar!H80+Tuvshinshiree!H80+'Tumentsogt '!H80+'Uulbayan '!H80+khalzan!H80+erdenetsagaan!H80+'Baruu-Urt '!H80</f>
        <v>6825</v>
      </c>
      <c r="I80" s="49">
        <f>Асгат!I80+Баяндэлгэр!I80+Dariganga!I80+munkhhaan!I80+Naran!I80+Ongon!I80+sukhbaatar!I80+Tuvshinshiree!I80+'Tumentsogt '!I80+'Uulbayan '!I80+khalzan!I80+erdenetsagaan!I80+'Baruu-Urt '!I80</f>
        <v>6399</v>
      </c>
      <c r="J80" s="49">
        <f>Асгат!J80+Баяндэлгэр!J80+Dariganga!J80+munkhhaan!J80+Naran!J80+Ongon!J80+sukhbaatar!J80+Tuvshinshiree!J80+'Tumentsogt '!J80+'Uulbayan '!J80+khalzan!J80+erdenetsagaan!J80+'Baruu-Urt '!J80</f>
        <v>6285</v>
      </c>
      <c r="K80" s="49">
        <f>Асгат!K80+Баяндэлгэр!K80+Dariganga!K80+munkhhaan!K80+Naran!K80+Ongon!K80+sukhbaatar!K80+Tuvshinshiree!K80+'Tumentsogt '!K80+'Uulbayan '!K80+khalzan!K80+erdenetsagaan!K80+'Baruu-Urt '!K80</f>
        <v>6283</v>
      </c>
      <c r="L80" s="49">
        <f>Асгат!L80+Баяндэлгэр!L80+Dariganga!L80+munkhhaan!L80+Naran!L80+Ongon!L80+sukhbaatar!L80+Tuvshinshiree!L80+'Tumentsogt '!L80+'Uulbayan '!L80+khalzan!L80+erdenetsagaan!L80+'Baruu-Urt '!L80</f>
        <v>6398</v>
      </c>
      <c r="M80" s="49">
        <f>Асгат!M80+Баяндэлгэр!M80+Dariganga!M80+munkhhaan!M80+Naran!M80+Ongon!M80+sukhbaatar!M80+Tuvshinshiree!M80+'Tumentsogt '!M80+'Uulbayan '!M80+khalzan!M80+erdenetsagaan!M80+'Baruu-Urt '!M80</f>
        <v>6582</v>
      </c>
      <c r="N80" s="49">
        <f>Асгат!N80+Баяндэлгэр!N80+Dariganga!N80+munkhhaan!N80+Naran!N80+Ongon!N80+sukhbaatar!N80+Tuvshinshiree!N80+'Tumentsogt '!N80+'Uulbayan '!N80+khalzan!N80+erdenetsagaan!N80+'Baruu-Urt '!N80</f>
        <v>6420</v>
      </c>
      <c r="O80" s="219">
        <f t="shared" si="19"/>
        <v>-162</v>
      </c>
      <c r="P80" s="127">
        <f t="shared" si="20"/>
        <v>97.538742023700991</v>
      </c>
    </row>
    <row r="81" spans="1:16" s="16" customFormat="1" ht="13.5" customHeight="1" x14ac:dyDescent="0.2">
      <c r="A81" s="122">
        <v>76</v>
      </c>
      <c r="B81" s="149" t="s">
        <v>81</v>
      </c>
      <c r="C81" s="149"/>
      <c r="D81" s="120" t="s">
        <v>82</v>
      </c>
      <c r="E81" s="83">
        <f>Асгат!E81+Баяндэлгэр!E81+Dariganga!E81+munkhhaan!E81+Naran!E81+Ongon!E81+sukhbaatar!E81+Tuvshinshiree!E81+'Tumentsogt '!E81+'Uulbayan '!E81+khalzan!E81+erdenetsagaan!E81+'Baruu-Urt '!E81</f>
        <v>323.60000000000002</v>
      </c>
      <c r="F81" s="83">
        <f>Асгат!F81+Баяндэлгэр!F81+Dariganga!F81+munkhhaan!F81+Naran!F81+Ongon!F81+sukhbaatar!F81+Tuvshinshiree!F81+'Tumentsogt '!F81+'Uulbayan '!F81+khalzan!F81+erdenetsagaan!F81+'Baruu-Urt '!F81</f>
        <v>366.40000000000003</v>
      </c>
      <c r="G81" s="83">
        <f>Асгат!G81+Баяндэлгэр!G81+Dariganga!G81+munkhhaan!G81+Naran!G81+Ongon!G81+sukhbaatar!G81+Tuvshinshiree!G81+'Tumentsogt '!G81+'Uulbayan '!G81+khalzan!G81+erdenetsagaan!G81+'Baruu-Urt '!G81</f>
        <v>437.4</v>
      </c>
      <c r="H81" s="83">
        <f>Асгат!H81+Баяндэлгэр!H81+Dariganga!H81+munkhhaan!H81+Naran!H81+Ongon!H81+sukhbaatar!H81+Tuvshinshiree!H81+'Tumentsogt '!H81+'Uulbayan '!H81+khalzan!H81+erdenetsagaan!H81+'Baruu-Urt '!H81</f>
        <v>647.5</v>
      </c>
      <c r="I81" s="83">
        <f>Асгат!I81+Баяндэлгэр!I81+Dariganga!I81+munkhhaan!I81+Naran!I81+Ongon!I81+sukhbaatar!I81+Tuvshinshiree!I81+'Tumentsogt '!I81+'Uulbayan '!I81+khalzan!I81+erdenetsagaan!I81+'Baruu-Urt '!I81</f>
        <v>683.2</v>
      </c>
      <c r="J81" s="83">
        <f>Асгат!J81+Баяндэлгэр!J81+Dariganga!J81+munkhhaan!J81+Naran!J81+Ongon!J81+sukhbaatar!J81+Tuvshinshiree!J81+'Tumentsogt '!J81+'Uulbayan '!J81+khalzan!J81+erdenetsagaan!J81+'Baruu-Urt '!J81</f>
        <v>709.8</v>
      </c>
      <c r="K81" s="83">
        <f>Асгат!K81+Баяндэлгэр!K81+Dariganga!K81+munkhhaan!K81+Naran!K81+Ongon!K81+sukhbaatar!K81+Tuvshinshiree!K81+'Tumentsogt '!K81+'Uulbayan '!K81+khalzan!K81+erdenetsagaan!K81+'Baruu-Urt '!K81</f>
        <v>713.6</v>
      </c>
      <c r="L81" s="83">
        <f>Асгат!L81+Баяндэлгэр!L81+Dariganga!L81+munkhhaan!L81+Naran!L81+Ongon!L81+sukhbaatar!L81+Tuvshinshiree!L81+'Tumentsogt '!L81+'Uulbayan '!L81+khalzan!L81+erdenetsagaan!L81+'Baruu-Urt '!L81</f>
        <v>601</v>
      </c>
      <c r="M81" s="83">
        <f>Асгат!M81+Баяндэлгэр!M81+Dariganga!M81+munkhhaan!M81+Naran!M81+Ongon!M81+sukhbaatar!M81+Tuvshinshiree!M81+'Tumentsogt '!M81+'Uulbayan '!M81+khalzan!M81+erdenetsagaan!M81+'Baruu-Urt '!M81</f>
        <v>514.59999999999991</v>
      </c>
      <c r="N81" s="83">
        <f>Асгат!N81+Баяндэлгэр!N81+Dariganga!N81+munkhhaan!N81+Naran!N81+Ongon!N81+sukhbaatar!N81+Tuvshinshiree!N81+'Tumentsogt '!N81+'Uulbayan '!N81+khalzan!N81+erdenetsagaan!N81+'Baruu-Urt '!N81</f>
        <v>572.4</v>
      </c>
      <c r="O81" s="127">
        <f t="shared" si="19"/>
        <v>57.800000000000068</v>
      </c>
      <c r="P81" s="127">
        <f t="shared" si="20"/>
        <v>111.2320248736883</v>
      </c>
    </row>
    <row r="82" spans="1:16" s="16" customFormat="1" ht="13.5" customHeight="1" x14ac:dyDescent="0.2">
      <c r="A82" s="122">
        <v>77</v>
      </c>
      <c r="B82" s="149" t="s">
        <v>83</v>
      </c>
      <c r="C82" s="149"/>
      <c r="D82" s="120" t="s">
        <v>82</v>
      </c>
      <c r="E82" s="86">
        <f>Асгат!E82+Баяндэлгэр!E82+Dariganga!E82+munkhhaan!E82+Naran!E82+Ongon!E82+sukhbaatar!E82+Tuvshinshiree!E82+'Tumentsogt '!E82+'Uulbayan '!E82+khalzan!E82+erdenetsagaan!E82+'Baruu-Urt '!E82</f>
        <v>182.2</v>
      </c>
      <c r="F82" s="86">
        <f>Асгат!F82+Баяндэлгэр!F82+Dariganga!F82+munkhhaan!F82+Naran!F82+Ongon!F82+sukhbaatar!F82+Tuvshinshiree!F82+'Tumentsogt '!F82+'Uulbayan '!F82+khalzan!F82+erdenetsagaan!F82+'Baruu-Urt '!F82</f>
        <v>176</v>
      </c>
      <c r="G82" s="86">
        <f>Асгат!G82+Баяндэлгэр!G82+Dariganga!G82+munkhhaan!G82+Naran!G82+Ongon!G82+sukhbaatar!G82+Tuvshinshiree!G82+'Tumentsogt '!G82+'Uulbayan '!G82+khalzan!G82+erdenetsagaan!G82+'Baruu-Urt '!G82</f>
        <v>217.20000000000002</v>
      </c>
      <c r="H82" s="86">
        <f>Асгат!H82+Баяндэлгэр!H82+Dariganga!H82+munkhhaan!H82+Naran!H82+Ongon!H82+sukhbaatar!H82+Tuvshinshiree!H82+'Tumentsogt '!H82+'Uulbayan '!H82+khalzan!H82+erdenetsagaan!H82+'Baruu-Urt '!H82</f>
        <v>212.07</v>
      </c>
      <c r="I82" s="86">
        <f>Асгат!I82+Баяндэлгэр!I82+Dariganga!I82+munkhhaan!I82+Naran!I82+Ongon!I82+sukhbaatar!I82+Tuvshinshiree!I82+'Tumentsogt '!I82+'Uulbayan '!I82+khalzan!I82+erdenetsagaan!I82+'Baruu-Urt '!I82</f>
        <v>223.10000000000002</v>
      </c>
      <c r="J82" s="86">
        <f>Асгат!J82+Баяндэлгэр!J82+Dariganga!J82+munkhhaan!J82+Naran!J82+Ongon!J82+sukhbaatar!J82+Tuvshinshiree!J82+'Tumentsogt '!J82+'Uulbayan '!J82+khalzan!J82+erdenetsagaan!J82+'Baruu-Urt '!J82</f>
        <v>272.70000000000005</v>
      </c>
      <c r="K82" s="86">
        <f>Асгат!K82+Баяндэлгэр!K82+Dariganga!K82+munkhhaan!K82+Naran!K82+Ongon!K82+sukhbaatar!K82+Tuvshinshiree!K82+'Tumentsogt '!K82+'Uulbayan '!K82+khalzan!K82+erdenetsagaan!K82+'Baruu-Urt '!K82</f>
        <v>352.04</v>
      </c>
      <c r="L82" s="86">
        <f>Асгат!L82+Баяндэлгэр!L82+Dariganga!L82+munkhhaan!L82+Naran!L82+Ongon!L82+sukhbaatar!L82+Tuvshinshiree!L82+'Tumentsogt '!L82+'Uulbayan '!L82+khalzan!L82+erdenetsagaan!L82+'Baruu-Urt '!L82</f>
        <v>237.14600000000002</v>
      </c>
      <c r="M82" s="86">
        <f>Асгат!M82+Баяндэлгэр!M82+Dariganga!M82+munkhhaan!M82+Naran!M82+Ongon!M82+sukhbaatar!M82+Tuvshinshiree!M82+'Tumentsogt '!M82+'Uulbayan '!M82+khalzan!M82+erdenetsagaan!M82+'Baruu-Urt '!M82</f>
        <v>245.79999999999998</v>
      </c>
      <c r="N82" s="86">
        <f>Асгат!N82+Баяндэлгэр!N82+Dariganga!N82+munkhhaan!N82+Naran!N82+Ongon!N82+sukhbaatar!N82+Tuvshinshiree!N82+'Tumentsogt '!N82+'Uulbayan '!N82+khalzan!N82+erdenetsagaan!N82+'Baruu-Urt '!N82</f>
        <v>256</v>
      </c>
      <c r="O82" s="127">
        <f t="shared" si="19"/>
        <v>10.200000000000017</v>
      </c>
      <c r="P82" s="127">
        <f t="shared" si="20"/>
        <v>104.14971521562246</v>
      </c>
    </row>
    <row r="83" spans="1:16" s="16" customFormat="1" ht="13.5" customHeight="1" x14ac:dyDescent="0.2">
      <c r="A83" s="122">
        <v>78</v>
      </c>
      <c r="B83" s="149" t="s">
        <v>84</v>
      </c>
      <c r="C83" s="149"/>
      <c r="D83" s="120" t="s">
        <v>82</v>
      </c>
      <c r="E83" s="49">
        <f>Асгат!E83+Баяндэлгэр!E83+Dariganga!E83+munkhhaan!E83+Naran!E83+Ongon!E83+sukhbaatar!E83+Tuvshinshiree!E83+'Tumentsogt '!E83+'Uulbayan '!E83+khalzan!E83+erdenetsagaan!E83+'Baruu-Urt '!E83</f>
        <v>7750</v>
      </c>
      <c r="F83" s="49">
        <f>Асгат!F83+Баяндэлгэр!F83+Dariganga!F83+munkhhaan!F83+Naran!F83+Ongon!F83+sukhbaatar!F83+Tuvshinshiree!F83+'Tumentsogt '!F83+'Uulbayan '!F83+khalzan!F83+erdenetsagaan!F83+'Baruu-Urt '!F83</f>
        <v>7222</v>
      </c>
      <c r="G83" s="49">
        <f>Асгат!G83+Баяндэлгэр!G83+Dariganga!G83+munkhhaan!G83+Naran!G83+Ongon!G83+sukhbaatar!G83+Tuvshinshiree!G83+'Tumentsogt '!G83+'Uulbayan '!G83+khalzan!G83+erdenetsagaan!G83+'Baruu-Urt '!G83</f>
        <v>12154</v>
      </c>
      <c r="H83" s="49">
        <f>Асгат!H83+Баяндэлгэр!H83+Dariganga!H83+munkhhaan!H83+Naran!H83+Ongon!H83+sukhbaatar!H83+Tuvshinshiree!H83+'Tumentsogt '!H83+'Uulbayan '!H83+khalzan!H83+erdenetsagaan!H83+'Baruu-Urt '!H83</f>
        <v>10962.5</v>
      </c>
      <c r="I83" s="49">
        <f>Асгат!I83+Баяндэлгэр!I83+Dariganga!I83+munkhhaan!I83+Naran!I83+Ongon!I83+sukhbaatar!I83+Tuvshinshiree!I83+'Tumentsogt '!I83+'Uulbayan '!I83+khalzan!I83+erdenetsagaan!I83+'Baruu-Urt '!I83</f>
        <v>11765</v>
      </c>
      <c r="J83" s="49">
        <f>Асгат!J83+Баяндэлгэр!J83+Dariganga!J83+munkhhaan!J83+Naran!J83+Ongon!J83+sukhbaatar!J83+Tuvshinshiree!J83+'Tumentsogt '!J83+'Uulbayan '!J83+khalzan!J83+erdenetsagaan!J83+'Baruu-Urt '!J83</f>
        <v>11948.5</v>
      </c>
      <c r="K83" s="49">
        <f>Асгат!K83+Баяндэлгэр!K83+Dariganga!K83+munkhhaan!K83+Naran!K83+Ongon!K83+sukhbaatar!K83+Tuvshinshiree!K83+'Tumentsogt '!K83+'Uulbayan '!K83+khalzan!K83+erdenetsagaan!K83+'Baruu-Urt '!K83</f>
        <v>12883</v>
      </c>
      <c r="L83" s="49">
        <f>Асгат!L83+Баяндэлгэр!L83+Dariganga!L83+munkhhaan!L83+Naran!L83+Ongon!L83+sukhbaatar!L83+Tuvshinshiree!L83+'Tumentsogt '!L83+'Uulbayan '!L83+khalzan!L83+erdenetsagaan!L83+'Baruu-Urt '!L83</f>
        <v>19914</v>
      </c>
      <c r="M83" s="49">
        <f>Асгат!M83+Баяндэлгэр!M83+Dariganga!M83+munkhhaan!M83+Naran!M83+Ongon!M83+sukhbaatar!M83+Tuvshinshiree!M83+'Tumentsogt '!M83+'Uulbayan '!M83+khalzan!M83+erdenetsagaan!M83+'Baruu-Urt '!M83</f>
        <v>49235.999999999993</v>
      </c>
      <c r="N83" s="49">
        <f>Асгат!N83+Баяндэлгэр!N83+Dariganga!N83+munkhhaan!N83+Naran!N83+Ongon!N83+sukhbaatar!N83+Tuvshinshiree!N83+'Tumentsogt '!N83+'Uulbayan '!N83+khalzan!N83+erdenetsagaan!N83+'Baruu-Urt '!N83</f>
        <v>27891.199999999997</v>
      </c>
      <c r="O83" s="127">
        <f t="shared" si="19"/>
        <v>-21344.799999999996</v>
      </c>
      <c r="P83" s="127">
        <f t="shared" si="20"/>
        <v>56.6479811520026</v>
      </c>
    </row>
    <row r="84" spans="1:16" s="16" customFormat="1" ht="13.5" customHeight="1" x14ac:dyDescent="0.2">
      <c r="A84" s="122">
        <v>79</v>
      </c>
      <c r="B84" s="149" t="s">
        <v>85</v>
      </c>
      <c r="C84" s="149"/>
      <c r="D84" s="120" t="s">
        <v>82</v>
      </c>
      <c r="E84" s="83">
        <f>Асгат!E84+Баяндэлгэр!E84+Dariganga!E84+munkhhaan!E84+Naran!E84+Ongon!E84+sukhbaatar!E84+Tuvshinshiree!E84+'Tumentsogt '!E84+'Uulbayan '!E84+khalzan!E84+erdenetsagaan!E84+'Baruu-Urt '!E84</f>
        <v>1271.5999999999999</v>
      </c>
      <c r="F84" s="83">
        <f>Асгат!F84+Баяндэлгэр!F84+Dariganga!F84+munkhhaan!F84+Naran!F84+Ongon!F84+sukhbaatar!F84+Tuvshinshiree!F84+'Tumentsogt '!F84+'Uulbayan '!F84+khalzan!F84+erdenetsagaan!F84+'Baruu-Urt '!F84</f>
        <v>1026.5</v>
      </c>
      <c r="G84" s="83">
        <f>Асгат!G84+Баяндэлгэр!G84+Dariganga!G84+munkhhaan!G84+Naran!G84+Ongon!G84+sukhbaatar!G84+Tuvshinshiree!G84+'Tumentsogt '!G84+'Uulbayan '!G84+khalzan!G84+erdenetsagaan!G84+'Baruu-Urt '!G84</f>
        <v>1677</v>
      </c>
      <c r="H84" s="83">
        <f>Асгат!H84+Баяндэлгэр!H84+Dariganga!H84+munkhhaan!H84+Naran!H84+Ongon!H84+sukhbaatar!H84+Tuvshinshiree!H84+'Tumentsogt '!H84+'Uulbayan '!H84+khalzan!H84+erdenetsagaan!H84+'Baruu-Urt '!H84</f>
        <v>729.2</v>
      </c>
      <c r="I84" s="83">
        <f>Асгат!I84+Баяндэлгэр!I84+Dariganga!I84+munkhhaan!I84+Naran!I84+Ongon!I84+sukhbaatar!I84+Tuvshinshiree!I84+'Tumentsogt '!I84+'Uulbayan '!I84+khalzan!I84+erdenetsagaan!I84+'Baruu-Urt '!I84</f>
        <v>731</v>
      </c>
      <c r="J84" s="83">
        <f>Асгат!J84+Баяндэлгэр!J84+Dariganga!J84+munkhhaan!J84+Naran!J84+Ongon!J84+sukhbaatar!J84+Tuvshinshiree!J84+'Tumentsogt '!J84+'Uulbayan '!J84+khalzan!J84+erdenetsagaan!J84+'Baruu-Urt '!J84</f>
        <v>657.5</v>
      </c>
      <c r="K84" s="83">
        <f>Асгат!K84+Баяндэлгэр!K84+Dariganga!K84+munkhhaan!K84+Naran!K84+Ongon!K84+sukhbaatar!K84+Tuvshinshiree!K84+'Tumentsogt '!K84+'Uulbayan '!K84+khalzan!K84+erdenetsagaan!K84+'Baruu-Urt '!K84</f>
        <v>250.5</v>
      </c>
      <c r="L84" s="83">
        <f>Асгат!L84+Баяндэлгэр!L84+Dariganga!L84+munkhhaan!L84+Naran!L84+Ongon!L84+sukhbaatar!L84+Tuvshinshiree!L84+'Tumentsogt '!L84+'Uulbayan '!L84+khalzan!L84+erdenetsagaan!L84+'Baruu-Urt '!L84</f>
        <v>298.87</v>
      </c>
      <c r="M84" s="83">
        <f>Асгат!M84+Баяндэлгэр!M84+Dariganga!M84+munkhhaan!M84+Naran!M84+Ongon!M84+sukhbaatar!M84+Tuvshinshiree!M84+'Tumentsogt '!M84+'Uulbayan '!M84+khalzan!M84+erdenetsagaan!M84+'Baruu-Urt '!M84</f>
        <v>229.4</v>
      </c>
      <c r="N84" s="83">
        <f>Асгат!N84+Баяндэлгэр!N84+Dariganga!N84+munkhhaan!N84+Naran!N84+Ongon!N84+sukhbaatar!N84+Tuvshinshiree!N84+'Tumentsogt '!N84+'Uulbayan '!N84+khalzan!N84+erdenetsagaan!N84+'Baruu-Urt '!N84</f>
        <v>237.1</v>
      </c>
      <c r="O84" s="127">
        <f t="shared" si="19"/>
        <v>7.6999999999999886</v>
      </c>
      <c r="P84" s="127">
        <f t="shared" si="20"/>
        <v>103.35658238884045</v>
      </c>
    </row>
    <row r="85" spans="1:16" s="16" customFormat="1" ht="13.5" customHeight="1" x14ac:dyDescent="0.2">
      <c r="A85" s="122">
        <v>80</v>
      </c>
      <c r="B85" s="149" t="s">
        <v>86</v>
      </c>
      <c r="C85" s="149"/>
      <c r="D85" s="120" t="s">
        <v>7</v>
      </c>
      <c r="E85" s="49">
        <f>Асгат!E85+Баяндэлгэр!E85+Dariganga!E85+munkhhaan!E85+Naran!E85+Ongon!E85+sukhbaatar!E85+Tuvshinshiree!E85+'Tumentsogt '!E85+'Uulbayan '!E85+khalzan!E85+erdenetsagaan!E85+'Baruu-Urt '!E85</f>
        <v>15</v>
      </c>
      <c r="F85" s="49">
        <f>Асгат!F85+Баяндэлгэр!F85+Dariganga!F85+munkhhaan!F85+Naran!F85+Ongon!F85+sukhbaatar!F85+Tuvshinshiree!F85+'Tumentsogt '!F85+'Uulbayan '!F85+khalzan!F85+erdenetsagaan!F85+'Baruu-Urt '!F85</f>
        <v>15</v>
      </c>
      <c r="G85" s="49">
        <f>Асгат!G85+Баяндэлгэр!G85+Dariganga!G85+munkhhaan!G85+Naran!G85+Ongon!G85+sukhbaatar!G85+Tuvshinshiree!G85+'Tumentsogt '!G85+'Uulbayan '!G85+khalzan!G85+erdenetsagaan!G85+'Baruu-Urt '!G85</f>
        <v>15</v>
      </c>
      <c r="H85" s="49">
        <f>Асгат!H85+Баяндэлгэр!H85+Dariganga!H85+munkhhaan!H85+Naran!H85+Ongon!H85+sukhbaatar!H85+Tuvshinshiree!H85+'Tumentsogt '!H85+'Uulbayan '!H85+khalzan!H85+erdenetsagaan!H85+'Baruu-Urt '!H85</f>
        <v>15</v>
      </c>
      <c r="I85" s="49">
        <f>Асгат!I85+Баяндэлгэр!I85+Dariganga!I85+munkhhaan!I85+Naran!I85+Ongon!I85+sukhbaatar!I85+Tuvshinshiree!I85+'Tumentsogt '!I85+'Uulbayan '!I85+khalzan!I85+erdenetsagaan!I85+'Baruu-Urt '!I85</f>
        <v>15</v>
      </c>
      <c r="J85" s="49">
        <f>Асгат!J85+Баяндэлгэр!J85+Dariganga!J85+munkhhaan!J85+Naran!J85+Ongon!J85+sukhbaatar!J85+Tuvshinshiree!J85+'Tumentsogt '!J85+'Uulbayan '!J85+khalzan!J85+erdenetsagaan!J85+'Baruu-Urt '!J85</f>
        <v>17</v>
      </c>
      <c r="K85" s="49">
        <f>Асгат!K85+Баяндэлгэр!K85+Dariganga!K85+munkhhaan!K85+Naran!K85+Ongon!K85+sukhbaatar!K85+Tuvshinshiree!K85+'Tumentsogt '!K85+'Uulbayan '!K85+khalzan!K85+erdenetsagaan!K85+'Baruu-Urt '!K85</f>
        <v>16</v>
      </c>
      <c r="L85" s="49">
        <f>Асгат!L85+Баяндэлгэр!L85+Dariganga!L85+munkhhaan!L85+Naran!L85+Ongon!L85+sukhbaatar!L85+Tuvshinshiree!L85+'Tumentsogt '!L85+'Uulbayan '!L85+khalzan!L85+erdenetsagaan!L85+'Baruu-Urt '!L85</f>
        <v>16</v>
      </c>
      <c r="M85" s="49">
        <f>Асгат!M85+Баяндэлгэр!M85+Dariganga!M85+munkhhaan!M85+Naran!M85+Ongon!M85+sukhbaatar!M85+Tuvshinshiree!M85+'Tumentsogt '!M85+'Uulbayan '!M85+khalzan!M85+erdenetsagaan!M85+'Baruu-Urt '!M85</f>
        <v>16</v>
      </c>
      <c r="N85" s="49">
        <f>Асгат!N85+Баяндэлгэр!N85+Dariganga!N85+munkhhaan!N85+Naran!N85+Ongon!N85+sukhbaatar!N85+Tuvshinshiree!N85+'Tumentsogt '!N85+'Uulbayan '!N85+khalzan!N85+erdenetsagaan!N85+'Baruu-Urt '!N85</f>
        <v>16</v>
      </c>
      <c r="O85" s="219">
        <f t="shared" si="19"/>
        <v>0</v>
      </c>
      <c r="P85" s="127">
        <f t="shared" si="20"/>
        <v>100</v>
      </c>
    </row>
    <row r="86" spans="1:16" s="16" customFormat="1" ht="13.5" customHeight="1" x14ac:dyDescent="0.2">
      <c r="A86" s="122">
        <v>81</v>
      </c>
      <c r="B86" s="149" t="s">
        <v>87</v>
      </c>
      <c r="C86" s="149"/>
      <c r="D86" s="120" t="s">
        <v>7</v>
      </c>
      <c r="E86" s="49">
        <f>Асгат!E86+Баяндэлгэр!E86+Dariganga!E86+munkhhaan!E86+Naran!E86+Ongon!E86+sukhbaatar!E86+Tuvshinshiree!E86+'Tumentsogt '!E86+'Uulbayan '!E86+khalzan!E86+erdenetsagaan!E86+'Baruu-Urt '!E86</f>
        <v>375</v>
      </c>
      <c r="F86" s="49">
        <f>Асгат!F86+Баяндэлгэр!F86+Dariganga!F86+munkhhaan!F86+Naran!F86+Ongon!F86+sukhbaatar!F86+Tuvshinshiree!F86+'Tumentsogt '!F86+'Uulbayan '!F86+khalzan!F86+erdenetsagaan!F86+'Baruu-Urt '!F86</f>
        <v>366</v>
      </c>
      <c r="G86" s="49">
        <f>Асгат!G86+Баяндэлгэр!G86+Dariganga!G86+munkhhaan!G86+Naran!G86+Ongon!G86+sukhbaatar!G86+Tuvshinshiree!G86+'Tumentsogt '!G86+'Uulbayan '!G86+khalzan!G86+erdenetsagaan!G86+'Baruu-Urt '!G86</f>
        <v>367</v>
      </c>
      <c r="H86" s="49">
        <f>Асгат!H86+Баяндэлгэр!H86+Dariganga!H86+munkhhaan!H86+Naran!H86+Ongon!H86+sukhbaatar!H86+Tuvshinshiree!H86+'Tumentsogt '!H86+'Uulbayan '!H86+khalzan!H86+erdenetsagaan!H86+'Baruu-Urt '!H86</f>
        <v>368</v>
      </c>
      <c r="I86" s="49">
        <f>Асгат!I86+Баяндэлгэр!I86+Dariganga!I86+munkhhaan!I86+Naran!I86+Ongon!I86+sukhbaatar!I86+Tuvshinshiree!I86+'Tumentsogt '!I86+'Uulbayan '!I86+khalzan!I86+erdenetsagaan!I86+'Baruu-Urt '!I86</f>
        <v>354</v>
      </c>
      <c r="J86" s="49">
        <f>Асгат!J86+Баяндэлгэр!J86+Dariganga!J86+munkhhaan!J86+Naran!J86+Ongon!J86+sukhbaatar!J86+Tuvshinshiree!J86+'Tumentsogt '!J86+'Uulbayan '!J86+khalzan!J86+erdenetsagaan!J86+'Baruu-Urt '!J86</f>
        <v>356</v>
      </c>
      <c r="K86" s="49">
        <f>Асгат!K86+Баяндэлгэр!K86+Dariganga!K86+munkhhaan!K86+Naran!K86+Ongon!K86+sukhbaatar!K86+Tuvshinshiree!K86+'Tumentsogt '!K86+'Uulbayan '!K86+khalzan!K86+erdenetsagaan!K86+'Baruu-Urt '!K86</f>
        <v>380</v>
      </c>
      <c r="L86" s="49">
        <f>Асгат!L86+Баяндэлгэр!L86+Dariganga!L86+munkhhaan!L86+Naran!L86+Ongon!L86+sukhbaatar!L86+Tuvshinshiree!L86+'Tumentsogt '!L86+'Uulbayan '!L86+khalzan!L86+erdenetsagaan!L86+'Baruu-Urt '!L86</f>
        <v>370</v>
      </c>
      <c r="M86" s="49">
        <f>Асгат!M86+Баяндэлгэр!M86+Dariganga!M86+munkhhaan!M86+Naran!M86+Ongon!M86+sukhbaatar!M86+Tuvshinshiree!M86+'Tumentsogt '!M86+'Uulbayan '!M86+khalzan!M86+erdenetsagaan!M86+'Baruu-Urt '!M86</f>
        <v>381</v>
      </c>
      <c r="N86" s="49">
        <f>Асгат!N86+Баяндэлгэр!N86+Dariganga!N86+munkhhaan!N86+Naran!N86+Ongon!N86+sukhbaatar!N86+Tuvshinshiree!N86+'Tumentsogt '!N86+'Uulbayan '!N86+khalzan!N86+erdenetsagaan!N86+'Baruu-Urt '!N86</f>
        <v>395</v>
      </c>
      <c r="O86" s="219">
        <f t="shared" si="19"/>
        <v>14</v>
      </c>
      <c r="P86" s="127">
        <f t="shared" si="20"/>
        <v>103.6745406824147</v>
      </c>
    </row>
    <row r="87" spans="1:16" s="16" customFormat="1" ht="13.5" customHeight="1" x14ac:dyDescent="0.2">
      <c r="A87" s="122">
        <v>82</v>
      </c>
      <c r="B87" s="149" t="s">
        <v>88</v>
      </c>
      <c r="C87" s="149"/>
      <c r="D87" s="120" t="s">
        <v>23</v>
      </c>
      <c r="E87" s="49">
        <f>Асгат!E87+Баяндэлгэр!E87+Dariganga!E87+munkhhaan!E87+Naran!E87+Ongon!E87+sukhbaatar!E87+Tuvshinshiree!E87+'Tumentsogt '!E87+'Uulbayan '!E87+khalzan!E87+erdenetsagaan!E87+'Baruu-Urt '!E87</f>
        <v>11030</v>
      </c>
      <c r="F87" s="49">
        <f>Асгат!F87+Баяндэлгэр!F87+Dariganga!F87+munkhhaan!F87+Naran!F87+Ongon!F87+sukhbaatar!F87+Tuvshinshiree!F87+'Tumentsogt '!F87+'Uulbayan '!F87+khalzan!F87+erdenetsagaan!F87+'Baruu-Urt '!F87</f>
        <v>10617</v>
      </c>
      <c r="G87" s="49">
        <f>Асгат!G87+Баяндэлгэр!G87+Dariganga!G87+munkhhaan!G87+Naran!G87+Ongon!G87+sukhbaatar!G87+Tuvshinshiree!G87+'Tumentsogt '!G87+'Uulbayan '!G87+khalzan!G87+erdenetsagaan!G87+'Baruu-Urt '!G87</f>
        <v>10346</v>
      </c>
      <c r="H87" s="49">
        <f>Асгат!H87+Баяндэлгэр!H87+Dariganga!H87+munkhhaan!H87+Naran!H87+Ongon!H87+sukhbaatar!H87+Tuvshinshiree!H87+'Tumentsogt '!H87+'Uulbayan '!H87+khalzan!H87+erdenetsagaan!H87+'Baruu-Urt '!H87</f>
        <v>10282</v>
      </c>
      <c r="I87" s="49">
        <f>Асгат!I87+Баяндэлгэр!I87+Dariganga!I87+munkhhaan!I87+Naran!I87+Ongon!I87+sukhbaatar!I87+Tuvshinshiree!I87+'Tumentsogt '!I87+'Uulbayan '!I87+khalzan!I87+erdenetsagaan!I87+'Baruu-Urt '!I87</f>
        <v>9964</v>
      </c>
      <c r="J87" s="49">
        <f>Асгат!J87+Баяндэлгэр!J87+Dariganga!J87+munkhhaan!J87+Naran!J87+Ongon!J87+sukhbaatar!J87+Tuvshinshiree!J87+'Tumentsogt '!J87+'Uulbayan '!J87+khalzan!J87+erdenetsagaan!J87+'Baruu-Urt '!J87</f>
        <v>9811</v>
      </c>
      <c r="K87" s="49">
        <f>Асгат!K87+Баяндэлгэр!K87+Dariganga!K87+munkhhaan!K87+Naran!K87+Ongon!K87+sukhbaatar!K87+Tuvshinshiree!K87+'Tumentsogt '!K87+'Uulbayan '!K87+khalzan!K87+erdenetsagaan!K87+'Baruu-Urt '!K87</f>
        <v>10034</v>
      </c>
      <c r="L87" s="49">
        <f>Асгат!L87+Баяндэлгэр!L87+Dariganga!L87+munkhhaan!L87+Naran!L87+Ongon!L87+sukhbaatar!L87+Tuvshinshiree!L87+'Tumentsogt '!L87+'Uulbayan '!L87+khalzan!L87+erdenetsagaan!L87+'Baruu-Urt '!L87</f>
        <v>10471</v>
      </c>
      <c r="M87" s="49">
        <f>Асгат!M87+Баяндэлгэр!M87+Dariganga!M87+munkhhaan!M87+Naran!M87+Ongon!M87+sukhbaatar!M87+Tuvshinshiree!M87+'Tumentsogt '!M87+'Uulbayan '!M87+khalzan!M87+erdenetsagaan!M87+'Baruu-Urt '!M87</f>
        <v>10764</v>
      </c>
      <c r="N87" s="49">
        <f>Асгат!N87+Баяндэлгэр!N87+Dariganga!N87+munkhhaan!N87+Naran!N87+Ongon!N87+sukhbaatar!N87+Tuvshinshiree!N87+'Tumentsogt '!N87+'Uulbayan '!N87+khalzan!N87+erdenetsagaan!N87+'Baruu-Urt '!N87</f>
        <v>11284</v>
      </c>
      <c r="O87" s="219">
        <f t="shared" si="19"/>
        <v>520</v>
      </c>
      <c r="P87" s="127">
        <f t="shared" si="20"/>
        <v>104.83091787439614</v>
      </c>
    </row>
    <row r="88" spans="1:16" s="16" customFormat="1" ht="13.5" customHeight="1" x14ac:dyDescent="0.2">
      <c r="A88" s="122">
        <v>83</v>
      </c>
      <c r="B88" s="149" t="s">
        <v>89</v>
      </c>
      <c r="C88" s="149"/>
      <c r="D88" s="120" t="s">
        <v>23</v>
      </c>
      <c r="E88" s="49">
        <f>Асгат!E88+Баяндэлгэр!E88+Dariganga!E88+munkhhaan!E88+Naran!E88+Ongon!E88+sukhbaatar!E88+Tuvshinshiree!E88+'Tumentsogt '!E88+'Uulbayan '!E88+khalzan!E88+erdenetsagaan!E88+'Baruu-Urt '!E88</f>
        <v>5633</v>
      </c>
      <c r="F88" s="49">
        <f>Асгат!F88+Баяндэлгэр!F88+Dariganga!F88+munkhhaan!F88+Naran!F88+Ongon!F88+sukhbaatar!F88+Tuvshinshiree!F88+'Tumentsogt '!F88+'Uulbayan '!F88+khalzan!F88+erdenetsagaan!F88+'Baruu-Urt '!F88</f>
        <v>5285</v>
      </c>
      <c r="G88" s="49">
        <f>Асгат!G88+Баяндэлгэр!G88+Dariganga!G88+munkhhaan!G88+Naran!G88+Ongon!G88+sukhbaatar!G88+Tuvshinshiree!G88+'Tumentsogt '!G88+'Uulbayan '!G88+khalzan!G88+erdenetsagaan!G88+'Baruu-Urt '!G88</f>
        <v>5181</v>
      </c>
      <c r="H88" s="49">
        <f>Асгат!H88+Баяндэлгэр!H88+Dariganga!H88+munkhhaan!H88+Naran!H88+Ongon!H88+sukhbaatar!H88+Tuvshinshiree!H88+'Tumentsogt '!H88+'Uulbayan '!H88+khalzan!H88+erdenetsagaan!H88+'Baruu-Urt '!H88</f>
        <v>5141</v>
      </c>
      <c r="I88" s="49">
        <f>Асгат!I88+Баяндэлгэр!I88+Dariganga!I88+munkhhaan!I88+Naran!I88+Ongon!I88+sukhbaatar!I88+Tuvshinshiree!I88+'Tumentsogt '!I88+'Uulbayan '!I88+khalzan!I88+erdenetsagaan!I88+'Baruu-Urt '!I88</f>
        <v>4934</v>
      </c>
      <c r="J88" s="49">
        <f>Асгат!J88+Баяндэлгэр!J88+Dariganga!J88+munkhhaan!J88+Naran!J88+Ongon!J88+sukhbaatar!J88+Tuvshinshiree!J88+'Tumentsogt '!J88+'Uulbayan '!J88+khalzan!J88+erdenetsagaan!J88+'Baruu-Urt '!J88</f>
        <v>4911</v>
      </c>
      <c r="K88" s="49">
        <f>Асгат!K88+Баяндэлгэр!K88+Dariganga!K88+munkhhaan!K88+Naran!K88+Ongon!K88+sukhbaatar!K88+Tuvshinshiree!K88+'Tumentsogt '!K88+'Uulbayan '!K88+khalzan!K88+erdenetsagaan!K88+'Baruu-Urt '!K88</f>
        <v>4995</v>
      </c>
      <c r="L88" s="49">
        <f>Асгат!L88+Баяндэлгэр!L88+Dariganga!L88+munkhhaan!L88+Naran!L88+Ongon!L88+sukhbaatar!L88+Tuvshinshiree!L88+'Tumentsogt '!L88+'Uulbayan '!L88+khalzan!L88+erdenetsagaan!L88+'Baruu-Urt '!L88</f>
        <v>5248</v>
      </c>
      <c r="M88" s="49">
        <f>Асгат!M88+Баяндэлгэр!M88+Dariganga!M88+munkhhaan!M88+Naran!M88+Ongon!M88+sukhbaatar!M88+Tuvshinshiree!M88+'Tumentsogt '!M88+'Uulbayan '!M88+khalzan!M88+erdenetsagaan!M88+'Baruu-Urt '!M88</f>
        <v>5395</v>
      </c>
      <c r="N88" s="124">
        <f>Асгат!N88+Баяндэлгэр!N88+Dariganga!N88+munkhhaan!N88+Naran!N88+Ongon!N88+sukhbaatar!N88+Tuvshinshiree!N88+'Tumentsogt '!N88+'Uulbayan '!N88+khalzan!N88+erdenetsagaan!N88+'Baruu-Urt '!N88</f>
        <v>5662</v>
      </c>
      <c r="O88" s="219">
        <f t="shared" si="19"/>
        <v>267</v>
      </c>
      <c r="P88" s="127">
        <f t="shared" si="20"/>
        <v>104.94902687673773</v>
      </c>
    </row>
    <row r="89" spans="1:16" s="16" customFormat="1" ht="13.5" customHeight="1" x14ac:dyDescent="0.2">
      <c r="A89" s="122">
        <v>84</v>
      </c>
      <c r="B89" s="149" t="s">
        <v>90</v>
      </c>
      <c r="C89" s="149"/>
      <c r="D89" s="120" t="s">
        <v>23</v>
      </c>
      <c r="E89" s="49">
        <f>Асгат!E89+Баяндэлгэр!E89+Dariganga!E89+munkhhaan!E89+Naran!E89+Ongon!E89+sukhbaatar!E89+Tuvshinshiree!E89+'Tumentsogt '!E89+'Uulbayan '!E89+khalzan!E89+erdenetsagaan!E89+'Baruu-Urt '!E89</f>
        <v>922</v>
      </c>
      <c r="F89" s="49">
        <f>Асгат!F89+Баяндэлгэр!F89+Dariganga!F89+munkhhaan!F89+Naran!F89+Ongon!F89+sukhbaatar!F89+Tuvshinshiree!F89+'Tumentsogt '!F89+'Uulbayan '!F89+khalzan!F89+erdenetsagaan!F89+'Baruu-Urt '!F89</f>
        <v>694</v>
      </c>
      <c r="G89" s="49">
        <f>Асгат!G89+Баяндэлгэр!G89+Dariganga!G89+munkhhaan!G89+Naran!G89+Ongon!G89+sukhbaatar!G89+Tuvshinshiree!G89+'Tumentsogt '!G89+'Uulbayan '!G89+khalzan!G89+erdenetsagaan!G89+'Baruu-Urt '!G89</f>
        <v>971</v>
      </c>
      <c r="H89" s="49">
        <f>Асгат!H89+Баяндэлгэр!H89+Dariganga!H89+munkhhaan!H89+Naran!H89+Ongon!H89+sukhbaatar!H89+Tuvshinshiree!H89+'Tumentsogt '!H89+'Uulbayan '!H89+khalzan!H89+erdenetsagaan!H89+'Baruu-Urt '!H89</f>
        <v>891</v>
      </c>
      <c r="I89" s="49">
        <f>Асгат!I89+Баяндэлгэр!I89+Dariganga!I89+munkhhaan!I89+Naran!I89+Ongon!I89+sukhbaatar!I89+Tuvshinshiree!I89+'Tumentsogt '!I89+'Uulbayan '!I89+khalzan!I89+erdenetsagaan!I89+'Baruu-Urt '!I89</f>
        <v>948</v>
      </c>
      <c r="J89" s="49">
        <f>Асгат!J89+Баяндэлгэр!J89+Dariganga!J89+munkhhaan!J89+Naran!J89+Ongon!J89+sukhbaatar!J89+Tuvshinshiree!J89+'Tumentsogt '!J89+'Uulbayan '!J89+khalzan!J89+erdenetsagaan!J89+'Baruu-Urt '!J89</f>
        <v>956</v>
      </c>
      <c r="K89" s="49">
        <f>Асгат!K89+Баяндэлгэр!K89+Dariganga!K89+munkhhaan!K89+Naran!K89+Ongon!K89+sukhbaatar!K89+Tuvshinshiree!K89+'Tumentsogt '!K89+'Uulbayan '!K89+khalzan!K89+erdenetsagaan!K89+'Baruu-Urt '!K89</f>
        <v>1020</v>
      </c>
      <c r="L89" s="49">
        <f>Асгат!L89+Баяндэлгэр!L89+Dariganga!L89+munkhhaan!L89+Naran!L89+Ongon!L89+sukhbaatar!L89+Tuvshinshiree!L89+'Tumentsogt '!L89+'Uulbayan '!L89+khalzan!L89+erdenetsagaan!L89+'Baruu-Urt '!L89</f>
        <v>976</v>
      </c>
      <c r="M89" s="49">
        <f>Асгат!M89+Баяндэлгэр!M89+Dariganga!M89+munkhhaan!M89+Naran!M89+Ongon!M89+sukhbaatar!M89+Tuvshinshiree!M89+'Tumentsogt '!M89+'Uulbayan '!M89+khalzan!M89+erdenetsagaan!M89+'Baruu-Urt '!M89</f>
        <v>1021</v>
      </c>
      <c r="N89" s="49">
        <f>Асгат!N89+Баяндэлгэр!N89+Dariganga!N89+munkhhaan!N89+Naran!N89+Ongon!N89+sukhbaatar!N89+Tuvshinshiree!N89+'Tumentsogt '!N89+'Uulbayan '!N89+khalzan!N89+erdenetsagaan!N89+'Baruu-Urt '!N89</f>
        <v>1012</v>
      </c>
      <c r="O89" s="219">
        <f t="shared" si="19"/>
        <v>-9</v>
      </c>
      <c r="P89" s="127">
        <f t="shared" si="20"/>
        <v>99.118511263467184</v>
      </c>
    </row>
    <row r="90" spans="1:16" s="16" customFormat="1" ht="13.5" customHeight="1" x14ac:dyDescent="0.2">
      <c r="A90" s="122">
        <v>85</v>
      </c>
      <c r="B90" s="149" t="s">
        <v>89</v>
      </c>
      <c r="C90" s="149"/>
      <c r="D90" s="120" t="s">
        <v>23</v>
      </c>
      <c r="E90" s="49">
        <f>Асгат!E90+Баяндэлгэр!E90+Dariganga!E90+munkhhaan!E90+Naran!E90+Ongon!E90+sukhbaatar!E90+Tuvshinshiree!E90+'Tumentsogt '!E90+'Uulbayan '!E90+khalzan!E90+erdenetsagaan!E90+'Baruu-Urt '!E90</f>
        <v>655</v>
      </c>
      <c r="F90" s="49">
        <f>Асгат!F90+Баяндэлгэр!F90+Dariganga!F90+munkhhaan!F90+Naran!F90+Ongon!F90+sukhbaatar!F90+Tuvshinshiree!F90+'Tumentsogt '!F90+'Uulbayan '!F90+khalzan!F90+erdenetsagaan!F90+'Baruu-Urt '!F90</f>
        <v>532</v>
      </c>
      <c r="G90" s="49">
        <f>Асгат!G90+Баяндэлгэр!G90+Dariganga!G90+munkhhaan!G90+Naran!G90+Ongon!G90+sukhbaatar!G90+Tuvshinshiree!G90+'Tumentsogt '!G90+'Uulbayan '!G90+khalzan!G90+erdenetsagaan!G90+'Baruu-Urt '!G90</f>
        <v>686</v>
      </c>
      <c r="H90" s="49">
        <f>Асгат!H90+Баяндэлгэр!H90+Dariganga!H90+munkhhaan!H90+Naran!H90+Ongon!H90+sukhbaatar!H90+Tuvshinshiree!H90+'Tumentsogt '!H90+'Uulbayan '!H90+khalzan!H90+erdenetsagaan!H90+'Baruu-Urt '!H90</f>
        <v>678</v>
      </c>
      <c r="I90" s="49">
        <f>Асгат!I90+Баяндэлгэр!I90+Dariganga!I90+munkhhaan!I90+Naran!I90+Ongon!I90+sukhbaatar!I90+Tuvshinshiree!I90+'Tumentsogt '!I90+'Uulbayan '!I90+khalzan!I90+erdenetsagaan!I90+'Baruu-Urt '!I90</f>
        <v>668</v>
      </c>
      <c r="J90" s="49">
        <f>Асгат!J90+Баяндэлгэр!J90+Dariganga!J90+munkhhaan!J90+Naran!J90+Ongon!J90+sukhbaatar!J90+Tuvshinshiree!J90+'Tumentsogt '!J90+'Uulbayan '!J90+khalzan!J90+erdenetsagaan!J90+'Baruu-Urt '!J90</f>
        <v>692</v>
      </c>
      <c r="K90" s="49">
        <f>Асгат!K90+Баяндэлгэр!K90+Dariganga!K90+munkhhaan!K90+Naran!K90+Ongon!K90+sukhbaatar!K90+Tuvshinshiree!K90+'Tumentsogt '!K90+'Uulbayan '!K90+khalzan!K90+erdenetsagaan!K90+'Baruu-Urt '!K90</f>
        <v>723</v>
      </c>
      <c r="L90" s="49">
        <f>Асгат!L90+Баяндэлгэр!L90+Dariganga!L90+munkhhaan!L90+Naran!L90+Ongon!L90+sukhbaatar!L90+Tuvshinshiree!L90+'Tumentsogt '!L90+'Uulbayan '!L90+khalzan!L90+erdenetsagaan!L90+'Baruu-Urt '!L90</f>
        <v>719</v>
      </c>
      <c r="M90" s="49">
        <f>Асгат!M90+Баяндэлгэр!M90+Dariganga!M90+munkhhaan!M90+Naran!M90+Ongon!M90+sukhbaatar!M90+Tuvshinshiree!M90+'Tumentsogt '!M90+'Uulbayan '!M90+khalzan!M90+erdenetsagaan!M90+'Baruu-Urt '!M90</f>
        <v>700</v>
      </c>
      <c r="N90" s="49">
        <f>Асгат!N90+Баяндэлгэр!N90+Dariganga!N90+munkhhaan!N90+Naran!N90+Ongon!N90+sukhbaatar!N90+Tuvshinshiree!N90+'Tumentsogt '!N90+'Uulbayan '!N90+khalzan!N90+erdenetsagaan!N90+'Baruu-Urt '!N90</f>
        <v>748</v>
      </c>
      <c r="O90" s="219">
        <f t="shared" si="19"/>
        <v>48</v>
      </c>
      <c r="P90" s="127">
        <f t="shared" si="20"/>
        <v>106.85714285714285</v>
      </c>
    </row>
    <row r="91" spans="1:16" s="16" customFormat="1" ht="13.5" customHeight="1" x14ac:dyDescent="0.2">
      <c r="A91" s="122">
        <v>86</v>
      </c>
      <c r="B91" s="149" t="s">
        <v>91</v>
      </c>
      <c r="C91" s="149"/>
      <c r="D91" s="120" t="s">
        <v>23</v>
      </c>
      <c r="E91" s="49">
        <f>Асгат!E91+Баяндэлгэр!E91+Dariganga!E91+munkhhaan!E91+Naran!E91+Ongon!E91+sukhbaatar!E91+Tuvshinshiree!E91+'Tumentsogt '!E91+'Uulbayan '!E91+khalzan!E91+erdenetsagaan!E91+'Baruu-Urt '!E91</f>
        <v>525</v>
      </c>
      <c r="F91" s="49">
        <f>Асгат!F91+Баяндэлгэр!F91+Dariganga!F91+munkhhaan!F91+Naran!F91+Ongon!F91+sukhbaatar!F91+Tuvshinshiree!F91+'Tumentsogt '!F91+'Uulbayan '!F91+khalzan!F91+erdenetsagaan!F91+'Baruu-Urt '!F91</f>
        <v>514</v>
      </c>
      <c r="G91" s="49">
        <f>Асгат!G91+Баяндэлгэр!G91+Dariganga!G91+munkhhaan!G91+Naran!G91+Ongon!G91+sukhbaatar!G91+Tuvshinshiree!G91+'Tumentsogt '!G91+'Uulbayan '!G91+khalzan!G91+erdenetsagaan!G91+'Baruu-Urt '!G91</f>
        <v>519</v>
      </c>
      <c r="H91" s="49">
        <f>Асгат!H91+Баяндэлгэр!H91+Dariganga!H91+munkhhaan!H91+Naran!H91+Ongon!H91+sukhbaatar!H91+Tuvshinshiree!H91+'Tumentsogt '!H91+'Uulbayan '!H91+khalzan!H91+erdenetsagaan!H91+'Baruu-Urt '!H91</f>
        <v>521</v>
      </c>
      <c r="I91" s="49">
        <f>Асгат!I91+Баяндэлгэр!I91+Dariganga!I91+munkhhaan!I91+Naran!I91+Ongon!I91+sukhbaatar!I91+Tuvshinshiree!I91+'Tumentsogt '!I91+'Uulbayan '!I91+khalzan!I91+erdenetsagaan!I91+'Baruu-Urt '!I91</f>
        <v>510</v>
      </c>
      <c r="J91" s="49">
        <f>Асгат!J91+Баяндэлгэр!J91+Dariganga!J91+munkhhaan!J91+Naran!J91+Ongon!J91+sukhbaatar!J91+Tuvshinshiree!J91+'Tumentsogt '!J91+'Uulbayan '!J91+khalzan!J91+erdenetsagaan!J91+'Baruu-Urt '!J91</f>
        <v>515</v>
      </c>
      <c r="K91" s="49">
        <f>Асгат!K91+Баяндэлгэр!K91+Dariganga!K91+munkhhaan!K91+Naran!K91+Ongon!K91+sukhbaatar!K91+Tuvshinshiree!K91+'Tumentsogt '!K91+'Uulbayan '!K91+khalzan!K91+erdenetsagaan!K91+'Baruu-Urt '!K91</f>
        <v>525</v>
      </c>
      <c r="L91" s="49">
        <f>Асгат!L91+Баяндэлгэр!L91+Dariganga!L91+munkhhaan!L91+Naran!L91+Ongon!L91+sukhbaatar!L91+Tuvshinshiree!L91+'Tumentsogt '!L91+'Uulbayan '!L91+khalzan!L91+erdenetsagaan!L91+'Baruu-Urt '!L91</f>
        <v>533</v>
      </c>
      <c r="M91" s="49">
        <f>Асгат!M91+Баяндэлгэр!M91+Dariganga!M91+munkhhaan!M91+Naran!M91+Ongon!M91+sukhbaatar!M91+Tuvshinshiree!M91+'Tumentsogt '!M91+'Uulbayan '!M91+khalzan!M91+erdenetsagaan!M91+'Baruu-Urt '!M91</f>
        <v>549</v>
      </c>
      <c r="N91" s="49">
        <f>Асгат!N91+Баяндэлгэр!N91+Dariganga!N91+munkhhaan!N91+Naran!N91+Ongon!N91+sukhbaatar!N91+Tuvshinshiree!N91+'Tumentsogt '!N91+'Uulbayan '!N91+khalzan!N91+erdenetsagaan!N91+'Baruu-Urt '!N91</f>
        <v>567</v>
      </c>
      <c r="O91" s="219">
        <f t="shared" si="19"/>
        <v>18</v>
      </c>
      <c r="P91" s="127">
        <f t="shared" si="20"/>
        <v>103.27868852459017</v>
      </c>
    </row>
    <row r="92" spans="1:16" s="16" customFormat="1" ht="13.5" customHeight="1" x14ac:dyDescent="0.2">
      <c r="A92" s="122">
        <v>87</v>
      </c>
      <c r="B92" s="149" t="s">
        <v>89</v>
      </c>
      <c r="C92" s="149"/>
      <c r="D92" s="120" t="s">
        <v>23</v>
      </c>
      <c r="E92" s="49">
        <f>Асгат!E92+Баяндэлгэр!E92+Dariganga!E92+munkhhaan!E92+Naran!E92+Ongon!E92+sukhbaatar!E92+Tuvshinshiree!E92+'Tumentsogt '!E92+'Uulbayan '!E92+khalzan!E92+erdenetsagaan!E92+'Baruu-Urt '!E92</f>
        <v>411</v>
      </c>
      <c r="F92" s="49">
        <f>Асгат!F92+Баяндэлгэр!F92+Dariganga!F92+munkhhaan!F92+Naran!F92+Ongon!F92+sukhbaatar!F92+Tuvshinshiree!F92+'Tumentsogt '!F92+'Uulbayan '!F92+khalzan!F92+erdenetsagaan!F92+'Baruu-Urt '!F92</f>
        <v>310</v>
      </c>
      <c r="G92" s="49">
        <f>Асгат!G92+Баяндэлгэр!G92+Dariganga!G92+munkhhaan!G92+Naran!G92+Ongon!G92+sukhbaatar!G92+Tuvshinshiree!G92+'Tumentsogt '!G92+'Uulbayan '!G92+khalzan!G92+erdenetsagaan!G92+'Baruu-Urt '!G92</f>
        <v>415</v>
      </c>
      <c r="H92" s="49">
        <f>Асгат!H92+Баяндэлгэр!H92+Dariganga!H92+munkhhaan!H92+Naran!H92+Ongon!H92+sukhbaatar!H92+Tuvshinshiree!H92+'Tumentsogt '!H92+'Uulbayan '!H92+khalzan!H92+erdenetsagaan!H92+'Baruu-Urt '!H92</f>
        <v>418</v>
      </c>
      <c r="I92" s="49">
        <f>Асгат!I92+Баяндэлгэр!I92+Dariganga!I92+munkhhaan!I92+Naran!I92+Ongon!I92+sukhbaatar!I92+Tuvshinshiree!I92+'Tumentsogt '!I92+'Uulbayan '!I92+khalzan!I92+erdenetsagaan!I92+'Baruu-Urt '!I92</f>
        <v>404</v>
      </c>
      <c r="J92" s="49">
        <f>Асгат!J92+Баяндэлгэр!J92+Dariganga!J92+munkhhaan!J92+Naran!J92+Ongon!J92+sukhbaatar!J92+Tuvshinshiree!J92+'Tumentsogt '!J92+'Uulbayan '!J92+khalzan!J92+erdenetsagaan!J92+'Baruu-Urt '!J92</f>
        <v>407</v>
      </c>
      <c r="K92" s="49">
        <f>Асгат!K92+Баяндэлгэр!K92+Dariganga!K92+munkhhaan!K92+Naran!K92+Ongon!K92+sukhbaatar!K92+Tuvshinshiree!K92+'Tumentsogt '!K92+'Uulbayan '!K92+khalzan!K92+erdenetsagaan!K92+'Baruu-Urt '!K92</f>
        <v>410</v>
      </c>
      <c r="L92" s="49">
        <f>Асгат!L92+Баяндэлгэр!L92+Dariganga!L92+munkhhaan!L92+Naran!L92+Ongon!L92+sukhbaatar!L92+Tuvshinshiree!L92+'Tumentsogt '!L92+'Uulbayan '!L92+khalzan!L92+erdenetsagaan!L92+'Baruu-Urt '!L92</f>
        <v>418</v>
      </c>
      <c r="M92" s="49">
        <f>Асгат!M92+Баяндэлгэр!M92+Dariganga!M92+munkhhaan!M92+Naran!M92+Ongon!M92+sukhbaatar!M92+Tuvshinshiree!M92+'Tumentsogt '!M92+'Uulbayan '!M92+khalzan!M92+erdenetsagaan!M92+'Baruu-Urt '!M92</f>
        <v>431</v>
      </c>
      <c r="N92" s="49">
        <f>Асгат!N92+Баяндэлгэр!N92+Dariganga!N92+munkhhaan!N92+Naran!N92+Ongon!N92+sukhbaatar!N92+Tuvshinshiree!N92+'Tumentsogt '!N92+'Uulbayan '!N92+khalzan!N92+erdenetsagaan!N92+'Baruu-Urt '!N92</f>
        <v>450</v>
      </c>
      <c r="O92" s="219">
        <f t="shared" si="19"/>
        <v>19</v>
      </c>
      <c r="P92" s="127">
        <f t="shared" si="20"/>
        <v>104.40835266821347</v>
      </c>
    </row>
    <row r="93" spans="1:16" s="16" customFormat="1" ht="13.5" customHeight="1" x14ac:dyDescent="0.2">
      <c r="A93" s="122">
        <v>88</v>
      </c>
      <c r="B93" s="149" t="s">
        <v>92</v>
      </c>
      <c r="C93" s="149"/>
      <c r="D93" s="120" t="s">
        <v>23</v>
      </c>
      <c r="E93" s="49">
        <f>Асгат!E93+Баяндэлгэр!E93+Dariganga!E93+munkhhaan!E93+Naran!E93+Ongon!E93+sukhbaatar!E93+Tuvshinshiree!E93+'Tumentsogt '!E93+'Uulbayan '!E93+khalzan!E93+erdenetsagaan!E93+'Baruu-Urt '!E93</f>
        <v>1433</v>
      </c>
      <c r="F93" s="49">
        <f>Асгат!F93+Баяндэлгэр!F93+Dariganga!F93+munkhhaan!F93+Naran!F93+Ongon!F93+sukhbaatar!F93+Tuvshinshiree!F93+'Tumentsogt '!F93+'Uulbayan '!F93+khalzan!F93+erdenetsagaan!F93+'Baruu-Urt '!F93</f>
        <v>1090</v>
      </c>
      <c r="G93" s="49">
        <f>Асгат!G93+Баяндэлгэр!G93+Dariganga!G93+munkhhaan!G93+Naran!G93+Ongon!G93+sukhbaatar!G93+Tuvshinshiree!G93+'Tumentsogt '!G93+'Uulbayan '!G93+khalzan!G93+erdenetsagaan!G93+'Baruu-Urt '!G93</f>
        <v>951</v>
      </c>
      <c r="H93" s="49">
        <f>Асгат!H93+Баяндэлгэр!H93+Dariganga!H93+munkhhaan!H93+Naran!H93+Ongon!H93+sukhbaatar!H93+Tuvshinshiree!H93+'Tumentsogt '!H93+'Uulbayan '!H93+khalzan!H93+erdenetsagaan!H93+'Baruu-Urt '!H93</f>
        <v>882</v>
      </c>
      <c r="I93" s="49">
        <f>Асгат!I93+Баяндэлгэр!I93+Dariganga!I93+munkhhaan!I93+Naran!I93+Ongon!I93+sukhbaatar!I93+Tuvshinshiree!I93+'Tumentsogt '!I93+'Uulbayan '!I93+khalzan!I93+erdenetsagaan!I93+'Baruu-Urt '!I93</f>
        <v>917</v>
      </c>
      <c r="J93" s="49">
        <f>Асгат!J93+Баяндэлгэр!J93+Dariganga!J93+munkhhaan!J93+Naran!J93+Ongon!J93+sukhbaatar!J93+Tuvshinshiree!J93+'Tumentsogt '!J93+'Uulbayan '!J93+khalzan!J93+erdenetsagaan!J93+'Baruu-Urt '!J93</f>
        <v>1015</v>
      </c>
      <c r="K93" s="49">
        <f>Асгат!K93+Баяндэлгэр!K93+Dariganga!K93+munkhhaan!K93+Naran!K93+Ongon!K93+sukhbaatar!K93+Tuvshinshiree!K93+'Tumentsogt '!K93+'Uulbayan '!K93+khalzan!K93+erdenetsagaan!K93+'Baruu-Urt '!K93</f>
        <v>1067</v>
      </c>
      <c r="L93" s="49">
        <f>Асгат!L93+Баяндэлгэр!L93+Dariganga!L93+munkhhaan!L93+Naran!L93+Ongon!L93+sukhbaatar!L93+Tuvshinshiree!L93+'Tumentsogt '!L93+'Uulbayan '!L93+khalzan!L93+erdenetsagaan!L93+'Baruu-Urt '!L93</f>
        <v>1266</v>
      </c>
      <c r="M93" s="49">
        <f>Асгат!M93+Баяндэлгэр!M93+Dariganga!M93+munkhhaan!M93+Naran!M93+Ongon!M93+sukhbaatar!M93+Tuvshinshiree!M93+'Tumentsogt '!M93+'Uulbayan '!M93+khalzan!M93+erdenetsagaan!M93+'Baruu-Urt '!M93</f>
        <v>1233</v>
      </c>
      <c r="N93" s="49">
        <f>Асгат!N93+Баяндэлгэр!N93+Dariganga!N93+munkhhaan!N93+Naran!N93+Ongon!N93+sukhbaatar!N93+Tuvshinshiree!N93+'Tumentsogt '!N93+'Uulbayan '!N93+khalzan!N93+erdenetsagaan!N93+'Baruu-Urt '!N93</f>
        <v>1484</v>
      </c>
      <c r="O93" s="219">
        <f t="shared" si="19"/>
        <v>251</v>
      </c>
      <c r="P93" s="127">
        <f t="shared" si="20"/>
        <v>120.35685320356852</v>
      </c>
    </row>
    <row r="94" spans="1:16" s="16" customFormat="1" ht="13.5" customHeight="1" x14ac:dyDescent="0.2">
      <c r="A94" s="122">
        <v>89</v>
      </c>
      <c r="B94" s="149" t="s">
        <v>93</v>
      </c>
      <c r="C94" s="149"/>
      <c r="D94" s="120" t="s">
        <v>23</v>
      </c>
      <c r="E94" s="49">
        <f>Асгат!E94+Баяндэлгэр!E94+Dariganga!E94+munkhhaan!E94+Naran!E94+Ongon!E94+sukhbaatar!E94+Tuvshinshiree!E94+'Tumentsogt '!E94+'Uulbayan '!E94+khalzan!E94+erdenetsagaan!E94+'Baruu-Urt '!E94</f>
        <v>1288</v>
      </c>
      <c r="F94" s="49">
        <f>Асгат!F94+Баяндэлгэр!F94+Dariganga!F94+munkhhaan!F94+Naran!F94+Ongon!F94+sukhbaatar!F94+Tuvshinshiree!F94+'Tumentsogt '!F94+'Uulbayan '!F94+khalzan!F94+erdenetsagaan!F94+'Baruu-Urt '!F94</f>
        <v>1185</v>
      </c>
      <c r="G94" s="49">
        <f>Асгат!G94+Баяндэлгэр!G94+Dariganga!G94+munkhhaan!G94+Naran!G94+Ongon!G94+sukhbaatar!G94+Tuvshinshiree!G94+'Tumentsogt '!G94+'Uulbayan '!G94+khalzan!G94+erdenetsagaan!G94+'Baruu-Urt '!G94</f>
        <v>1176</v>
      </c>
      <c r="H94" s="49">
        <f>Асгат!H94+Баяндэлгэр!H94+Dariganga!H94+munkhhaan!H94+Naran!H94+Ongon!H94+sukhbaatar!H94+Tuvshinshiree!H94+'Tumentsogt '!H94+'Uulbayan '!H94+khalzan!H94+erdenetsagaan!H94+'Baruu-Urt '!H94</f>
        <v>1118</v>
      </c>
      <c r="I94" s="49">
        <f>Асгат!I94+Баяндэлгэр!I94+Dariganga!I94+munkhhaan!I94+Naran!I94+Ongon!I94+sukhbaatar!I94+Tuvshinshiree!I94+'Tumentsogt '!I94+'Uulbayan '!I94+khalzan!I94+erdenetsagaan!I94+'Baruu-Urt '!I94</f>
        <v>1033</v>
      </c>
      <c r="J94" s="49">
        <f>Асгат!J94+Баяндэлгэр!J94+Dariganga!J94+munkhhaan!J94+Naran!J94+Ongon!J94+sukhbaatar!J94+Tuvshinshiree!J94+'Tumentsogt '!J94+'Uulbayan '!J94+khalzan!J94+erdenetsagaan!J94+'Baruu-Urt '!J94</f>
        <v>950</v>
      </c>
      <c r="K94" s="49">
        <f>Асгат!K94+Баяндэлгэр!K94+Dariganga!K94+munkhhaan!K94+Naran!K94+Ongon!K94+sukhbaatar!K94+Tuvshinshiree!K94+'Tumentsogt '!K94+'Uulbayan '!K94+khalzan!K94+erdenetsagaan!K94+'Baruu-Urt '!K94</f>
        <v>921</v>
      </c>
      <c r="L94" s="49">
        <f>Асгат!L94+Баяндэлгэр!L94+Dariganga!L94+munkhhaan!L94+Naran!L94+Ongon!L94+sukhbaatar!L94+Tuvshinshiree!L94+'Tumentsogt '!L94+'Uulbayan '!L94+khalzan!L94+erdenetsagaan!L94+'Baruu-Urt '!L94</f>
        <v>980</v>
      </c>
      <c r="M94" s="49">
        <f>Асгат!M94+Баяндэлгэр!M94+Dariganga!M94+munkhhaan!M94+Naran!M94+Ongon!M94+sukhbaatar!M94+Tuvshinshiree!M94+'Tumentsogt '!M94+'Uulbayan '!M94+khalzan!M94+erdenetsagaan!M94+'Baruu-Urt '!M94</f>
        <v>970</v>
      </c>
      <c r="N94" s="124">
        <f>Асгат!N94+Баяндэлгэр!N94+Dariganga!N94+munkhhaan!N94+Naran!N94+Ongon!N94+sukhbaatar!N94+Tuvshinshiree!N94+'Tumentsogt '!N94+'Uulbayan '!N94+khalzan!N94+erdenetsagaan!N94+'Baruu-Urt '!N94</f>
        <v>959</v>
      </c>
      <c r="O94" s="219">
        <f t="shared" si="19"/>
        <v>-11</v>
      </c>
      <c r="P94" s="127">
        <f t="shared" si="20"/>
        <v>98.86597938144331</v>
      </c>
    </row>
    <row r="95" spans="1:16" s="16" customFormat="1" ht="13.5" customHeight="1" x14ac:dyDescent="0.2">
      <c r="A95" s="122">
        <v>90</v>
      </c>
      <c r="B95" s="149" t="s">
        <v>94</v>
      </c>
      <c r="C95" s="149"/>
      <c r="D95" s="120" t="s">
        <v>23</v>
      </c>
      <c r="E95" s="49">
        <f>Асгат!E95+Баяндэлгэр!E95+Dariganga!E95+munkhhaan!E95+Naran!E95+Ongon!E95+sukhbaatar!E95+Tuvshinshiree!E95+'Tumentsogt '!E95+'Uulbayan '!E95+khalzan!E95+erdenetsagaan!E95+'Baruu-Urt '!E95</f>
        <v>1039</v>
      </c>
      <c r="F95" s="49">
        <f>Асгат!F95+Баяндэлгэр!F95+Dariganga!F95+munkhhaan!F95+Naran!F95+Ongon!F95+sukhbaatar!F95+Tuvshinshiree!F95+'Tumentsogt '!F95+'Uulbayan '!F95+khalzan!F95+erdenetsagaan!F95+'Baruu-Urt '!F95</f>
        <v>1192</v>
      </c>
      <c r="G95" s="49">
        <f>Асгат!G95+Баяндэлгэр!G95+Dariganga!G95+munkhhaan!G95+Naran!G95+Ongon!G95+sukhbaatar!G95+Tuvshinshiree!G95+'Tumentsogt '!G95+'Uulbayan '!G95+khalzan!G95+erdenetsagaan!G95+'Baruu-Urt '!G95</f>
        <v>1161</v>
      </c>
      <c r="H95" s="49">
        <f>Асгат!H95+Баяндэлгэр!H95+Dariganga!H95+munkhhaan!H95+Naran!H95+Ongon!H95+sukhbaatar!H95+Tuvshinshiree!H95+'Tumentsogt '!H95+'Uulbayan '!H95+khalzan!H95+erdenetsagaan!H95+'Baruu-Urt '!H95</f>
        <v>1288</v>
      </c>
      <c r="I95" s="49">
        <f>Асгат!I95+Баяндэлгэр!I95+Dariganga!I95+munkhhaan!I95+Naran!I95+Ongon!I95+sukhbaatar!I95+Tuvshinshiree!I95+'Tumentsogt '!I95+'Uulbayan '!I95+khalzan!I95+erdenetsagaan!I95+'Baruu-Urt '!I95</f>
        <v>1248</v>
      </c>
      <c r="J95" s="49">
        <f>Асгат!J95+Баяндэлгэр!J95+Dariganga!J95+munkhhaan!J95+Naran!J95+Ongon!J95+sukhbaatar!J95+Tuvshinshiree!J95+'Tumentsogt '!J95+'Uulbayan '!J95+khalzan!J95+erdenetsagaan!J95+'Baruu-Urt '!J95</f>
        <v>1217</v>
      </c>
      <c r="K95" s="49">
        <f>Асгат!K95+Баяндэлгэр!K95+Dariganga!K95+munkhhaan!K95+Naran!K95+Ongon!K95+sukhbaatar!K95+Tuvshinshiree!K95+'Tumentsogt '!K95+'Uulbayan '!K95+khalzan!K95+erdenetsagaan!K95+'Baruu-Urt '!K95</f>
        <v>1329</v>
      </c>
      <c r="L95" s="49">
        <f>Асгат!L95+Баяндэлгэр!L95+Dariganga!L95+munkhhaan!L95+Naran!L95+Ongon!L95+sukhbaatar!L95+Tuvshinshiree!L95+'Tumentsogt '!L95+'Uulbayan '!L95+khalzan!L95+erdenetsagaan!L95+'Baruu-Urt '!L95</f>
        <v>1395</v>
      </c>
      <c r="M95" s="49">
        <f>Асгат!M95+Баяндэлгэр!M95+Dariganga!M95+munkhhaan!M95+Naran!M95+Ongon!M95+sukhbaatar!M95+Tuvshinshiree!M95+'Tumentsogt '!M95+'Uulbayan '!M95+khalzan!M95+erdenetsagaan!M95+'Baruu-Urt '!M95</f>
        <v>1251</v>
      </c>
      <c r="N95" s="49">
        <f>Асгат!N95+Баяндэлгэр!N95+Dariganga!N95+munkhhaan!N95+Naran!N95+Ongon!N95+sukhbaatar!N95+Tuvshinshiree!N95+'Tumentsogt '!N95+'Uulbayan '!N95+khalzan!N95+erdenetsagaan!N95+'Baruu-Urt '!N95</f>
        <v>1275</v>
      </c>
      <c r="O95" s="219">
        <f t="shared" si="19"/>
        <v>24</v>
      </c>
      <c r="P95" s="127">
        <f t="shared" si="20"/>
        <v>101.91846522781776</v>
      </c>
    </row>
    <row r="96" spans="1:16" s="16" customFormat="1" ht="13.5" customHeight="1" x14ac:dyDescent="0.2">
      <c r="A96" s="122">
        <v>91</v>
      </c>
      <c r="B96" s="149" t="s">
        <v>95</v>
      </c>
      <c r="C96" s="149"/>
      <c r="D96" s="120" t="s">
        <v>23</v>
      </c>
      <c r="E96" s="49">
        <f>Асгат!E96+Баяндэлгэр!E96+Dariganga!E96+munkhhaan!E96+Naran!E96+Ongon!E96+sukhbaatar!E96+Tuvshinshiree!E96+'Tumentsogt '!E96+'Uulbayan '!E96+khalzan!E96+erdenetsagaan!E96+'Baruu-Urt '!E96</f>
        <v>1039</v>
      </c>
      <c r="F96" s="49">
        <f>Асгат!F96+Баяндэлгэр!F96+Dariganga!F96+munkhhaan!F96+Naran!F96+Ongon!F96+sukhbaatar!F96+Tuvshinshiree!F96+'Tumentsogt '!F96+'Uulbayan '!F96+khalzan!F96+erdenetsagaan!F96+'Baruu-Urt '!F96</f>
        <v>1190</v>
      </c>
      <c r="G96" s="49">
        <f>Асгат!G96+Баяндэлгэр!G96+Dariganga!G96+munkhhaan!G96+Naran!G96+Ongon!G96+sukhbaatar!G96+Tuvshinshiree!G96+'Tumentsogt '!G96+'Uulbayan '!G96+khalzan!G96+erdenetsagaan!G96+'Baruu-Urt '!G96</f>
        <v>1160</v>
      </c>
      <c r="H96" s="49">
        <f>Асгат!H96+Баяндэлгэр!H96+Dariganga!H96+munkhhaan!H96+Naran!H96+Ongon!H96+sukhbaatar!H96+Tuvshinshiree!H96+'Tumentsogt '!H96+'Uulbayan '!H96+khalzan!H96+erdenetsagaan!H96+'Baruu-Urt '!H96</f>
        <v>1297</v>
      </c>
      <c r="I96" s="49">
        <f>Асгат!I96+Баяндэлгэр!I96+Dariganga!I96+munkhhaan!I96+Naran!I96+Ongon!I96+sukhbaatar!I96+Tuvshinshiree!I96+'Tumentsogt '!I96+'Uulbayan '!I96+khalzan!I96+erdenetsagaan!I96+'Baruu-Urt '!I96</f>
        <v>1259</v>
      </c>
      <c r="J96" s="49">
        <f>Асгат!J96+Баяндэлгэр!J96+Dariganga!J96+munkhhaan!J96+Naran!J96+Ongon!J96+sukhbaatar!J96+Tuvshinshiree!J96+'Tumentsogt '!J96+'Uulbayan '!J96+khalzan!J96+erdenetsagaan!J96+'Baruu-Urt '!J96</f>
        <v>1224</v>
      </c>
      <c r="K96" s="49">
        <f>Асгат!K96+Баяндэлгэр!K96+Dariganga!K96+munkhhaan!K96+Naran!K96+Ongon!K96+sukhbaatar!K96+Tuvshinshiree!K96+'Tumentsogt '!K96+'Uulbayan '!K96+khalzan!K96+erdenetsagaan!K96+'Baruu-Urt '!K96</f>
        <v>1330</v>
      </c>
      <c r="L96" s="49">
        <f>Асгат!L96+Баяндэлгэр!L96+Dariganga!L96+munkhhaan!L96+Naran!L96+Ongon!L96+sukhbaatar!L96+Tuvshinshiree!L96+'Tumentsogt '!L96+'Uulbayan '!L96+khalzan!L96+erdenetsagaan!L96+'Baruu-Urt '!L96</f>
        <v>1395</v>
      </c>
      <c r="M96" s="49">
        <f>Асгат!M96+Баяндэлгэр!M96+Dariganga!M96+munkhhaan!M96+Naran!M96+Ongon!M96+sukhbaatar!M96+Tuvshinshiree!M96+'Tumentsogt '!M96+'Uulbayan '!M96+khalzan!M96+erdenetsagaan!M96+'Baruu-Urt '!M96</f>
        <v>1262</v>
      </c>
      <c r="N96" s="49">
        <f>Асгат!N96+Баяндэлгэр!N96+Dariganga!N96+munkhhaan!N96+Naran!N96+Ongon!N96+sukhbaatar!N96+Tuvshinshiree!N96+'Tumentsogt '!N96+'Uulbayan '!N96+khalzan!N96+erdenetsagaan!N96+'Baruu-Urt '!N96</f>
        <v>1275</v>
      </c>
      <c r="O96" s="219">
        <f t="shared" si="19"/>
        <v>13</v>
      </c>
      <c r="P96" s="127">
        <f t="shared" si="20"/>
        <v>101.03011093502377</v>
      </c>
    </row>
    <row r="97" spans="1:16" s="16" customFormat="1" ht="27" customHeight="1" x14ac:dyDescent="0.2">
      <c r="A97" s="122">
        <v>92</v>
      </c>
      <c r="B97" s="149" t="s">
        <v>96</v>
      </c>
      <c r="C97" s="149"/>
      <c r="D97" s="120" t="s">
        <v>23</v>
      </c>
      <c r="E97" s="83">
        <f>Асгат!E97+Баяндэлгэр!E97+Dariganga!E97+munkhhaan!E97+Naran!E97+Ongon!E97+sukhbaatar!E97+Tuvshinshiree!E97+'Tumentsogt '!E97+'Uulbayan '!E97+khalzan!E97+erdenetsagaan!E97+'Baruu-Urt '!E97</f>
        <v>24</v>
      </c>
      <c r="F97" s="83">
        <f>Асгат!F97+Баяндэлгэр!F97+Dariganga!F97+munkhhaan!F97+Naran!F97+Ongon!F97+sukhbaatar!F97+Tuvshinshiree!F97+'Tumentsogt '!F97+'Uulbayan '!F97+khalzan!F97+erdenetsagaan!F97+'Baruu-Urt '!F97</f>
        <v>22</v>
      </c>
      <c r="G97" s="83">
        <f>Асгат!G97+Баяндэлгэр!G97+Dariganga!G97+munkhhaan!G97+Naran!G97+Ongon!G97+sukhbaatar!G97+Tuvshinshiree!G97+'Tumentsogt '!G97+'Uulbayan '!G97+khalzan!G97+erdenetsagaan!G97+'Baruu-Urt '!G97</f>
        <v>25</v>
      </c>
      <c r="H97" s="83">
        <f>Асгат!H97+Баяндэлгэр!H97+Dariganga!H97+munkhhaan!H97+Naran!H97+Ongon!H97+sukhbaatar!H97+Tuvshinshiree!H97+'Tumentsogt '!H97+'Uulbayan '!H97+khalzan!H97+erdenetsagaan!H97+'Baruu-Urt '!H97</f>
        <v>24</v>
      </c>
      <c r="I97" s="83">
        <f>Асгат!I97+Баяндэлгэр!I97+Dariganga!I97+munkhhaan!I97+Naran!I97+Ongon!I97+sukhbaatar!I97+Tuvshinshiree!I97+'Tumentsogt '!I97+'Uulbayan '!I97+khalzan!I97+erdenetsagaan!I97+'Baruu-Urt '!I97</f>
        <v>28</v>
      </c>
      <c r="J97" s="83">
        <f>Асгат!J97+Баяндэлгэр!J97+Dariganga!J97+munkhhaan!J97+Naran!J97+Ongon!J97+sukhbaatar!J97+Tuvshinshiree!J97+'Tumentsogt '!J97+'Uulbayan '!J97+khalzan!J97+erdenetsagaan!J97+'Baruu-Urt '!J97</f>
        <v>19</v>
      </c>
      <c r="K97" s="83">
        <f>Асгат!K97+Баяндэлгэр!K97+Dariganga!K97+munkhhaan!K97+Naran!K97+Ongon!K97+sukhbaatar!K97+Tuvshinshiree!K97+'Tumentsogt '!K97+'Uulbayan '!K97+khalzan!K97+erdenetsagaan!K97+'Baruu-Urt '!K97</f>
        <v>27</v>
      </c>
      <c r="L97" s="83">
        <f>Асгат!L97+Баяндэлгэр!L97+Dariganga!L97+munkhhaan!L97+Naran!L97+Ongon!L97+sukhbaatar!L97+Tuvshinshiree!L97+'Tumentsogt '!L97+'Uulbayan '!L97+khalzan!L97+erdenetsagaan!L97+'Baruu-Urt '!L97</f>
        <v>26</v>
      </c>
      <c r="M97" s="83">
        <f>Асгат!M97+Баяндэлгэр!M97+Dariganga!M97+munkhhaan!M97+Naran!M97+Ongon!M97+sukhbaatar!M97+Tuvshinshiree!M97+'Tumentsogt '!M97+'Uulbayan '!M97+khalzan!M97+erdenetsagaan!M97+'Baruu-Urt '!M97</f>
        <v>28</v>
      </c>
      <c r="N97" s="83">
        <f>Асгат!N97+Баяндэлгэр!N97+Dariganga!N97+munkhhaan!N97+Naran!N97+Ongon!N97+sukhbaatar!N97+Tuvshinshiree!N97+'Tumentsogt '!N97+'Uulbayan '!N97+khalzan!N97+erdenetsagaan!N97+'Baruu-Urt '!N97</f>
        <v>22</v>
      </c>
      <c r="O97" s="219">
        <f t="shared" si="19"/>
        <v>-6</v>
      </c>
      <c r="P97" s="127">
        <f t="shared" si="20"/>
        <v>78.571428571428569</v>
      </c>
    </row>
    <row r="98" spans="1:16" s="16" customFormat="1" ht="13.5" customHeight="1" x14ac:dyDescent="0.2">
      <c r="A98" s="122">
        <v>93</v>
      </c>
      <c r="B98" s="149" t="s">
        <v>97</v>
      </c>
      <c r="C98" s="149"/>
      <c r="D98" s="120" t="s">
        <v>23</v>
      </c>
      <c r="E98" s="83">
        <f>Асгат!E98+Баяндэлгэр!E98+Dariganga!E98+munkhhaan!E98+Naran!E98+Ongon!E98+sukhbaatar!E98+Tuvshinshiree!E98+'Tumentsogt '!E98+'Uulbayan '!E98+khalzan!E98+erdenetsagaan!E98+'Baruu-Urt '!E98</f>
        <v>3</v>
      </c>
      <c r="F98" s="83">
        <f>Асгат!F98+Баяндэлгэр!F98+Dariganga!F98+munkhhaan!F98+Naran!F98+Ongon!F98+sukhbaatar!F98+Tuvshinshiree!F98+'Tumentsogt '!F98+'Uulbayan '!F98+khalzan!F98+erdenetsagaan!F98+'Baruu-Urt '!F98</f>
        <v>5</v>
      </c>
      <c r="G98" s="83">
        <f>Асгат!G98+Баяндэлгэр!G98+Dariganga!G98+munkhhaan!G98+Naran!G98+Ongon!G98+sukhbaatar!G98+Tuvshinshiree!G98+'Tumentsogt '!G98+'Uulbayan '!G98+khalzan!G98+erdenetsagaan!G98+'Baruu-Urt '!G98</f>
        <v>5</v>
      </c>
      <c r="H98" s="83">
        <f>Асгат!H98+Баяндэлгэр!H98+Dariganga!H98+munkhhaan!H98+Naran!H98+Ongon!H98+sukhbaatar!H98+Tuvshinshiree!H98+'Tumentsogt '!H98+'Uulbayan '!H98+khalzan!H98+erdenetsagaan!H98+'Baruu-Urt '!H98</f>
        <v>8</v>
      </c>
      <c r="I98" s="83">
        <f>Асгат!I98+Баяндэлгэр!I98+Dariganga!I98+munkhhaan!I98+Naran!I98+Ongon!I98+sukhbaatar!I98+Tuvshinshiree!I98+'Tumentsogt '!I98+'Uulbayan '!I98+khalzan!I98+erdenetsagaan!I98+'Baruu-Urt '!I98</f>
        <v>5</v>
      </c>
      <c r="J98" s="83">
        <f>Асгат!J98+Баяндэлгэр!J98+Dariganga!J98+munkhhaan!J98+Naran!J98+Ongon!J98+sukhbaatar!J98+Tuvshinshiree!J98+'Tumentsogt '!J98+'Uulbayan '!J98+khalzan!J98+erdenetsagaan!J98+'Baruu-Urt '!J98</f>
        <v>7</v>
      </c>
      <c r="K98" s="83">
        <f>Асгат!K98+Баяндэлгэр!K98+Dariganga!K98+munkhhaan!K98+Naran!K98+Ongon!K98+sukhbaatar!K98+Tuvshinshiree!K98+'Tumentsogt '!K98+'Uulbayan '!K98+khalzan!K98+erdenetsagaan!K98+'Baruu-Urt '!K98</f>
        <v>6</v>
      </c>
      <c r="L98" s="83">
        <f>Асгат!L98+Баяндэлгэр!L98+Dariganga!L98+munkhhaan!L98+Naran!L98+Ongon!L98+sukhbaatar!L98+Tuvshinshiree!L98+'Tumentsogt '!L98+'Uulbayan '!L98+khalzan!L98+erdenetsagaan!L98+'Baruu-Urt '!L98</f>
        <v>6</v>
      </c>
      <c r="M98" s="83">
        <f>Асгат!M98+Баяндэлгэр!M98+Dariganga!M98+munkhhaan!M98+Naran!M98+Ongon!M98+sukhbaatar!M98+Tuvshinshiree!M98+'Tumentsogt '!M98+'Uulbayan '!M98+khalzan!M98+erdenetsagaan!M98+'Baruu-Urt '!M98</f>
        <v>7</v>
      </c>
      <c r="N98" s="83">
        <f>Асгат!N98+Баяндэлгэр!N98+Dariganga!N98+munkhhaan!N98+Naran!N98+Ongon!N98+sukhbaatar!N98+Tuvshinshiree!N98+'Tumentsogt '!N98+'Uulbayan '!N98+khalzan!N98+erdenetsagaan!N98+'Baruu-Urt '!N98</f>
        <v>4</v>
      </c>
      <c r="O98" s="219">
        <f t="shared" si="19"/>
        <v>-3</v>
      </c>
      <c r="P98" s="127">
        <f t="shared" si="20"/>
        <v>57.142857142857139</v>
      </c>
    </row>
    <row r="99" spans="1:16" s="16" customFormat="1" ht="13.5" customHeight="1" x14ac:dyDescent="0.2">
      <c r="A99" s="122">
        <v>94</v>
      </c>
      <c r="B99" s="149" t="s">
        <v>98</v>
      </c>
      <c r="C99" s="149"/>
      <c r="D99" s="120" t="s">
        <v>23</v>
      </c>
      <c r="E99" s="83">
        <f>Асгат!E99+Баяндэлгэр!E99+Dariganga!E99+munkhhaan!E99+Naran!E99+Ongon!E99+sukhbaatar!E99+Tuvshinshiree!E99+'Tumentsogt '!E99+'Uulbayan '!E99+khalzan!E99+erdenetsagaan!E99+'Baruu-Urt '!E99</f>
        <v>1304</v>
      </c>
      <c r="F99" s="83">
        <f>Асгат!F99+Баяндэлгэр!F99+Dariganga!F99+munkhhaan!F99+Naran!F99+Ongon!F99+sukhbaatar!F99+Tuvshinshiree!F99+'Tumentsogt '!F99+'Uulbayan '!F99+khalzan!F99+erdenetsagaan!F99+'Baruu-Urt '!F99</f>
        <v>904</v>
      </c>
      <c r="G99" s="83">
        <f>Асгат!G99+Баяндэлгэр!G99+Dariganga!G99+munkhhaan!G99+Naran!G99+Ongon!G99+sukhbaatar!G99+Tuvshinshiree!G99+'Tumentsogt '!G99+'Uulbayan '!G99+khalzan!G99+erdenetsagaan!G99+'Baruu-Urt '!G99</f>
        <v>591</v>
      </c>
      <c r="H99" s="83">
        <f>Асгат!H99+Баяндэлгэр!H99+Dariganga!H99+munkhhaan!H99+Naran!H99+Ongon!H99+sukhbaatar!H99+Tuvshinshiree!H99+'Tumentsogt '!H99+'Uulbayan '!H99+khalzan!H99+erdenetsagaan!H99+'Baruu-Urt '!H99</f>
        <v>652</v>
      </c>
      <c r="I99" s="83">
        <f>Асгат!I99+Баяндэлгэр!I99+Dariganga!I99+munkhhaan!I99+Naran!I99+Ongon!I99+sukhbaatar!I99+Tuvshinshiree!I99+'Tumentsogt '!I99+'Uulbayan '!I99+khalzan!I99+erdenetsagaan!I99+'Baruu-Urt '!I99</f>
        <v>715</v>
      </c>
      <c r="J99" s="83">
        <f>Асгат!J99+Баяндэлгэр!J99+Dariganga!J99+munkhhaan!J99+Naran!J99+Ongon!J99+sukhbaatar!J99+Tuvshinshiree!J99+'Tumentsogt '!J99+'Uulbayan '!J99+khalzan!J99+erdenetsagaan!J99+'Baruu-Urt '!J99</f>
        <v>992</v>
      </c>
      <c r="K99" s="83">
        <f>Асгат!K99+Баяндэлгэр!K99+Dariganga!K99+munkhhaan!K99+Naran!K99+Ongon!K99+sukhbaatar!K99+Tuvshinshiree!K99+'Tumentsogt '!K99+'Uulbayan '!K99+khalzan!K99+erdenetsagaan!K99+'Baruu-Urt '!K99</f>
        <v>539</v>
      </c>
      <c r="L99" s="83">
        <f>Асгат!L99+Баяндэлгэр!L99+Dariganga!L99+munkhhaan!L99+Naran!L99+Ongon!L99+sukhbaatar!L99+Tuvshinshiree!L99+'Tumentsogt '!L99+'Uulbayan '!L99+khalzan!L99+erdenetsagaan!L99+'Baruu-Urt '!L99</f>
        <v>788</v>
      </c>
      <c r="M99" s="83">
        <f>Асгат!M99+Баяндэлгэр!M99+Dariganga!M99+munkhhaan!M99+Naran!M99+Ongon!M99+sukhbaatar!M99+Tuvshinshiree!M99+'Tumentsogt '!M99+'Uulbayan '!M99+khalzan!M99+erdenetsagaan!M99+'Baruu-Urt '!M99</f>
        <v>1294</v>
      </c>
      <c r="N99" s="83">
        <f>Асгат!N99+Баяндэлгэр!N99+Dariganga!N99+munkhhaan!N99+Naran!N99+Ongon!N99+sukhbaatar!N99+Tuvshinshiree!N99+'Tumentsogt '!N99+'Uulbayan '!N99+khalzan!N99+erdenetsagaan!N99+'Baruu-Urt '!N99</f>
        <v>1276</v>
      </c>
      <c r="O99" s="219">
        <f t="shared" si="19"/>
        <v>-18</v>
      </c>
      <c r="P99" s="127">
        <f t="shared" si="20"/>
        <v>98.608964451313753</v>
      </c>
    </row>
    <row r="100" spans="1:16" s="16" customFormat="1" ht="13.5" customHeight="1" x14ac:dyDescent="0.2">
      <c r="A100" s="122">
        <v>95</v>
      </c>
      <c r="B100" s="149" t="s">
        <v>99</v>
      </c>
      <c r="C100" s="149"/>
      <c r="D100" s="120" t="s">
        <v>7</v>
      </c>
      <c r="E100" s="83">
        <f>Асгат!E100+Баяндэлгэр!E100+Dariganga!E100+munkhhaan!E100+Naran!E100+Ongon!E100+sukhbaatar!E100+Tuvshinshiree!E100+'Tumentsogt '!E100+'Uulbayan '!E100+khalzan!E100+erdenetsagaan!E100+'Baruu-Urt '!E100</f>
        <v>200</v>
      </c>
      <c r="F100" s="83">
        <f>Асгат!F100+Баяндэлгэр!F100+Dariganga!F100+munkhhaan!F100+Naran!F100+Ongon!F100+sukhbaatar!F100+Tuvshinshiree!F100+'Tumentsogt '!F100+'Uulbayan '!F100+khalzan!F100+erdenetsagaan!F100+'Baruu-Urt '!F100</f>
        <v>200</v>
      </c>
      <c r="G100" s="83">
        <f>Асгат!G100+Баяндэлгэр!G100+Dariganga!G100+munkhhaan!G100+Naran!G100+Ongon!G100+sukhbaatar!G100+Tuvshinshiree!G100+'Tumentsogt '!G100+'Uulbayan '!G100+khalzan!G100+erdenetsagaan!G100+'Baruu-Urt '!G100</f>
        <v>200</v>
      </c>
      <c r="H100" s="83">
        <f>Асгат!H100+Баяндэлгэр!H100+Dariganga!H100+munkhhaan!H100+Naran!H100+Ongon!H100+sukhbaatar!H100+Tuvshinshiree!H100+'Tumentsogt '!H100+'Uulbayan '!H100+khalzan!H100+erdenetsagaan!H100+'Baruu-Urt '!H100</f>
        <v>238</v>
      </c>
      <c r="I100" s="83">
        <f>Асгат!I100+Баяндэлгэр!I100+Dariganga!I100+munkhhaan!I100+Naran!I100+Ongon!I100+sukhbaatar!I100+Tuvshinshiree!I100+'Tumentsogt '!I100+'Uulbayan '!I100+khalzan!I100+erdenetsagaan!I100+'Baruu-Urt '!I100</f>
        <v>261</v>
      </c>
      <c r="J100" s="83">
        <f>Асгат!J100+Баяндэлгэр!J100+Dariganga!J100+munkhhaan!J100+Naran!J100+Ongon!J100+sukhbaatar!J100+Tuvshinshiree!J100+'Tumentsogt '!J100+'Uulbayan '!J100+khalzan!J100+erdenetsagaan!J100+'Baruu-Urt '!J100</f>
        <v>297</v>
      </c>
      <c r="K100" s="83">
        <f>Асгат!K100+Баяндэлгэр!K100+Dariganga!K100+munkhhaan!K100+Naran!K100+Ongon!K100+sukhbaatar!K100+Tuvshinshiree!K100+'Tumentsogt '!K100+'Uulbayan '!K100+khalzan!K100+erdenetsagaan!K100+'Baruu-Urt '!K100</f>
        <v>329</v>
      </c>
      <c r="L100" s="83">
        <f>Асгат!L100+Баяндэлгэр!L100+Dariganga!L100+munkhhaan!L100+Naran!L100+Ongon!L100+sukhbaatar!L100+Tuvshinshiree!L100+'Tumentsogt '!L100+'Uulbayan '!L100+khalzan!L100+erdenetsagaan!L100+'Baruu-Urt '!L100</f>
        <v>317</v>
      </c>
      <c r="M100" s="83">
        <f>Асгат!M100+Баяндэлгэр!M100+Dariganga!M100+munkhhaan!M100+Naran!M100+Ongon!M100+sukhbaatar!M100+Tuvshinshiree!M100+'Tumentsogt '!M100+'Uulbayan '!M100+khalzan!M100+erdenetsagaan!M100+'Baruu-Urt '!M100</f>
        <v>319</v>
      </c>
      <c r="N100" s="83">
        <f>Асгат!N100+Баяндэлгэр!N100+Dariganga!N100+munkhhaan!N100+Naran!N100+Ongon!N100+sukhbaatar!N100+Tuvshinshiree!N100+'Tumentsogt '!N100+'Uulbayan '!N100+khalzan!N100+erdenetsagaan!N100+'Baruu-Urt '!N100</f>
        <v>338</v>
      </c>
      <c r="O100" s="219">
        <f t="shared" si="19"/>
        <v>19</v>
      </c>
      <c r="P100" s="127">
        <f t="shared" si="20"/>
        <v>105.95611285266457</v>
      </c>
    </row>
    <row r="101" spans="1:16" s="16" customFormat="1" ht="13.5" customHeight="1" x14ac:dyDescent="0.2">
      <c r="A101" s="122">
        <v>96</v>
      </c>
      <c r="B101" s="149" t="s">
        <v>100</v>
      </c>
      <c r="C101" s="149"/>
      <c r="D101" s="120" t="s">
        <v>23</v>
      </c>
      <c r="E101" s="83">
        <f>Асгат!E101+Баяндэлгэр!E101+Dariganga!E101+munkhhaan!E101+Naran!E101+Ongon!E101+sukhbaatar!E101+Tuvshinshiree!E101+'Tumentsogt '!E101+'Uulbayan '!E101+khalzan!E101+erdenetsagaan!E101+'Baruu-Urt '!E101</f>
        <v>177</v>
      </c>
      <c r="F101" s="83">
        <f>Асгат!F101+Баяндэлгэр!F101+Dariganga!F101+munkhhaan!F101+Naran!F101+Ongon!F101+sukhbaatar!F101+Tuvshinshiree!F101+'Tumentsogt '!F101+'Uulbayan '!F101+khalzan!F101+erdenetsagaan!F101+'Baruu-Urt '!F101</f>
        <v>228</v>
      </c>
      <c r="G101" s="83">
        <f>Асгат!G101+Баяндэлгэр!G101+Dariganga!G101+munkhhaan!G101+Naran!G101+Ongon!G101+sukhbaatar!G101+Tuvshinshiree!G101+'Tumentsogt '!G101+'Uulbayan '!G101+khalzan!G101+erdenetsagaan!G101+'Baruu-Urt '!G101</f>
        <v>191</v>
      </c>
      <c r="H101" s="83">
        <f>Асгат!H101+Баяндэлгэр!H101+Dariganga!H101+munkhhaan!H101+Naran!H101+Ongon!H101+sukhbaatar!H101+Tuvshinshiree!H101+'Tumentsogt '!H101+'Uulbayan '!H101+khalzan!H101+erdenetsagaan!H101+'Baruu-Urt '!H101</f>
        <v>228</v>
      </c>
      <c r="I101" s="83">
        <f>Асгат!I101+Баяндэлгэр!I101+Dariganga!I101+munkhhaan!I101+Naran!I101+Ongon!I101+sukhbaatar!I101+Tuvshinshiree!I101+'Tumentsogt '!I101+'Uulbayan '!I101+khalzan!I101+erdenetsagaan!I101+'Baruu-Urt '!I101</f>
        <v>218</v>
      </c>
      <c r="J101" s="83">
        <f>Асгат!J101+Баяндэлгэр!J101+Dariganga!J101+munkhhaan!J101+Naran!J101+Ongon!J101+sukhbaatar!J101+Tuvshinshiree!J101+'Tumentsogt '!J101+'Uulbayan '!J101+khalzan!J101+erdenetsagaan!J101+'Baruu-Urt '!J101</f>
        <v>309</v>
      </c>
      <c r="K101" s="83">
        <f>Асгат!K101+Баяндэлгэр!K101+Dariganga!K101+munkhhaan!K101+Naran!K101+Ongon!K101+sukhbaatar!K101+Tuvshinshiree!K101+'Tumentsogt '!K101+'Uulbayan '!K101+khalzan!K101+erdenetsagaan!K101+'Baruu-Urt '!K101</f>
        <v>368</v>
      </c>
      <c r="L101" s="83">
        <f>Асгат!L101+Баяндэлгэр!L101+Dariganga!L101+munkhhaan!L101+Naran!L101+Ongon!L101+sukhbaatar!L101+Tuvshinshiree!L101+'Tumentsogt '!L101+'Uulbayan '!L101+khalzan!L101+erdenetsagaan!L101+'Baruu-Urt '!L101</f>
        <v>351</v>
      </c>
      <c r="M101" s="83">
        <f>Асгат!M101+Баяндэлгэр!M101+Dariganga!M101+munkhhaan!M101+Naran!M101+Ongon!M101+sukhbaatar!M101+Tuvshinshiree!M101+'Tumentsogt '!M101+'Uulbayan '!M101+khalzan!M101+erdenetsagaan!M101+'Baruu-Urt '!M101</f>
        <v>323</v>
      </c>
      <c r="N101" s="83">
        <f>Асгат!N101+Баяндэлгэр!N101+Dariganga!N101+munkhhaan!N101+Naran!N101+Ongon!N101+sukhbaatar!N101+Tuvshinshiree!N101+'Tumentsogt '!N101+'Uulbayan '!N101+khalzan!N101+erdenetsagaan!N101+'Baruu-Urt '!N101</f>
        <v>306</v>
      </c>
      <c r="O101" s="219">
        <f t="shared" si="19"/>
        <v>-17</v>
      </c>
      <c r="P101" s="127">
        <f t="shared" si="20"/>
        <v>94.73684210526315</v>
      </c>
    </row>
    <row r="102" spans="1:16" s="16" customFormat="1" ht="19.5" customHeight="1" x14ac:dyDescent="0.2">
      <c r="A102" s="218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6" s="16" customFormat="1" ht="18" customHeight="1" x14ac:dyDescent="0.2">
      <c r="E103" s="5"/>
      <c r="F103" s="134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 s="16" customFormat="1" ht="18" customHeight="1" x14ac:dyDescent="0.2">
      <c r="B104" s="128"/>
      <c r="C104" s="128"/>
      <c r="D104" s="128"/>
    </row>
    <row r="105" spans="1:16" s="28" customFormat="1" ht="18" customHeight="1" x14ac:dyDescent="0.2">
      <c r="B105" s="151" t="s">
        <v>102</v>
      </c>
      <c r="C105" s="151"/>
      <c r="D105" s="29"/>
    </row>
    <row r="106" spans="1:16" s="28" customFormat="1" ht="18" customHeight="1" x14ac:dyDescent="0.2">
      <c r="B106" s="148" t="s">
        <v>117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  <row r="107" spans="1:16" s="41" customFormat="1" ht="16.5" customHeight="1" x14ac:dyDescent="0.2">
      <c r="A107" s="40"/>
      <c r="B107" s="87"/>
      <c r="C107" s="87"/>
    </row>
  </sheetData>
  <mergeCells count="109">
    <mergeCell ref="B106:O106"/>
    <mergeCell ref="B98:C98"/>
    <mergeCell ref="B99:C99"/>
    <mergeCell ref="B100:C100"/>
    <mergeCell ref="B101:C101"/>
    <mergeCell ref="A102:P102"/>
    <mergeCell ref="B105:C105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O4:P4"/>
    <mergeCell ref="B6:C6"/>
    <mergeCell ref="B7:C7"/>
    <mergeCell ref="A2:P2"/>
    <mergeCell ref="H3:P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F4:F5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zoomScaleNormal="100" workbookViewId="0">
      <selection activeCell="O6" sqref="O6:P101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7.28515625" style="1" customWidth="1"/>
    <col min="5" max="5" width="6.5703125" style="1" bestFit="1" customWidth="1"/>
    <col min="6" max="6" width="6.5703125" style="1" customWidth="1"/>
    <col min="7" max="14" width="6.5703125" style="1" bestFit="1" customWidth="1"/>
    <col min="15" max="16" width="6.28515625" style="1" bestFit="1" customWidth="1"/>
    <col min="17" max="17" width="0.7109375" style="1" customWidth="1"/>
    <col min="18" max="250" width="9.140625" style="1"/>
    <col min="251" max="251" width="3.7109375" style="1" customWidth="1"/>
    <col min="252" max="252" width="16.7109375" style="1" customWidth="1"/>
    <col min="253" max="253" width="15.140625" style="1" customWidth="1"/>
    <col min="254" max="254" width="7.85546875" style="1" customWidth="1"/>
    <col min="255" max="260" width="6.85546875" style="1" customWidth="1"/>
    <col min="261" max="506" width="9.140625" style="1"/>
    <col min="507" max="507" width="3.7109375" style="1" customWidth="1"/>
    <col min="508" max="508" width="16.7109375" style="1" customWidth="1"/>
    <col min="509" max="509" width="15.140625" style="1" customWidth="1"/>
    <col min="510" max="510" width="7.85546875" style="1" customWidth="1"/>
    <col min="511" max="516" width="6.85546875" style="1" customWidth="1"/>
    <col min="517" max="762" width="9.140625" style="1"/>
    <col min="763" max="763" width="3.7109375" style="1" customWidth="1"/>
    <col min="764" max="764" width="16.7109375" style="1" customWidth="1"/>
    <col min="765" max="765" width="15.140625" style="1" customWidth="1"/>
    <col min="766" max="766" width="7.85546875" style="1" customWidth="1"/>
    <col min="767" max="772" width="6.85546875" style="1" customWidth="1"/>
    <col min="773" max="1018" width="9.140625" style="1"/>
    <col min="1019" max="1019" width="3.7109375" style="1" customWidth="1"/>
    <col min="1020" max="1020" width="16.7109375" style="1" customWidth="1"/>
    <col min="1021" max="1021" width="15.140625" style="1" customWidth="1"/>
    <col min="1022" max="1022" width="7.85546875" style="1" customWidth="1"/>
    <col min="1023" max="1028" width="6.85546875" style="1" customWidth="1"/>
    <col min="1029" max="1274" width="9.140625" style="1"/>
    <col min="1275" max="1275" width="3.7109375" style="1" customWidth="1"/>
    <col min="1276" max="1276" width="16.7109375" style="1" customWidth="1"/>
    <col min="1277" max="1277" width="15.140625" style="1" customWidth="1"/>
    <col min="1278" max="1278" width="7.85546875" style="1" customWidth="1"/>
    <col min="1279" max="1284" width="6.85546875" style="1" customWidth="1"/>
    <col min="1285" max="1530" width="9.140625" style="1"/>
    <col min="1531" max="1531" width="3.7109375" style="1" customWidth="1"/>
    <col min="1532" max="1532" width="16.7109375" style="1" customWidth="1"/>
    <col min="1533" max="1533" width="15.140625" style="1" customWidth="1"/>
    <col min="1534" max="1534" width="7.85546875" style="1" customWidth="1"/>
    <col min="1535" max="1540" width="6.85546875" style="1" customWidth="1"/>
    <col min="1541" max="1786" width="9.140625" style="1"/>
    <col min="1787" max="1787" width="3.7109375" style="1" customWidth="1"/>
    <col min="1788" max="1788" width="16.7109375" style="1" customWidth="1"/>
    <col min="1789" max="1789" width="15.140625" style="1" customWidth="1"/>
    <col min="1790" max="1790" width="7.85546875" style="1" customWidth="1"/>
    <col min="1791" max="1796" width="6.85546875" style="1" customWidth="1"/>
    <col min="1797" max="2042" width="9.140625" style="1"/>
    <col min="2043" max="2043" width="3.7109375" style="1" customWidth="1"/>
    <col min="2044" max="2044" width="16.7109375" style="1" customWidth="1"/>
    <col min="2045" max="2045" width="15.140625" style="1" customWidth="1"/>
    <col min="2046" max="2046" width="7.85546875" style="1" customWidth="1"/>
    <col min="2047" max="2052" width="6.85546875" style="1" customWidth="1"/>
    <col min="2053" max="2298" width="9.140625" style="1"/>
    <col min="2299" max="2299" width="3.7109375" style="1" customWidth="1"/>
    <col min="2300" max="2300" width="16.7109375" style="1" customWidth="1"/>
    <col min="2301" max="2301" width="15.140625" style="1" customWidth="1"/>
    <col min="2302" max="2302" width="7.85546875" style="1" customWidth="1"/>
    <col min="2303" max="2308" width="6.85546875" style="1" customWidth="1"/>
    <col min="2309" max="2554" width="9.140625" style="1"/>
    <col min="2555" max="2555" width="3.7109375" style="1" customWidth="1"/>
    <col min="2556" max="2556" width="16.7109375" style="1" customWidth="1"/>
    <col min="2557" max="2557" width="15.140625" style="1" customWidth="1"/>
    <col min="2558" max="2558" width="7.85546875" style="1" customWidth="1"/>
    <col min="2559" max="2564" width="6.85546875" style="1" customWidth="1"/>
    <col min="2565" max="2810" width="9.140625" style="1"/>
    <col min="2811" max="2811" width="3.7109375" style="1" customWidth="1"/>
    <col min="2812" max="2812" width="16.7109375" style="1" customWidth="1"/>
    <col min="2813" max="2813" width="15.140625" style="1" customWidth="1"/>
    <col min="2814" max="2814" width="7.85546875" style="1" customWidth="1"/>
    <col min="2815" max="2820" width="6.85546875" style="1" customWidth="1"/>
    <col min="2821" max="3066" width="9.140625" style="1"/>
    <col min="3067" max="3067" width="3.7109375" style="1" customWidth="1"/>
    <col min="3068" max="3068" width="16.7109375" style="1" customWidth="1"/>
    <col min="3069" max="3069" width="15.140625" style="1" customWidth="1"/>
    <col min="3070" max="3070" width="7.85546875" style="1" customWidth="1"/>
    <col min="3071" max="3076" width="6.85546875" style="1" customWidth="1"/>
    <col min="3077" max="3322" width="9.140625" style="1"/>
    <col min="3323" max="3323" width="3.7109375" style="1" customWidth="1"/>
    <col min="3324" max="3324" width="16.7109375" style="1" customWidth="1"/>
    <col min="3325" max="3325" width="15.140625" style="1" customWidth="1"/>
    <col min="3326" max="3326" width="7.85546875" style="1" customWidth="1"/>
    <col min="3327" max="3332" width="6.85546875" style="1" customWidth="1"/>
    <col min="3333" max="3578" width="9.140625" style="1"/>
    <col min="3579" max="3579" width="3.7109375" style="1" customWidth="1"/>
    <col min="3580" max="3580" width="16.7109375" style="1" customWidth="1"/>
    <col min="3581" max="3581" width="15.140625" style="1" customWidth="1"/>
    <col min="3582" max="3582" width="7.85546875" style="1" customWidth="1"/>
    <col min="3583" max="3588" width="6.85546875" style="1" customWidth="1"/>
    <col min="3589" max="3834" width="9.140625" style="1"/>
    <col min="3835" max="3835" width="3.7109375" style="1" customWidth="1"/>
    <col min="3836" max="3836" width="16.7109375" style="1" customWidth="1"/>
    <col min="3837" max="3837" width="15.140625" style="1" customWidth="1"/>
    <col min="3838" max="3838" width="7.85546875" style="1" customWidth="1"/>
    <col min="3839" max="3844" width="6.85546875" style="1" customWidth="1"/>
    <col min="3845" max="4090" width="9.140625" style="1"/>
    <col min="4091" max="4091" width="3.7109375" style="1" customWidth="1"/>
    <col min="4092" max="4092" width="16.7109375" style="1" customWidth="1"/>
    <col min="4093" max="4093" width="15.140625" style="1" customWidth="1"/>
    <col min="4094" max="4094" width="7.85546875" style="1" customWidth="1"/>
    <col min="4095" max="4100" width="6.85546875" style="1" customWidth="1"/>
    <col min="4101" max="4346" width="9.140625" style="1"/>
    <col min="4347" max="4347" width="3.7109375" style="1" customWidth="1"/>
    <col min="4348" max="4348" width="16.7109375" style="1" customWidth="1"/>
    <col min="4349" max="4349" width="15.140625" style="1" customWidth="1"/>
    <col min="4350" max="4350" width="7.85546875" style="1" customWidth="1"/>
    <col min="4351" max="4356" width="6.85546875" style="1" customWidth="1"/>
    <col min="4357" max="4602" width="9.140625" style="1"/>
    <col min="4603" max="4603" width="3.7109375" style="1" customWidth="1"/>
    <col min="4604" max="4604" width="16.7109375" style="1" customWidth="1"/>
    <col min="4605" max="4605" width="15.140625" style="1" customWidth="1"/>
    <col min="4606" max="4606" width="7.85546875" style="1" customWidth="1"/>
    <col min="4607" max="4612" width="6.85546875" style="1" customWidth="1"/>
    <col min="4613" max="4858" width="9.140625" style="1"/>
    <col min="4859" max="4859" width="3.7109375" style="1" customWidth="1"/>
    <col min="4860" max="4860" width="16.7109375" style="1" customWidth="1"/>
    <col min="4861" max="4861" width="15.140625" style="1" customWidth="1"/>
    <col min="4862" max="4862" width="7.85546875" style="1" customWidth="1"/>
    <col min="4863" max="4868" width="6.85546875" style="1" customWidth="1"/>
    <col min="4869" max="5114" width="9.140625" style="1"/>
    <col min="5115" max="5115" width="3.7109375" style="1" customWidth="1"/>
    <col min="5116" max="5116" width="16.7109375" style="1" customWidth="1"/>
    <col min="5117" max="5117" width="15.140625" style="1" customWidth="1"/>
    <col min="5118" max="5118" width="7.85546875" style="1" customWidth="1"/>
    <col min="5119" max="5124" width="6.85546875" style="1" customWidth="1"/>
    <col min="5125" max="5370" width="9.140625" style="1"/>
    <col min="5371" max="5371" width="3.7109375" style="1" customWidth="1"/>
    <col min="5372" max="5372" width="16.7109375" style="1" customWidth="1"/>
    <col min="5373" max="5373" width="15.140625" style="1" customWidth="1"/>
    <col min="5374" max="5374" width="7.85546875" style="1" customWidth="1"/>
    <col min="5375" max="5380" width="6.85546875" style="1" customWidth="1"/>
    <col min="5381" max="5626" width="9.140625" style="1"/>
    <col min="5627" max="5627" width="3.7109375" style="1" customWidth="1"/>
    <col min="5628" max="5628" width="16.7109375" style="1" customWidth="1"/>
    <col min="5629" max="5629" width="15.140625" style="1" customWidth="1"/>
    <col min="5630" max="5630" width="7.85546875" style="1" customWidth="1"/>
    <col min="5631" max="5636" width="6.85546875" style="1" customWidth="1"/>
    <col min="5637" max="5882" width="9.140625" style="1"/>
    <col min="5883" max="5883" width="3.7109375" style="1" customWidth="1"/>
    <col min="5884" max="5884" width="16.7109375" style="1" customWidth="1"/>
    <col min="5885" max="5885" width="15.140625" style="1" customWidth="1"/>
    <col min="5886" max="5886" width="7.85546875" style="1" customWidth="1"/>
    <col min="5887" max="5892" width="6.85546875" style="1" customWidth="1"/>
    <col min="5893" max="6138" width="9.140625" style="1"/>
    <col min="6139" max="6139" width="3.7109375" style="1" customWidth="1"/>
    <col min="6140" max="6140" width="16.7109375" style="1" customWidth="1"/>
    <col min="6141" max="6141" width="15.140625" style="1" customWidth="1"/>
    <col min="6142" max="6142" width="7.85546875" style="1" customWidth="1"/>
    <col min="6143" max="6148" width="6.85546875" style="1" customWidth="1"/>
    <col min="6149" max="6394" width="9.140625" style="1"/>
    <col min="6395" max="6395" width="3.7109375" style="1" customWidth="1"/>
    <col min="6396" max="6396" width="16.7109375" style="1" customWidth="1"/>
    <col min="6397" max="6397" width="15.140625" style="1" customWidth="1"/>
    <col min="6398" max="6398" width="7.85546875" style="1" customWidth="1"/>
    <col min="6399" max="6404" width="6.85546875" style="1" customWidth="1"/>
    <col min="6405" max="6650" width="9.140625" style="1"/>
    <col min="6651" max="6651" width="3.7109375" style="1" customWidth="1"/>
    <col min="6652" max="6652" width="16.7109375" style="1" customWidth="1"/>
    <col min="6653" max="6653" width="15.140625" style="1" customWidth="1"/>
    <col min="6654" max="6654" width="7.85546875" style="1" customWidth="1"/>
    <col min="6655" max="6660" width="6.85546875" style="1" customWidth="1"/>
    <col min="6661" max="6906" width="9.140625" style="1"/>
    <col min="6907" max="6907" width="3.7109375" style="1" customWidth="1"/>
    <col min="6908" max="6908" width="16.7109375" style="1" customWidth="1"/>
    <col min="6909" max="6909" width="15.140625" style="1" customWidth="1"/>
    <col min="6910" max="6910" width="7.85546875" style="1" customWidth="1"/>
    <col min="6911" max="6916" width="6.85546875" style="1" customWidth="1"/>
    <col min="6917" max="7162" width="9.140625" style="1"/>
    <col min="7163" max="7163" width="3.7109375" style="1" customWidth="1"/>
    <col min="7164" max="7164" width="16.7109375" style="1" customWidth="1"/>
    <col min="7165" max="7165" width="15.140625" style="1" customWidth="1"/>
    <col min="7166" max="7166" width="7.85546875" style="1" customWidth="1"/>
    <col min="7167" max="7172" width="6.85546875" style="1" customWidth="1"/>
    <col min="7173" max="7418" width="9.140625" style="1"/>
    <col min="7419" max="7419" width="3.7109375" style="1" customWidth="1"/>
    <col min="7420" max="7420" width="16.7109375" style="1" customWidth="1"/>
    <col min="7421" max="7421" width="15.140625" style="1" customWidth="1"/>
    <col min="7422" max="7422" width="7.85546875" style="1" customWidth="1"/>
    <col min="7423" max="7428" width="6.85546875" style="1" customWidth="1"/>
    <col min="7429" max="7674" width="9.140625" style="1"/>
    <col min="7675" max="7675" width="3.7109375" style="1" customWidth="1"/>
    <col min="7676" max="7676" width="16.7109375" style="1" customWidth="1"/>
    <col min="7677" max="7677" width="15.140625" style="1" customWidth="1"/>
    <col min="7678" max="7678" width="7.85546875" style="1" customWidth="1"/>
    <col min="7679" max="7684" width="6.85546875" style="1" customWidth="1"/>
    <col min="7685" max="7930" width="9.140625" style="1"/>
    <col min="7931" max="7931" width="3.7109375" style="1" customWidth="1"/>
    <col min="7932" max="7932" width="16.7109375" style="1" customWidth="1"/>
    <col min="7933" max="7933" width="15.140625" style="1" customWidth="1"/>
    <col min="7934" max="7934" width="7.85546875" style="1" customWidth="1"/>
    <col min="7935" max="7940" width="6.85546875" style="1" customWidth="1"/>
    <col min="7941" max="8186" width="9.140625" style="1"/>
    <col min="8187" max="8187" width="3.7109375" style="1" customWidth="1"/>
    <col min="8188" max="8188" width="16.7109375" style="1" customWidth="1"/>
    <col min="8189" max="8189" width="15.140625" style="1" customWidth="1"/>
    <col min="8190" max="8190" width="7.85546875" style="1" customWidth="1"/>
    <col min="8191" max="8196" width="6.85546875" style="1" customWidth="1"/>
    <col min="8197" max="8442" width="9.140625" style="1"/>
    <col min="8443" max="8443" width="3.7109375" style="1" customWidth="1"/>
    <col min="8444" max="8444" width="16.7109375" style="1" customWidth="1"/>
    <col min="8445" max="8445" width="15.140625" style="1" customWidth="1"/>
    <col min="8446" max="8446" width="7.85546875" style="1" customWidth="1"/>
    <col min="8447" max="8452" width="6.85546875" style="1" customWidth="1"/>
    <col min="8453" max="8698" width="9.140625" style="1"/>
    <col min="8699" max="8699" width="3.7109375" style="1" customWidth="1"/>
    <col min="8700" max="8700" width="16.7109375" style="1" customWidth="1"/>
    <col min="8701" max="8701" width="15.140625" style="1" customWidth="1"/>
    <col min="8702" max="8702" width="7.85546875" style="1" customWidth="1"/>
    <col min="8703" max="8708" width="6.85546875" style="1" customWidth="1"/>
    <col min="8709" max="8954" width="9.140625" style="1"/>
    <col min="8955" max="8955" width="3.7109375" style="1" customWidth="1"/>
    <col min="8956" max="8956" width="16.7109375" style="1" customWidth="1"/>
    <col min="8957" max="8957" width="15.140625" style="1" customWidth="1"/>
    <col min="8958" max="8958" width="7.85546875" style="1" customWidth="1"/>
    <col min="8959" max="8964" width="6.85546875" style="1" customWidth="1"/>
    <col min="8965" max="9210" width="9.140625" style="1"/>
    <col min="9211" max="9211" width="3.7109375" style="1" customWidth="1"/>
    <col min="9212" max="9212" width="16.7109375" style="1" customWidth="1"/>
    <col min="9213" max="9213" width="15.140625" style="1" customWidth="1"/>
    <col min="9214" max="9214" width="7.85546875" style="1" customWidth="1"/>
    <col min="9215" max="9220" width="6.85546875" style="1" customWidth="1"/>
    <col min="9221" max="9466" width="9.140625" style="1"/>
    <col min="9467" max="9467" width="3.7109375" style="1" customWidth="1"/>
    <col min="9468" max="9468" width="16.7109375" style="1" customWidth="1"/>
    <col min="9469" max="9469" width="15.140625" style="1" customWidth="1"/>
    <col min="9470" max="9470" width="7.85546875" style="1" customWidth="1"/>
    <col min="9471" max="9476" width="6.85546875" style="1" customWidth="1"/>
    <col min="9477" max="9722" width="9.140625" style="1"/>
    <col min="9723" max="9723" width="3.7109375" style="1" customWidth="1"/>
    <col min="9724" max="9724" width="16.7109375" style="1" customWidth="1"/>
    <col min="9725" max="9725" width="15.140625" style="1" customWidth="1"/>
    <col min="9726" max="9726" width="7.85546875" style="1" customWidth="1"/>
    <col min="9727" max="9732" width="6.85546875" style="1" customWidth="1"/>
    <col min="9733" max="9978" width="9.140625" style="1"/>
    <col min="9979" max="9979" width="3.7109375" style="1" customWidth="1"/>
    <col min="9980" max="9980" width="16.7109375" style="1" customWidth="1"/>
    <col min="9981" max="9981" width="15.140625" style="1" customWidth="1"/>
    <col min="9982" max="9982" width="7.85546875" style="1" customWidth="1"/>
    <col min="9983" max="9988" width="6.85546875" style="1" customWidth="1"/>
    <col min="9989" max="10234" width="9.140625" style="1"/>
    <col min="10235" max="10235" width="3.7109375" style="1" customWidth="1"/>
    <col min="10236" max="10236" width="16.7109375" style="1" customWidth="1"/>
    <col min="10237" max="10237" width="15.140625" style="1" customWidth="1"/>
    <col min="10238" max="10238" width="7.85546875" style="1" customWidth="1"/>
    <col min="10239" max="10244" width="6.85546875" style="1" customWidth="1"/>
    <col min="10245" max="10490" width="9.140625" style="1"/>
    <col min="10491" max="10491" width="3.7109375" style="1" customWidth="1"/>
    <col min="10492" max="10492" width="16.7109375" style="1" customWidth="1"/>
    <col min="10493" max="10493" width="15.140625" style="1" customWidth="1"/>
    <col min="10494" max="10494" width="7.85546875" style="1" customWidth="1"/>
    <col min="10495" max="10500" width="6.85546875" style="1" customWidth="1"/>
    <col min="10501" max="10746" width="9.140625" style="1"/>
    <col min="10747" max="10747" width="3.7109375" style="1" customWidth="1"/>
    <col min="10748" max="10748" width="16.7109375" style="1" customWidth="1"/>
    <col min="10749" max="10749" width="15.140625" style="1" customWidth="1"/>
    <col min="10750" max="10750" width="7.85546875" style="1" customWidth="1"/>
    <col min="10751" max="10756" width="6.85546875" style="1" customWidth="1"/>
    <col min="10757" max="11002" width="9.140625" style="1"/>
    <col min="11003" max="11003" width="3.7109375" style="1" customWidth="1"/>
    <col min="11004" max="11004" width="16.7109375" style="1" customWidth="1"/>
    <col min="11005" max="11005" width="15.140625" style="1" customWidth="1"/>
    <col min="11006" max="11006" width="7.85546875" style="1" customWidth="1"/>
    <col min="11007" max="11012" width="6.85546875" style="1" customWidth="1"/>
    <col min="11013" max="11258" width="9.140625" style="1"/>
    <col min="11259" max="11259" width="3.7109375" style="1" customWidth="1"/>
    <col min="11260" max="11260" width="16.7109375" style="1" customWidth="1"/>
    <col min="11261" max="11261" width="15.140625" style="1" customWidth="1"/>
    <col min="11262" max="11262" width="7.85546875" style="1" customWidth="1"/>
    <col min="11263" max="11268" width="6.85546875" style="1" customWidth="1"/>
    <col min="11269" max="11514" width="9.140625" style="1"/>
    <col min="11515" max="11515" width="3.7109375" style="1" customWidth="1"/>
    <col min="11516" max="11516" width="16.7109375" style="1" customWidth="1"/>
    <col min="11517" max="11517" width="15.140625" style="1" customWidth="1"/>
    <col min="11518" max="11518" width="7.85546875" style="1" customWidth="1"/>
    <col min="11519" max="11524" width="6.85546875" style="1" customWidth="1"/>
    <col min="11525" max="11770" width="9.140625" style="1"/>
    <col min="11771" max="11771" width="3.7109375" style="1" customWidth="1"/>
    <col min="11772" max="11772" width="16.7109375" style="1" customWidth="1"/>
    <col min="11773" max="11773" width="15.140625" style="1" customWidth="1"/>
    <col min="11774" max="11774" width="7.85546875" style="1" customWidth="1"/>
    <col min="11775" max="11780" width="6.85546875" style="1" customWidth="1"/>
    <col min="11781" max="12026" width="9.140625" style="1"/>
    <col min="12027" max="12027" width="3.7109375" style="1" customWidth="1"/>
    <col min="12028" max="12028" width="16.7109375" style="1" customWidth="1"/>
    <col min="12029" max="12029" width="15.140625" style="1" customWidth="1"/>
    <col min="12030" max="12030" width="7.85546875" style="1" customWidth="1"/>
    <col min="12031" max="12036" width="6.85546875" style="1" customWidth="1"/>
    <col min="12037" max="12282" width="9.140625" style="1"/>
    <col min="12283" max="12283" width="3.7109375" style="1" customWidth="1"/>
    <col min="12284" max="12284" width="16.7109375" style="1" customWidth="1"/>
    <col min="12285" max="12285" width="15.140625" style="1" customWidth="1"/>
    <col min="12286" max="12286" width="7.85546875" style="1" customWidth="1"/>
    <col min="12287" max="12292" width="6.85546875" style="1" customWidth="1"/>
    <col min="12293" max="12538" width="9.140625" style="1"/>
    <col min="12539" max="12539" width="3.7109375" style="1" customWidth="1"/>
    <col min="12540" max="12540" width="16.7109375" style="1" customWidth="1"/>
    <col min="12541" max="12541" width="15.140625" style="1" customWidth="1"/>
    <col min="12542" max="12542" width="7.85546875" style="1" customWidth="1"/>
    <col min="12543" max="12548" width="6.85546875" style="1" customWidth="1"/>
    <col min="12549" max="12794" width="9.140625" style="1"/>
    <col min="12795" max="12795" width="3.7109375" style="1" customWidth="1"/>
    <col min="12796" max="12796" width="16.7109375" style="1" customWidth="1"/>
    <col min="12797" max="12797" width="15.140625" style="1" customWidth="1"/>
    <col min="12798" max="12798" width="7.85546875" style="1" customWidth="1"/>
    <col min="12799" max="12804" width="6.85546875" style="1" customWidth="1"/>
    <col min="12805" max="13050" width="9.140625" style="1"/>
    <col min="13051" max="13051" width="3.7109375" style="1" customWidth="1"/>
    <col min="13052" max="13052" width="16.7109375" style="1" customWidth="1"/>
    <col min="13053" max="13053" width="15.140625" style="1" customWidth="1"/>
    <col min="13054" max="13054" width="7.85546875" style="1" customWidth="1"/>
    <col min="13055" max="13060" width="6.85546875" style="1" customWidth="1"/>
    <col min="13061" max="13306" width="9.140625" style="1"/>
    <col min="13307" max="13307" width="3.7109375" style="1" customWidth="1"/>
    <col min="13308" max="13308" width="16.7109375" style="1" customWidth="1"/>
    <col min="13309" max="13309" width="15.140625" style="1" customWidth="1"/>
    <col min="13310" max="13310" width="7.85546875" style="1" customWidth="1"/>
    <col min="13311" max="13316" width="6.85546875" style="1" customWidth="1"/>
    <col min="13317" max="13562" width="9.140625" style="1"/>
    <col min="13563" max="13563" width="3.7109375" style="1" customWidth="1"/>
    <col min="13564" max="13564" width="16.7109375" style="1" customWidth="1"/>
    <col min="13565" max="13565" width="15.140625" style="1" customWidth="1"/>
    <col min="13566" max="13566" width="7.85546875" style="1" customWidth="1"/>
    <col min="13567" max="13572" width="6.85546875" style="1" customWidth="1"/>
    <col min="13573" max="13818" width="9.140625" style="1"/>
    <col min="13819" max="13819" width="3.7109375" style="1" customWidth="1"/>
    <col min="13820" max="13820" width="16.7109375" style="1" customWidth="1"/>
    <col min="13821" max="13821" width="15.140625" style="1" customWidth="1"/>
    <col min="13822" max="13822" width="7.85546875" style="1" customWidth="1"/>
    <col min="13823" max="13828" width="6.85546875" style="1" customWidth="1"/>
    <col min="13829" max="14074" width="9.140625" style="1"/>
    <col min="14075" max="14075" width="3.7109375" style="1" customWidth="1"/>
    <col min="14076" max="14076" width="16.7109375" style="1" customWidth="1"/>
    <col min="14077" max="14077" width="15.140625" style="1" customWidth="1"/>
    <col min="14078" max="14078" width="7.85546875" style="1" customWidth="1"/>
    <col min="14079" max="14084" width="6.85546875" style="1" customWidth="1"/>
    <col min="14085" max="14330" width="9.140625" style="1"/>
    <col min="14331" max="14331" width="3.7109375" style="1" customWidth="1"/>
    <col min="14332" max="14332" width="16.7109375" style="1" customWidth="1"/>
    <col min="14333" max="14333" width="15.140625" style="1" customWidth="1"/>
    <col min="14334" max="14334" width="7.85546875" style="1" customWidth="1"/>
    <col min="14335" max="14340" width="6.85546875" style="1" customWidth="1"/>
    <col min="14341" max="14586" width="9.140625" style="1"/>
    <col min="14587" max="14587" width="3.7109375" style="1" customWidth="1"/>
    <col min="14588" max="14588" width="16.7109375" style="1" customWidth="1"/>
    <col min="14589" max="14589" width="15.140625" style="1" customWidth="1"/>
    <col min="14590" max="14590" width="7.85546875" style="1" customWidth="1"/>
    <col min="14591" max="14596" width="6.85546875" style="1" customWidth="1"/>
    <col min="14597" max="14842" width="9.140625" style="1"/>
    <col min="14843" max="14843" width="3.7109375" style="1" customWidth="1"/>
    <col min="14844" max="14844" width="16.7109375" style="1" customWidth="1"/>
    <col min="14845" max="14845" width="15.140625" style="1" customWidth="1"/>
    <col min="14846" max="14846" width="7.85546875" style="1" customWidth="1"/>
    <col min="14847" max="14852" width="6.85546875" style="1" customWidth="1"/>
    <col min="14853" max="15098" width="9.140625" style="1"/>
    <col min="15099" max="15099" width="3.7109375" style="1" customWidth="1"/>
    <col min="15100" max="15100" width="16.7109375" style="1" customWidth="1"/>
    <col min="15101" max="15101" width="15.140625" style="1" customWidth="1"/>
    <col min="15102" max="15102" width="7.85546875" style="1" customWidth="1"/>
    <col min="15103" max="15108" width="6.85546875" style="1" customWidth="1"/>
    <col min="15109" max="15354" width="9.140625" style="1"/>
    <col min="15355" max="15355" width="3.7109375" style="1" customWidth="1"/>
    <col min="15356" max="15356" width="16.7109375" style="1" customWidth="1"/>
    <col min="15357" max="15357" width="15.140625" style="1" customWidth="1"/>
    <col min="15358" max="15358" width="7.85546875" style="1" customWidth="1"/>
    <col min="15359" max="15364" width="6.85546875" style="1" customWidth="1"/>
    <col min="15365" max="15610" width="9.140625" style="1"/>
    <col min="15611" max="15611" width="3.7109375" style="1" customWidth="1"/>
    <col min="15612" max="15612" width="16.7109375" style="1" customWidth="1"/>
    <col min="15613" max="15613" width="15.140625" style="1" customWidth="1"/>
    <col min="15614" max="15614" width="7.85546875" style="1" customWidth="1"/>
    <col min="15615" max="15620" width="6.85546875" style="1" customWidth="1"/>
    <col min="15621" max="15866" width="9.140625" style="1"/>
    <col min="15867" max="15867" width="3.7109375" style="1" customWidth="1"/>
    <col min="15868" max="15868" width="16.7109375" style="1" customWidth="1"/>
    <col min="15869" max="15869" width="15.140625" style="1" customWidth="1"/>
    <col min="15870" max="15870" width="7.85546875" style="1" customWidth="1"/>
    <col min="15871" max="15876" width="6.85546875" style="1" customWidth="1"/>
    <col min="15877" max="16122" width="9.140625" style="1"/>
    <col min="16123" max="16123" width="3.7109375" style="1" customWidth="1"/>
    <col min="16124" max="16124" width="16.7109375" style="1" customWidth="1"/>
    <col min="16125" max="16125" width="15.140625" style="1" customWidth="1"/>
    <col min="16126" max="16126" width="7.85546875" style="1" customWidth="1"/>
    <col min="16127" max="16132" width="6.85546875" style="1" customWidth="1"/>
    <col min="16133" max="16384" width="9.140625" style="1"/>
  </cols>
  <sheetData>
    <row r="1" spans="1:16" ht="15" customHeight="1" x14ac:dyDescent="0.2">
      <c r="B1" s="2" t="s">
        <v>104</v>
      </c>
      <c r="C1" s="3"/>
      <c r="D1" s="3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ht="14.25" customHeight="1" x14ac:dyDescent="0.2">
      <c r="A3" s="121"/>
      <c r="B3" s="121"/>
      <c r="C3" s="121"/>
      <c r="D3" s="121"/>
      <c r="E3" s="121"/>
      <c r="F3" s="133"/>
      <c r="O3" s="172" t="s">
        <v>119</v>
      </c>
      <c r="P3" s="172"/>
    </row>
    <row r="4" spans="1:16" ht="15" customHeight="1" x14ac:dyDescent="0.2">
      <c r="A4" s="173" t="s">
        <v>1</v>
      </c>
      <c r="B4" s="149" t="s">
        <v>2</v>
      </c>
      <c r="C4" s="149"/>
      <c r="D4" s="155" t="s">
        <v>3</v>
      </c>
      <c r="E4" s="174">
        <v>2008</v>
      </c>
      <c r="F4" s="174">
        <v>2009</v>
      </c>
      <c r="G4" s="174">
        <v>2010</v>
      </c>
      <c r="H4" s="174">
        <v>2011</v>
      </c>
      <c r="I4" s="174">
        <v>2012</v>
      </c>
      <c r="J4" s="174">
        <v>2013</v>
      </c>
      <c r="K4" s="174">
        <v>2014</v>
      </c>
      <c r="L4" s="174">
        <v>2015</v>
      </c>
      <c r="M4" s="175">
        <v>2016</v>
      </c>
      <c r="N4" s="174">
        <v>2017</v>
      </c>
      <c r="O4" s="167" t="s">
        <v>118</v>
      </c>
      <c r="P4" s="168"/>
    </row>
    <row r="5" spans="1:16" s="5" customFormat="1" ht="15" customHeight="1" x14ac:dyDescent="0.2">
      <c r="A5" s="173"/>
      <c r="B5" s="149"/>
      <c r="C5" s="149"/>
      <c r="D5" s="155"/>
      <c r="E5" s="174"/>
      <c r="F5" s="174"/>
      <c r="G5" s="174"/>
      <c r="H5" s="174"/>
      <c r="I5" s="174"/>
      <c r="J5" s="174"/>
      <c r="K5" s="174"/>
      <c r="L5" s="174"/>
      <c r="M5" s="176"/>
      <c r="N5" s="174"/>
      <c r="O5" s="123" t="s">
        <v>4</v>
      </c>
      <c r="P5" s="123" t="s">
        <v>5</v>
      </c>
    </row>
    <row r="6" spans="1:16" s="5" customFormat="1" ht="13.5" customHeight="1" x14ac:dyDescent="0.2">
      <c r="A6" s="122">
        <v>1</v>
      </c>
      <c r="B6" s="149" t="s">
        <v>6</v>
      </c>
      <c r="C6" s="149"/>
      <c r="D6" s="120" t="s">
        <v>7</v>
      </c>
      <c r="E6" s="6">
        <v>6</v>
      </c>
      <c r="F6" s="6">
        <v>6</v>
      </c>
      <c r="G6" s="6">
        <v>6</v>
      </c>
      <c r="H6" s="6">
        <v>6</v>
      </c>
      <c r="I6" s="6">
        <v>6</v>
      </c>
      <c r="J6" s="6">
        <v>6</v>
      </c>
      <c r="K6" s="6">
        <v>6</v>
      </c>
      <c r="L6" s="6">
        <v>6</v>
      </c>
      <c r="M6" s="6">
        <v>6</v>
      </c>
      <c r="N6" s="6">
        <v>6</v>
      </c>
      <c r="O6" s="219">
        <f>N6-M6</f>
        <v>0</v>
      </c>
      <c r="P6" s="127">
        <f>N6/M6*100</f>
        <v>100</v>
      </c>
    </row>
    <row r="7" spans="1:16" s="5" customFormat="1" ht="13.5" customHeight="1" x14ac:dyDescent="0.2">
      <c r="A7" s="122">
        <v>2</v>
      </c>
      <c r="B7" s="149" t="s">
        <v>8</v>
      </c>
      <c r="C7" s="149"/>
      <c r="D7" s="120" t="s">
        <v>9</v>
      </c>
      <c r="E7" s="7">
        <v>7882</v>
      </c>
      <c r="F7" s="7">
        <v>7882</v>
      </c>
      <c r="G7" s="7">
        <v>7882</v>
      </c>
      <c r="H7" s="7">
        <v>7882</v>
      </c>
      <c r="I7" s="7">
        <v>7882</v>
      </c>
      <c r="J7" s="7">
        <v>7882</v>
      </c>
      <c r="K7" s="7">
        <v>7882</v>
      </c>
      <c r="L7" s="7">
        <v>7882</v>
      </c>
      <c r="M7" s="7">
        <v>7882</v>
      </c>
      <c r="N7" s="7">
        <v>7882</v>
      </c>
      <c r="O7" s="219">
        <f t="shared" ref="O7:O70" si="0">N7-M7</f>
        <v>0</v>
      </c>
      <c r="P7" s="127">
        <f t="shared" ref="P7:P70" si="1">N7/M7*100</f>
        <v>100</v>
      </c>
    </row>
    <row r="8" spans="1:16" s="5" customFormat="1" ht="13.5" customHeight="1" x14ac:dyDescent="0.2">
      <c r="A8" s="122">
        <v>3</v>
      </c>
      <c r="B8" s="149" t="s">
        <v>10</v>
      </c>
      <c r="C8" s="149"/>
      <c r="D8" s="120" t="s">
        <v>11</v>
      </c>
      <c r="E8" s="7">
        <v>135</v>
      </c>
      <c r="F8" s="7">
        <v>135</v>
      </c>
      <c r="G8" s="7">
        <v>135</v>
      </c>
      <c r="H8" s="7">
        <v>135</v>
      </c>
      <c r="I8" s="7">
        <v>135</v>
      </c>
      <c r="J8" s="7">
        <v>135</v>
      </c>
      <c r="K8" s="7">
        <v>135</v>
      </c>
      <c r="L8" s="7">
        <v>135</v>
      </c>
      <c r="M8" s="7">
        <v>135</v>
      </c>
      <c r="N8" s="7">
        <v>135</v>
      </c>
      <c r="O8" s="219">
        <f t="shared" si="0"/>
        <v>0</v>
      </c>
      <c r="P8" s="127">
        <f t="shared" si="1"/>
        <v>100</v>
      </c>
    </row>
    <row r="9" spans="1:16" s="5" customFormat="1" ht="18" customHeight="1" x14ac:dyDescent="0.2">
      <c r="A9" s="8">
        <v>4</v>
      </c>
      <c r="B9" s="154" t="s">
        <v>12</v>
      </c>
      <c r="C9" s="154"/>
      <c r="D9" s="9" t="s">
        <v>13</v>
      </c>
      <c r="E9" s="10">
        <v>1159</v>
      </c>
      <c r="F9" s="10">
        <v>1183</v>
      </c>
      <c r="G9" s="10">
        <v>1219</v>
      </c>
      <c r="H9" s="10">
        <v>1238</v>
      </c>
      <c r="I9" s="10">
        <v>1244</v>
      </c>
      <c r="J9" s="10">
        <v>1264</v>
      </c>
      <c r="K9" s="10">
        <v>1303</v>
      </c>
      <c r="L9" s="10">
        <v>1331</v>
      </c>
      <c r="M9" s="10">
        <v>1371</v>
      </c>
      <c r="N9" s="108">
        <f>N10+N11</f>
        <v>1393</v>
      </c>
      <c r="O9" s="219">
        <f t="shared" si="0"/>
        <v>22</v>
      </c>
      <c r="P9" s="127">
        <f t="shared" si="1"/>
        <v>101.60466812545587</v>
      </c>
    </row>
    <row r="10" spans="1:16" s="5" customFormat="1" ht="13.5" customHeight="1" x14ac:dyDescent="0.2">
      <c r="A10" s="122">
        <v>5</v>
      </c>
      <c r="B10" s="149" t="s">
        <v>14</v>
      </c>
      <c r="C10" s="149"/>
      <c r="D10" s="120" t="s">
        <v>13</v>
      </c>
      <c r="E10" s="7">
        <v>307</v>
      </c>
      <c r="F10" s="7">
        <v>316</v>
      </c>
      <c r="G10" s="7">
        <v>335</v>
      </c>
      <c r="H10" s="7">
        <v>374</v>
      </c>
      <c r="I10" s="7">
        <v>363</v>
      </c>
      <c r="J10" s="7">
        <v>349</v>
      </c>
      <c r="K10" s="7">
        <v>356</v>
      </c>
      <c r="L10" s="7">
        <v>436</v>
      </c>
      <c r="M10" s="7">
        <v>447</v>
      </c>
      <c r="N10" s="66">
        <v>448</v>
      </c>
      <c r="O10" s="219">
        <f t="shared" si="0"/>
        <v>1</v>
      </c>
      <c r="P10" s="127">
        <f t="shared" si="1"/>
        <v>100.22371364653245</v>
      </c>
    </row>
    <row r="11" spans="1:16" s="5" customFormat="1" ht="13.5" customHeight="1" x14ac:dyDescent="0.2">
      <c r="A11" s="122">
        <v>6</v>
      </c>
      <c r="B11" s="149" t="s">
        <v>15</v>
      </c>
      <c r="C11" s="149"/>
      <c r="D11" s="120" t="s">
        <v>13</v>
      </c>
      <c r="E11" s="13">
        <f>E9-E10</f>
        <v>852</v>
      </c>
      <c r="F11" s="13">
        <v>867</v>
      </c>
      <c r="G11" s="7">
        <v>884</v>
      </c>
      <c r="H11" s="7">
        <v>864</v>
      </c>
      <c r="I11" s="7">
        <v>881</v>
      </c>
      <c r="J11" s="7">
        <v>915</v>
      </c>
      <c r="K11" s="7">
        <v>947</v>
      </c>
      <c r="L11" s="7">
        <v>895</v>
      </c>
      <c r="M11" s="7">
        <v>924</v>
      </c>
      <c r="N11" s="66">
        <v>945</v>
      </c>
      <c r="O11" s="219">
        <f t="shared" si="0"/>
        <v>21</v>
      </c>
      <c r="P11" s="127">
        <f t="shared" si="1"/>
        <v>102.27272727272727</v>
      </c>
    </row>
    <row r="12" spans="1:16" s="5" customFormat="1" ht="13.5" customHeight="1" x14ac:dyDescent="0.2">
      <c r="A12" s="122">
        <v>7</v>
      </c>
      <c r="B12" s="149" t="s">
        <v>16</v>
      </c>
      <c r="C12" s="149"/>
      <c r="D12" s="120" t="s">
        <v>17</v>
      </c>
      <c r="E12" s="14">
        <f t="shared" ref="E12:K12" si="2">E11/E9*100</f>
        <v>73.511647972389994</v>
      </c>
      <c r="F12" s="14">
        <v>73.288250211327139</v>
      </c>
      <c r="G12" s="14">
        <f t="shared" si="2"/>
        <v>72.518457752255955</v>
      </c>
      <c r="H12" s="14">
        <f t="shared" si="2"/>
        <v>69.789983844911148</v>
      </c>
      <c r="I12" s="14">
        <f t="shared" si="2"/>
        <v>70.819935691318321</v>
      </c>
      <c r="J12" s="14">
        <f t="shared" si="2"/>
        <v>72.389240506329116</v>
      </c>
      <c r="K12" s="14">
        <f t="shared" si="2"/>
        <v>72.678434382194936</v>
      </c>
      <c r="L12" s="14">
        <f>L11/L9*100</f>
        <v>67.242674680691209</v>
      </c>
      <c r="M12" s="14">
        <f>M11/M9*100</f>
        <v>67.396061269146614</v>
      </c>
      <c r="N12" s="105">
        <f t="shared" ref="N12" si="3">N11/N9*100</f>
        <v>67.8391959798995</v>
      </c>
      <c r="O12" s="127">
        <f t="shared" si="0"/>
        <v>0.44313471075288646</v>
      </c>
      <c r="P12" s="127">
        <f t="shared" si="1"/>
        <v>100.65750832082489</v>
      </c>
    </row>
    <row r="13" spans="1:16" s="5" customFormat="1" ht="13.5" customHeight="1" x14ac:dyDescent="0.2">
      <c r="A13" s="122">
        <v>8</v>
      </c>
      <c r="B13" s="149" t="s">
        <v>18</v>
      </c>
      <c r="C13" s="149"/>
      <c r="D13" s="120" t="s">
        <v>13</v>
      </c>
      <c r="E13" s="7">
        <v>125</v>
      </c>
      <c r="F13" s="7">
        <v>132</v>
      </c>
      <c r="G13" s="7">
        <v>136</v>
      </c>
      <c r="H13" s="7">
        <v>146</v>
      </c>
      <c r="I13" s="7">
        <v>156</v>
      </c>
      <c r="J13" s="7">
        <v>153</v>
      </c>
      <c r="K13" s="7">
        <v>168</v>
      </c>
      <c r="L13" s="7">
        <f>34+166</f>
        <v>200</v>
      </c>
      <c r="M13" s="7">
        <v>206</v>
      </c>
      <c r="N13" s="66">
        <v>209</v>
      </c>
      <c r="O13" s="219">
        <f t="shared" si="0"/>
        <v>3</v>
      </c>
      <c r="P13" s="127">
        <f t="shared" si="1"/>
        <v>101.45631067961165</v>
      </c>
    </row>
    <row r="14" spans="1:16" s="5" customFormat="1" ht="13.5" customHeight="1" x14ac:dyDescent="0.2">
      <c r="A14" s="122">
        <v>9</v>
      </c>
      <c r="B14" s="164" t="s">
        <v>19</v>
      </c>
      <c r="C14" s="164"/>
      <c r="D14" s="120" t="s">
        <v>17</v>
      </c>
      <c r="E14" s="14">
        <f t="shared" ref="E14:N14" si="4">E13/E9*100</f>
        <v>10.785159620362382</v>
      </c>
      <c r="F14" s="14">
        <v>11.158072696534235</v>
      </c>
      <c r="G14" s="14">
        <f t="shared" si="4"/>
        <v>11.156685808039377</v>
      </c>
      <c r="H14" s="14">
        <f t="shared" si="4"/>
        <v>11.793214862681744</v>
      </c>
      <c r="I14" s="14">
        <f t="shared" si="4"/>
        <v>12.540192926045016</v>
      </c>
      <c r="J14" s="14">
        <f t="shared" si="4"/>
        <v>12.104430379746836</v>
      </c>
      <c r="K14" s="14">
        <f t="shared" si="4"/>
        <v>12.893323100537222</v>
      </c>
      <c r="L14" s="14">
        <f t="shared" si="4"/>
        <v>15.026296018031553</v>
      </c>
      <c r="M14" s="14">
        <f t="shared" si="4"/>
        <v>15.025528811086797</v>
      </c>
      <c r="N14" s="12">
        <f t="shared" si="4"/>
        <v>15.003589375448673</v>
      </c>
      <c r="O14" s="127">
        <f t="shared" si="0"/>
        <v>-2.1939435638124394E-2</v>
      </c>
      <c r="P14" s="127">
        <f t="shared" si="1"/>
        <v>99.853985600680247</v>
      </c>
    </row>
    <row r="15" spans="1:16" s="5" customFormat="1" ht="20.25" customHeight="1" x14ac:dyDescent="0.2">
      <c r="A15" s="122">
        <v>10</v>
      </c>
      <c r="B15" s="149" t="s">
        <v>20</v>
      </c>
      <c r="C15" s="149"/>
      <c r="D15" s="120" t="s">
        <v>13</v>
      </c>
      <c r="E15" s="7">
        <v>116</v>
      </c>
      <c r="F15" s="7">
        <v>94</v>
      </c>
      <c r="G15" s="7">
        <v>319</v>
      </c>
      <c r="H15" s="7">
        <v>331</v>
      </c>
      <c r="I15" s="7">
        <v>322</v>
      </c>
      <c r="J15" s="7">
        <v>348</v>
      </c>
      <c r="K15" s="7">
        <v>360</v>
      </c>
      <c r="L15" s="7">
        <v>437</v>
      </c>
      <c r="M15" s="7">
        <v>444</v>
      </c>
      <c r="N15" s="66">
        <v>454</v>
      </c>
      <c r="O15" s="219">
        <f t="shared" si="0"/>
        <v>10</v>
      </c>
      <c r="P15" s="127">
        <f t="shared" si="1"/>
        <v>102.25225225225225</v>
      </c>
    </row>
    <row r="16" spans="1:16" s="5" customFormat="1" ht="13.5" customHeight="1" x14ac:dyDescent="0.2">
      <c r="A16" s="122">
        <v>11</v>
      </c>
      <c r="B16" s="164" t="s">
        <v>19</v>
      </c>
      <c r="C16" s="164"/>
      <c r="D16" s="120" t="s">
        <v>17</v>
      </c>
      <c r="E16" s="14">
        <f t="shared" ref="E16:N16" si="5">E15/E9*100</f>
        <v>10.008628127696289</v>
      </c>
      <c r="F16" s="14">
        <v>7.9459002535925611</v>
      </c>
      <c r="G16" s="14">
        <f t="shared" si="5"/>
        <v>26.168990976210011</v>
      </c>
      <c r="H16" s="14">
        <f t="shared" si="5"/>
        <v>26.736672051696285</v>
      </c>
      <c r="I16" s="14">
        <f t="shared" si="5"/>
        <v>25.884244372990356</v>
      </c>
      <c r="J16" s="14">
        <f t="shared" si="5"/>
        <v>27.531645569620256</v>
      </c>
      <c r="K16" s="14">
        <f t="shared" si="5"/>
        <v>27.628549501151191</v>
      </c>
      <c r="L16" s="14">
        <f t="shared" si="5"/>
        <v>32.832456799398948</v>
      </c>
      <c r="M16" s="14">
        <f t="shared" si="5"/>
        <v>32.38512035010941</v>
      </c>
      <c r="N16" s="12">
        <f t="shared" si="5"/>
        <v>32.591529073941132</v>
      </c>
      <c r="O16" s="127">
        <f t="shared" si="0"/>
        <v>0.20640872383172137</v>
      </c>
      <c r="P16" s="127">
        <f t="shared" si="1"/>
        <v>100.63735666750742</v>
      </c>
    </row>
    <row r="17" spans="1:18" s="5" customFormat="1" ht="13.5" customHeight="1" x14ac:dyDescent="0.2">
      <c r="A17" s="122">
        <v>12</v>
      </c>
      <c r="B17" s="149" t="s">
        <v>21</v>
      </c>
      <c r="C17" s="149"/>
      <c r="D17" s="120" t="s">
        <v>13</v>
      </c>
      <c r="E17" s="7">
        <v>434</v>
      </c>
      <c r="F17" s="7">
        <v>510</v>
      </c>
      <c r="G17" s="7">
        <v>620</v>
      </c>
      <c r="H17" s="7">
        <v>628</v>
      </c>
      <c r="I17" s="15">
        <v>753</v>
      </c>
      <c r="J17" s="15">
        <v>764</v>
      </c>
      <c r="K17" s="15">
        <v>773</v>
      </c>
      <c r="L17" s="15"/>
      <c r="M17" s="15">
        <v>976</v>
      </c>
      <c r="N17" s="66">
        <v>980</v>
      </c>
      <c r="O17" s="219">
        <f t="shared" si="0"/>
        <v>4</v>
      </c>
      <c r="P17" s="127">
        <f t="shared" si="1"/>
        <v>100.40983606557377</v>
      </c>
    </row>
    <row r="18" spans="1:18" s="5" customFormat="1" ht="13.5" customHeight="1" x14ac:dyDescent="0.2">
      <c r="A18" s="122">
        <v>13</v>
      </c>
      <c r="B18" s="164" t="s">
        <v>19</v>
      </c>
      <c r="C18" s="164"/>
      <c r="D18" s="120" t="s">
        <v>17</v>
      </c>
      <c r="E18" s="14">
        <f t="shared" ref="E18:N18" si="6">E17/E9*100</f>
        <v>37.446074201898192</v>
      </c>
      <c r="F18" s="14">
        <v>43.110735418427723</v>
      </c>
      <c r="G18" s="14">
        <f t="shared" si="6"/>
        <v>50.86136177194421</v>
      </c>
      <c r="H18" s="14">
        <f t="shared" si="6"/>
        <v>50.726978998384489</v>
      </c>
      <c r="I18" s="14">
        <f t="shared" si="6"/>
        <v>60.530546623794216</v>
      </c>
      <c r="J18" s="14">
        <f t="shared" si="6"/>
        <v>60.443037974683541</v>
      </c>
      <c r="K18" s="14">
        <f t="shared" si="6"/>
        <v>59.324635456638532</v>
      </c>
      <c r="L18" s="14">
        <f t="shared" si="6"/>
        <v>0</v>
      </c>
      <c r="M18" s="14">
        <f t="shared" si="6"/>
        <v>71.188913202042301</v>
      </c>
      <c r="N18" s="12">
        <f t="shared" si="6"/>
        <v>70.35175879396985</v>
      </c>
      <c r="O18" s="127">
        <f t="shared" si="0"/>
        <v>-0.83715440807245045</v>
      </c>
      <c r="P18" s="127">
        <f t="shared" si="1"/>
        <v>98.824038223906427</v>
      </c>
    </row>
    <row r="19" spans="1:18" s="5" customFormat="1" ht="18" customHeight="1" x14ac:dyDescent="0.2">
      <c r="A19" s="8">
        <v>14</v>
      </c>
      <c r="B19" s="154" t="s">
        <v>22</v>
      </c>
      <c r="C19" s="154"/>
      <c r="D19" s="9" t="s">
        <v>23</v>
      </c>
      <c r="E19" s="10">
        <v>4560</v>
      </c>
      <c r="F19" s="10">
        <v>4568</v>
      </c>
      <c r="G19" s="10">
        <f>G20+G21</f>
        <v>4591</v>
      </c>
      <c r="H19" s="10">
        <f>H20+H21</f>
        <v>4605</v>
      </c>
      <c r="I19" s="10">
        <v>4614</v>
      </c>
      <c r="J19" s="10">
        <v>4597</v>
      </c>
      <c r="K19" s="10">
        <v>4747</v>
      </c>
      <c r="L19" s="10">
        <v>4801</v>
      </c>
      <c r="M19" s="10">
        <v>4891</v>
      </c>
      <c r="N19" s="22">
        <f t="shared" ref="N19" si="7">N20+N21</f>
        <v>4958</v>
      </c>
      <c r="O19" s="219">
        <f t="shared" si="0"/>
        <v>67</v>
      </c>
      <c r="P19" s="127">
        <f t="shared" si="1"/>
        <v>101.36986301369863</v>
      </c>
    </row>
    <row r="20" spans="1:18" s="5" customFormat="1" ht="13.5" customHeight="1" x14ac:dyDescent="0.2">
      <c r="A20" s="122">
        <v>15</v>
      </c>
      <c r="B20" s="149" t="s">
        <v>24</v>
      </c>
      <c r="C20" s="149"/>
      <c r="D20" s="120" t="s">
        <v>23</v>
      </c>
      <c r="E20" s="7">
        <v>2256</v>
      </c>
      <c r="F20" s="7">
        <v>2251</v>
      </c>
      <c r="G20" s="7">
        <v>2285</v>
      </c>
      <c r="H20" s="7">
        <v>2299</v>
      </c>
      <c r="I20" s="7">
        <v>2320</v>
      </c>
      <c r="J20" s="7">
        <v>2308</v>
      </c>
      <c r="K20" s="7">
        <v>2390</v>
      </c>
      <c r="L20" s="7">
        <v>2428</v>
      </c>
      <c r="M20" s="7">
        <v>2458</v>
      </c>
      <c r="N20" s="7">
        <v>2482</v>
      </c>
      <c r="O20" s="219">
        <f t="shared" si="0"/>
        <v>24</v>
      </c>
      <c r="P20" s="127">
        <f t="shared" si="1"/>
        <v>100.97640358014645</v>
      </c>
    </row>
    <row r="21" spans="1:18" s="5" customFormat="1" ht="13.5" customHeight="1" x14ac:dyDescent="0.2">
      <c r="A21" s="122">
        <v>16</v>
      </c>
      <c r="B21" s="149" t="s">
        <v>25</v>
      </c>
      <c r="C21" s="149"/>
      <c r="D21" s="120" t="s">
        <v>23</v>
      </c>
      <c r="E21" s="7">
        <f>E19-E20</f>
        <v>2304</v>
      </c>
      <c r="F21" s="7">
        <v>2317</v>
      </c>
      <c r="G21" s="7">
        <v>2306</v>
      </c>
      <c r="H21" s="7">
        <v>2306</v>
      </c>
      <c r="I21" s="7">
        <v>2294</v>
      </c>
      <c r="J21" s="7">
        <v>2289</v>
      </c>
      <c r="K21" s="7">
        <v>2357</v>
      </c>
      <c r="L21" s="7">
        <v>2373</v>
      </c>
      <c r="M21" s="7">
        <v>2433</v>
      </c>
      <c r="N21" s="7">
        <v>2476</v>
      </c>
      <c r="O21" s="219">
        <f t="shared" si="0"/>
        <v>43</v>
      </c>
      <c r="P21" s="127">
        <f t="shared" si="1"/>
        <v>101.76736539251951</v>
      </c>
    </row>
    <row r="22" spans="1:18" s="5" customFormat="1" ht="13.5" customHeight="1" x14ac:dyDescent="0.2">
      <c r="A22" s="122">
        <v>17</v>
      </c>
      <c r="B22" s="149" t="s">
        <v>26</v>
      </c>
      <c r="C22" s="149"/>
      <c r="D22" s="120" t="s">
        <v>23</v>
      </c>
      <c r="E22" s="7">
        <v>1158</v>
      </c>
      <c r="F22" s="7">
        <v>1169</v>
      </c>
      <c r="G22" s="7">
        <v>1214</v>
      </c>
      <c r="H22" s="7">
        <v>1328</v>
      </c>
      <c r="I22" s="7">
        <v>1277</v>
      </c>
      <c r="J22" s="7">
        <v>1199</v>
      </c>
      <c r="K22" s="7">
        <v>1233</v>
      </c>
      <c r="L22" s="7">
        <v>1513</v>
      </c>
      <c r="M22" s="7">
        <v>1576</v>
      </c>
      <c r="N22" s="7">
        <v>1529</v>
      </c>
      <c r="O22" s="219">
        <f t="shared" si="0"/>
        <v>-47</v>
      </c>
      <c r="P22" s="127">
        <f t="shared" si="1"/>
        <v>97.017766497461935</v>
      </c>
      <c r="R22" s="118"/>
    </row>
    <row r="23" spans="1:18" s="5" customFormat="1" ht="13.5" customHeight="1" x14ac:dyDescent="0.2">
      <c r="A23" s="122">
        <v>18</v>
      </c>
      <c r="B23" s="163" t="s">
        <v>15</v>
      </c>
      <c r="C23" s="163"/>
      <c r="D23" s="120" t="s">
        <v>23</v>
      </c>
      <c r="E23" s="7">
        <f>E19-E22</f>
        <v>3402</v>
      </c>
      <c r="F23" s="7">
        <v>3399</v>
      </c>
      <c r="G23" s="7">
        <v>3377</v>
      </c>
      <c r="H23" s="7">
        <v>3277</v>
      </c>
      <c r="I23" s="7">
        <v>3337</v>
      </c>
      <c r="J23" s="7">
        <v>3398</v>
      </c>
      <c r="K23" s="7">
        <v>3514</v>
      </c>
      <c r="L23" s="7">
        <v>3288</v>
      </c>
      <c r="M23" s="7">
        <v>3315</v>
      </c>
      <c r="N23" s="7">
        <v>3429</v>
      </c>
      <c r="O23" s="219">
        <f t="shared" si="0"/>
        <v>114</v>
      </c>
      <c r="P23" s="127">
        <f t="shared" si="1"/>
        <v>103.43891402714934</v>
      </c>
    </row>
    <row r="24" spans="1:18" s="5" customFormat="1" ht="13.5" customHeight="1" x14ac:dyDescent="0.2">
      <c r="A24" s="122">
        <v>19</v>
      </c>
      <c r="B24" s="149" t="s">
        <v>27</v>
      </c>
      <c r="C24" s="149"/>
      <c r="D24" s="120" t="s">
        <v>23</v>
      </c>
      <c r="E24" s="7">
        <f>E19-E25-E26</f>
        <v>1346</v>
      </c>
      <c r="F24" s="7">
        <v>1356</v>
      </c>
      <c r="G24" s="7">
        <f>G19-G25-G26</f>
        <v>1344</v>
      </c>
      <c r="H24" s="7">
        <f>H19-H25-H26</f>
        <v>1362</v>
      </c>
      <c r="I24" s="7">
        <v>1366</v>
      </c>
      <c r="J24" s="7">
        <v>1355</v>
      </c>
      <c r="K24" s="7">
        <v>1417</v>
      </c>
      <c r="L24" s="7">
        <v>1458</v>
      </c>
      <c r="M24" s="7">
        <v>1463</v>
      </c>
      <c r="N24" s="7">
        <v>1502</v>
      </c>
      <c r="O24" s="219">
        <f t="shared" si="0"/>
        <v>39</v>
      </c>
      <c r="P24" s="127">
        <f t="shared" si="1"/>
        <v>102.66575529733424</v>
      </c>
      <c r="R24" s="118"/>
    </row>
    <row r="25" spans="1:18" s="16" customFormat="1" ht="13.5" customHeight="1" x14ac:dyDescent="0.2">
      <c r="A25" s="122">
        <v>20</v>
      </c>
      <c r="B25" s="162" t="s">
        <v>28</v>
      </c>
      <c r="C25" s="162"/>
      <c r="D25" s="120" t="s">
        <v>23</v>
      </c>
      <c r="E25" s="7">
        <v>2984</v>
      </c>
      <c r="F25" s="7">
        <v>2981</v>
      </c>
      <c r="G25" s="7">
        <v>3010</v>
      </c>
      <c r="H25" s="7">
        <v>3002</v>
      </c>
      <c r="I25" s="7">
        <v>3011</v>
      </c>
      <c r="J25" s="7">
        <v>2998</v>
      </c>
      <c r="K25" s="7">
        <v>3082</v>
      </c>
      <c r="L25" s="7">
        <f>1684+1411</f>
        <v>3095</v>
      </c>
      <c r="M25" s="7">
        <f>1691+1463</f>
        <v>3154</v>
      </c>
      <c r="N25" s="7">
        <v>3168</v>
      </c>
      <c r="O25" s="219">
        <f t="shared" si="0"/>
        <v>14</v>
      </c>
      <c r="P25" s="127">
        <f t="shared" si="1"/>
        <v>100.44388078630311</v>
      </c>
    </row>
    <row r="26" spans="1:18" s="16" customFormat="1" ht="13.5" customHeight="1" x14ac:dyDescent="0.2">
      <c r="A26" s="122">
        <v>21</v>
      </c>
      <c r="B26" s="162" t="s">
        <v>29</v>
      </c>
      <c r="C26" s="162"/>
      <c r="D26" s="120" t="s">
        <v>23</v>
      </c>
      <c r="E26" s="7">
        <v>230</v>
      </c>
      <c r="F26" s="7">
        <v>231</v>
      </c>
      <c r="G26" s="7">
        <v>237</v>
      </c>
      <c r="H26" s="7">
        <v>241</v>
      </c>
      <c r="I26" s="7">
        <v>237</v>
      </c>
      <c r="J26" s="7">
        <v>244</v>
      </c>
      <c r="K26" s="7">
        <v>248</v>
      </c>
      <c r="L26" s="7">
        <v>248</v>
      </c>
      <c r="M26" s="7">
        <v>274</v>
      </c>
      <c r="N26" s="7">
        <v>288</v>
      </c>
      <c r="O26" s="219">
        <f t="shared" si="0"/>
        <v>14</v>
      </c>
      <c r="P26" s="127">
        <f t="shared" si="1"/>
        <v>105.1094890510949</v>
      </c>
    </row>
    <row r="27" spans="1:18" s="16" customFormat="1" ht="13.5" customHeight="1" x14ac:dyDescent="0.2">
      <c r="A27" s="122">
        <v>22</v>
      </c>
      <c r="B27" s="149" t="s">
        <v>30</v>
      </c>
      <c r="C27" s="149"/>
      <c r="D27" s="120" t="s">
        <v>23</v>
      </c>
      <c r="E27" s="7">
        <v>8</v>
      </c>
      <c r="F27" s="7">
        <v>4</v>
      </c>
      <c r="G27" s="7">
        <v>2</v>
      </c>
      <c r="H27" s="7"/>
      <c r="I27" s="7">
        <v>1</v>
      </c>
      <c r="J27" s="7">
        <v>1</v>
      </c>
      <c r="K27" s="7">
        <v>1</v>
      </c>
      <c r="L27" s="7">
        <v>0</v>
      </c>
      <c r="M27" s="7"/>
      <c r="N27" s="7">
        <v>0</v>
      </c>
      <c r="O27" s="219">
        <f t="shared" si="0"/>
        <v>0</v>
      </c>
      <c r="P27" s="127" t="e">
        <f t="shared" si="1"/>
        <v>#DIV/0!</v>
      </c>
    </row>
    <row r="28" spans="1:18" s="16" customFormat="1" ht="13.5" customHeight="1" x14ac:dyDescent="0.2">
      <c r="A28" s="122">
        <v>23</v>
      </c>
      <c r="B28" s="149" t="s">
        <v>31</v>
      </c>
      <c r="C28" s="149"/>
      <c r="D28" s="120" t="s">
        <v>23</v>
      </c>
      <c r="E28" s="7">
        <v>50</v>
      </c>
      <c r="F28" s="7">
        <v>72</v>
      </c>
      <c r="G28" s="7">
        <v>53</v>
      </c>
      <c r="H28" s="7">
        <v>58</v>
      </c>
      <c r="I28" s="7">
        <v>63</v>
      </c>
      <c r="J28" s="7">
        <v>78</v>
      </c>
      <c r="K28" s="7">
        <v>71</v>
      </c>
      <c r="L28" s="7">
        <v>67</v>
      </c>
      <c r="M28" s="7">
        <v>57</v>
      </c>
      <c r="N28" s="7">
        <v>55</v>
      </c>
      <c r="O28" s="219">
        <f t="shared" si="0"/>
        <v>-2</v>
      </c>
      <c r="P28" s="127">
        <f t="shared" si="1"/>
        <v>96.491228070175438</v>
      </c>
    </row>
    <row r="29" spans="1:18" s="16" customFormat="1" ht="13.5" customHeight="1" x14ac:dyDescent="0.2">
      <c r="A29" s="122">
        <v>24</v>
      </c>
      <c r="B29" s="149" t="s">
        <v>32</v>
      </c>
      <c r="C29" s="149"/>
      <c r="D29" s="120" t="s">
        <v>23</v>
      </c>
      <c r="E29" s="7">
        <v>95</v>
      </c>
      <c r="F29" s="7">
        <v>128</v>
      </c>
      <c r="G29" s="7">
        <v>117</v>
      </c>
      <c r="H29" s="7">
        <v>131</v>
      </c>
      <c r="I29" s="7">
        <v>104</v>
      </c>
      <c r="J29" s="7">
        <v>143</v>
      </c>
      <c r="K29" s="7">
        <v>129</v>
      </c>
      <c r="L29" s="7">
        <v>133</v>
      </c>
      <c r="M29" s="7">
        <v>146</v>
      </c>
      <c r="N29" s="7">
        <v>153</v>
      </c>
      <c r="O29" s="219">
        <f t="shared" si="0"/>
        <v>7</v>
      </c>
      <c r="P29" s="127">
        <f t="shared" si="1"/>
        <v>104.7945205479452</v>
      </c>
    </row>
    <row r="30" spans="1:18" s="16" customFormat="1" ht="13.5" customHeight="1" x14ac:dyDescent="0.2">
      <c r="A30" s="122">
        <v>25</v>
      </c>
      <c r="B30" s="149" t="s">
        <v>33</v>
      </c>
      <c r="C30" s="149"/>
      <c r="D30" s="120" t="s">
        <v>23</v>
      </c>
      <c r="E30" s="7">
        <v>30</v>
      </c>
      <c r="F30" s="7">
        <v>29</v>
      </c>
      <c r="G30" s="7">
        <v>30</v>
      </c>
      <c r="H30" s="7">
        <v>97</v>
      </c>
      <c r="I30" s="7">
        <v>12</v>
      </c>
      <c r="J30" s="7">
        <v>51</v>
      </c>
      <c r="K30" s="7">
        <v>65</v>
      </c>
      <c r="L30" s="7">
        <v>41</v>
      </c>
      <c r="M30" s="7">
        <v>48</v>
      </c>
      <c r="N30" s="7">
        <v>47</v>
      </c>
      <c r="O30" s="219">
        <f t="shared" si="0"/>
        <v>-1</v>
      </c>
      <c r="P30" s="127">
        <f t="shared" si="1"/>
        <v>97.916666666666657</v>
      </c>
    </row>
    <row r="31" spans="1:18" s="16" customFormat="1" ht="13.5" customHeight="1" x14ac:dyDescent="0.2">
      <c r="A31" s="122">
        <v>26</v>
      </c>
      <c r="B31" s="149" t="s">
        <v>34</v>
      </c>
      <c r="C31" s="149"/>
      <c r="D31" s="120" t="s">
        <v>23</v>
      </c>
      <c r="E31" s="7">
        <v>105</v>
      </c>
      <c r="F31" s="7">
        <v>93</v>
      </c>
      <c r="G31" s="7">
        <v>59</v>
      </c>
      <c r="H31" s="7">
        <v>151</v>
      </c>
      <c r="I31" s="7">
        <v>65</v>
      </c>
      <c r="J31" s="7">
        <v>91</v>
      </c>
      <c r="K31" s="7">
        <v>50</v>
      </c>
      <c r="L31" s="7">
        <v>55</v>
      </c>
      <c r="M31" s="7">
        <v>63</v>
      </c>
      <c r="N31" s="7">
        <v>15</v>
      </c>
      <c r="O31" s="219">
        <f t="shared" si="0"/>
        <v>-48</v>
      </c>
      <c r="P31" s="127">
        <f t="shared" si="1"/>
        <v>23.809523809523807</v>
      </c>
    </row>
    <row r="32" spans="1:18" s="16" customFormat="1" ht="13.5" customHeight="1" x14ac:dyDescent="0.2">
      <c r="A32" s="122">
        <v>27</v>
      </c>
      <c r="B32" s="149" t="s">
        <v>35</v>
      </c>
      <c r="C32" s="149"/>
      <c r="D32" s="120" t="s">
        <v>23</v>
      </c>
      <c r="E32" s="7">
        <v>2289</v>
      </c>
      <c r="F32" s="7">
        <v>2329</v>
      </c>
      <c r="G32" s="7">
        <v>2381</v>
      </c>
      <c r="H32" s="7">
        <v>2306</v>
      </c>
      <c r="I32" s="15">
        <v>2348</v>
      </c>
      <c r="J32" s="15">
        <v>2371</v>
      </c>
      <c r="K32" s="15">
        <v>2433</v>
      </c>
      <c r="L32" s="15"/>
      <c r="M32" s="15">
        <v>2407</v>
      </c>
      <c r="N32" s="15">
        <v>2435</v>
      </c>
      <c r="O32" s="219">
        <f t="shared" si="0"/>
        <v>28</v>
      </c>
      <c r="P32" s="127">
        <f t="shared" si="1"/>
        <v>101.16327378479436</v>
      </c>
    </row>
    <row r="33" spans="1:16" s="16" customFormat="1" ht="13.5" customHeight="1" x14ac:dyDescent="0.2">
      <c r="A33" s="122">
        <v>28</v>
      </c>
      <c r="B33" s="149" t="s">
        <v>36</v>
      </c>
      <c r="C33" s="149"/>
      <c r="D33" s="120" t="s">
        <v>23</v>
      </c>
      <c r="E33" s="17">
        <v>8</v>
      </c>
      <c r="F33" s="17">
        <v>39</v>
      </c>
      <c r="G33" s="17">
        <v>19</v>
      </c>
      <c r="H33" s="17">
        <v>25</v>
      </c>
      <c r="I33" s="17">
        <v>3</v>
      </c>
      <c r="J33" s="17">
        <v>37</v>
      </c>
      <c r="K33" s="17">
        <v>46</v>
      </c>
      <c r="L33" s="17">
        <v>8</v>
      </c>
      <c r="M33" s="17">
        <v>31</v>
      </c>
      <c r="N33" s="17">
        <v>47</v>
      </c>
      <c r="O33" s="219">
        <f t="shared" si="0"/>
        <v>16</v>
      </c>
      <c r="P33" s="127">
        <f t="shared" si="1"/>
        <v>151.61290322580646</v>
      </c>
    </row>
    <row r="34" spans="1:16" s="16" customFormat="1" ht="13.5" customHeight="1" x14ac:dyDescent="0.2">
      <c r="A34" s="122">
        <v>29</v>
      </c>
      <c r="B34" s="149" t="s">
        <v>37</v>
      </c>
      <c r="C34" s="149"/>
      <c r="D34" s="120" t="s">
        <v>23</v>
      </c>
      <c r="E34" s="17">
        <v>152</v>
      </c>
      <c r="F34" s="17">
        <v>134</v>
      </c>
      <c r="G34" s="17">
        <v>233</v>
      </c>
      <c r="H34" s="17">
        <v>238</v>
      </c>
      <c r="I34" s="17">
        <v>112</v>
      </c>
      <c r="J34" s="17">
        <v>174</v>
      </c>
      <c r="K34" s="17">
        <v>173</v>
      </c>
      <c r="L34" s="17">
        <v>99</v>
      </c>
      <c r="M34" s="17">
        <v>195</v>
      </c>
      <c r="N34" s="17">
        <v>152</v>
      </c>
      <c r="O34" s="219">
        <f t="shared" si="0"/>
        <v>-43</v>
      </c>
      <c r="P34" s="127">
        <f t="shared" si="1"/>
        <v>77.948717948717956</v>
      </c>
    </row>
    <row r="35" spans="1:16" s="16" customFormat="1" x14ac:dyDescent="0.2">
      <c r="A35" s="122">
        <v>30</v>
      </c>
      <c r="B35" s="149" t="s">
        <v>38</v>
      </c>
      <c r="C35" s="149"/>
      <c r="D35" s="120" t="s">
        <v>23</v>
      </c>
      <c r="E35" s="17">
        <v>152</v>
      </c>
      <c r="F35" s="17">
        <v>103</v>
      </c>
      <c r="G35" s="17">
        <v>199</v>
      </c>
      <c r="H35" s="17">
        <v>230</v>
      </c>
      <c r="I35" s="17">
        <v>105</v>
      </c>
      <c r="J35" s="17">
        <v>98</v>
      </c>
      <c r="K35" s="17">
        <v>88</v>
      </c>
      <c r="L35" s="17">
        <v>56</v>
      </c>
      <c r="M35" s="17">
        <v>96</v>
      </c>
      <c r="N35" s="17">
        <v>68</v>
      </c>
      <c r="O35" s="219">
        <f t="shared" si="0"/>
        <v>-28</v>
      </c>
      <c r="P35" s="127">
        <f t="shared" si="1"/>
        <v>70.833333333333343</v>
      </c>
    </row>
    <row r="36" spans="1:16" s="16" customFormat="1" ht="13.5" customHeight="1" x14ac:dyDescent="0.2">
      <c r="A36" s="122">
        <v>31</v>
      </c>
      <c r="B36" s="149" t="s">
        <v>39</v>
      </c>
      <c r="C36" s="149"/>
      <c r="D36" s="120" t="s">
        <v>40</v>
      </c>
      <c r="E36" s="18">
        <v>376.1</v>
      </c>
      <c r="F36" s="18">
        <v>532.20000000000005</v>
      </c>
      <c r="G36" s="18">
        <v>941.9</v>
      </c>
      <c r="H36" s="18">
        <v>1282.5</v>
      </c>
      <c r="I36" s="18">
        <v>2126.4</v>
      </c>
      <c r="J36" s="18">
        <v>2314.6</v>
      </c>
      <c r="K36" s="18">
        <v>2477.9</v>
      </c>
      <c r="L36" s="18">
        <v>2351.1</v>
      </c>
      <c r="M36" s="18">
        <v>1877.7</v>
      </c>
      <c r="N36" s="18">
        <v>3302.9</v>
      </c>
      <c r="O36" s="127">
        <f t="shared" si="0"/>
        <v>1425.2</v>
      </c>
      <c r="P36" s="127">
        <f t="shared" si="1"/>
        <v>175.90136869574479</v>
      </c>
    </row>
    <row r="37" spans="1:16" s="16" customFormat="1" ht="13.5" customHeight="1" x14ac:dyDescent="0.2">
      <c r="A37" s="122">
        <v>32</v>
      </c>
      <c r="B37" s="160" t="s">
        <v>41</v>
      </c>
      <c r="C37" s="160"/>
      <c r="D37" s="120" t="s">
        <v>40</v>
      </c>
      <c r="E37" s="18">
        <v>457</v>
      </c>
      <c r="F37" s="18">
        <v>360.9</v>
      </c>
      <c r="G37" s="18">
        <v>506.5</v>
      </c>
      <c r="H37" s="18">
        <v>1084.0999999999999</v>
      </c>
      <c r="I37" s="18">
        <v>1511.8</v>
      </c>
      <c r="J37" s="18">
        <v>2643.3</v>
      </c>
      <c r="K37" s="18">
        <v>3649.3</v>
      </c>
      <c r="L37" s="18">
        <v>4353.8999999999996</v>
      </c>
      <c r="M37" s="18">
        <v>4937.7</v>
      </c>
      <c r="N37" s="18">
        <v>5921.6</v>
      </c>
      <c r="O37" s="127">
        <f t="shared" si="0"/>
        <v>983.90000000000055</v>
      </c>
      <c r="P37" s="127">
        <f t="shared" si="1"/>
        <v>119.92628146707982</v>
      </c>
    </row>
    <row r="38" spans="1:16" s="16" customFormat="1" ht="13.5" customHeight="1" x14ac:dyDescent="0.2">
      <c r="A38" s="122">
        <v>33</v>
      </c>
      <c r="B38" s="149" t="s">
        <v>42</v>
      </c>
      <c r="C38" s="149"/>
      <c r="D38" s="120" t="s">
        <v>40</v>
      </c>
      <c r="E38" s="18">
        <v>32.299999999999997</v>
      </c>
      <c r="F38" s="18">
        <v>75.099999999999994</v>
      </c>
      <c r="G38" s="18">
        <v>80.7</v>
      </c>
      <c r="H38" s="18">
        <v>84.6</v>
      </c>
      <c r="I38" s="18">
        <v>140.5</v>
      </c>
      <c r="J38" s="18">
        <v>167.6</v>
      </c>
      <c r="K38" s="18">
        <v>187.1</v>
      </c>
      <c r="L38" s="18">
        <v>209.1</v>
      </c>
      <c r="M38" s="18">
        <v>236.7</v>
      </c>
      <c r="N38" s="18">
        <v>271.5</v>
      </c>
      <c r="O38" s="127">
        <f t="shared" si="0"/>
        <v>34.800000000000011</v>
      </c>
      <c r="P38" s="127">
        <f t="shared" si="1"/>
        <v>114.70215462610899</v>
      </c>
    </row>
    <row r="39" spans="1:16" s="16" customFormat="1" ht="13.5" customHeight="1" x14ac:dyDescent="0.2">
      <c r="A39" s="122">
        <v>34</v>
      </c>
      <c r="B39" s="160" t="s">
        <v>43</v>
      </c>
      <c r="C39" s="160"/>
      <c r="D39" s="120" t="s">
        <v>40</v>
      </c>
      <c r="E39" s="18">
        <v>148</v>
      </c>
      <c r="F39" s="18">
        <v>137.4</v>
      </c>
      <c r="G39" s="18">
        <v>146.1</v>
      </c>
      <c r="H39" s="18">
        <v>210.4</v>
      </c>
      <c r="I39" s="18">
        <v>196.8</v>
      </c>
      <c r="J39" s="18">
        <v>2091.5</v>
      </c>
      <c r="K39" s="18">
        <v>2412.3000000000002</v>
      </c>
      <c r="L39" s="18">
        <v>2184.8000000000002</v>
      </c>
      <c r="M39" s="18">
        <v>2670.8</v>
      </c>
      <c r="N39" s="18">
        <v>2615.4</v>
      </c>
      <c r="O39" s="127">
        <f t="shared" si="0"/>
        <v>-55.400000000000091</v>
      </c>
      <c r="P39" s="127">
        <f t="shared" si="1"/>
        <v>97.925715141530617</v>
      </c>
    </row>
    <row r="40" spans="1:16" s="16" customFormat="1" ht="18" customHeight="1" x14ac:dyDescent="0.2">
      <c r="A40" s="8">
        <v>35</v>
      </c>
      <c r="B40" s="154" t="s">
        <v>44</v>
      </c>
      <c r="C40" s="154"/>
      <c r="D40" s="9" t="s">
        <v>13</v>
      </c>
      <c r="E40" s="7">
        <v>999</v>
      </c>
      <c r="F40" s="7">
        <v>1017</v>
      </c>
      <c r="G40" s="7">
        <f>G41+G43+G45+G47</f>
        <v>1038</v>
      </c>
      <c r="H40" s="7">
        <f>H41+H43+H45+H47</f>
        <v>1051</v>
      </c>
      <c r="I40" s="7">
        <v>1058</v>
      </c>
      <c r="J40" s="7">
        <v>1085</v>
      </c>
      <c r="K40" s="7">
        <v>1123</v>
      </c>
      <c r="L40" s="10">
        <f>L41+L43+L45+L47</f>
        <v>1148</v>
      </c>
      <c r="M40" s="10">
        <f>M41+M43+M45+M47</f>
        <v>1182</v>
      </c>
      <c r="N40" s="10">
        <v>1185</v>
      </c>
      <c r="O40" s="219">
        <f t="shared" si="0"/>
        <v>3</v>
      </c>
      <c r="P40" s="127">
        <f t="shared" si="1"/>
        <v>100.253807106599</v>
      </c>
    </row>
    <row r="41" spans="1:16" s="16" customFormat="1" ht="13.5" customHeight="1" x14ac:dyDescent="0.2">
      <c r="A41" s="122">
        <v>36</v>
      </c>
      <c r="B41" s="152" t="s">
        <v>45</v>
      </c>
      <c r="C41" s="19" t="s">
        <v>12</v>
      </c>
      <c r="D41" s="120" t="s">
        <v>13</v>
      </c>
      <c r="E41" s="17">
        <f>30+84+69+201+270</f>
        <v>654</v>
      </c>
      <c r="F41" s="17">
        <v>601</v>
      </c>
      <c r="G41" s="17">
        <v>560</v>
      </c>
      <c r="H41" s="17">
        <v>575</v>
      </c>
      <c r="I41" s="17">
        <v>533</v>
      </c>
      <c r="J41" s="17">
        <f>135+379</f>
        <v>514</v>
      </c>
      <c r="K41" s="17">
        <v>497</v>
      </c>
      <c r="L41" s="7">
        <v>476</v>
      </c>
      <c r="M41" s="7">
        <f>176+417</f>
        <v>593</v>
      </c>
      <c r="N41" s="7">
        <v>513</v>
      </c>
      <c r="O41" s="219">
        <f t="shared" si="0"/>
        <v>-80</v>
      </c>
      <c r="P41" s="127">
        <f t="shared" si="1"/>
        <v>86.509274873524461</v>
      </c>
    </row>
    <row r="42" spans="1:16" s="16" customFormat="1" ht="13.5" customHeight="1" x14ac:dyDescent="0.2">
      <c r="A42" s="122">
        <v>37</v>
      </c>
      <c r="B42" s="152"/>
      <c r="C42" s="19" t="s">
        <v>46</v>
      </c>
      <c r="D42" s="120" t="s">
        <v>17</v>
      </c>
      <c r="E42" s="20">
        <f t="shared" ref="E42:K42" si="8">E41/E40*100</f>
        <v>65.465465465465471</v>
      </c>
      <c r="F42" s="20">
        <v>59.09537856440511</v>
      </c>
      <c r="G42" s="20">
        <f t="shared" si="8"/>
        <v>53.949903660886321</v>
      </c>
      <c r="H42" s="20">
        <f t="shared" si="8"/>
        <v>54.709800190294956</v>
      </c>
      <c r="I42" s="20">
        <f t="shared" si="8"/>
        <v>50.378071833648399</v>
      </c>
      <c r="J42" s="20">
        <f t="shared" si="8"/>
        <v>47.373271889400918</v>
      </c>
      <c r="K42" s="20">
        <f t="shared" si="8"/>
        <v>44.256455921638462</v>
      </c>
      <c r="L42" s="18">
        <f>L41/L40*100</f>
        <v>41.463414634146339</v>
      </c>
      <c r="M42" s="18">
        <f>M41/M40*100</f>
        <v>50.169204737732656</v>
      </c>
      <c r="N42" s="18">
        <f>N41/N40*100</f>
        <v>43.291139240506325</v>
      </c>
      <c r="O42" s="127">
        <f t="shared" si="0"/>
        <v>-6.8780654972263306</v>
      </c>
      <c r="P42" s="127">
        <f t="shared" si="1"/>
        <v>86.290264051059822</v>
      </c>
    </row>
    <row r="43" spans="1:16" s="16" customFormat="1" ht="13.5" customHeight="1" x14ac:dyDescent="0.2">
      <c r="A43" s="122">
        <v>38</v>
      </c>
      <c r="B43" s="152" t="s">
        <v>47</v>
      </c>
      <c r="C43" s="19" t="s">
        <v>12</v>
      </c>
      <c r="D43" s="120" t="s">
        <v>13</v>
      </c>
      <c r="E43" s="17">
        <v>268</v>
      </c>
      <c r="F43" s="17">
        <v>310</v>
      </c>
      <c r="G43" s="17">
        <v>344</v>
      </c>
      <c r="H43" s="17">
        <v>343</v>
      </c>
      <c r="I43" s="17">
        <v>368</v>
      </c>
      <c r="J43" s="17">
        <v>389</v>
      </c>
      <c r="K43" s="17">
        <v>405</v>
      </c>
      <c r="L43" s="7">
        <v>422</v>
      </c>
      <c r="M43" s="7">
        <v>395</v>
      </c>
      <c r="N43" s="7">
        <v>420</v>
      </c>
      <c r="O43" s="219">
        <f t="shared" si="0"/>
        <v>25</v>
      </c>
      <c r="P43" s="127">
        <f t="shared" si="1"/>
        <v>106.32911392405062</v>
      </c>
    </row>
    <row r="44" spans="1:16" s="16" customFormat="1" ht="13.5" customHeight="1" x14ac:dyDescent="0.2">
      <c r="A44" s="122">
        <v>39</v>
      </c>
      <c r="B44" s="152"/>
      <c r="C44" s="19" t="s">
        <v>46</v>
      </c>
      <c r="D44" s="120" t="s">
        <v>17</v>
      </c>
      <c r="E44" s="20">
        <f t="shared" ref="E44:K44" si="9">E43/E40*100</f>
        <v>26.826826826826828</v>
      </c>
      <c r="F44" s="20">
        <v>30.48180924287119</v>
      </c>
      <c r="G44" s="20">
        <f t="shared" si="9"/>
        <v>33.140655105973025</v>
      </c>
      <c r="H44" s="20">
        <f t="shared" si="9"/>
        <v>32.635585156993344</v>
      </c>
      <c r="I44" s="20">
        <f t="shared" si="9"/>
        <v>34.782608695652172</v>
      </c>
      <c r="J44" s="20">
        <f t="shared" si="9"/>
        <v>35.852534562211979</v>
      </c>
      <c r="K44" s="20">
        <f t="shared" si="9"/>
        <v>36.064113980409616</v>
      </c>
      <c r="L44" s="18">
        <f>L43/L40*100</f>
        <v>36.759581881533101</v>
      </c>
      <c r="M44" s="18">
        <f t="shared" ref="M44:N44" si="10">M43/M40*100</f>
        <v>33.417935702199664</v>
      </c>
      <c r="N44" s="18">
        <f t="shared" si="10"/>
        <v>35.443037974683541</v>
      </c>
      <c r="O44" s="127">
        <f t="shared" si="0"/>
        <v>2.0251022724838776</v>
      </c>
      <c r="P44" s="127">
        <f t="shared" si="1"/>
        <v>106.05992629386314</v>
      </c>
    </row>
    <row r="45" spans="1:16" s="16" customFormat="1" ht="13.5" customHeight="1" x14ac:dyDescent="0.2">
      <c r="A45" s="122">
        <v>40</v>
      </c>
      <c r="B45" s="152" t="s">
        <v>48</v>
      </c>
      <c r="C45" s="19" t="s">
        <v>12</v>
      </c>
      <c r="D45" s="120" t="s">
        <v>13</v>
      </c>
      <c r="E45" s="17">
        <v>63</v>
      </c>
      <c r="F45" s="17">
        <v>83</v>
      </c>
      <c r="G45" s="17">
        <v>98</v>
      </c>
      <c r="H45" s="17">
        <v>98</v>
      </c>
      <c r="I45" s="17">
        <v>118</v>
      </c>
      <c r="J45" s="17">
        <v>132</v>
      </c>
      <c r="K45" s="17">
        <v>158</v>
      </c>
      <c r="L45" s="7">
        <v>177</v>
      </c>
      <c r="M45" s="7">
        <v>134</v>
      </c>
      <c r="N45" s="7">
        <v>184</v>
      </c>
      <c r="O45" s="219">
        <f t="shared" si="0"/>
        <v>50</v>
      </c>
      <c r="P45" s="127">
        <f t="shared" si="1"/>
        <v>137.31343283582089</v>
      </c>
    </row>
    <row r="46" spans="1:16" s="16" customFormat="1" ht="13.5" customHeight="1" x14ac:dyDescent="0.2">
      <c r="A46" s="122">
        <v>41</v>
      </c>
      <c r="B46" s="152"/>
      <c r="C46" s="19" t="s">
        <v>46</v>
      </c>
      <c r="D46" s="120" t="s">
        <v>17</v>
      </c>
      <c r="E46" s="20">
        <f t="shared" ref="E46:K46" si="11">E45/E40*100</f>
        <v>6.3063063063063058</v>
      </c>
      <c r="F46" s="20">
        <v>8.1612586037364796</v>
      </c>
      <c r="G46" s="20">
        <f t="shared" si="11"/>
        <v>9.4412331406551058</v>
      </c>
      <c r="H46" s="20">
        <f t="shared" si="11"/>
        <v>9.3244529019980966</v>
      </c>
      <c r="I46" s="20">
        <f t="shared" si="11"/>
        <v>11.153119092627598</v>
      </c>
      <c r="J46" s="20">
        <f t="shared" si="11"/>
        <v>12.165898617511521</v>
      </c>
      <c r="K46" s="20">
        <f t="shared" si="11"/>
        <v>14.069456812110417</v>
      </c>
      <c r="L46" s="18">
        <f>L45/L40*100</f>
        <v>15.418118466898957</v>
      </c>
      <c r="M46" s="18">
        <f>M45/M40*100</f>
        <v>11.336717428087987</v>
      </c>
      <c r="N46" s="18">
        <f>N45/N40*100</f>
        <v>15.527426160337555</v>
      </c>
      <c r="O46" s="127">
        <f t="shared" si="0"/>
        <v>4.1907087322495684</v>
      </c>
      <c r="P46" s="127">
        <f t="shared" si="1"/>
        <v>136.96580389193275</v>
      </c>
    </row>
    <row r="47" spans="1:16" s="16" customFormat="1" ht="13.5" customHeight="1" x14ac:dyDescent="0.2">
      <c r="A47" s="122">
        <v>42</v>
      </c>
      <c r="B47" s="152" t="s">
        <v>49</v>
      </c>
      <c r="C47" s="19" t="s">
        <v>12</v>
      </c>
      <c r="D47" s="120" t="s">
        <v>13</v>
      </c>
      <c r="E47" s="17">
        <v>14</v>
      </c>
      <c r="F47" s="17">
        <v>23</v>
      </c>
      <c r="G47" s="17">
        <v>36</v>
      </c>
      <c r="H47" s="17">
        <v>35</v>
      </c>
      <c r="I47" s="17">
        <v>39</v>
      </c>
      <c r="J47" s="17">
        <v>50</v>
      </c>
      <c r="K47" s="17">
        <v>63</v>
      </c>
      <c r="L47" s="7">
        <v>73</v>
      </c>
      <c r="M47" s="7">
        <v>60</v>
      </c>
      <c r="N47" s="7">
        <v>68</v>
      </c>
      <c r="O47" s="219">
        <f t="shared" si="0"/>
        <v>8</v>
      </c>
      <c r="P47" s="127">
        <f t="shared" si="1"/>
        <v>113.33333333333333</v>
      </c>
    </row>
    <row r="48" spans="1:16" s="16" customFormat="1" ht="13.5" customHeight="1" x14ac:dyDescent="0.2">
      <c r="A48" s="122">
        <v>43</v>
      </c>
      <c r="B48" s="152"/>
      <c r="C48" s="19" t="s">
        <v>46</v>
      </c>
      <c r="D48" s="120" t="s">
        <v>17</v>
      </c>
      <c r="E48" s="20">
        <f t="shared" ref="E48:K48" si="12">E47/E40*100</f>
        <v>1.4014014014014013</v>
      </c>
      <c r="F48" s="20">
        <v>2.2615535889872174</v>
      </c>
      <c r="G48" s="20">
        <f t="shared" si="12"/>
        <v>3.4682080924855487</v>
      </c>
      <c r="H48" s="20">
        <f t="shared" si="12"/>
        <v>3.3301617507136063</v>
      </c>
      <c r="I48" s="20">
        <f t="shared" si="12"/>
        <v>3.6862003780718333</v>
      </c>
      <c r="J48" s="20">
        <f t="shared" si="12"/>
        <v>4.6082949308755765</v>
      </c>
      <c r="K48" s="20">
        <f t="shared" si="12"/>
        <v>5.6099732858414955</v>
      </c>
      <c r="L48" s="18">
        <f>L47/L40*100</f>
        <v>6.3588850174216036</v>
      </c>
      <c r="M48" s="18">
        <f>M47/M40*100</f>
        <v>5.0761421319796955</v>
      </c>
      <c r="N48" s="18">
        <f>N47/N40*100</f>
        <v>5.7383966244725739</v>
      </c>
      <c r="O48" s="127">
        <f t="shared" si="0"/>
        <v>0.66225449249287838</v>
      </c>
      <c r="P48" s="127">
        <f t="shared" si="1"/>
        <v>113.04641350210971</v>
      </c>
    </row>
    <row r="49" spans="1:16" s="16" customFormat="1" ht="15" customHeight="1" x14ac:dyDescent="0.2">
      <c r="A49" s="8">
        <v>44</v>
      </c>
      <c r="B49" s="177" t="s">
        <v>50</v>
      </c>
      <c r="C49" s="177"/>
      <c r="D49" s="9" t="s">
        <v>13</v>
      </c>
      <c r="E49" s="21">
        <v>894</v>
      </c>
      <c r="F49" s="21">
        <v>874</v>
      </c>
      <c r="G49" s="21">
        <v>900</v>
      </c>
      <c r="H49" s="21">
        <v>911</v>
      </c>
      <c r="I49" s="21">
        <v>841</v>
      </c>
      <c r="J49" s="21">
        <v>886</v>
      </c>
      <c r="K49" s="21">
        <v>899</v>
      </c>
      <c r="L49" s="22">
        <v>969</v>
      </c>
      <c r="M49" s="22">
        <v>1013</v>
      </c>
      <c r="N49" s="22">
        <v>1050</v>
      </c>
      <c r="O49" s="219">
        <f t="shared" si="0"/>
        <v>37</v>
      </c>
      <c r="P49" s="127">
        <f t="shared" si="1"/>
        <v>103.65251727541956</v>
      </c>
    </row>
    <row r="50" spans="1:16" s="16" customFormat="1" ht="13.5" customHeight="1" x14ac:dyDescent="0.2">
      <c r="A50" s="122">
        <v>45</v>
      </c>
      <c r="B50" s="149" t="s">
        <v>51</v>
      </c>
      <c r="C50" s="149"/>
      <c r="D50" s="120" t="s">
        <v>13</v>
      </c>
      <c r="E50" s="17">
        <v>458</v>
      </c>
      <c r="F50" s="17">
        <v>446</v>
      </c>
      <c r="G50" s="17">
        <v>683</v>
      </c>
      <c r="H50" s="17">
        <v>777</v>
      </c>
      <c r="I50" s="17">
        <v>615</v>
      </c>
      <c r="J50" s="23">
        <v>818</v>
      </c>
      <c r="K50" s="23">
        <v>850</v>
      </c>
      <c r="L50" s="11">
        <v>881</v>
      </c>
      <c r="M50" s="11">
        <v>896</v>
      </c>
      <c r="N50" s="11">
        <v>915</v>
      </c>
      <c r="O50" s="219">
        <f t="shared" si="0"/>
        <v>19</v>
      </c>
      <c r="P50" s="127">
        <f t="shared" si="1"/>
        <v>102.12053571428572</v>
      </c>
    </row>
    <row r="51" spans="1:16" s="16" customFormat="1" ht="13.5" customHeight="1" x14ac:dyDescent="0.2">
      <c r="A51" s="122">
        <v>46</v>
      </c>
      <c r="B51" s="149" t="s">
        <v>52</v>
      </c>
      <c r="C51" s="149"/>
      <c r="D51" s="120" t="s">
        <v>17</v>
      </c>
      <c r="E51" s="20">
        <f t="shared" ref="E51:K51" si="13">E50/E49*100</f>
        <v>51.230425055928407</v>
      </c>
      <c r="F51" s="20">
        <v>51.029748283752866</v>
      </c>
      <c r="G51" s="20">
        <f t="shared" si="13"/>
        <v>75.888888888888886</v>
      </c>
      <c r="H51" s="20">
        <f t="shared" si="13"/>
        <v>85.290889132821079</v>
      </c>
      <c r="I51" s="20">
        <f t="shared" si="13"/>
        <v>73.127229488703932</v>
      </c>
      <c r="J51" s="24">
        <f t="shared" si="13"/>
        <v>92.325056433408577</v>
      </c>
      <c r="K51" s="24">
        <f t="shared" si="13"/>
        <v>94.549499443826477</v>
      </c>
      <c r="L51" s="25">
        <f>L50/L49*100</f>
        <v>90.918472652218782</v>
      </c>
      <c r="M51" s="25">
        <f>M50/M49*100</f>
        <v>88.450148075024686</v>
      </c>
      <c r="N51" s="25">
        <f>N50/N49*100</f>
        <v>87.142857142857139</v>
      </c>
      <c r="O51" s="127">
        <f t="shared" si="0"/>
        <v>-1.3072909321675468</v>
      </c>
      <c r="P51" s="127">
        <f t="shared" si="1"/>
        <v>98.522002551020393</v>
      </c>
    </row>
    <row r="52" spans="1:16" s="16" customFormat="1" ht="13.5" customHeight="1" x14ac:dyDescent="0.2">
      <c r="A52" s="122">
        <v>47</v>
      </c>
      <c r="B52" s="149" t="s">
        <v>53</v>
      </c>
      <c r="C52" s="149"/>
      <c r="D52" s="120" t="s">
        <v>13</v>
      </c>
      <c r="E52" s="17">
        <v>459</v>
      </c>
      <c r="F52" s="17">
        <v>391</v>
      </c>
      <c r="G52" s="17">
        <v>632</v>
      </c>
      <c r="H52" s="17">
        <v>734</v>
      </c>
      <c r="I52" s="17">
        <v>538</v>
      </c>
      <c r="J52" s="23">
        <v>744</v>
      </c>
      <c r="K52" s="23">
        <v>540</v>
      </c>
      <c r="L52" s="11">
        <v>772</v>
      </c>
      <c r="M52" s="11">
        <v>778</v>
      </c>
      <c r="N52" s="11">
        <v>739</v>
      </c>
      <c r="O52" s="219">
        <f t="shared" si="0"/>
        <v>-39</v>
      </c>
      <c r="P52" s="127">
        <f t="shared" si="1"/>
        <v>94.987146529562978</v>
      </c>
    </row>
    <row r="53" spans="1:16" s="16" customFormat="1" ht="13.5" customHeight="1" x14ac:dyDescent="0.2">
      <c r="A53" s="122">
        <v>48</v>
      </c>
      <c r="B53" s="149" t="s">
        <v>52</v>
      </c>
      <c r="C53" s="149"/>
      <c r="D53" s="120" t="s">
        <v>17</v>
      </c>
      <c r="E53" s="20">
        <f t="shared" ref="E53:K53" si="14">E52/E49*100</f>
        <v>51.34228187919463</v>
      </c>
      <c r="F53" s="20">
        <v>44.736842105263158</v>
      </c>
      <c r="G53" s="20">
        <f t="shared" si="14"/>
        <v>70.222222222222214</v>
      </c>
      <c r="H53" s="20">
        <f t="shared" si="14"/>
        <v>80.570801317233816</v>
      </c>
      <c r="I53" s="20">
        <f t="shared" si="14"/>
        <v>63.971462544589777</v>
      </c>
      <c r="J53" s="24">
        <f t="shared" si="14"/>
        <v>83.972911963882623</v>
      </c>
      <c r="K53" s="24">
        <f t="shared" si="14"/>
        <v>60.066740823136819</v>
      </c>
      <c r="L53" s="25">
        <f>L52/L49*100</f>
        <v>79.66976264189887</v>
      </c>
      <c r="M53" s="25">
        <f>M52/M49*100</f>
        <v>76.801579466929908</v>
      </c>
      <c r="N53" s="25">
        <f>N52/N49*100</f>
        <v>70.38095238095238</v>
      </c>
      <c r="O53" s="127">
        <f t="shared" si="0"/>
        <v>-6.4206270859775287</v>
      </c>
      <c r="P53" s="127">
        <f t="shared" si="1"/>
        <v>91.639980413759332</v>
      </c>
    </row>
    <row r="54" spans="1:16" s="16" customFormat="1" ht="13.5" customHeight="1" x14ac:dyDescent="0.2">
      <c r="A54" s="122">
        <v>49</v>
      </c>
      <c r="B54" s="149" t="s">
        <v>54</v>
      </c>
      <c r="C54" s="149"/>
      <c r="D54" s="120" t="s">
        <v>13</v>
      </c>
      <c r="E54" s="17">
        <v>162</v>
      </c>
      <c r="F54" s="17">
        <v>248</v>
      </c>
      <c r="G54" s="17">
        <v>197</v>
      </c>
      <c r="H54" s="17">
        <v>342</v>
      </c>
      <c r="I54" s="17">
        <v>311</v>
      </c>
      <c r="J54" s="23">
        <v>259</v>
      </c>
      <c r="K54" s="23">
        <v>433</v>
      </c>
      <c r="L54" s="11">
        <v>301</v>
      </c>
      <c r="M54" s="11">
        <v>430</v>
      </c>
      <c r="N54" s="11">
        <v>418</v>
      </c>
      <c r="O54" s="219">
        <f t="shared" si="0"/>
        <v>-12</v>
      </c>
      <c r="P54" s="127">
        <f t="shared" si="1"/>
        <v>97.20930232558139</v>
      </c>
    </row>
    <row r="55" spans="1:16" s="16" customFormat="1" ht="13.5" customHeight="1" x14ac:dyDescent="0.2">
      <c r="A55" s="122">
        <v>50</v>
      </c>
      <c r="B55" s="149" t="s">
        <v>52</v>
      </c>
      <c r="C55" s="149"/>
      <c r="D55" s="120" t="s">
        <v>17</v>
      </c>
      <c r="E55" s="20">
        <f t="shared" ref="E55:K55" si="15">E54/E49*100</f>
        <v>18.120805369127517</v>
      </c>
      <c r="F55" s="20">
        <v>28.375286041189931</v>
      </c>
      <c r="G55" s="20">
        <f t="shared" si="15"/>
        <v>21.888888888888889</v>
      </c>
      <c r="H55" s="20">
        <f t="shared" si="15"/>
        <v>37.541163556531281</v>
      </c>
      <c r="I55" s="20">
        <f t="shared" si="15"/>
        <v>36.979785969084425</v>
      </c>
      <c r="J55" s="24">
        <f t="shared" si="15"/>
        <v>29.232505643340858</v>
      </c>
      <c r="K55" s="24">
        <f t="shared" si="15"/>
        <v>48.16462736373748</v>
      </c>
      <c r="L55" s="25">
        <f>L54/L49*100</f>
        <v>31.062951496388031</v>
      </c>
      <c r="M55" s="25">
        <f>M54/M49*100</f>
        <v>42.448173741362289</v>
      </c>
      <c r="N55" s="25">
        <f>N54/N49*100</f>
        <v>39.80952380952381</v>
      </c>
      <c r="O55" s="127">
        <f t="shared" si="0"/>
        <v>-2.6386499318384793</v>
      </c>
      <c r="P55" s="127">
        <f t="shared" si="1"/>
        <v>93.78383167220376</v>
      </c>
    </row>
    <row r="56" spans="1:16" s="16" customFormat="1" ht="13.5" customHeight="1" x14ac:dyDescent="0.2">
      <c r="A56" s="122">
        <v>51</v>
      </c>
      <c r="B56" s="149" t="s">
        <v>55</v>
      </c>
      <c r="C56" s="149"/>
      <c r="D56" s="120" t="s">
        <v>13</v>
      </c>
      <c r="E56" s="17">
        <v>279</v>
      </c>
      <c r="F56" s="17">
        <v>344</v>
      </c>
      <c r="G56" s="17">
        <v>338</v>
      </c>
      <c r="H56" s="17">
        <v>408</v>
      </c>
      <c r="I56" s="17">
        <v>343</v>
      </c>
      <c r="J56" s="23">
        <v>355</v>
      </c>
      <c r="K56" s="23">
        <v>325</v>
      </c>
      <c r="L56" s="11">
        <v>269</v>
      </c>
      <c r="M56" s="11">
        <v>520</v>
      </c>
      <c r="N56" s="11">
        <v>556</v>
      </c>
      <c r="O56" s="219">
        <f t="shared" si="0"/>
        <v>36</v>
      </c>
      <c r="P56" s="127">
        <f t="shared" si="1"/>
        <v>106.92307692307692</v>
      </c>
    </row>
    <row r="57" spans="1:16" s="16" customFormat="1" ht="13.5" customHeight="1" x14ac:dyDescent="0.2">
      <c r="A57" s="122">
        <v>52</v>
      </c>
      <c r="B57" s="149" t="s">
        <v>52</v>
      </c>
      <c r="C57" s="149"/>
      <c r="D57" s="120" t="s">
        <v>17</v>
      </c>
      <c r="E57" s="26">
        <f t="shared" ref="E57:K57" si="16">E56/E49*100</f>
        <v>31.208053691275168</v>
      </c>
      <c r="F57" s="26">
        <v>39.359267734553775</v>
      </c>
      <c r="G57" s="26">
        <f t="shared" si="16"/>
        <v>37.55555555555555</v>
      </c>
      <c r="H57" s="26">
        <f t="shared" si="16"/>
        <v>44.785949506037319</v>
      </c>
      <c r="I57" s="26">
        <f t="shared" si="16"/>
        <v>40.784780023781217</v>
      </c>
      <c r="J57" s="26">
        <f t="shared" si="16"/>
        <v>40.067720090293449</v>
      </c>
      <c r="K57" s="26">
        <f t="shared" si="16"/>
        <v>36.151279199110121</v>
      </c>
      <c r="L57" s="25">
        <f>L56/L49*100</f>
        <v>27.760577915376679</v>
      </c>
      <c r="M57" s="25">
        <f>M56/M49*100</f>
        <v>51.332675222112535</v>
      </c>
      <c r="N57" s="25">
        <f>N56/N49*100</f>
        <v>52.952380952380949</v>
      </c>
      <c r="O57" s="127">
        <f t="shared" si="0"/>
        <v>1.6197057302684144</v>
      </c>
      <c r="P57" s="127">
        <f t="shared" si="1"/>
        <v>103.15531135531135</v>
      </c>
    </row>
    <row r="58" spans="1:16" s="16" customFormat="1" ht="18" customHeight="1" x14ac:dyDescent="0.2">
      <c r="A58" s="8">
        <v>53</v>
      </c>
      <c r="B58" s="154" t="s">
        <v>56</v>
      </c>
      <c r="C58" s="154"/>
      <c r="D58" s="9" t="s">
        <v>57</v>
      </c>
      <c r="E58" s="10">
        <f t="shared" ref="E58:J58" si="17">SUM(E59:E63)</f>
        <v>202874</v>
      </c>
      <c r="F58" s="10">
        <v>237263</v>
      </c>
      <c r="G58" s="10">
        <f t="shared" si="17"/>
        <v>269001</v>
      </c>
      <c r="H58" s="10">
        <f t="shared" si="17"/>
        <v>271772</v>
      </c>
      <c r="I58" s="10">
        <f t="shared" si="17"/>
        <v>295839</v>
      </c>
      <c r="J58" s="10">
        <f t="shared" si="17"/>
        <v>330256</v>
      </c>
      <c r="K58" s="10">
        <v>374517</v>
      </c>
      <c r="L58" s="22">
        <f>SUM(L59:L63)</f>
        <v>405917</v>
      </c>
      <c r="M58" s="22">
        <f>SUM(M59:M63)</f>
        <v>355634</v>
      </c>
      <c r="N58" s="22">
        <v>407479</v>
      </c>
      <c r="O58" s="219">
        <f t="shared" si="0"/>
        <v>51845</v>
      </c>
      <c r="P58" s="127">
        <f t="shared" si="1"/>
        <v>114.57818993684519</v>
      </c>
    </row>
    <row r="59" spans="1:16" s="16" customFormat="1" ht="13.5" customHeight="1" x14ac:dyDescent="0.2">
      <c r="A59" s="122">
        <v>54</v>
      </c>
      <c r="B59" s="156" t="s">
        <v>58</v>
      </c>
      <c r="C59" s="156"/>
      <c r="D59" s="120" t="s">
        <v>57</v>
      </c>
      <c r="E59" s="7">
        <v>779</v>
      </c>
      <c r="F59" s="7">
        <v>907</v>
      </c>
      <c r="G59" s="7">
        <v>963</v>
      </c>
      <c r="H59" s="7">
        <v>948</v>
      </c>
      <c r="I59" s="7">
        <v>858</v>
      </c>
      <c r="J59" s="7">
        <v>822</v>
      </c>
      <c r="K59" s="7">
        <v>871</v>
      </c>
      <c r="L59" s="11">
        <v>872</v>
      </c>
      <c r="M59" s="11">
        <v>844</v>
      </c>
      <c r="N59" s="11">
        <v>898</v>
      </c>
      <c r="O59" s="219">
        <f t="shared" si="0"/>
        <v>54</v>
      </c>
      <c r="P59" s="127">
        <f t="shared" si="1"/>
        <v>106.39810426540284</v>
      </c>
    </row>
    <row r="60" spans="1:16" s="16" customFormat="1" ht="13.5" customHeight="1" x14ac:dyDescent="0.2">
      <c r="A60" s="122">
        <v>55</v>
      </c>
      <c r="B60" s="156" t="s">
        <v>59</v>
      </c>
      <c r="C60" s="156"/>
      <c r="D60" s="120" t="s">
        <v>57</v>
      </c>
      <c r="E60" s="7">
        <v>12390</v>
      </c>
      <c r="F60" s="7">
        <v>14450</v>
      </c>
      <c r="G60" s="7">
        <v>16073</v>
      </c>
      <c r="H60" s="7">
        <v>16538</v>
      </c>
      <c r="I60" s="7">
        <v>17733</v>
      </c>
      <c r="J60" s="7">
        <v>19049</v>
      </c>
      <c r="K60" s="7">
        <v>21540</v>
      </c>
      <c r="L60" s="11">
        <v>23428</v>
      </c>
      <c r="M60" s="11">
        <v>17453</v>
      </c>
      <c r="N60" s="11">
        <v>20167</v>
      </c>
      <c r="O60" s="219">
        <f t="shared" si="0"/>
        <v>2714</v>
      </c>
      <c r="P60" s="127">
        <f t="shared" si="1"/>
        <v>115.55033518592792</v>
      </c>
    </row>
    <row r="61" spans="1:16" s="16" customFormat="1" ht="13.5" customHeight="1" x14ac:dyDescent="0.2">
      <c r="A61" s="122">
        <v>56</v>
      </c>
      <c r="B61" s="156" t="s">
        <v>60</v>
      </c>
      <c r="C61" s="156"/>
      <c r="D61" s="120" t="s">
        <v>57</v>
      </c>
      <c r="E61" s="7">
        <v>11787</v>
      </c>
      <c r="F61" s="7">
        <v>13943</v>
      </c>
      <c r="G61" s="7">
        <v>16959</v>
      </c>
      <c r="H61" s="7">
        <v>18042</v>
      </c>
      <c r="I61" s="7">
        <v>19225</v>
      </c>
      <c r="J61" s="7">
        <v>21843</v>
      </c>
      <c r="K61" s="7">
        <v>24246</v>
      </c>
      <c r="L61" s="11">
        <v>25738</v>
      </c>
      <c r="M61" s="11">
        <v>18605</v>
      </c>
      <c r="N61" s="11">
        <v>20768</v>
      </c>
      <c r="O61" s="219">
        <f t="shared" si="0"/>
        <v>2163</v>
      </c>
      <c r="P61" s="127">
        <f t="shared" si="1"/>
        <v>111.62590701424348</v>
      </c>
    </row>
    <row r="62" spans="1:16" s="16" customFormat="1" ht="13.5" customHeight="1" x14ac:dyDescent="0.2">
      <c r="A62" s="122">
        <v>57</v>
      </c>
      <c r="B62" s="156" t="s">
        <v>61</v>
      </c>
      <c r="C62" s="156"/>
      <c r="D62" s="120" t="s">
        <v>57</v>
      </c>
      <c r="E62" s="7">
        <v>93406</v>
      </c>
      <c r="F62" s="7">
        <v>109100</v>
      </c>
      <c r="G62" s="7">
        <v>125806</v>
      </c>
      <c r="H62" s="7">
        <v>128224</v>
      </c>
      <c r="I62" s="7">
        <v>141351</v>
      </c>
      <c r="J62" s="7">
        <v>160011</v>
      </c>
      <c r="K62" s="7">
        <v>183743</v>
      </c>
      <c r="L62" s="11">
        <v>200626</v>
      </c>
      <c r="M62" s="11">
        <v>191567</v>
      </c>
      <c r="N62" s="11">
        <v>220538</v>
      </c>
      <c r="O62" s="219">
        <f t="shared" si="0"/>
        <v>28971</v>
      </c>
      <c r="P62" s="127">
        <f t="shared" si="1"/>
        <v>115.1231683953917</v>
      </c>
    </row>
    <row r="63" spans="1:16" s="16" customFormat="1" ht="13.5" customHeight="1" x14ac:dyDescent="0.2">
      <c r="A63" s="122">
        <v>58</v>
      </c>
      <c r="B63" s="156" t="s">
        <v>62</v>
      </c>
      <c r="C63" s="156"/>
      <c r="D63" s="120" t="s">
        <v>57</v>
      </c>
      <c r="E63" s="7">
        <v>84512</v>
      </c>
      <c r="F63" s="7">
        <v>98863</v>
      </c>
      <c r="G63" s="7">
        <v>109200</v>
      </c>
      <c r="H63" s="7">
        <v>108020</v>
      </c>
      <c r="I63" s="7">
        <v>116672</v>
      </c>
      <c r="J63" s="7">
        <v>128531</v>
      </c>
      <c r="K63" s="7">
        <v>144117</v>
      </c>
      <c r="L63" s="11">
        <v>155253</v>
      </c>
      <c r="M63" s="11">
        <v>127165</v>
      </c>
      <c r="N63" s="11">
        <v>145108</v>
      </c>
      <c r="O63" s="219">
        <f t="shared" si="0"/>
        <v>17943</v>
      </c>
      <c r="P63" s="127">
        <f t="shared" si="1"/>
        <v>114.11001454802816</v>
      </c>
    </row>
    <row r="64" spans="1:16" s="16" customFormat="1" ht="13.5" customHeight="1" x14ac:dyDescent="0.2">
      <c r="A64" s="122">
        <v>59</v>
      </c>
      <c r="B64" s="149" t="s">
        <v>63</v>
      </c>
      <c r="C64" s="149"/>
      <c r="D64" s="120" t="s">
        <v>57</v>
      </c>
      <c r="E64" s="7">
        <v>83785</v>
      </c>
      <c r="F64" s="7">
        <v>98373</v>
      </c>
      <c r="G64" s="7">
        <v>109998</v>
      </c>
      <c r="H64" s="7">
        <v>114308</v>
      </c>
      <c r="I64" s="7">
        <v>125962</v>
      </c>
      <c r="J64" s="10">
        <f>SUM(J65:J69)</f>
        <v>139397</v>
      </c>
      <c r="K64" s="10">
        <v>161692</v>
      </c>
      <c r="L64" s="22">
        <f>SUM(L65:L69)</f>
        <v>176971</v>
      </c>
      <c r="M64" s="22">
        <f>SUM(M65:M69)</f>
        <v>172365</v>
      </c>
      <c r="N64" s="22">
        <f>SUM(N65:N69)</f>
        <v>176669</v>
      </c>
      <c r="O64" s="219">
        <f t="shared" si="0"/>
        <v>4304</v>
      </c>
      <c r="P64" s="127">
        <f t="shared" si="1"/>
        <v>102.49702665854437</v>
      </c>
    </row>
    <row r="65" spans="1:16" s="16" customFormat="1" ht="13.5" customHeight="1" x14ac:dyDescent="0.2">
      <c r="A65" s="122">
        <v>60</v>
      </c>
      <c r="B65" s="156" t="s">
        <v>64</v>
      </c>
      <c r="C65" s="156"/>
      <c r="D65" s="120" t="s">
        <v>57</v>
      </c>
      <c r="E65" s="7">
        <v>220</v>
      </c>
      <c r="F65" s="7">
        <v>296</v>
      </c>
      <c r="G65" s="7">
        <v>317</v>
      </c>
      <c r="H65" s="7">
        <v>295</v>
      </c>
      <c r="I65" s="7">
        <v>301</v>
      </c>
      <c r="J65" s="7">
        <v>298</v>
      </c>
      <c r="K65" s="7">
        <v>333</v>
      </c>
      <c r="L65" s="7">
        <v>338</v>
      </c>
      <c r="M65" s="7">
        <v>332</v>
      </c>
      <c r="N65" s="7">
        <v>351</v>
      </c>
      <c r="O65" s="219">
        <f t="shared" si="0"/>
        <v>19</v>
      </c>
      <c r="P65" s="127">
        <f t="shared" si="1"/>
        <v>105.72289156626506</v>
      </c>
    </row>
    <row r="66" spans="1:16" s="16" customFormat="1" ht="13.5" customHeight="1" x14ac:dyDescent="0.2">
      <c r="A66" s="122">
        <v>61</v>
      </c>
      <c r="B66" s="156" t="s">
        <v>65</v>
      </c>
      <c r="C66" s="156"/>
      <c r="D66" s="120" t="s">
        <v>57</v>
      </c>
      <c r="E66" s="7">
        <v>3552</v>
      </c>
      <c r="F66" s="7">
        <v>4085</v>
      </c>
      <c r="G66" s="7">
        <v>4555</v>
      </c>
      <c r="H66" s="7">
        <v>4901</v>
      </c>
      <c r="I66" s="7">
        <v>5399</v>
      </c>
      <c r="J66" s="7">
        <v>5686</v>
      </c>
      <c r="K66" s="7">
        <v>6684</v>
      </c>
      <c r="L66" s="7">
        <v>7323</v>
      </c>
      <c r="M66" s="7">
        <v>6049</v>
      </c>
      <c r="N66" s="7">
        <v>6527</v>
      </c>
      <c r="O66" s="219">
        <f t="shared" si="0"/>
        <v>478</v>
      </c>
      <c r="P66" s="127">
        <f t="shared" si="1"/>
        <v>107.90213258389815</v>
      </c>
    </row>
    <row r="67" spans="1:16" s="16" customFormat="1" ht="13.5" customHeight="1" x14ac:dyDescent="0.2">
      <c r="A67" s="122">
        <v>62</v>
      </c>
      <c r="B67" s="156" t="s">
        <v>66</v>
      </c>
      <c r="C67" s="156"/>
      <c r="D67" s="120" t="s">
        <v>57</v>
      </c>
      <c r="E67" s="7">
        <v>4655</v>
      </c>
      <c r="F67" s="7">
        <v>5517</v>
      </c>
      <c r="G67" s="7">
        <v>6507</v>
      </c>
      <c r="H67" s="7">
        <v>6928</v>
      </c>
      <c r="I67" s="7">
        <v>7695</v>
      </c>
      <c r="J67" s="7">
        <v>8555</v>
      </c>
      <c r="K67" s="7">
        <v>9495</v>
      </c>
      <c r="L67" s="7">
        <v>10251</v>
      </c>
      <c r="M67" s="7">
        <v>7914</v>
      </c>
      <c r="N67" s="7">
        <v>8406</v>
      </c>
      <c r="O67" s="219">
        <f t="shared" si="0"/>
        <v>492</v>
      </c>
      <c r="P67" s="127">
        <f t="shared" si="1"/>
        <v>106.21683093252463</v>
      </c>
    </row>
    <row r="68" spans="1:16" s="16" customFormat="1" ht="13.5" customHeight="1" x14ac:dyDescent="0.2">
      <c r="A68" s="122">
        <v>63</v>
      </c>
      <c r="B68" s="156" t="s">
        <v>67</v>
      </c>
      <c r="C68" s="156"/>
      <c r="D68" s="120" t="s">
        <v>57</v>
      </c>
      <c r="E68" s="7">
        <v>40545</v>
      </c>
      <c r="F68" s="7">
        <v>47581</v>
      </c>
      <c r="G68" s="7">
        <v>54104</v>
      </c>
      <c r="H68" s="7">
        <v>56669</v>
      </c>
      <c r="I68" s="7">
        <v>63074</v>
      </c>
      <c r="J68" s="7">
        <v>70655</v>
      </c>
      <c r="K68" s="7">
        <v>82521</v>
      </c>
      <c r="L68" s="7">
        <v>91541</v>
      </c>
      <c r="M68" s="7">
        <v>95023</v>
      </c>
      <c r="N68" s="7">
        <v>98975</v>
      </c>
      <c r="O68" s="219">
        <f t="shared" si="0"/>
        <v>3952</v>
      </c>
      <c r="P68" s="127">
        <f t="shared" si="1"/>
        <v>104.15899308588448</v>
      </c>
    </row>
    <row r="69" spans="1:16" s="16" customFormat="1" ht="13.5" customHeight="1" x14ac:dyDescent="0.2">
      <c r="A69" s="122">
        <v>64</v>
      </c>
      <c r="B69" s="156" t="s">
        <v>68</v>
      </c>
      <c r="C69" s="156"/>
      <c r="D69" s="120" t="s">
        <v>57</v>
      </c>
      <c r="E69" s="7">
        <v>34813</v>
      </c>
      <c r="F69" s="7">
        <v>40894</v>
      </c>
      <c r="G69" s="7">
        <v>44515</v>
      </c>
      <c r="H69" s="7">
        <v>45515</v>
      </c>
      <c r="I69" s="7">
        <v>49493</v>
      </c>
      <c r="J69" s="7">
        <v>54203</v>
      </c>
      <c r="K69" s="7">
        <v>62659</v>
      </c>
      <c r="L69" s="7">
        <v>67518</v>
      </c>
      <c r="M69" s="7">
        <v>63047</v>
      </c>
      <c r="N69" s="7">
        <v>62410</v>
      </c>
      <c r="O69" s="219">
        <f t="shared" si="0"/>
        <v>-637</v>
      </c>
      <c r="P69" s="127">
        <f t="shared" si="1"/>
        <v>98.989642647548663</v>
      </c>
    </row>
    <row r="70" spans="1:16" s="16" customFormat="1" ht="13.5" customHeight="1" x14ac:dyDescent="0.2">
      <c r="A70" s="122">
        <v>65</v>
      </c>
      <c r="B70" s="149" t="s">
        <v>69</v>
      </c>
      <c r="C70" s="149"/>
      <c r="D70" s="120" t="s">
        <v>57</v>
      </c>
      <c r="E70" s="7">
        <v>1700</v>
      </c>
      <c r="F70" s="7">
        <v>1953</v>
      </c>
      <c r="G70" s="7">
        <v>2223</v>
      </c>
      <c r="H70" s="7">
        <v>2392</v>
      </c>
      <c r="I70" s="7">
        <v>2557</v>
      </c>
      <c r="J70" s="7">
        <v>2663</v>
      </c>
      <c r="K70" s="7">
        <v>3057</v>
      </c>
      <c r="L70" s="7">
        <v>3135</v>
      </c>
      <c r="M70" s="7">
        <v>2762</v>
      </c>
      <c r="N70" s="7">
        <v>3458</v>
      </c>
      <c r="O70" s="219">
        <f t="shared" si="0"/>
        <v>696</v>
      </c>
      <c r="P70" s="127">
        <f t="shared" si="1"/>
        <v>125.19913106444605</v>
      </c>
    </row>
    <row r="71" spans="1:16" s="16" customFormat="1" ht="13.5" customHeight="1" x14ac:dyDescent="0.2">
      <c r="A71" s="122">
        <v>66</v>
      </c>
      <c r="B71" s="149" t="s">
        <v>70</v>
      </c>
      <c r="C71" s="149"/>
      <c r="D71" s="120" t="s">
        <v>57</v>
      </c>
      <c r="E71" s="7">
        <v>62650</v>
      </c>
      <c r="F71" s="7">
        <v>77277</v>
      </c>
      <c r="G71" s="7">
        <v>90259</v>
      </c>
      <c r="H71" s="7">
        <v>90012</v>
      </c>
      <c r="I71" s="7">
        <v>93881</v>
      </c>
      <c r="J71" s="7">
        <v>108252</v>
      </c>
      <c r="K71" s="7">
        <v>123739</v>
      </c>
      <c r="L71" s="7">
        <v>137766</v>
      </c>
      <c r="M71" s="7">
        <v>88041</v>
      </c>
      <c r="N71" s="7">
        <v>136713</v>
      </c>
      <c r="O71" s="219">
        <f t="shared" ref="O71:O101" si="18">N71-M71</f>
        <v>48672</v>
      </c>
      <c r="P71" s="127">
        <f t="shared" ref="P71:P101" si="19">N71/M71*100</f>
        <v>155.28333390125056</v>
      </c>
    </row>
    <row r="72" spans="1:16" s="16" customFormat="1" ht="13.5" customHeight="1" x14ac:dyDescent="0.2">
      <c r="A72" s="122">
        <v>67</v>
      </c>
      <c r="B72" s="149" t="s">
        <v>71</v>
      </c>
      <c r="C72" s="149"/>
      <c r="D72" s="120" t="s">
        <v>57</v>
      </c>
      <c r="E72" s="7">
        <v>6761</v>
      </c>
      <c r="F72" s="7"/>
      <c r="G72" s="7"/>
      <c r="H72" s="7"/>
      <c r="I72" s="7"/>
      <c r="J72" s="7">
        <v>569</v>
      </c>
      <c r="K72" s="7">
        <v>140</v>
      </c>
      <c r="L72" s="7">
        <v>25</v>
      </c>
      <c r="M72" s="7">
        <v>4404</v>
      </c>
      <c r="N72" s="7">
        <v>0</v>
      </c>
      <c r="O72" s="220">
        <f t="shared" si="18"/>
        <v>-4404</v>
      </c>
      <c r="P72" s="138">
        <f t="shared" si="19"/>
        <v>0</v>
      </c>
    </row>
    <row r="73" spans="1:16" s="16" customFormat="1" ht="13.5" customHeight="1" x14ac:dyDescent="0.2">
      <c r="A73" s="122">
        <v>68</v>
      </c>
      <c r="B73" s="149" t="s">
        <v>72</v>
      </c>
      <c r="C73" s="149"/>
      <c r="D73" s="120" t="s">
        <v>57</v>
      </c>
      <c r="E73" s="7">
        <v>16494</v>
      </c>
      <c r="F73" s="7">
        <v>3100</v>
      </c>
      <c r="G73" s="7">
        <v>3593</v>
      </c>
      <c r="H73" s="7">
        <v>4322</v>
      </c>
      <c r="I73" s="7">
        <v>2092</v>
      </c>
      <c r="J73" s="7">
        <v>1006</v>
      </c>
      <c r="K73" s="7">
        <v>930</v>
      </c>
      <c r="L73" s="7">
        <v>616</v>
      </c>
      <c r="M73" s="7">
        <v>42092</v>
      </c>
      <c r="N73" s="7">
        <v>261</v>
      </c>
      <c r="O73" s="220">
        <f t="shared" si="18"/>
        <v>-41831</v>
      </c>
      <c r="P73" s="138">
        <f t="shared" si="19"/>
        <v>0.62007032215147773</v>
      </c>
    </row>
    <row r="74" spans="1:16" s="16" customFormat="1" ht="13.5" customHeight="1" x14ac:dyDescent="0.2">
      <c r="A74" s="122">
        <v>69</v>
      </c>
      <c r="B74" s="149" t="s">
        <v>73</v>
      </c>
      <c r="C74" s="149"/>
      <c r="D74" s="120" t="s">
        <v>57</v>
      </c>
      <c r="E74" s="7">
        <v>3083</v>
      </c>
      <c r="F74" s="7">
        <v>4122</v>
      </c>
      <c r="G74" s="7">
        <v>5307</v>
      </c>
      <c r="H74" s="7">
        <v>6147</v>
      </c>
      <c r="I74" s="7">
        <v>8829</v>
      </c>
      <c r="J74" s="7">
        <v>10699</v>
      </c>
      <c r="K74" s="7">
        <v>12663</v>
      </c>
      <c r="L74" s="7">
        <v>15811</v>
      </c>
      <c r="M74" s="7">
        <v>44611</v>
      </c>
      <c r="N74" s="7">
        <v>25233</v>
      </c>
      <c r="O74" s="220">
        <f t="shared" si="18"/>
        <v>-19378</v>
      </c>
      <c r="P74" s="138">
        <f t="shared" si="19"/>
        <v>56.562282845038212</v>
      </c>
    </row>
    <row r="75" spans="1:16" s="16" customFormat="1" ht="13.5" customHeight="1" x14ac:dyDescent="0.2">
      <c r="A75" s="122">
        <v>70</v>
      </c>
      <c r="B75" s="149" t="s">
        <v>74</v>
      </c>
      <c r="C75" s="149"/>
      <c r="D75" s="120" t="s">
        <v>57</v>
      </c>
      <c r="E75" s="7">
        <v>477</v>
      </c>
      <c r="F75" s="7">
        <v>732</v>
      </c>
      <c r="G75" s="7">
        <v>301</v>
      </c>
      <c r="H75" s="7">
        <v>109</v>
      </c>
      <c r="I75" s="7">
        <v>427</v>
      </c>
      <c r="J75" s="7">
        <v>1380</v>
      </c>
      <c r="K75" s="7">
        <v>1223</v>
      </c>
      <c r="L75" s="7">
        <v>880</v>
      </c>
      <c r="M75" s="7">
        <v>5685</v>
      </c>
      <c r="N75" s="7">
        <v>1194</v>
      </c>
      <c r="O75" s="220">
        <f t="shared" si="18"/>
        <v>-4491</v>
      </c>
      <c r="P75" s="138">
        <f t="shared" si="19"/>
        <v>21.002638522427443</v>
      </c>
    </row>
    <row r="76" spans="1:16" s="16" customFormat="1" ht="18" customHeight="1" x14ac:dyDescent="0.2">
      <c r="A76" s="8">
        <v>71</v>
      </c>
      <c r="B76" s="154" t="s">
        <v>75</v>
      </c>
      <c r="C76" s="154"/>
      <c r="D76" s="9" t="s">
        <v>23</v>
      </c>
      <c r="E76" s="10">
        <f>E77+E78+E79</f>
        <v>2179</v>
      </c>
      <c r="F76" s="10">
        <v>2231</v>
      </c>
      <c r="G76" s="10">
        <f>G77+G78+G79</f>
        <v>2132</v>
      </c>
      <c r="H76" s="10">
        <f>H77+H78+H79</f>
        <v>2117</v>
      </c>
      <c r="I76" s="10">
        <v>1921</v>
      </c>
      <c r="J76" s="10">
        <v>1968</v>
      </c>
      <c r="K76" s="10">
        <v>1982</v>
      </c>
      <c r="L76" s="22">
        <f>SUM(L77:L79)</f>
        <v>2138</v>
      </c>
      <c r="M76" s="22">
        <f>SUM(M77:M79)</f>
        <v>2141</v>
      </c>
      <c r="N76" s="22">
        <v>2137</v>
      </c>
      <c r="O76" s="220">
        <f t="shared" si="18"/>
        <v>-4</v>
      </c>
      <c r="P76" s="138">
        <f t="shared" si="19"/>
        <v>99.813171415226535</v>
      </c>
    </row>
    <row r="77" spans="1:16" s="16" customFormat="1" ht="13.5" customHeight="1" x14ac:dyDescent="0.2">
      <c r="A77" s="122">
        <v>72</v>
      </c>
      <c r="B77" s="155" t="s">
        <v>76</v>
      </c>
      <c r="C77" s="119" t="s">
        <v>77</v>
      </c>
      <c r="D77" s="120" t="s">
        <v>23</v>
      </c>
      <c r="E77" s="7">
        <v>1086</v>
      </c>
      <c r="F77" s="7">
        <v>1190</v>
      </c>
      <c r="G77" s="7">
        <v>994</v>
      </c>
      <c r="H77" s="7">
        <v>1002</v>
      </c>
      <c r="I77" s="7">
        <v>877</v>
      </c>
      <c r="J77" s="7">
        <v>859</v>
      </c>
      <c r="K77" s="7">
        <v>875</v>
      </c>
      <c r="L77" s="7">
        <v>932</v>
      </c>
      <c r="M77" s="7">
        <v>838</v>
      </c>
      <c r="N77" s="7">
        <v>845</v>
      </c>
      <c r="O77" s="219">
        <f t="shared" si="18"/>
        <v>7</v>
      </c>
      <c r="P77" s="127">
        <f t="shared" si="19"/>
        <v>100.83532219570405</v>
      </c>
    </row>
    <row r="78" spans="1:16" s="16" customFormat="1" ht="13.5" customHeight="1" x14ac:dyDescent="0.2">
      <c r="A78" s="122">
        <v>73</v>
      </c>
      <c r="B78" s="155"/>
      <c r="C78" s="119" t="s">
        <v>78</v>
      </c>
      <c r="D78" s="120" t="s">
        <v>23</v>
      </c>
      <c r="E78" s="7">
        <v>873</v>
      </c>
      <c r="F78" s="7">
        <v>923</v>
      </c>
      <c r="G78" s="7">
        <v>942</v>
      </c>
      <c r="H78" s="7">
        <v>918</v>
      </c>
      <c r="I78" s="7">
        <v>894</v>
      </c>
      <c r="J78" s="7">
        <v>968</v>
      </c>
      <c r="K78" s="7">
        <v>961</v>
      </c>
      <c r="L78" s="7">
        <v>1053</v>
      </c>
      <c r="M78" s="7">
        <v>1130</v>
      </c>
      <c r="N78" s="7">
        <v>1024</v>
      </c>
      <c r="O78" s="219">
        <f t="shared" si="18"/>
        <v>-106</v>
      </c>
      <c r="P78" s="127">
        <f t="shared" si="19"/>
        <v>90.619469026548671</v>
      </c>
    </row>
    <row r="79" spans="1:16" s="16" customFormat="1" ht="13.5" customHeight="1" x14ac:dyDescent="0.2">
      <c r="A79" s="122">
        <v>74</v>
      </c>
      <c r="B79" s="155"/>
      <c r="C79" s="119" t="s">
        <v>79</v>
      </c>
      <c r="D79" s="120" t="s">
        <v>23</v>
      </c>
      <c r="E79" s="7">
        <v>220</v>
      </c>
      <c r="F79" s="7">
        <v>211</v>
      </c>
      <c r="G79" s="7">
        <v>196</v>
      </c>
      <c r="H79" s="7">
        <v>197</v>
      </c>
      <c r="I79" s="7">
        <v>150</v>
      </c>
      <c r="J79" s="7">
        <v>141</v>
      </c>
      <c r="K79" s="7">
        <v>146</v>
      </c>
      <c r="L79" s="7">
        <v>153</v>
      </c>
      <c r="M79" s="7">
        <v>173</v>
      </c>
      <c r="N79" s="7">
        <v>262</v>
      </c>
      <c r="O79" s="219">
        <f t="shared" si="18"/>
        <v>89</v>
      </c>
      <c r="P79" s="127">
        <f t="shared" si="19"/>
        <v>151.4450867052023</v>
      </c>
    </row>
    <row r="80" spans="1:16" s="16" customFormat="1" ht="13.5" customHeight="1" x14ac:dyDescent="0.2">
      <c r="A80" s="122">
        <v>75</v>
      </c>
      <c r="B80" s="152" t="s">
        <v>80</v>
      </c>
      <c r="C80" s="152"/>
      <c r="D80" s="120" t="s">
        <v>23</v>
      </c>
      <c r="E80" s="7">
        <v>1005</v>
      </c>
      <c r="F80" s="7">
        <v>1052</v>
      </c>
      <c r="G80" s="7">
        <v>1014</v>
      </c>
      <c r="H80" s="7">
        <v>1007</v>
      </c>
      <c r="I80" s="7">
        <v>900</v>
      </c>
      <c r="J80" s="7">
        <v>932</v>
      </c>
      <c r="K80" s="7">
        <v>941</v>
      </c>
      <c r="L80" s="7">
        <v>998</v>
      </c>
      <c r="M80" s="7">
        <v>1009</v>
      </c>
      <c r="N80" s="7">
        <v>993</v>
      </c>
      <c r="O80" s="219">
        <f t="shared" si="18"/>
        <v>-16</v>
      </c>
      <c r="P80" s="127">
        <f t="shared" si="19"/>
        <v>98.414271555996038</v>
      </c>
    </row>
    <row r="81" spans="1:16" s="16" customFormat="1" ht="13.5" customHeight="1" x14ac:dyDescent="0.2">
      <c r="A81" s="122">
        <v>76</v>
      </c>
      <c r="B81" s="149" t="s">
        <v>81</v>
      </c>
      <c r="C81" s="149"/>
      <c r="D81" s="120" t="s">
        <v>82</v>
      </c>
      <c r="E81" s="17">
        <v>1.2</v>
      </c>
      <c r="F81" s="17">
        <v>24</v>
      </c>
      <c r="G81" s="17">
        <v>23</v>
      </c>
      <c r="H81" s="17">
        <v>19.7</v>
      </c>
      <c r="I81" s="17">
        <v>16</v>
      </c>
      <c r="J81" s="17">
        <v>16.3</v>
      </c>
      <c r="K81" s="17">
        <v>10</v>
      </c>
      <c r="L81" s="17">
        <v>13</v>
      </c>
      <c r="M81" s="17">
        <v>6.9</v>
      </c>
      <c r="N81" s="17">
        <v>11.7</v>
      </c>
      <c r="O81" s="127">
        <f t="shared" si="18"/>
        <v>4.7999999999999989</v>
      </c>
      <c r="P81" s="127">
        <f t="shared" si="19"/>
        <v>169.56521739130432</v>
      </c>
    </row>
    <row r="82" spans="1:16" s="16" customFormat="1" ht="13.5" customHeight="1" x14ac:dyDescent="0.2">
      <c r="A82" s="122">
        <v>77</v>
      </c>
      <c r="B82" s="149" t="s">
        <v>83</v>
      </c>
      <c r="C82" s="149"/>
      <c r="D82" s="120" t="s">
        <v>82</v>
      </c>
      <c r="E82" s="17">
        <v>0.6</v>
      </c>
      <c r="F82" s="17">
        <v>10.5</v>
      </c>
      <c r="G82" s="17">
        <v>9</v>
      </c>
      <c r="H82" s="17">
        <v>7.9</v>
      </c>
      <c r="I82" s="17">
        <v>6.4</v>
      </c>
      <c r="J82" s="17">
        <v>4.0999999999999996</v>
      </c>
      <c r="K82" s="17">
        <v>4.55</v>
      </c>
      <c r="L82" s="17">
        <v>0.14599999999999999</v>
      </c>
      <c r="M82" s="20">
        <v>5</v>
      </c>
      <c r="N82" s="20">
        <v>10.6</v>
      </c>
      <c r="O82" s="127">
        <f t="shared" si="18"/>
        <v>5.6</v>
      </c>
      <c r="P82" s="127">
        <f t="shared" si="19"/>
        <v>212</v>
      </c>
    </row>
    <row r="83" spans="1:16" s="16" customFormat="1" ht="13.5" customHeight="1" x14ac:dyDescent="0.2">
      <c r="A83" s="122">
        <v>78</v>
      </c>
      <c r="B83" s="149" t="s">
        <v>84</v>
      </c>
      <c r="C83" s="149"/>
      <c r="D83" s="120" t="s">
        <v>82</v>
      </c>
      <c r="E83" s="17"/>
      <c r="F83" s="17"/>
      <c r="G83" s="17">
        <v>6</v>
      </c>
      <c r="H83" s="17">
        <v>172</v>
      </c>
      <c r="I83" s="17">
        <v>36</v>
      </c>
      <c r="J83" s="17">
        <v>600</v>
      </c>
      <c r="K83" s="17">
        <v>10</v>
      </c>
      <c r="L83" s="17">
        <v>0</v>
      </c>
      <c r="M83" s="20">
        <v>550</v>
      </c>
      <c r="N83" s="20">
        <v>52.4</v>
      </c>
      <c r="O83" s="127">
        <f t="shared" si="18"/>
        <v>-497.6</v>
      </c>
      <c r="P83" s="127">
        <f t="shared" si="19"/>
        <v>9.5272727272727273</v>
      </c>
    </row>
    <row r="84" spans="1:16" s="16" customFormat="1" ht="13.5" customHeight="1" x14ac:dyDescent="0.2">
      <c r="A84" s="122">
        <v>79</v>
      </c>
      <c r="B84" s="149" t="s">
        <v>85</v>
      </c>
      <c r="C84" s="149"/>
      <c r="D84" s="120" t="s">
        <v>82</v>
      </c>
      <c r="E84" s="17">
        <v>110</v>
      </c>
      <c r="F84" s="17">
        <v>105</v>
      </c>
      <c r="G84" s="17">
        <v>48</v>
      </c>
      <c r="H84" s="17">
        <v>81</v>
      </c>
      <c r="I84" s="17">
        <v>35</v>
      </c>
      <c r="J84" s="17">
        <v>175</v>
      </c>
      <c r="K84" s="17">
        <v>4</v>
      </c>
      <c r="L84" s="17">
        <v>26</v>
      </c>
      <c r="M84" s="17">
        <v>27</v>
      </c>
      <c r="N84" s="17">
        <v>0</v>
      </c>
      <c r="O84" s="127">
        <f t="shared" si="18"/>
        <v>-27</v>
      </c>
      <c r="P84" s="127">
        <f t="shared" si="19"/>
        <v>0</v>
      </c>
    </row>
    <row r="85" spans="1:16" s="16" customFormat="1" ht="13.5" customHeight="1" x14ac:dyDescent="0.2">
      <c r="A85" s="122">
        <v>80</v>
      </c>
      <c r="B85" s="149" t="s">
        <v>86</v>
      </c>
      <c r="C85" s="149"/>
      <c r="D85" s="120" t="s">
        <v>7</v>
      </c>
      <c r="E85" s="17">
        <v>1</v>
      </c>
      <c r="F85" s="17">
        <v>1</v>
      </c>
      <c r="G85" s="17">
        <v>1</v>
      </c>
      <c r="H85" s="17">
        <v>1</v>
      </c>
      <c r="I85" s="17">
        <v>1</v>
      </c>
      <c r="J85" s="17">
        <v>1</v>
      </c>
      <c r="K85" s="17">
        <v>1</v>
      </c>
      <c r="L85" s="17">
        <v>1</v>
      </c>
      <c r="M85" s="17">
        <v>1</v>
      </c>
      <c r="N85" s="17">
        <v>1</v>
      </c>
      <c r="O85" s="219">
        <f t="shared" si="18"/>
        <v>0</v>
      </c>
      <c r="P85" s="127">
        <f t="shared" si="19"/>
        <v>100</v>
      </c>
    </row>
    <row r="86" spans="1:16" s="16" customFormat="1" ht="13.5" customHeight="1" x14ac:dyDescent="0.2">
      <c r="A86" s="122">
        <v>81</v>
      </c>
      <c r="B86" s="149" t="s">
        <v>87</v>
      </c>
      <c r="C86" s="149"/>
      <c r="D86" s="120" t="s">
        <v>7</v>
      </c>
      <c r="E86" s="17">
        <v>29</v>
      </c>
      <c r="F86" s="17">
        <v>30</v>
      </c>
      <c r="G86" s="17">
        <v>30</v>
      </c>
      <c r="H86" s="17">
        <v>30</v>
      </c>
      <c r="I86" s="17">
        <v>28</v>
      </c>
      <c r="J86" s="17">
        <v>28</v>
      </c>
      <c r="K86" s="17">
        <v>31</v>
      </c>
      <c r="L86" s="17">
        <v>32</v>
      </c>
      <c r="M86" s="17">
        <v>33</v>
      </c>
      <c r="N86" s="17">
        <v>33</v>
      </c>
      <c r="O86" s="219">
        <f t="shared" si="18"/>
        <v>0</v>
      </c>
      <c r="P86" s="127">
        <f t="shared" si="19"/>
        <v>100</v>
      </c>
    </row>
    <row r="87" spans="1:16" s="16" customFormat="1" ht="13.5" customHeight="1" x14ac:dyDescent="0.2">
      <c r="A87" s="122">
        <v>82</v>
      </c>
      <c r="B87" s="149" t="s">
        <v>88</v>
      </c>
      <c r="C87" s="149"/>
      <c r="D87" s="120" t="s">
        <v>23</v>
      </c>
      <c r="E87" s="17">
        <v>808</v>
      </c>
      <c r="F87" s="17">
        <v>834</v>
      </c>
      <c r="G87" s="17">
        <v>786</v>
      </c>
      <c r="H87" s="17">
        <v>758</v>
      </c>
      <c r="I87" s="17">
        <v>691</v>
      </c>
      <c r="J87" s="17">
        <v>676</v>
      </c>
      <c r="K87" s="17">
        <v>760</v>
      </c>
      <c r="L87" s="17">
        <v>866</v>
      </c>
      <c r="M87" s="17">
        <v>905</v>
      </c>
      <c r="N87" s="17">
        <v>947</v>
      </c>
      <c r="O87" s="219">
        <f t="shared" si="18"/>
        <v>42</v>
      </c>
      <c r="P87" s="127">
        <f t="shared" si="19"/>
        <v>104.64088397790054</v>
      </c>
    </row>
    <row r="88" spans="1:16" s="16" customFormat="1" ht="13.5" customHeight="1" x14ac:dyDescent="0.2">
      <c r="A88" s="122">
        <v>83</v>
      </c>
      <c r="B88" s="149" t="s">
        <v>89</v>
      </c>
      <c r="C88" s="149"/>
      <c r="D88" s="120" t="s">
        <v>23</v>
      </c>
      <c r="E88" s="17">
        <v>400</v>
      </c>
      <c r="F88" s="17">
        <v>428</v>
      </c>
      <c r="G88" s="17">
        <v>402</v>
      </c>
      <c r="H88" s="17">
        <v>382</v>
      </c>
      <c r="I88" s="17">
        <v>345</v>
      </c>
      <c r="J88" s="17">
        <v>334</v>
      </c>
      <c r="K88" s="17">
        <v>376</v>
      </c>
      <c r="L88" s="17">
        <v>433</v>
      </c>
      <c r="M88" s="17">
        <v>454</v>
      </c>
      <c r="N88" s="17">
        <v>465</v>
      </c>
      <c r="O88" s="219">
        <f t="shared" si="18"/>
        <v>11</v>
      </c>
      <c r="P88" s="127">
        <f t="shared" si="19"/>
        <v>102.42290748898679</v>
      </c>
    </row>
    <row r="89" spans="1:16" s="16" customFormat="1" ht="13.5" customHeight="1" x14ac:dyDescent="0.2">
      <c r="A89" s="122">
        <v>84</v>
      </c>
      <c r="B89" s="149" t="s">
        <v>90</v>
      </c>
      <c r="C89" s="149"/>
      <c r="D89" s="120" t="s">
        <v>23</v>
      </c>
      <c r="E89" s="17">
        <v>76</v>
      </c>
      <c r="F89" s="17">
        <v>65</v>
      </c>
      <c r="G89" s="17">
        <v>79</v>
      </c>
      <c r="H89" s="17">
        <v>73</v>
      </c>
      <c r="I89" s="17">
        <v>80</v>
      </c>
      <c r="J89" s="17">
        <v>81</v>
      </c>
      <c r="K89" s="17">
        <v>90</v>
      </c>
      <c r="L89" s="17">
        <v>89</v>
      </c>
      <c r="M89" s="17">
        <v>93</v>
      </c>
      <c r="N89" s="17">
        <v>92</v>
      </c>
      <c r="O89" s="219">
        <f t="shared" si="18"/>
        <v>-1</v>
      </c>
      <c r="P89" s="127">
        <f t="shared" si="19"/>
        <v>98.924731182795696</v>
      </c>
    </row>
    <row r="90" spans="1:16" s="16" customFormat="1" ht="13.5" customHeight="1" x14ac:dyDescent="0.2">
      <c r="A90" s="122">
        <v>85</v>
      </c>
      <c r="B90" s="149" t="s">
        <v>89</v>
      </c>
      <c r="C90" s="149"/>
      <c r="D90" s="120" t="s">
        <v>23</v>
      </c>
      <c r="E90" s="17">
        <v>56</v>
      </c>
      <c r="F90" s="17">
        <v>56</v>
      </c>
      <c r="G90" s="17">
        <v>62</v>
      </c>
      <c r="H90" s="17">
        <v>62</v>
      </c>
      <c r="I90" s="17">
        <v>61</v>
      </c>
      <c r="J90" s="17">
        <v>61</v>
      </c>
      <c r="K90" s="17">
        <v>68</v>
      </c>
      <c r="L90" s="17">
        <v>67</v>
      </c>
      <c r="M90" s="17">
        <v>32</v>
      </c>
      <c r="N90" s="17">
        <v>72</v>
      </c>
      <c r="O90" s="219">
        <f t="shared" si="18"/>
        <v>40</v>
      </c>
      <c r="P90" s="127">
        <f t="shared" si="19"/>
        <v>225</v>
      </c>
    </row>
    <row r="91" spans="1:16" s="16" customFormat="1" ht="13.5" customHeight="1" x14ac:dyDescent="0.2">
      <c r="A91" s="122">
        <v>86</v>
      </c>
      <c r="B91" s="149" t="s">
        <v>91</v>
      </c>
      <c r="C91" s="149"/>
      <c r="D91" s="120" t="s">
        <v>23</v>
      </c>
      <c r="E91" s="17">
        <v>40</v>
      </c>
      <c r="F91" s="17">
        <v>41</v>
      </c>
      <c r="G91" s="17">
        <v>41</v>
      </c>
      <c r="H91" s="17">
        <v>42</v>
      </c>
      <c r="I91" s="17">
        <v>42</v>
      </c>
      <c r="J91" s="17">
        <v>42</v>
      </c>
      <c r="K91" s="17">
        <v>45</v>
      </c>
      <c r="L91" s="17">
        <v>44</v>
      </c>
      <c r="M91" s="17">
        <v>47</v>
      </c>
      <c r="N91" s="17">
        <v>49</v>
      </c>
      <c r="O91" s="219">
        <f t="shared" si="18"/>
        <v>2</v>
      </c>
      <c r="P91" s="127">
        <f t="shared" si="19"/>
        <v>104.25531914893618</v>
      </c>
    </row>
    <row r="92" spans="1:16" s="16" customFormat="1" ht="13.5" customHeight="1" x14ac:dyDescent="0.2">
      <c r="A92" s="122">
        <v>87</v>
      </c>
      <c r="B92" s="149" t="s">
        <v>89</v>
      </c>
      <c r="C92" s="149"/>
      <c r="D92" s="120" t="s">
        <v>23</v>
      </c>
      <c r="E92" s="17">
        <v>32</v>
      </c>
      <c r="F92" s="17">
        <v>34</v>
      </c>
      <c r="G92" s="17">
        <v>33</v>
      </c>
      <c r="H92" s="17">
        <v>35</v>
      </c>
      <c r="I92" s="17">
        <v>34</v>
      </c>
      <c r="J92" s="17">
        <v>35</v>
      </c>
      <c r="K92" s="17">
        <v>38</v>
      </c>
      <c r="L92" s="17">
        <v>37</v>
      </c>
      <c r="M92" s="17">
        <v>41</v>
      </c>
      <c r="N92" s="17">
        <v>43</v>
      </c>
      <c r="O92" s="219">
        <f t="shared" si="18"/>
        <v>2</v>
      </c>
      <c r="P92" s="127">
        <f t="shared" si="19"/>
        <v>104.8780487804878</v>
      </c>
    </row>
    <row r="93" spans="1:16" s="16" customFormat="1" ht="13.5" customHeight="1" x14ac:dyDescent="0.2">
      <c r="A93" s="122">
        <v>88</v>
      </c>
      <c r="B93" s="149" t="s">
        <v>92</v>
      </c>
      <c r="C93" s="149"/>
      <c r="D93" s="120" t="s">
        <v>23</v>
      </c>
      <c r="E93" s="17">
        <v>133</v>
      </c>
      <c r="F93" s="17">
        <v>110</v>
      </c>
      <c r="G93" s="17">
        <v>69</v>
      </c>
      <c r="H93" s="17">
        <v>75</v>
      </c>
      <c r="I93" s="17">
        <v>61</v>
      </c>
      <c r="J93" s="17">
        <v>84</v>
      </c>
      <c r="K93" s="17">
        <v>93</v>
      </c>
      <c r="L93" s="17">
        <v>110</v>
      </c>
      <c r="M93" s="17">
        <v>92</v>
      </c>
      <c r="N93" s="17">
        <v>127</v>
      </c>
      <c r="O93" s="219">
        <f t="shared" si="18"/>
        <v>35</v>
      </c>
      <c r="P93" s="127">
        <f t="shared" si="19"/>
        <v>138.04347826086956</v>
      </c>
    </row>
    <row r="94" spans="1:16" s="16" customFormat="1" ht="13.5" customHeight="1" x14ac:dyDescent="0.2">
      <c r="A94" s="122">
        <v>89</v>
      </c>
      <c r="B94" s="149" t="s">
        <v>93</v>
      </c>
      <c r="C94" s="149"/>
      <c r="D94" s="120" t="s">
        <v>23</v>
      </c>
      <c r="E94" s="17">
        <v>120</v>
      </c>
      <c r="F94" s="17">
        <v>128</v>
      </c>
      <c r="G94" s="17">
        <v>112</v>
      </c>
      <c r="H94" s="17">
        <v>130</v>
      </c>
      <c r="I94" s="17">
        <v>111</v>
      </c>
      <c r="J94" s="17">
        <v>120</v>
      </c>
      <c r="K94" s="17">
        <v>107</v>
      </c>
      <c r="L94" s="17">
        <v>120</v>
      </c>
      <c r="M94" s="17">
        <v>120</v>
      </c>
      <c r="N94" s="17">
        <v>110</v>
      </c>
      <c r="O94" s="219">
        <f t="shared" si="18"/>
        <v>-10</v>
      </c>
      <c r="P94" s="127">
        <f t="shared" si="19"/>
        <v>91.666666666666657</v>
      </c>
    </row>
    <row r="95" spans="1:16" s="16" customFormat="1" ht="13.5" customHeight="1" x14ac:dyDescent="0.2">
      <c r="A95" s="122">
        <v>90</v>
      </c>
      <c r="B95" s="149" t="s">
        <v>94</v>
      </c>
      <c r="C95" s="149"/>
      <c r="D95" s="120" t="s">
        <v>23</v>
      </c>
      <c r="E95" s="17">
        <v>11</v>
      </c>
      <c r="F95" s="17">
        <v>12</v>
      </c>
      <c r="G95" s="17">
        <v>7</v>
      </c>
      <c r="H95" s="17">
        <v>8</v>
      </c>
      <c r="I95" s="17">
        <v>10</v>
      </c>
      <c r="J95" s="17">
        <v>9</v>
      </c>
      <c r="K95" s="17">
        <v>9</v>
      </c>
      <c r="L95" s="17">
        <v>12</v>
      </c>
      <c r="M95" s="17">
        <v>5</v>
      </c>
      <c r="N95" s="17">
        <v>3</v>
      </c>
      <c r="O95" s="219">
        <f t="shared" si="18"/>
        <v>-2</v>
      </c>
      <c r="P95" s="127">
        <f t="shared" si="19"/>
        <v>60</v>
      </c>
    </row>
    <row r="96" spans="1:16" s="16" customFormat="1" ht="13.5" customHeight="1" x14ac:dyDescent="0.2">
      <c r="A96" s="122">
        <v>91</v>
      </c>
      <c r="B96" s="149" t="s">
        <v>95</v>
      </c>
      <c r="C96" s="149"/>
      <c r="D96" s="120" t="s">
        <v>23</v>
      </c>
      <c r="E96" s="17">
        <v>10</v>
      </c>
      <c r="F96" s="17">
        <v>11</v>
      </c>
      <c r="G96" s="17">
        <v>7</v>
      </c>
      <c r="H96" s="17">
        <v>7</v>
      </c>
      <c r="I96" s="17">
        <v>10</v>
      </c>
      <c r="J96" s="17">
        <v>9</v>
      </c>
      <c r="K96" s="17">
        <v>8</v>
      </c>
      <c r="L96" s="17">
        <v>13</v>
      </c>
      <c r="M96" s="17">
        <v>5</v>
      </c>
      <c r="N96" s="17">
        <v>2</v>
      </c>
      <c r="O96" s="219">
        <f t="shared" si="18"/>
        <v>-3</v>
      </c>
      <c r="P96" s="127">
        <f t="shared" si="19"/>
        <v>40</v>
      </c>
    </row>
    <row r="97" spans="1:16" s="16" customFormat="1" ht="27" customHeight="1" x14ac:dyDescent="0.2">
      <c r="A97" s="122">
        <v>92</v>
      </c>
      <c r="B97" s="149" t="s">
        <v>96</v>
      </c>
      <c r="C97" s="149"/>
      <c r="D97" s="120" t="s">
        <v>23</v>
      </c>
      <c r="E97" s="17">
        <v>2</v>
      </c>
      <c r="F97" s="17">
        <v>1</v>
      </c>
      <c r="G97" s="17">
        <v>1</v>
      </c>
      <c r="H97" s="17">
        <v>3</v>
      </c>
      <c r="I97" s="17">
        <v>1</v>
      </c>
      <c r="J97" s="17">
        <v>2</v>
      </c>
      <c r="K97" s="17">
        <v>1</v>
      </c>
      <c r="L97" s="17">
        <v>3</v>
      </c>
      <c r="M97" s="17"/>
      <c r="N97" s="17">
        <v>2</v>
      </c>
      <c r="O97" s="219">
        <f t="shared" si="18"/>
        <v>2</v>
      </c>
      <c r="P97" s="127" t="e">
        <f t="shared" si="19"/>
        <v>#DIV/0!</v>
      </c>
    </row>
    <row r="98" spans="1:16" s="16" customFormat="1" ht="13.5" customHeight="1" x14ac:dyDescent="0.2">
      <c r="A98" s="122">
        <v>93</v>
      </c>
      <c r="B98" s="149" t="s">
        <v>97</v>
      </c>
      <c r="C98" s="149"/>
      <c r="D98" s="120" t="s">
        <v>23</v>
      </c>
      <c r="E98" s="17"/>
      <c r="F98" s="17"/>
      <c r="G98" s="17"/>
      <c r="H98" s="17">
        <v>1</v>
      </c>
      <c r="I98" s="17">
        <v>1</v>
      </c>
      <c r="J98" s="17">
        <v>1</v>
      </c>
      <c r="K98" s="17"/>
      <c r="L98" s="17">
        <v>2</v>
      </c>
      <c r="M98" s="17">
        <v>2</v>
      </c>
      <c r="N98" s="17">
        <v>0</v>
      </c>
      <c r="O98" s="219">
        <f t="shared" si="18"/>
        <v>-2</v>
      </c>
      <c r="P98" s="127">
        <f t="shared" si="19"/>
        <v>0</v>
      </c>
    </row>
    <row r="99" spans="1:16" s="16" customFormat="1" ht="13.5" customHeight="1" x14ac:dyDescent="0.2">
      <c r="A99" s="122">
        <v>94</v>
      </c>
      <c r="B99" s="149" t="s">
        <v>98</v>
      </c>
      <c r="C99" s="149"/>
      <c r="D99" s="120" t="s">
        <v>23</v>
      </c>
      <c r="E99" s="17">
        <v>127</v>
      </c>
      <c r="F99" s="17">
        <v>47</v>
      </c>
      <c r="G99" s="17">
        <v>26</v>
      </c>
      <c r="H99" s="17">
        <v>24</v>
      </c>
      <c r="I99" s="17">
        <v>21</v>
      </c>
      <c r="J99" s="17">
        <v>34</v>
      </c>
      <c r="K99" s="17">
        <v>22</v>
      </c>
      <c r="L99" s="17">
        <v>63</v>
      </c>
      <c r="M99" s="17">
        <v>27</v>
      </c>
      <c r="N99" s="17">
        <v>48</v>
      </c>
      <c r="O99" s="219">
        <f t="shared" si="18"/>
        <v>21</v>
      </c>
      <c r="P99" s="127">
        <f t="shared" si="19"/>
        <v>177.77777777777777</v>
      </c>
    </row>
    <row r="100" spans="1:16" s="16" customFormat="1" ht="13.5" customHeight="1" x14ac:dyDescent="0.2">
      <c r="A100" s="122">
        <v>95</v>
      </c>
      <c r="B100" s="149" t="s">
        <v>99</v>
      </c>
      <c r="C100" s="149"/>
      <c r="D100" s="120" t="s">
        <v>7</v>
      </c>
      <c r="E100" s="17">
        <v>13</v>
      </c>
      <c r="F100" s="17">
        <v>6</v>
      </c>
      <c r="G100" s="17">
        <v>9</v>
      </c>
      <c r="H100" s="17">
        <v>8</v>
      </c>
      <c r="I100" s="17">
        <v>9</v>
      </c>
      <c r="J100" s="17">
        <v>7</v>
      </c>
      <c r="K100" s="17">
        <v>8</v>
      </c>
      <c r="L100" s="17">
        <v>9</v>
      </c>
      <c r="M100" s="17">
        <v>8</v>
      </c>
      <c r="N100" s="17">
        <v>8</v>
      </c>
      <c r="O100" s="219">
        <f t="shared" si="18"/>
        <v>0</v>
      </c>
      <c r="P100" s="127">
        <f t="shared" si="19"/>
        <v>100</v>
      </c>
    </row>
    <row r="101" spans="1:16" s="16" customFormat="1" ht="13.5" customHeight="1" x14ac:dyDescent="0.2">
      <c r="A101" s="122">
        <v>96</v>
      </c>
      <c r="B101" s="149" t="s">
        <v>100</v>
      </c>
      <c r="C101" s="149"/>
      <c r="D101" s="120" t="s">
        <v>23</v>
      </c>
      <c r="E101" s="17">
        <v>9</v>
      </c>
      <c r="F101" s="17">
        <v>6</v>
      </c>
      <c r="G101" s="17">
        <v>3</v>
      </c>
      <c r="H101" s="17">
        <v>4</v>
      </c>
      <c r="I101" s="17">
        <v>6</v>
      </c>
      <c r="J101" s="17">
        <v>6</v>
      </c>
      <c r="K101" s="17">
        <v>8</v>
      </c>
      <c r="L101" s="17">
        <v>8</v>
      </c>
      <c r="M101" s="17">
        <v>6</v>
      </c>
      <c r="N101" s="17">
        <v>7</v>
      </c>
      <c r="O101" s="219">
        <f t="shared" si="18"/>
        <v>1</v>
      </c>
      <c r="P101" s="127">
        <f t="shared" si="19"/>
        <v>116.66666666666667</v>
      </c>
    </row>
    <row r="102" spans="1:16" s="16" customFormat="1" ht="19.5" customHeight="1" x14ac:dyDescent="0.2">
      <c r="A102" s="150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6" s="16" customFormat="1" ht="18" customHeight="1" x14ac:dyDescent="0.2">
      <c r="B103" s="178"/>
      <c r="C103" s="178"/>
    </row>
    <row r="104" spans="1:16" s="16" customFormat="1" ht="18" customHeight="1" x14ac:dyDescent="0.2"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</row>
    <row r="105" spans="1:16" s="28" customFormat="1" ht="18" customHeight="1" x14ac:dyDescent="0.2">
      <c r="B105" s="151" t="s">
        <v>102</v>
      </c>
      <c r="C105" s="151"/>
      <c r="D105" s="29"/>
    </row>
    <row r="106" spans="1:16" s="28" customFormat="1" ht="18" customHeight="1" x14ac:dyDescent="0.2">
      <c r="B106" s="148" t="s">
        <v>103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  <row r="107" spans="1:16" s="16" customFormat="1" ht="16.5" customHeight="1" x14ac:dyDescent="0.2"/>
  </sheetData>
  <mergeCells count="111">
    <mergeCell ref="B105:C105"/>
    <mergeCell ref="B106:O106"/>
    <mergeCell ref="B99:C99"/>
    <mergeCell ref="B100:C100"/>
    <mergeCell ref="B101:C101"/>
    <mergeCell ref="A102:P102"/>
    <mergeCell ref="B103:C103"/>
    <mergeCell ref="C104:P104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K4:K5"/>
    <mergeCell ref="L4:L5"/>
    <mergeCell ref="O4:P4"/>
    <mergeCell ref="B6:C6"/>
    <mergeCell ref="B7:C7"/>
    <mergeCell ref="B8:C8"/>
    <mergeCell ref="A2:P2"/>
    <mergeCell ref="O3:P3"/>
    <mergeCell ref="A4:A5"/>
    <mergeCell ref="B4:C5"/>
    <mergeCell ref="D4:D5"/>
    <mergeCell ref="E4:E5"/>
    <mergeCell ref="G4:G5"/>
    <mergeCell ref="H4:H5"/>
    <mergeCell ref="I4:I5"/>
    <mergeCell ref="J4:J5"/>
    <mergeCell ref="M4:M5"/>
    <mergeCell ref="N4:N5"/>
    <mergeCell ref="F4:F5"/>
  </mergeCells>
  <pageMargins left="0.6692913385826772" right="0.43307086614173229" top="0.51" bottom="0.42" header="0.15748031496062992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zoomScaleNormal="100" workbookViewId="0">
      <selection activeCell="O6" sqref="O6:P101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8" style="1" customWidth="1"/>
    <col min="5" max="6" width="6.85546875" style="32" customWidth="1"/>
    <col min="7" max="14" width="6.85546875" style="1" customWidth="1"/>
    <col min="15" max="15" width="7" style="1" customWidth="1"/>
    <col min="16" max="16" width="6.140625" style="1" customWidth="1"/>
    <col min="17" max="17" width="0.7109375" style="1" customWidth="1"/>
    <col min="18" max="250" width="9.140625" style="1"/>
    <col min="251" max="251" width="4.42578125" style="1" customWidth="1"/>
    <col min="252" max="252" width="14.7109375" style="1" customWidth="1"/>
    <col min="253" max="253" width="17.42578125" style="1" customWidth="1"/>
    <col min="254" max="255" width="7.140625" style="1" customWidth="1"/>
    <col min="256" max="258" width="6.28515625" style="1" customWidth="1"/>
    <col min="259" max="260" width="6.85546875" style="1" customWidth="1"/>
    <col min="261" max="262" width="6.28515625" style="1" customWidth="1"/>
    <col min="263" max="506" width="9.140625" style="1"/>
    <col min="507" max="507" width="4.42578125" style="1" customWidth="1"/>
    <col min="508" max="508" width="14.7109375" style="1" customWidth="1"/>
    <col min="509" max="509" width="17.42578125" style="1" customWidth="1"/>
    <col min="510" max="511" width="7.140625" style="1" customWidth="1"/>
    <col min="512" max="514" width="6.28515625" style="1" customWidth="1"/>
    <col min="515" max="516" width="6.85546875" style="1" customWidth="1"/>
    <col min="517" max="518" width="6.28515625" style="1" customWidth="1"/>
    <col min="519" max="762" width="9.140625" style="1"/>
    <col min="763" max="763" width="4.42578125" style="1" customWidth="1"/>
    <col min="764" max="764" width="14.7109375" style="1" customWidth="1"/>
    <col min="765" max="765" width="17.42578125" style="1" customWidth="1"/>
    <col min="766" max="767" width="7.140625" style="1" customWidth="1"/>
    <col min="768" max="770" width="6.28515625" style="1" customWidth="1"/>
    <col min="771" max="772" width="6.85546875" style="1" customWidth="1"/>
    <col min="773" max="774" width="6.28515625" style="1" customWidth="1"/>
    <col min="775" max="1018" width="9.140625" style="1"/>
    <col min="1019" max="1019" width="4.42578125" style="1" customWidth="1"/>
    <col min="1020" max="1020" width="14.7109375" style="1" customWidth="1"/>
    <col min="1021" max="1021" width="17.42578125" style="1" customWidth="1"/>
    <col min="1022" max="1023" width="7.140625" style="1" customWidth="1"/>
    <col min="1024" max="1026" width="6.28515625" style="1" customWidth="1"/>
    <col min="1027" max="1028" width="6.85546875" style="1" customWidth="1"/>
    <col min="1029" max="1030" width="6.28515625" style="1" customWidth="1"/>
    <col min="1031" max="1274" width="9.140625" style="1"/>
    <col min="1275" max="1275" width="4.42578125" style="1" customWidth="1"/>
    <col min="1276" max="1276" width="14.7109375" style="1" customWidth="1"/>
    <col min="1277" max="1277" width="17.42578125" style="1" customWidth="1"/>
    <col min="1278" max="1279" width="7.140625" style="1" customWidth="1"/>
    <col min="1280" max="1282" width="6.28515625" style="1" customWidth="1"/>
    <col min="1283" max="1284" width="6.85546875" style="1" customWidth="1"/>
    <col min="1285" max="1286" width="6.28515625" style="1" customWidth="1"/>
    <col min="1287" max="1530" width="9.140625" style="1"/>
    <col min="1531" max="1531" width="4.42578125" style="1" customWidth="1"/>
    <col min="1532" max="1532" width="14.7109375" style="1" customWidth="1"/>
    <col min="1533" max="1533" width="17.42578125" style="1" customWidth="1"/>
    <col min="1534" max="1535" width="7.140625" style="1" customWidth="1"/>
    <col min="1536" max="1538" width="6.28515625" style="1" customWidth="1"/>
    <col min="1539" max="1540" width="6.85546875" style="1" customWidth="1"/>
    <col min="1541" max="1542" width="6.28515625" style="1" customWidth="1"/>
    <col min="1543" max="1786" width="9.140625" style="1"/>
    <col min="1787" max="1787" width="4.42578125" style="1" customWidth="1"/>
    <col min="1788" max="1788" width="14.7109375" style="1" customWidth="1"/>
    <col min="1789" max="1789" width="17.42578125" style="1" customWidth="1"/>
    <col min="1790" max="1791" width="7.140625" style="1" customWidth="1"/>
    <col min="1792" max="1794" width="6.28515625" style="1" customWidth="1"/>
    <col min="1795" max="1796" width="6.85546875" style="1" customWidth="1"/>
    <col min="1797" max="1798" width="6.28515625" style="1" customWidth="1"/>
    <col min="1799" max="2042" width="9.140625" style="1"/>
    <col min="2043" max="2043" width="4.42578125" style="1" customWidth="1"/>
    <col min="2044" max="2044" width="14.7109375" style="1" customWidth="1"/>
    <col min="2045" max="2045" width="17.42578125" style="1" customWidth="1"/>
    <col min="2046" max="2047" width="7.140625" style="1" customWidth="1"/>
    <col min="2048" max="2050" width="6.28515625" style="1" customWidth="1"/>
    <col min="2051" max="2052" width="6.85546875" style="1" customWidth="1"/>
    <col min="2053" max="2054" width="6.28515625" style="1" customWidth="1"/>
    <col min="2055" max="2298" width="9.140625" style="1"/>
    <col min="2299" max="2299" width="4.42578125" style="1" customWidth="1"/>
    <col min="2300" max="2300" width="14.7109375" style="1" customWidth="1"/>
    <col min="2301" max="2301" width="17.42578125" style="1" customWidth="1"/>
    <col min="2302" max="2303" width="7.140625" style="1" customWidth="1"/>
    <col min="2304" max="2306" width="6.28515625" style="1" customWidth="1"/>
    <col min="2307" max="2308" width="6.85546875" style="1" customWidth="1"/>
    <col min="2309" max="2310" width="6.28515625" style="1" customWidth="1"/>
    <col min="2311" max="2554" width="9.140625" style="1"/>
    <col min="2555" max="2555" width="4.42578125" style="1" customWidth="1"/>
    <col min="2556" max="2556" width="14.7109375" style="1" customWidth="1"/>
    <col min="2557" max="2557" width="17.42578125" style="1" customWidth="1"/>
    <col min="2558" max="2559" width="7.140625" style="1" customWidth="1"/>
    <col min="2560" max="2562" width="6.28515625" style="1" customWidth="1"/>
    <col min="2563" max="2564" width="6.85546875" style="1" customWidth="1"/>
    <col min="2565" max="2566" width="6.28515625" style="1" customWidth="1"/>
    <col min="2567" max="2810" width="9.140625" style="1"/>
    <col min="2811" max="2811" width="4.42578125" style="1" customWidth="1"/>
    <col min="2812" max="2812" width="14.7109375" style="1" customWidth="1"/>
    <col min="2813" max="2813" width="17.42578125" style="1" customWidth="1"/>
    <col min="2814" max="2815" width="7.140625" style="1" customWidth="1"/>
    <col min="2816" max="2818" width="6.28515625" style="1" customWidth="1"/>
    <col min="2819" max="2820" width="6.85546875" style="1" customWidth="1"/>
    <col min="2821" max="2822" width="6.28515625" style="1" customWidth="1"/>
    <col min="2823" max="3066" width="9.140625" style="1"/>
    <col min="3067" max="3067" width="4.42578125" style="1" customWidth="1"/>
    <col min="3068" max="3068" width="14.7109375" style="1" customWidth="1"/>
    <col min="3069" max="3069" width="17.42578125" style="1" customWidth="1"/>
    <col min="3070" max="3071" width="7.140625" style="1" customWidth="1"/>
    <col min="3072" max="3074" width="6.28515625" style="1" customWidth="1"/>
    <col min="3075" max="3076" width="6.85546875" style="1" customWidth="1"/>
    <col min="3077" max="3078" width="6.28515625" style="1" customWidth="1"/>
    <col min="3079" max="3322" width="9.140625" style="1"/>
    <col min="3323" max="3323" width="4.42578125" style="1" customWidth="1"/>
    <col min="3324" max="3324" width="14.7109375" style="1" customWidth="1"/>
    <col min="3325" max="3325" width="17.42578125" style="1" customWidth="1"/>
    <col min="3326" max="3327" width="7.140625" style="1" customWidth="1"/>
    <col min="3328" max="3330" width="6.28515625" style="1" customWidth="1"/>
    <col min="3331" max="3332" width="6.85546875" style="1" customWidth="1"/>
    <col min="3333" max="3334" width="6.28515625" style="1" customWidth="1"/>
    <col min="3335" max="3578" width="9.140625" style="1"/>
    <col min="3579" max="3579" width="4.42578125" style="1" customWidth="1"/>
    <col min="3580" max="3580" width="14.7109375" style="1" customWidth="1"/>
    <col min="3581" max="3581" width="17.42578125" style="1" customWidth="1"/>
    <col min="3582" max="3583" width="7.140625" style="1" customWidth="1"/>
    <col min="3584" max="3586" width="6.28515625" style="1" customWidth="1"/>
    <col min="3587" max="3588" width="6.85546875" style="1" customWidth="1"/>
    <col min="3589" max="3590" width="6.28515625" style="1" customWidth="1"/>
    <col min="3591" max="3834" width="9.140625" style="1"/>
    <col min="3835" max="3835" width="4.42578125" style="1" customWidth="1"/>
    <col min="3836" max="3836" width="14.7109375" style="1" customWidth="1"/>
    <col min="3837" max="3837" width="17.42578125" style="1" customWidth="1"/>
    <col min="3838" max="3839" width="7.140625" style="1" customWidth="1"/>
    <col min="3840" max="3842" width="6.28515625" style="1" customWidth="1"/>
    <col min="3843" max="3844" width="6.85546875" style="1" customWidth="1"/>
    <col min="3845" max="3846" width="6.28515625" style="1" customWidth="1"/>
    <col min="3847" max="4090" width="9.140625" style="1"/>
    <col min="4091" max="4091" width="4.42578125" style="1" customWidth="1"/>
    <col min="4092" max="4092" width="14.7109375" style="1" customWidth="1"/>
    <col min="4093" max="4093" width="17.42578125" style="1" customWidth="1"/>
    <col min="4094" max="4095" width="7.140625" style="1" customWidth="1"/>
    <col min="4096" max="4098" width="6.28515625" style="1" customWidth="1"/>
    <col min="4099" max="4100" width="6.85546875" style="1" customWidth="1"/>
    <col min="4101" max="4102" width="6.28515625" style="1" customWidth="1"/>
    <col min="4103" max="4346" width="9.140625" style="1"/>
    <col min="4347" max="4347" width="4.42578125" style="1" customWidth="1"/>
    <col min="4348" max="4348" width="14.7109375" style="1" customWidth="1"/>
    <col min="4349" max="4349" width="17.42578125" style="1" customWidth="1"/>
    <col min="4350" max="4351" width="7.140625" style="1" customWidth="1"/>
    <col min="4352" max="4354" width="6.28515625" style="1" customWidth="1"/>
    <col min="4355" max="4356" width="6.85546875" style="1" customWidth="1"/>
    <col min="4357" max="4358" width="6.28515625" style="1" customWidth="1"/>
    <col min="4359" max="4602" width="9.140625" style="1"/>
    <col min="4603" max="4603" width="4.42578125" style="1" customWidth="1"/>
    <col min="4604" max="4604" width="14.7109375" style="1" customWidth="1"/>
    <col min="4605" max="4605" width="17.42578125" style="1" customWidth="1"/>
    <col min="4606" max="4607" width="7.140625" style="1" customWidth="1"/>
    <col min="4608" max="4610" width="6.28515625" style="1" customWidth="1"/>
    <col min="4611" max="4612" width="6.85546875" style="1" customWidth="1"/>
    <col min="4613" max="4614" width="6.28515625" style="1" customWidth="1"/>
    <col min="4615" max="4858" width="9.140625" style="1"/>
    <col min="4859" max="4859" width="4.42578125" style="1" customWidth="1"/>
    <col min="4860" max="4860" width="14.7109375" style="1" customWidth="1"/>
    <col min="4861" max="4861" width="17.42578125" style="1" customWidth="1"/>
    <col min="4862" max="4863" width="7.140625" style="1" customWidth="1"/>
    <col min="4864" max="4866" width="6.28515625" style="1" customWidth="1"/>
    <col min="4867" max="4868" width="6.85546875" style="1" customWidth="1"/>
    <col min="4869" max="4870" width="6.28515625" style="1" customWidth="1"/>
    <col min="4871" max="5114" width="9.140625" style="1"/>
    <col min="5115" max="5115" width="4.42578125" style="1" customWidth="1"/>
    <col min="5116" max="5116" width="14.7109375" style="1" customWidth="1"/>
    <col min="5117" max="5117" width="17.42578125" style="1" customWidth="1"/>
    <col min="5118" max="5119" width="7.140625" style="1" customWidth="1"/>
    <col min="5120" max="5122" width="6.28515625" style="1" customWidth="1"/>
    <col min="5123" max="5124" width="6.85546875" style="1" customWidth="1"/>
    <col min="5125" max="5126" width="6.28515625" style="1" customWidth="1"/>
    <col min="5127" max="5370" width="9.140625" style="1"/>
    <col min="5371" max="5371" width="4.42578125" style="1" customWidth="1"/>
    <col min="5372" max="5372" width="14.7109375" style="1" customWidth="1"/>
    <col min="5373" max="5373" width="17.42578125" style="1" customWidth="1"/>
    <col min="5374" max="5375" width="7.140625" style="1" customWidth="1"/>
    <col min="5376" max="5378" width="6.28515625" style="1" customWidth="1"/>
    <col min="5379" max="5380" width="6.85546875" style="1" customWidth="1"/>
    <col min="5381" max="5382" width="6.28515625" style="1" customWidth="1"/>
    <col min="5383" max="5626" width="9.140625" style="1"/>
    <col min="5627" max="5627" width="4.42578125" style="1" customWidth="1"/>
    <col min="5628" max="5628" width="14.7109375" style="1" customWidth="1"/>
    <col min="5629" max="5629" width="17.42578125" style="1" customWidth="1"/>
    <col min="5630" max="5631" width="7.140625" style="1" customWidth="1"/>
    <col min="5632" max="5634" width="6.28515625" style="1" customWidth="1"/>
    <col min="5635" max="5636" width="6.85546875" style="1" customWidth="1"/>
    <col min="5637" max="5638" width="6.28515625" style="1" customWidth="1"/>
    <col min="5639" max="5882" width="9.140625" style="1"/>
    <col min="5883" max="5883" width="4.42578125" style="1" customWidth="1"/>
    <col min="5884" max="5884" width="14.7109375" style="1" customWidth="1"/>
    <col min="5885" max="5885" width="17.42578125" style="1" customWidth="1"/>
    <col min="5886" max="5887" width="7.140625" style="1" customWidth="1"/>
    <col min="5888" max="5890" width="6.28515625" style="1" customWidth="1"/>
    <col min="5891" max="5892" width="6.85546875" style="1" customWidth="1"/>
    <col min="5893" max="5894" width="6.28515625" style="1" customWidth="1"/>
    <col min="5895" max="6138" width="9.140625" style="1"/>
    <col min="6139" max="6139" width="4.42578125" style="1" customWidth="1"/>
    <col min="6140" max="6140" width="14.7109375" style="1" customWidth="1"/>
    <col min="6141" max="6141" width="17.42578125" style="1" customWidth="1"/>
    <col min="6142" max="6143" width="7.140625" style="1" customWidth="1"/>
    <col min="6144" max="6146" width="6.28515625" style="1" customWidth="1"/>
    <col min="6147" max="6148" width="6.85546875" style="1" customWidth="1"/>
    <col min="6149" max="6150" width="6.28515625" style="1" customWidth="1"/>
    <col min="6151" max="6394" width="9.140625" style="1"/>
    <col min="6395" max="6395" width="4.42578125" style="1" customWidth="1"/>
    <col min="6396" max="6396" width="14.7109375" style="1" customWidth="1"/>
    <col min="6397" max="6397" width="17.42578125" style="1" customWidth="1"/>
    <col min="6398" max="6399" width="7.140625" style="1" customWidth="1"/>
    <col min="6400" max="6402" width="6.28515625" style="1" customWidth="1"/>
    <col min="6403" max="6404" width="6.85546875" style="1" customWidth="1"/>
    <col min="6405" max="6406" width="6.28515625" style="1" customWidth="1"/>
    <col min="6407" max="6650" width="9.140625" style="1"/>
    <col min="6651" max="6651" width="4.42578125" style="1" customWidth="1"/>
    <col min="6652" max="6652" width="14.7109375" style="1" customWidth="1"/>
    <col min="6653" max="6653" width="17.42578125" style="1" customWidth="1"/>
    <col min="6654" max="6655" width="7.140625" style="1" customWidth="1"/>
    <col min="6656" max="6658" width="6.28515625" style="1" customWidth="1"/>
    <col min="6659" max="6660" width="6.85546875" style="1" customWidth="1"/>
    <col min="6661" max="6662" width="6.28515625" style="1" customWidth="1"/>
    <col min="6663" max="6906" width="9.140625" style="1"/>
    <col min="6907" max="6907" width="4.42578125" style="1" customWidth="1"/>
    <col min="6908" max="6908" width="14.7109375" style="1" customWidth="1"/>
    <col min="6909" max="6909" width="17.42578125" style="1" customWidth="1"/>
    <col min="6910" max="6911" width="7.140625" style="1" customWidth="1"/>
    <col min="6912" max="6914" width="6.28515625" style="1" customWidth="1"/>
    <col min="6915" max="6916" width="6.85546875" style="1" customWidth="1"/>
    <col min="6917" max="6918" width="6.28515625" style="1" customWidth="1"/>
    <col min="6919" max="7162" width="9.140625" style="1"/>
    <col min="7163" max="7163" width="4.42578125" style="1" customWidth="1"/>
    <col min="7164" max="7164" width="14.7109375" style="1" customWidth="1"/>
    <col min="7165" max="7165" width="17.42578125" style="1" customWidth="1"/>
    <col min="7166" max="7167" width="7.140625" style="1" customWidth="1"/>
    <col min="7168" max="7170" width="6.28515625" style="1" customWidth="1"/>
    <col min="7171" max="7172" width="6.85546875" style="1" customWidth="1"/>
    <col min="7173" max="7174" width="6.28515625" style="1" customWidth="1"/>
    <col min="7175" max="7418" width="9.140625" style="1"/>
    <col min="7419" max="7419" width="4.42578125" style="1" customWidth="1"/>
    <col min="7420" max="7420" width="14.7109375" style="1" customWidth="1"/>
    <col min="7421" max="7421" width="17.42578125" style="1" customWidth="1"/>
    <col min="7422" max="7423" width="7.140625" style="1" customWidth="1"/>
    <col min="7424" max="7426" width="6.28515625" style="1" customWidth="1"/>
    <col min="7427" max="7428" width="6.85546875" style="1" customWidth="1"/>
    <col min="7429" max="7430" width="6.28515625" style="1" customWidth="1"/>
    <col min="7431" max="7674" width="9.140625" style="1"/>
    <col min="7675" max="7675" width="4.42578125" style="1" customWidth="1"/>
    <col min="7676" max="7676" width="14.7109375" style="1" customWidth="1"/>
    <col min="7677" max="7677" width="17.42578125" style="1" customWidth="1"/>
    <col min="7678" max="7679" width="7.140625" style="1" customWidth="1"/>
    <col min="7680" max="7682" width="6.28515625" style="1" customWidth="1"/>
    <col min="7683" max="7684" width="6.85546875" style="1" customWidth="1"/>
    <col min="7685" max="7686" width="6.28515625" style="1" customWidth="1"/>
    <col min="7687" max="7930" width="9.140625" style="1"/>
    <col min="7931" max="7931" width="4.42578125" style="1" customWidth="1"/>
    <col min="7932" max="7932" width="14.7109375" style="1" customWidth="1"/>
    <col min="7933" max="7933" width="17.42578125" style="1" customWidth="1"/>
    <col min="7934" max="7935" width="7.140625" style="1" customWidth="1"/>
    <col min="7936" max="7938" width="6.28515625" style="1" customWidth="1"/>
    <col min="7939" max="7940" width="6.85546875" style="1" customWidth="1"/>
    <col min="7941" max="7942" width="6.28515625" style="1" customWidth="1"/>
    <col min="7943" max="8186" width="9.140625" style="1"/>
    <col min="8187" max="8187" width="4.42578125" style="1" customWidth="1"/>
    <col min="8188" max="8188" width="14.7109375" style="1" customWidth="1"/>
    <col min="8189" max="8189" width="17.42578125" style="1" customWidth="1"/>
    <col min="8190" max="8191" width="7.140625" style="1" customWidth="1"/>
    <col min="8192" max="8194" width="6.28515625" style="1" customWidth="1"/>
    <col min="8195" max="8196" width="6.85546875" style="1" customWidth="1"/>
    <col min="8197" max="8198" width="6.28515625" style="1" customWidth="1"/>
    <col min="8199" max="8442" width="9.140625" style="1"/>
    <col min="8443" max="8443" width="4.42578125" style="1" customWidth="1"/>
    <col min="8444" max="8444" width="14.7109375" style="1" customWidth="1"/>
    <col min="8445" max="8445" width="17.42578125" style="1" customWidth="1"/>
    <col min="8446" max="8447" width="7.140625" style="1" customWidth="1"/>
    <col min="8448" max="8450" width="6.28515625" style="1" customWidth="1"/>
    <col min="8451" max="8452" width="6.85546875" style="1" customWidth="1"/>
    <col min="8453" max="8454" width="6.28515625" style="1" customWidth="1"/>
    <col min="8455" max="8698" width="9.140625" style="1"/>
    <col min="8699" max="8699" width="4.42578125" style="1" customWidth="1"/>
    <col min="8700" max="8700" width="14.7109375" style="1" customWidth="1"/>
    <col min="8701" max="8701" width="17.42578125" style="1" customWidth="1"/>
    <col min="8702" max="8703" width="7.140625" style="1" customWidth="1"/>
    <col min="8704" max="8706" width="6.28515625" style="1" customWidth="1"/>
    <col min="8707" max="8708" width="6.85546875" style="1" customWidth="1"/>
    <col min="8709" max="8710" width="6.28515625" style="1" customWidth="1"/>
    <col min="8711" max="8954" width="9.140625" style="1"/>
    <col min="8955" max="8955" width="4.42578125" style="1" customWidth="1"/>
    <col min="8956" max="8956" width="14.7109375" style="1" customWidth="1"/>
    <col min="8957" max="8957" width="17.42578125" style="1" customWidth="1"/>
    <col min="8958" max="8959" width="7.140625" style="1" customWidth="1"/>
    <col min="8960" max="8962" width="6.28515625" style="1" customWidth="1"/>
    <col min="8963" max="8964" width="6.85546875" style="1" customWidth="1"/>
    <col min="8965" max="8966" width="6.28515625" style="1" customWidth="1"/>
    <col min="8967" max="9210" width="9.140625" style="1"/>
    <col min="9211" max="9211" width="4.42578125" style="1" customWidth="1"/>
    <col min="9212" max="9212" width="14.7109375" style="1" customWidth="1"/>
    <col min="9213" max="9213" width="17.42578125" style="1" customWidth="1"/>
    <col min="9214" max="9215" width="7.140625" style="1" customWidth="1"/>
    <col min="9216" max="9218" width="6.28515625" style="1" customWidth="1"/>
    <col min="9219" max="9220" width="6.85546875" style="1" customWidth="1"/>
    <col min="9221" max="9222" width="6.28515625" style="1" customWidth="1"/>
    <col min="9223" max="9466" width="9.140625" style="1"/>
    <col min="9467" max="9467" width="4.42578125" style="1" customWidth="1"/>
    <col min="9468" max="9468" width="14.7109375" style="1" customWidth="1"/>
    <col min="9469" max="9469" width="17.42578125" style="1" customWidth="1"/>
    <col min="9470" max="9471" width="7.140625" style="1" customWidth="1"/>
    <col min="9472" max="9474" width="6.28515625" style="1" customWidth="1"/>
    <col min="9475" max="9476" width="6.85546875" style="1" customWidth="1"/>
    <col min="9477" max="9478" width="6.28515625" style="1" customWidth="1"/>
    <col min="9479" max="9722" width="9.140625" style="1"/>
    <col min="9723" max="9723" width="4.42578125" style="1" customWidth="1"/>
    <col min="9724" max="9724" width="14.7109375" style="1" customWidth="1"/>
    <col min="9725" max="9725" width="17.42578125" style="1" customWidth="1"/>
    <col min="9726" max="9727" width="7.140625" style="1" customWidth="1"/>
    <col min="9728" max="9730" width="6.28515625" style="1" customWidth="1"/>
    <col min="9731" max="9732" width="6.85546875" style="1" customWidth="1"/>
    <col min="9733" max="9734" width="6.28515625" style="1" customWidth="1"/>
    <col min="9735" max="9978" width="9.140625" style="1"/>
    <col min="9979" max="9979" width="4.42578125" style="1" customWidth="1"/>
    <col min="9980" max="9980" width="14.7109375" style="1" customWidth="1"/>
    <col min="9981" max="9981" width="17.42578125" style="1" customWidth="1"/>
    <col min="9982" max="9983" width="7.140625" style="1" customWidth="1"/>
    <col min="9984" max="9986" width="6.28515625" style="1" customWidth="1"/>
    <col min="9987" max="9988" width="6.85546875" style="1" customWidth="1"/>
    <col min="9989" max="9990" width="6.28515625" style="1" customWidth="1"/>
    <col min="9991" max="10234" width="9.140625" style="1"/>
    <col min="10235" max="10235" width="4.42578125" style="1" customWidth="1"/>
    <col min="10236" max="10236" width="14.7109375" style="1" customWidth="1"/>
    <col min="10237" max="10237" width="17.42578125" style="1" customWidth="1"/>
    <col min="10238" max="10239" width="7.140625" style="1" customWidth="1"/>
    <col min="10240" max="10242" width="6.28515625" style="1" customWidth="1"/>
    <col min="10243" max="10244" width="6.85546875" style="1" customWidth="1"/>
    <col min="10245" max="10246" width="6.28515625" style="1" customWidth="1"/>
    <col min="10247" max="10490" width="9.140625" style="1"/>
    <col min="10491" max="10491" width="4.42578125" style="1" customWidth="1"/>
    <col min="10492" max="10492" width="14.7109375" style="1" customWidth="1"/>
    <col min="10493" max="10493" width="17.42578125" style="1" customWidth="1"/>
    <col min="10494" max="10495" width="7.140625" style="1" customWidth="1"/>
    <col min="10496" max="10498" width="6.28515625" style="1" customWidth="1"/>
    <col min="10499" max="10500" width="6.85546875" style="1" customWidth="1"/>
    <col min="10501" max="10502" width="6.28515625" style="1" customWidth="1"/>
    <col min="10503" max="10746" width="9.140625" style="1"/>
    <col min="10747" max="10747" width="4.42578125" style="1" customWidth="1"/>
    <col min="10748" max="10748" width="14.7109375" style="1" customWidth="1"/>
    <col min="10749" max="10749" width="17.42578125" style="1" customWidth="1"/>
    <col min="10750" max="10751" width="7.140625" style="1" customWidth="1"/>
    <col min="10752" max="10754" width="6.28515625" style="1" customWidth="1"/>
    <col min="10755" max="10756" width="6.85546875" style="1" customWidth="1"/>
    <col min="10757" max="10758" width="6.28515625" style="1" customWidth="1"/>
    <col min="10759" max="11002" width="9.140625" style="1"/>
    <col min="11003" max="11003" width="4.42578125" style="1" customWidth="1"/>
    <col min="11004" max="11004" width="14.7109375" style="1" customWidth="1"/>
    <col min="11005" max="11005" width="17.42578125" style="1" customWidth="1"/>
    <col min="11006" max="11007" width="7.140625" style="1" customWidth="1"/>
    <col min="11008" max="11010" width="6.28515625" style="1" customWidth="1"/>
    <col min="11011" max="11012" width="6.85546875" style="1" customWidth="1"/>
    <col min="11013" max="11014" width="6.28515625" style="1" customWidth="1"/>
    <col min="11015" max="11258" width="9.140625" style="1"/>
    <col min="11259" max="11259" width="4.42578125" style="1" customWidth="1"/>
    <col min="11260" max="11260" width="14.7109375" style="1" customWidth="1"/>
    <col min="11261" max="11261" width="17.42578125" style="1" customWidth="1"/>
    <col min="11262" max="11263" width="7.140625" style="1" customWidth="1"/>
    <col min="11264" max="11266" width="6.28515625" style="1" customWidth="1"/>
    <col min="11267" max="11268" width="6.85546875" style="1" customWidth="1"/>
    <col min="11269" max="11270" width="6.28515625" style="1" customWidth="1"/>
    <col min="11271" max="11514" width="9.140625" style="1"/>
    <col min="11515" max="11515" width="4.42578125" style="1" customWidth="1"/>
    <col min="11516" max="11516" width="14.7109375" style="1" customWidth="1"/>
    <col min="11517" max="11517" width="17.42578125" style="1" customWidth="1"/>
    <col min="11518" max="11519" width="7.140625" style="1" customWidth="1"/>
    <col min="11520" max="11522" width="6.28515625" style="1" customWidth="1"/>
    <col min="11523" max="11524" width="6.85546875" style="1" customWidth="1"/>
    <col min="11525" max="11526" width="6.28515625" style="1" customWidth="1"/>
    <col min="11527" max="11770" width="9.140625" style="1"/>
    <col min="11771" max="11771" width="4.42578125" style="1" customWidth="1"/>
    <col min="11772" max="11772" width="14.7109375" style="1" customWidth="1"/>
    <col min="11773" max="11773" width="17.42578125" style="1" customWidth="1"/>
    <col min="11774" max="11775" width="7.140625" style="1" customWidth="1"/>
    <col min="11776" max="11778" width="6.28515625" style="1" customWidth="1"/>
    <col min="11779" max="11780" width="6.85546875" style="1" customWidth="1"/>
    <col min="11781" max="11782" width="6.28515625" style="1" customWidth="1"/>
    <col min="11783" max="12026" width="9.140625" style="1"/>
    <col min="12027" max="12027" width="4.42578125" style="1" customWidth="1"/>
    <col min="12028" max="12028" width="14.7109375" style="1" customWidth="1"/>
    <col min="12029" max="12029" width="17.42578125" style="1" customWidth="1"/>
    <col min="12030" max="12031" width="7.140625" style="1" customWidth="1"/>
    <col min="12032" max="12034" width="6.28515625" style="1" customWidth="1"/>
    <col min="12035" max="12036" width="6.85546875" style="1" customWidth="1"/>
    <col min="12037" max="12038" width="6.28515625" style="1" customWidth="1"/>
    <col min="12039" max="12282" width="9.140625" style="1"/>
    <col min="12283" max="12283" width="4.42578125" style="1" customWidth="1"/>
    <col min="12284" max="12284" width="14.7109375" style="1" customWidth="1"/>
    <col min="12285" max="12285" width="17.42578125" style="1" customWidth="1"/>
    <col min="12286" max="12287" width="7.140625" style="1" customWidth="1"/>
    <col min="12288" max="12290" width="6.28515625" style="1" customWidth="1"/>
    <col min="12291" max="12292" width="6.85546875" style="1" customWidth="1"/>
    <col min="12293" max="12294" width="6.28515625" style="1" customWidth="1"/>
    <col min="12295" max="12538" width="9.140625" style="1"/>
    <col min="12539" max="12539" width="4.42578125" style="1" customWidth="1"/>
    <col min="12540" max="12540" width="14.7109375" style="1" customWidth="1"/>
    <col min="12541" max="12541" width="17.42578125" style="1" customWidth="1"/>
    <col min="12542" max="12543" width="7.140625" style="1" customWidth="1"/>
    <col min="12544" max="12546" width="6.28515625" style="1" customWidth="1"/>
    <col min="12547" max="12548" width="6.85546875" style="1" customWidth="1"/>
    <col min="12549" max="12550" width="6.28515625" style="1" customWidth="1"/>
    <col min="12551" max="12794" width="9.140625" style="1"/>
    <col min="12795" max="12795" width="4.42578125" style="1" customWidth="1"/>
    <col min="12796" max="12796" width="14.7109375" style="1" customWidth="1"/>
    <col min="12797" max="12797" width="17.42578125" style="1" customWidth="1"/>
    <col min="12798" max="12799" width="7.140625" style="1" customWidth="1"/>
    <col min="12800" max="12802" width="6.28515625" style="1" customWidth="1"/>
    <col min="12803" max="12804" width="6.85546875" style="1" customWidth="1"/>
    <col min="12805" max="12806" width="6.28515625" style="1" customWidth="1"/>
    <col min="12807" max="13050" width="9.140625" style="1"/>
    <col min="13051" max="13051" width="4.42578125" style="1" customWidth="1"/>
    <col min="13052" max="13052" width="14.7109375" style="1" customWidth="1"/>
    <col min="13053" max="13053" width="17.42578125" style="1" customWidth="1"/>
    <col min="13054" max="13055" width="7.140625" style="1" customWidth="1"/>
    <col min="13056" max="13058" width="6.28515625" style="1" customWidth="1"/>
    <col min="13059" max="13060" width="6.85546875" style="1" customWidth="1"/>
    <col min="13061" max="13062" width="6.28515625" style="1" customWidth="1"/>
    <col min="13063" max="13306" width="9.140625" style="1"/>
    <col min="13307" max="13307" width="4.42578125" style="1" customWidth="1"/>
    <col min="13308" max="13308" width="14.7109375" style="1" customWidth="1"/>
    <col min="13309" max="13309" width="17.42578125" style="1" customWidth="1"/>
    <col min="13310" max="13311" width="7.140625" style="1" customWidth="1"/>
    <col min="13312" max="13314" width="6.28515625" style="1" customWidth="1"/>
    <col min="13315" max="13316" width="6.85546875" style="1" customWidth="1"/>
    <col min="13317" max="13318" width="6.28515625" style="1" customWidth="1"/>
    <col min="13319" max="13562" width="9.140625" style="1"/>
    <col min="13563" max="13563" width="4.42578125" style="1" customWidth="1"/>
    <col min="13564" max="13564" width="14.7109375" style="1" customWidth="1"/>
    <col min="13565" max="13565" width="17.42578125" style="1" customWidth="1"/>
    <col min="13566" max="13567" width="7.140625" style="1" customWidth="1"/>
    <col min="13568" max="13570" width="6.28515625" style="1" customWidth="1"/>
    <col min="13571" max="13572" width="6.85546875" style="1" customWidth="1"/>
    <col min="13573" max="13574" width="6.28515625" style="1" customWidth="1"/>
    <col min="13575" max="13818" width="9.140625" style="1"/>
    <col min="13819" max="13819" width="4.42578125" style="1" customWidth="1"/>
    <col min="13820" max="13820" width="14.7109375" style="1" customWidth="1"/>
    <col min="13821" max="13821" width="17.42578125" style="1" customWidth="1"/>
    <col min="13822" max="13823" width="7.140625" style="1" customWidth="1"/>
    <col min="13824" max="13826" width="6.28515625" style="1" customWidth="1"/>
    <col min="13827" max="13828" width="6.85546875" style="1" customWidth="1"/>
    <col min="13829" max="13830" width="6.28515625" style="1" customWidth="1"/>
    <col min="13831" max="14074" width="9.140625" style="1"/>
    <col min="14075" max="14075" width="4.42578125" style="1" customWidth="1"/>
    <col min="14076" max="14076" width="14.7109375" style="1" customWidth="1"/>
    <col min="14077" max="14077" width="17.42578125" style="1" customWidth="1"/>
    <col min="14078" max="14079" width="7.140625" style="1" customWidth="1"/>
    <col min="14080" max="14082" width="6.28515625" style="1" customWidth="1"/>
    <col min="14083" max="14084" width="6.85546875" style="1" customWidth="1"/>
    <col min="14085" max="14086" width="6.28515625" style="1" customWidth="1"/>
    <col min="14087" max="14330" width="9.140625" style="1"/>
    <col min="14331" max="14331" width="4.42578125" style="1" customWidth="1"/>
    <col min="14332" max="14332" width="14.7109375" style="1" customWidth="1"/>
    <col min="14333" max="14333" width="17.42578125" style="1" customWidth="1"/>
    <col min="14334" max="14335" width="7.140625" style="1" customWidth="1"/>
    <col min="14336" max="14338" width="6.28515625" style="1" customWidth="1"/>
    <col min="14339" max="14340" width="6.85546875" style="1" customWidth="1"/>
    <col min="14341" max="14342" width="6.28515625" style="1" customWidth="1"/>
    <col min="14343" max="14586" width="9.140625" style="1"/>
    <col min="14587" max="14587" width="4.42578125" style="1" customWidth="1"/>
    <col min="14588" max="14588" width="14.7109375" style="1" customWidth="1"/>
    <col min="14589" max="14589" width="17.42578125" style="1" customWidth="1"/>
    <col min="14590" max="14591" width="7.140625" style="1" customWidth="1"/>
    <col min="14592" max="14594" width="6.28515625" style="1" customWidth="1"/>
    <col min="14595" max="14596" width="6.85546875" style="1" customWidth="1"/>
    <col min="14597" max="14598" width="6.28515625" style="1" customWidth="1"/>
    <col min="14599" max="14842" width="9.140625" style="1"/>
    <col min="14843" max="14843" width="4.42578125" style="1" customWidth="1"/>
    <col min="14844" max="14844" width="14.7109375" style="1" customWidth="1"/>
    <col min="14845" max="14845" width="17.42578125" style="1" customWidth="1"/>
    <col min="14846" max="14847" width="7.140625" style="1" customWidth="1"/>
    <col min="14848" max="14850" width="6.28515625" style="1" customWidth="1"/>
    <col min="14851" max="14852" width="6.85546875" style="1" customWidth="1"/>
    <col min="14853" max="14854" width="6.28515625" style="1" customWidth="1"/>
    <col min="14855" max="15098" width="9.140625" style="1"/>
    <col min="15099" max="15099" width="4.42578125" style="1" customWidth="1"/>
    <col min="15100" max="15100" width="14.7109375" style="1" customWidth="1"/>
    <col min="15101" max="15101" width="17.42578125" style="1" customWidth="1"/>
    <col min="15102" max="15103" width="7.140625" style="1" customWidth="1"/>
    <col min="15104" max="15106" width="6.28515625" style="1" customWidth="1"/>
    <col min="15107" max="15108" width="6.85546875" style="1" customWidth="1"/>
    <col min="15109" max="15110" width="6.28515625" style="1" customWidth="1"/>
    <col min="15111" max="15354" width="9.140625" style="1"/>
    <col min="15355" max="15355" width="4.42578125" style="1" customWidth="1"/>
    <col min="15356" max="15356" width="14.7109375" style="1" customWidth="1"/>
    <col min="15357" max="15357" width="17.42578125" style="1" customWidth="1"/>
    <col min="15358" max="15359" width="7.140625" style="1" customWidth="1"/>
    <col min="15360" max="15362" width="6.28515625" style="1" customWidth="1"/>
    <col min="15363" max="15364" width="6.85546875" style="1" customWidth="1"/>
    <col min="15365" max="15366" width="6.28515625" style="1" customWidth="1"/>
    <col min="15367" max="15610" width="9.140625" style="1"/>
    <col min="15611" max="15611" width="4.42578125" style="1" customWidth="1"/>
    <col min="15612" max="15612" width="14.7109375" style="1" customWidth="1"/>
    <col min="15613" max="15613" width="17.42578125" style="1" customWidth="1"/>
    <col min="15614" max="15615" width="7.140625" style="1" customWidth="1"/>
    <col min="15616" max="15618" width="6.28515625" style="1" customWidth="1"/>
    <col min="15619" max="15620" width="6.85546875" style="1" customWidth="1"/>
    <col min="15621" max="15622" width="6.28515625" style="1" customWidth="1"/>
    <col min="15623" max="15866" width="9.140625" style="1"/>
    <col min="15867" max="15867" width="4.42578125" style="1" customWidth="1"/>
    <col min="15868" max="15868" width="14.7109375" style="1" customWidth="1"/>
    <col min="15869" max="15869" width="17.42578125" style="1" customWidth="1"/>
    <col min="15870" max="15871" width="7.140625" style="1" customWidth="1"/>
    <col min="15872" max="15874" width="6.28515625" style="1" customWidth="1"/>
    <col min="15875" max="15876" width="6.85546875" style="1" customWidth="1"/>
    <col min="15877" max="15878" width="6.28515625" style="1" customWidth="1"/>
    <col min="15879" max="16122" width="9.140625" style="1"/>
    <col min="16123" max="16123" width="4.42578125" style="1" customWidth="1"/>
    <col min="16124" max="16124" width="14.7109375" style="1" customWidth="1"/>
    <col min="16125" max="16125" width="17.42578125" style="1" customWidth="1"/>
    <col min="16126" max="16127" width="7.140625" style="1" customWidth="1"/>
    <col min="16128" max="16130" width="6.28515625" style="1" customWidth="1"/>
    <col min="16131" max="16132" width="6.85546875" style="1" customWidth="1"/>
    <col min="16133" max="16134" width="6.28515625" style="1" customWidth="1"/>
    <col min="16135" max="16384" width="9.140625" style="1"/>
  </cols>
  <sheetData>
    <row r="1" spans="1:17" ht="15" customHeight="1" x14ac:dyDescent="0.2">
      <c r="B1" s="2" t="s">
        <v>105</v>
      </c>
      <c r="C1" s="2"/>
      <c r="D1" s="31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7" ht="18.75" customHeight="1" x14ac:dyDescent="0.2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7" ht="14.25" customHeight="1" x14ac:dyDescent="0.2">
      <c r="H3" s="34"/>
      <c r="I3" s="180" t="s">
        <v>119</v>
      </c>
      <c r="J3" s="180"/>
      <c r="K3" s="180"/>
      <c r="L3" s="180"/>
      <c r="M3" s="180"/>
      <c r="N3" s="180"/>
      <c r="O3" s="180"/>
      <c r="P3" s="180"/>
    </row>
    <row r="4" spans="1:17" s="5" customFormat="1" ht="15" customHeight="1" x14ac:dyDescent="0.2">
      <c r="A4" s="173" t="s">
        <v>1</v>
      </c>
      <c r="B4" s="149" t="s">
        <v>2</v>
      </c>
      <c r="C4" s="149"/>
      <c r="D4" s="155" t="s">
        <v>3</v>
      </c>
      <c r="E4" s="174">
        <v>2008</v>
      </c>
      <c r="F4" s="174">
        <v>2009</v>
      </c>
      <c r="G4" s="174">
        <v>2010</v>
      </c>
      <c r="H4" s="174">
        <v>2011</v>
      </c>
      <c r="I4" s="174">
        <v>2012</v>
      </c>
      <c r="J4" s="174">
        <v>2013</v>
      </c>
      <c r="K4" s="174">
        <v>2014</v>
      </c>
      <c r="L4" s="174">
        <v>2015</v>
      </c>
      <c r="M4" s="175">
        <v>2016</v>
      </c>
      <c r="N4" s="174">
        <v>2017</v>
      </c>
      <c r="O4" s="167" t="s">
        <v>118</v>
      </c>
      <c r="P4" s="168"/>
    </row>
    <row r="5" spans="1:17" s="5" customFormat="1" ht="15" customHeight="1" x14ac:dyDescent="0.2">
      <c r="A5" s="173"/>
      <c r="B5" s="149"/>
      <c r="C5" s="149"/>
      <c r="D5" s="155"/>
      <c r="E5" s="174"/>
      <c r="F5" s="174"/>
      <c r="G5" s="174"/>
      <c r="H5" s="174"/>
      <c r="I5" s="174"/>
      <c r="J5" s="174"/>
      <c r="K5" s="174"/>
      <c r="L5" s="174"/>
      <c r="M5" s="176"/>
      <c r="N5" s="174"/>
      <c r="O5" s="123" t="s">
        <v>4</v>
      </c>
      <c r="P5" s="123" t="s">
        <v>5</v>
      </c>
    </row>
    <row r="6" spans="1:17" s="5" customFormat="1" ht="13.5" customHeight="1" x14ac:dyDescent="0.2">
      <c r="A6" s="122">
        <v>1</v>
      </c>
      <c r="B6" s="149" t="s">
        <v>6</v>
      </c>
      <c r="C6" s="149"/>
      <c r="D6" s="120" t="s">
        <v>7</v>
      </c>
      <c r="E6" s="35">
        <v>4</v>
      </c>
      <c r="F6" s="35">
        <v>4</v>
      </c>
      <c r="G6" s="35">
        <v>4</v>
      </c>
      <c r="H6" s="35">
        <v>4</v>
      </c>
      <c r="I6" s="35">
        <v>4</v>
      </c>
      <c r="J6" s="35">
        <v>4</v>
      </c>
      <c r="K6" s="35">
        <v>4</v>
      </c>
      <c r="L6" s="35">
        <v>4</v>
      </c>
      <c r="M6" s="35">
        <v>4</v>
      </c>
      <c r="N6" s="35">
        <v>4</v>
      </c>
      <c r="O6" s="219">
        <f>N6-M6</f>
        <v>0</v>
      </c>
      <c r="P6" s="127">
        <f>N6/M6*100</f>
        <v>100</v>
      </c>
    </row>
    <row r="7" spans="1:17" s="5" customFormat="1" ht="13.5" customHeight="1" x14ac:dyDescent="0.2">
      <c r="A7" s="122">
        <v>2</v>
      </c>
      <c r="B7" s="149" t="s">
        <v>8</v>
      </c>
      <c r="C7" s="149"/>
      <c r="D7" s="120" t="s">
        <v>9</v>
      </c>
      <c r="E7" s="35">
        <v>4814</v>
      </c>
      <c r="F7" s="35">
        <v>4814</v>
      </c>
      <c r="G7" s="35">
        <v>4814</v>
      </c>
      <c r="H7" s="35">
        <v>4814</v>
      </c>
      <c r="I7" s="35">
        <v>4814</v>
      </c>
      <c r="J7" s="35">
        <v>4814</v>
      </c>
      <c r="K7" s="35">
        <v>4814</v>
      </c>
      <c r="L7" s="35">
        <v>4814</v>
      </c>
      <c r="M7" s="35">
        <v>4814</v>
      </c>
      <c r="N7" s="35">
        <v>4814</v>
      </c>
      <c r="O7" s="219">
        <f t="shared" ref="O7:O70" si="0">N7-M7</f>
        <v>0</v>
      </c>
      <c r="P7" s="127">
        <f t="shared" ref="P7:P70" si="1">N7/M7*100</f>
        <v>100</v>
      </c>
    </row>
    <row r="8" spans="1:17" s="5" customFormat="1" ht="13.5" customHeight="1" x14ac:dyDescent="0.2">
      <c r="A8" s="122">
        <v>3</v>
      </c>
      <c r="B8" s="149" t="s">
        <v>10</v>
      </c>
      <c r="C8" s="149"/>
      <c r="D8" s="120" t="s">
        <v>11</v>
      </c>
      <c r="E8" s="38">
        <v>168</v>
      </c>
      <c r="F8" s="38">
        <v>168</v>
      </c>
      <c r="G8" s="38">
        <v>168</v>
      </c>
      <c r="H8" s="38">
        <v>168</v>
      </c>
      <c r="I8" s="38">
        <v>168</v>
      </c>
      <c r="J8" s="38">
        <v>168</v>
      </c>
      <c r="K8" s="38">
        <v>168</v>
      </c>
      <c r="L8" s="38">
        <v>168</v>
      </c>
      <c r="M8" s="38">
        <v>168</v>
      </c>
      <c r="N8" s="38">
        <v>168</v>
      </c>
      <c r="O8" s="219">
        <f t="shared" si="0"/>
        <v>0</v>
      </c>
      <c r="P8" s="127">
        <f t="shared" si="1"/>
        <v>100</v>
      </c>
    </row>
    <row r="9" spans="1:17" s="5" customFormat="1" ht="18" customHeight="1" x14ac:dyDescent="0.2">
      <c r="A9" s="8">
        <v>4</v>
      </c>
      <c r="B9" s="154" t="s">
        <v>12</v>
      </c>
      <c r="C9" s="154"/>
      <c r="D9" s="9" t="s">
        <v>13</v>
      </c>
      <c r="E9" s="36">
        <v>803</v>
      </c>
      <c r="F9" s="36">
        <v>798</v>
      </c>
      <c r="G9" s="36">
        <v>808</v>
      </c>
      <c r="H9" s="36">
        <v>792</v>
      </c>
      <c r="I9" s="36">
        <v>807</v>
      </c>
      <c r="J9" s="36">
        <v>828</v>
      </c>
      <c r="K9" s="36">
        <v>844</v>
      </c>
      <c r="L9" s="36">
        <v>871</v>
      </c>
      <c r="M9" s="36">
        <f>M10+M11</f>
        <v>888</v>
      </c>
      <c r="N9" s="36">
        <f>N10+N11</f>
        <v>912</v>
      </c>
      <c r="O9" s="219">
        <f t="shared" si="0"/>
        <v>24</v>
      </c>
      <c r="P9" s="127">
        <f t="shared" si="1"/>
        <v>102.70270270270269</v>
      </c>
      <c r="Q9" s="39"/>
    </row>
    <row r="10" spans="1:17" s="5" customFormat="1" ht="13.5" customHeight="1" x14ac:dyDescent="0.2">
      <c r="A10" s="122">
        <v>5</v>
      </c>
      <c r="B10" s="149" t="s">
        <v>14</v>
      </c>
      <c r="C10" s="149"/>
      <c r="D10" s="120" t="s">
        <v>13</v>
      </c>
      <c r="E10" s="36">
        <v>288</v>
      </c>
      <c r="F10" s="36">
        <v>199</v>
      </c>
      <c r="G10" s="36">
        <v>191</v>
      </c>
      <c r="H10" s="36">
        <v>238</v>
      </c>
      <c r="I10" s="36">
        <v>302</v>
      </c>
      <c r="J10" s="36">
        <v>382</v>
      </c>
      <c r="K10" s="36">
        <v>390</v>
      </c>
      <c r="L10" s="36">
        <v>521</v>
      </c>
      <c r="M10" s="36">
        <v>404</v>
      </c>
      <c r="N10" s="36">
        <v>398</v>
      </c>
      <c r="O10" s="219">
        <f t="shared" si="0"/>
        <v>-6</v>
      </c>
      <c r="P10" s="127">
        <f t="shared" si="1"/>
        <v>98.514851485148512</v>
      </c>
      <c r="Q10" s="39"/>
    </row>
    <row r="11" spans="1:17" s="5" customFormat="1" ht="13.5" customHeight="1" x14ac:dyDescent="0.2">
      <c r="A11" s="122">
        <v>6</v>
      </c>
      <c r="B11" s="149" t="s">
        <v>15</v>
      </c>
      <c r="C11" s="149"/>
      <c r="D11" s="120" t="s">
        <v>13</v>
      </c>
      <c r="E11" s="37">
        <v>515</v>
      </c>
      <c r="F11" s="37">
        <v>599</v>
      </c>
      <c r="G11" s="37">
        <v>617</v>
      </c>
      <c r="H11" s="37">
        <v>554</v>
      </c>
      <c r="I11" s="37">
        <v>505</v>
      </c>
      <c r="J11" s="37">
        <v>446</v>
      </c>
      <c r="K11" s="37">
        <v>454</v>
      </c>
      <c r="L11" s="37">
        <v>350</v>
      </c>
      <c r="M11" s="37">
        <v>484</v>
      </c>
      <c r="N11" s="37">
        <v>514</v>
      </c>
      <c r="O11" s="219">
        <f t="shared" si="0"/>
        <v>30</v>
      </c>
      <c r="P11" s="127">
        <f t="shared" si="1"/>
        <v>106.19834710743801</v>
      </c>
      <c r="Q11" s="39"/>
    </row>
    <row r="12" spans="1:17" s="5" customFormat="1" ht="18" customHeight="1" x14ac:dyDescent="0.2">
      <c r="A12" s="122">
        <v>7</v>
      </c>
      <c r="B12" s="149" t="s">
        <v>16</v>
      </c>
      <c r="C12" s="149"/>
      <c r="D12" s="120" t="s">
        <v>17</v>
      </c>
      <c r="E12" s="36">
        <f t="shared" ref="E12:N12" si="2">E11/E9*100</f>
        <v>64.134495641344955</v>
      </c>
      <c r="F12" s="36">
        <v>75.062656641604008</v>
      </c>
      <c r="G12" s="36">
        <f t="shared" si="2"/>
        <v>76.361386138613867</v>
      </c>
      <c r="H12" s="36">
        <f t="shared" si="2"/>
        <v>69.949494949494948</v>
      </c>
      <c r="I12" s="36">
        <f t="shared" si="2"/>
        <v>62.577447335811655</v>
      </c>
      <c r="J12" s="36">
        <f t="shared" si="2"/>
        <v>53.864734299516904</v>
      </c>
      <c r="K12" s="36">
        <f t="shared" si="2"/>
        <v>53.791469194312789</v>
      </c>
      <c r="L12" s="36">
        <f t="shared" si="2"/>
        <v>40.183696900114811</v>
      </c>
      <c r="M12" s="36">
        <f t="shared" si="2"/>
        <v>54.504504504504503</v>
      </c>
      <c r="N12" s="36">
        <f t="shared" si="2"/>
        <v>56.359649122807021</v>
      </c>
      <c r="O12" s="127">
        <f t="shared" si="0"/>
        <v>1.8551446183025178</v>
      </c>
      <c r="P12" s="127">
        <f t="shared" si="1"/>
        <v>103.40365376250544</v>
      </c>
      <c r="Q12" s="39"/>
    </row>
    <row r="13" spans="1:17" s="5" customFormat="1" ht="13.5" customHeight="1" x14ac:dyDescent="0.2">
      <c r="A13" s="122">
        <v>8</v>
      </c>
      <c r="B13" s="149" t="s">
        <v>18</v>
      </c>
      <c r="C13" s="149"/>
      <c r="D13" s="120" t="s">
        <v>13</v>
      </c>
      <c r="E13" s="37">
        <v>123</v>
      </c>
      <c r="F13" s="37">
        <v>166</v>
      </c>
      <c r="G13" s="37">
        <v>168</v>
      </c>
      <c r="H13" s="37">
        <v>172</v>
      </c>
      <c r="I13" s="37">
        <v>177</v>
      </c>
      <c r="J13" s="37">
        <v>197</v>
      </c>
      <c r="K13" s="37">
        <v>199</v>
      </c>
      <c r="L13" s="37">
        <v>222</v>
      </c>
      <c r="M13" s="37">
        <v>234</v>
      </c>
      <c r="N13" s="37">
        <v>243</v>
      </c>
      <c r="O13" s="219">
        <f t="shared" si="0"/>
        <v>9</v>
      </c>
      <c r="P13" s="127">
        <f t="shared" si="1"/>
        <v>103.84615384615385</v>
      </c>
      <c r="Q13" s="39"/>
    </row>
    <row r="14" spans="1:17" s="5" customFormat="1" ht="13.5" customHeight="1" x14ac:dyDescent="0.2">
      <c r="A14" s="122">
        <v>9</v>
      </c>
      <c r="B14" s="164" t="s">
        <v>19</v>
      </c>
      <c r="C14" s="164"/>
      <c r="D14" s="120" t="s">
        <v>17</v>
      </c>
      <c r="E14" s="36">
        <f t="shared" ref="E14:N14" si="3">E13/E9*100</f>
        <v>15.317559153175592</v>
      </c>
      <c r="F14" s="36">
        <v>20.802005012531328</v>
      </c>
      <c r="G14" s="36">
        <f t="shared" si="3"/>
        <v>20.792079207920793</v>
      </c>
      <c r="H14" s="36">
        <f t="shared" si="3"/>
        <v>21.71717171717172</v>
      </c>
      <c r="I14" s="36">
        <f t="shared" si="3"/>
        <v>21.933085501858738</v>
      </c>
      <c r="J14" s="36">
        <f t="shared" si="3"/>
        <v>23.792270531400966</v>
      </c>
      <c r="K14" s="36">
        <f t="shared" si="3"/>
        <v>23.5781990521327</v>
      </c>
      <c r="L14" s="36">
        <f t="shared" si="3"/>
        <v>25.487944890929963</v>
      </c>
      <c r="M14" s="36">
        <f t="shared" si="3"/>
        <v>26.351351351351347</v>
      </c>
      <c r="N14" s="36">
        <f t="shared" si="3"/>
        <v>26.644736842105267</v>
      </c>
      <c r="O14" s="127">
        <f t="shared" si="0"/>
        <v>0.29338549075391995</v>
      </c>
      <c r="P14" s="127">
        <f t="shared" si="1"/>
        <v>101.11336032388667</v>
      </c>
      <c r="Q14" s="39"/>
    </row>
    <row r="15" spans="1:17" s="5" customFormat="1" ht="18" customHeight="1" x14ac:dyDescent="0.2">
      <c r="A15" s="122">
        <v>10</v>
      </c>
      <c r="B15" s="149" t="s">
        <v>20</v>
      </c>
      <c r="C15" s="149"/>
      <c r="D15" s="120" t="s">
        <v>13</v>
      </c>
      <c r="E15" s="35">
        <f>76+81</f>
        <v>157</v>
      </c>
      <c r="F15" s="35">
        <v>315</v>
      </c>
      <c r="G15" s="35">
        <v>308</v>
      </c>
      <c r="H15" s="35">
        <v>304</v>
      </c>
      <c r="I15" s="35">
        <v>347</v>
      </c>
      <c r="J15" s="35">
        <v>362</v>
      </c>
      <c r="K15" s="35">
        <v>360</v>
      </c>
      <c r="L15" s="35">
        <v>395</v>
      </c>
      <c r="M15" s="35">
        <v>403</v>
      </c>
      <c r="N15" s="35">
        <v>403</v>
      </c>
      <c r="O15" s="219">
        <f t="shared" si="0"/>
        <v>0</v>
      </c>
      <c r="P15" s="127">
        <f t="shared" si="1"/>
        <v>100</v>
      </c>
      <c r="Q15" s="39"/>
    </row>
    <row r="16" spans="1:17" s="5" customFormat="1" ht="13.5" customHeight="1" x14ac:dyDescent="0.2">
      <c r="A16" s="122">
        <v>11</v>
      </c>
      <c r="B16" s="164" t="s">
        <v>19</v>
      </c>
      <c r="C16" s="164"/>
      <c r="D16" s="120" t="s">
        <v>17</v>
      </c>
      <c r="E16" s="35">
        <f t="shared" ref="E16:N16" si="4">E15/E9*100</f>
        <v>19.551681195516814</v>
      </c>
      <c r="F16" s="35">
        <v>39.473684210526315</v>
      </c>
      <c r="G16" s="35">
        <f t="shared" si="4"/>
        <v>38.118811881188122</v>
      </c>
      <c r="H16" s="35">
        <f t="shared" si="4"/>
        <v>38.383838383838381</v>
      </c>
      <c r="I16" s="35">
        <f t="shared" si="4"/>
        <v>42.998760842627014</v>
      </c>
      <c r="J16" s="35">
        <f t="shared" si="4"/>
        <v>43.719806763285021</v>
      </c>
      <c r="K16" s="35">
        <f t="shared" si="4"/>
        <v>42.654028436018962</v>
      </c>
      <c r="L16" s="35">
        <f t="shared" si="4"/>
        <v>45.350172215843862</v>
      </c>
      <c r="M16" s="35">
        <f t="shared" si="4"/>
        <v>45.382882882882889</v>
      </c>
      <c r="N16" s="35">
        <f t="shared" si="4"/>
        <v>44.188596491228068</v>
      </c>
      <c r="O16" s="127">
        <f t="shared" si="0"/>
        <v>-1.1942863916548205</v>
      </c>
      <c r="P16" s="127">
        <f t="shared" si="1"/>
        <v>97.368421052631561</v>
      </c>
      <c r="Q16" s="39"/>
    </row>
    <row r="17" spans="1:18" s="5" customFormat="1" ht="13.5" customHeight="1" x14ac:dyDescent="0.2">
      <c r="A17" s="122">
        <v>12</v>
      </c>
      <c r="B17" s="149" t="s">
        <v>21</v>
      </c>
      <c r="C17" s="149"/>
      <c r="D17" s="120" t="s">
        <v>13</v>
      </c>
      <c r="E17" s="38">
        <v>310</v>
      </c>
      <c r="F17" s="38">
        <v>205</v>
      </c>
      <c r="G17" s="38">
        <v>216</v>
      </c>
      <c r="H17" s="38">
        <v>340</v>
      </c>
      <c r="I17" s="38">
        <v>425</v>
      </c>
      <c r="J17" s="38">
        <v>453</v>
      </c>
      <c r="K17" s="38">
        <v>467</v>
      </c>
      <c r="L17" s="38"/>
      <c r="M17" s="38">
        <v>696</v>
      </c>
      <c r="N17" s="38">
        <v>719</v>
      </c>
      <c r="O17" s="219">
        <f t="shared" si="0"/>
        <v>23</v>
      </c>
      <c r="P17" s="127">
        <f t="shared" si="1"/>
        <v>103.30459770114942</v>
      </c>
      <c r="Q17" s="39"/>
    </row>
    <row r="18" spans="1:18" s="5" customFormat="1" ht="13.5" customHeight="1" x14ac:dyDescent="0.2">
      <c r="A18" s="122">
        <v>13</v>
      </c>
      <c r="B18" s="164" t="s">
        <v>19</v>
      </c>
      <c r="C18" s="164"/>
      <c r="D18" s="120" t="s">
        <v>17</v>
      </c>
      <c r="E18" s="36">
        <f t="shared" ref="E18:I18" si="5">E17/E9*100</f>
        <v>38.605230386052305</v>
      </c>
      <c r="F18" s="36">
        <v>25.68922305764411</v>
      </c>
      <c r="G18" s="36">
        <f t="shared" si="5"/>
        <v>26.732673267326735</v>
      </c>
      <c r="H18" s="36">
        <f t="shared" si="5"/>
        <v>42.929292929292927</v>
      </c>
      <c r="I18" s="36">
        <f t="shared" si="5"/>
        <v>52.664188351920693</v>
      </c>
      <c r="J18" s="36">
        <f>J17/J9*100</f>
        <v>54.710144927536234</v>
      </c>
      <c r="K18" s="36">
        <f>K17/K9*100</f>
        <v>55.33175355450237</v>
      </c>
      <c r="L18" s="36">
        <f t="shared" ref="L18:N18" si="6">L17/L9*100</f>
        <v>0</v>
      </c>
      <c r="M18" s="36">
        <f t="shared" si="6"/>
        <v>78.378378378378372</v>
      </c>
      <c r="N18" s="36">
        <f t="shared" si="6"/>
        <v>78.837719298245617</v>
      </c>
      <c r="O18" s="127">
        <f t="shared" si="0"/>
        <v>0.45934091986724468</v>
      </c>
      <c r="P18" s="127">
        <f t="shared" si="1"/>
        <v>100.58605565638234</v>
      </c>
      <c r="Q18" s="39"/>
    </row>
    <row r="19" spans="1:18" s="5" customFormat="1" ht="18" customHeight="1" x14ac:dyDescent="0.2">
      <c r="A19" s="8">
        <v>14</v>
      </c>
      <c r="B19" s="154" t="s">
        <v>22</v>
      </c>
      <c r="C19" s="154"/>
      <c r="D19" s="9" t="s">
        <v>23</v>
      </c>
      <c r="E19" s="36">
        <v>2884</v>
      </c>
      <c r="F19" s="36">
        <v>2853</v>
      </c>
      <c r="G19" s="36">
        <v>2883</v>
      </c>
      <c r="H19" s="36">
        <v>2846</v>
      </c>
      <c r="I19" s="36">
        <v>2856</v>
      </c>
      <c r="J19" s="36">
        <v>2852</v>
      </c>
      <c r="K19" s="36">
        <v>2897</v>
      </c>
      <c r="L19" s="36">
        <v>2994</v>
      </c>
      <c r="M19" s="36">
        <f>M20+M21</f>
        <v>3024</v>
      </c>
      <c r="N19" s="36">
        <f t="shared" ref="N19" si="7">N20+N21</f>
        <v>3056</v>
      </c>
      <c r="O19" s="219">
        <f t="shared" si="0"/>
        <v>32</v>
      </c>
      <c r="P19" s="127">
        <f t="shared" si="1"/>
        <v>101.05820105820106</v>
      </c>
      <c r="Q19" s="39"/>
    </row>
    <row r="20" spans="1:18" s="5" customFormat="1" ht="13.5" customHeight="1" x14ac:dyDescent="0.2">
      <c r="A20" s="122">
        <v>15</v>
      </c>
      <c r="B20" s="149" t="s">
        <v>24</v>
      </c>
      <c r="C20" s="149"/>
      <c r="D20" s="120" t="s">
        <v>23</v>
      </c>
      <c r="E20" s="35">
        <v>1452</v>
      </c>
      <c r="F20" s="35">
        <v>1435</v>
      </c>
      <c r="G20" s="36">
        <v>1450</v>
      </c>
      <c r="H20" s="36">
        <v>1426</v>
      </c>
      <c r="I20" s="36">
        <v>1431</v>
      </c>
      <c r="J20" s="36">
        <v>1418</v>
      </c>
      <c r="K20" s="36">
        <v>1450</v>
      </c>
      <c r="L20" s="36">
        <v>1494</v>
      </c>
      <c r="M20" s="36">
        <v>1509</v>
      </c>
      <c r="N20" s="36">
        <v>1528</v>
      </c>
      <c r="O20" s="219">
        <f t="shared" si="0"/>
        <v>19</v>
      </c>
      <c r="P20" s="127">
        <f t="shared" si="1"/>
        <v>101.25911199469849</v>
      </c>
      <c r="Q20" s="39"/>
    </row>
    <row r="21" spans="1:18" s="5" customFormat="1" ht="13.5" customHeight="1" x14ac:dyDescent="0.2">
      <c r="A21" s="122">
        <v>16</v>
      </c>
      <c r="B21" s="149" t="s">
        <v>25</v>
      </c>
      <c r="C21" s="149"/>
      <c r="D21" s="120" t="s">
        <v>23</v>
      </c>
      <c r="E21" s="35">
        <v>1432</v>
      </c>
      <c r="F21" s="35">
        <v>1418</v>
      </c>
      <c r="G21" s="36">
        <v>1433</v>
      </c>
      <c r="H21" s="36">
        <v>1420</v>
      </c>
      <c r="I21" s="36">
        <v>1425</v>
      </c>
      <c r="J21" s="36">
        <v>1434</v>
      </c>
      <c r="K21" s="36">
        <v>1447</v>
      </c>
      <c r="L21" s="36">
        <v>1500</v>
      </c>
      <c r="M21" s="36">
        <v>1515</v>
      </c>
      <c r="N21" s="36">
        <v>1528</v>
      </c>
      <c r="O21" s="219">
        <f t="shared" si="0"/>
        <v>13</v>
      </c>
      <c r="P21" s="127">
        <f t="shared" si="1"/>
        <v>100.85808580858087</v>
      </c>
      <c r="Q21" s="39"/>
    </row>
    <row r="22" spans="1:18" s="5" customFormat="1" ht="13.5" customHeight="1" x14ac:dyDescent="0.2">
      <c r="A22" s="122">
        <v>17</v>
      </c>
      <c r="B22" s="149" t="s">
        <v>26</v>
      </c>
      <c r="C22" s="149"/>
      <c r="D22" s="120" t="s">
        <v>23</v>
      </c>
      <c r="E22" s="36">
        <v>919</v>
      </c>
      <c r="F22" s="36">
        <v>639</v>
      </c>
      <c r="G22" s="36">
        <v>607</v>
      </c>
      <c r="H22" s="36">
        <v>787</v>
      </c>
      <c r="I22" s="36">
        <v>1013</v>
      </c>
      <c r="J22" s="36">
        <v>1268</v>
      </c>
      <c r="K22" s="36">
        <v>1292</v>
      </c>
      <c r="L22" s="36">
        <v>1758</v>
      </c>
      <c r="M22" s="36">
        <v>1300</v>
      </c>
      <c r="N22" s="36">
        <v>1340</v>
      </c>
      <c r="O22" s="219">
        <f t="shared" si="0"/>
        <v>40</v>
      </c>
      <c r="P22" s="127">
        <f t="shared" si="1"/>
        <v>103.07692307692307</v>
      </c>
      <c r="Q22" s="40"/>
      <c r="R22" s="118"/>
    </row>
    <row r="23" spans="1:18" s="5" customFormat="1" ht="13.5" customHeight="1" x14ac:dyDescent="0.2">
      <c r="A23" s="122">
        <v>18</v>
      </c>
      <c r="B23" s="163" t="s">
        <v>15</v>
      </c>
      <c r="C23" s="163"/>
      <c r="D23" s="120" t="s">
        <v>23</v>
      </c>
      <c r="E23" s="36">
        <v>1965</v>
      </c>
      <c r="F23" s="36">
        <v>2214</v>
      </c>
      <c r="G23" s="36">
        <v>2276</v>
      </c>
      <c r="H23" s="36">
        <v>2059</v>
      </c>
      <c r="I23" s="36">
        <v>1843</v>
      </c>
      <c r="J23" s="36">
        <v>1584</v>
      </c>
      <c r="K23" s="36">
        <v>1605</v>
      </c>
      <c r="L23" s="36">
        <v>1236</v>
      </c>
      <c r="M23" s="36">
        <v>1724</v>
      </c>
      <c r="N23" s="36">
        <v>1716</v>
      </c>
      <c r="O23" s="219">
        <f t="shared" si="0"/>
        <v>-8</v>
      </c>
      <c r="P23" s="127">
        <f t="shared" si="1"/>
        <v>99.535962877030158</v>
      </c>
      <c r="Q23" s="40"/>
    </row>
    <row r="24" spans="1:18" s="5" customFormat="1" ht="13.5" customHeight="1" x14ac:dyDescent="0.2">
      <c r="A24" s="122">
        <v>19</v>
      </c>
      <c r="B24" s="149" t="s">
        <v>27</v>
      </c>
      <c r="C24" s="149"/>
      <c r="D24" s="120" t="s">
        <v>23</v>
      </c>
      <c r="E24" s="36">
        <v>826</v>
      </c>
      <c r="F24" s="36">
        <v>817</v>
      </c>
      <c r="G24" s="36">
        <v>824</v>
      </c>
      <c r="H24" s="36">
        <v>809</v>
      </c>
      <c r="I24" s="36">
        <v>815</v>
      </c>
      <c r="J24" s="36">
        <v>802</v>
      </c>
      <c r="K24" s="36">
        <v>821</v>
      </c>
      <c r="L24" s="36">
        <v>849</v>
      </c>
      <c r="M24" s="36">
        <v>835</v>
      </c>
      <c r="N24" s="36">
        <v>835</v>
      </c>
      <c r="O24" s="219">
        <f t="shared" si="0"/>
        <v>0</v>
      </c>
      <c r="P24" s="127">
        <f t="shared" si="1"/>
        <v>100</v>
      </c>
      <c r="Q24" s="40"/>
      <c r="R24" s="118"/>
    </row>
    <row r="25" spans="1:18" s="16" customFormat="1" ht="13.5" customHeight="1" x14ac:dyDescent="0.2">
      <c r="A25" s="122">
        <v>20</v>
      </c>
      <c r="B25" s="162" t="s">
        <v>28</v>
      </c>
      <c r="C25" s="162"/>
      <c r="D25" s="120" t="s">
        <v>23</v>
      </c>
      <c r="E25" s="35">
        <v>1893</v>
      </c>
      <c r="F25" s="35">
        <v>1868</v>
      </c>
      <c r="G25" s="36">
        <f>1094+801</f>
        <v>1895</v>
      </c>
      <c r="H25" s="36">
        <f>1052+833</f>
        <v>1885</v>
      </c>
      <c r="I25" s="36">
        <v>1882</v>
      </c>
      <c r="J25" s="36">
        <v>1888</v>
      </c>
      <c r="K25" s="36">
        <v>1916</v>
      </c>
      <c r="L25" s="36">
        <f>1030+939</f>
        <v>1969</v>
      </c>
      <c r="M25" s="36">
        <f>1030+979</f>
        <v>2009</v>
      </c>
      <c r="N25" s="36">
        <v>2027</v>
      </c>
      <c r="O25" s="219">
        <f t="shared" si="0"/>
        <v>18</v>
      </c>
      <c r="P25" s="127">
        <f t="shared" si="1"/>
        <v>100.89596814335491</v>
      </c>
      <c r="Q25" s="41"/>
    </row>
    <row r="26" spans="1:18" s="16" customFormat="1" ht="13.5" customHeight="1" x14ac:dyDescent="0.2">
      <c r="A26" s="122">
        <v>21</v>
      </c>
      <c r="B26" s="162" t="s">
        <v>29</v>
      </c>
      <c r="C26" s="162"/>
      <c r="D26" s="120" t="s">
        <v>23</v>
      </c>
      <c r="E26" s="36">
        <v>165</v>
      </c>
      <c r="F26" s="36">
        <v>168</v>
      </c>
      <c r="G26" s="36">
        <v>164</v>
      </c>
      <c r="H26" s="36">
        <v>152</v>
      </c>
      <c r="I26" s="36">
        <v>159</v>
      </c>
      <c r="J26" s="36">
        <v>162</v>
      </c>
      <c r="K26" s="36">
        <v>160</v>
      </c>
      <c r="L26" s="36">
        <v>176</v>
      </c>
      <c r="M26" s="36">
        <v>180</v>
      </c>
      <c r="N26" s="36">
        <v>194</v>
      </c>
      <c r="O26" s="219">
        <f t="shared" si="0"/>
        <v>14</v>
      </c>
      <c r="P26" s="127">
        <f t="shared" si="1"/>
        <v>107.77777777777777</v>
      </c>
      <c r="Q26" s="41"/>
    </row>
    <row r="27" spans="1:18" s="16" customFormat="1" ht="13.5" customHeight="1" x14ac:dyDescent="0.2">
      <c r="A27" s="122">
        <v>22</v>
      </c>
      <c r="B27" s="149" t="s">
        <v>30</v>
      </c>
      <c r="C27" s="149"/>
      <c r="D27" s="120" t="s">
        <v>23</v>
      </c>
      <c r="E27" s="36">
        <v>2</v>
      </c>
      <c r="F27" s="36">
        <v>2</v>
      </c>
      <c r="G27" s="36">
        <v>2</v>
      </c>
      <c r="H27" s="36">
        <v>1</v>
      </c>
      <c r="I27" s="36">
        <v>1</v>
      </c>
      <c r="J27" s="36">
        <v>0</v>
      </c>
      <c r="K27" s="36">
        <v>2</v>
      </c>
      <c r="L27" s="36">
        <v>2</v>
      </c>
      <c r="M27" s="36">
        <v>2</v>
      </c>
      <c r="N27" s="36">
        <v>2</v>
      </c>
      <c r="O27" s="219">
        <f t="shared" si="0"/>
        <v>0</v>
      </c>
      <c r="P27" s="127">
        <f t="shared" si="1"/>
        <v>100</v>
      </c>
      <c r="Q27" s="39"/>
    </row>
    <row r="28" spans="1:18" s="16" customFormat="1" ht="13.5" customHeight="1" x14ac:dyDescent="0.2">
      <c r="A28" s="122">
        <v>23</v>
      </c>
      <c r="B28" s="149" t="s">
        <v>31</v>
      </c>
      <c r="C28" s="149"/>
      <c r="D28" s="120" t="s">
        <v>23</v>
      </c>
      <c r="E28" s="36">
        <v>30</v>
      </c>
      <c r="F28" s="36">
        <v>43</v>
      </c>
      <c r="G28" s="36">
        <v>45</v>
      </c>
      <c r="H28" s="36">
        <v>25</v>
      </c>
      <c r="I28" s="36">
        <v>31</v>
      </c>
      <c r="J28" s="36">
        <v>41</v>
      </c>
      <c r="K28" s="36">
        <v>37</v>
      </c>
      <c r="L28" s="36">
        <v>31</v>
      </c>
      <c r="M28" s="36">
        <v>26</v>
      </c>
      <c r="N28" s="36">
        <v>30</v>
      </c>
      <c r="O28" s="219">
        <f t="shared" si="0"/>
        <v>4</v>
      </c>
      <c r="P28" s="127">
        <f t="shared" si="1"/>
        <v>115.38461538461537</v>
      </c>
      <c r="Q28" s="41"/>
    </row>
    <row r="29" spans="1:18" s="16" customFormat="1" ht="13.5" customHeight="1" x14ac:dyDescent="0.2">
      <c r="A29" s="122">
        <v>24</v>
      </c>
      <c r="B29" s="149" t="s">
        <v>32</v>
      </c>
      <c r="C29" s="149"/>
      <c r="D29" s="120" t="s">
        <v>23</v>
      </c>
      <c r="E29" s="36">
        <v>55</v>
      </c>
      <c r="F29" s="36">
        <v>72</v>
      </c>
      <c r="G29" s="36">
        <v>93</v>
      </c>
      <c r="H29" s="36">
        <v>85</v>
      </c>
      <c r="I29" s="36">
        <v>82</v>
      </c>
      <c r="J29" s="36">
        <v>83</v>
      </c>
      <c r="K29" s="36">
        <v>80</v>
      </c>
      <c r="L29" s="36">
        <v>73</v>
      </c>
      <c r="M29" s="36">
        <v>87</v>
      </c>
      <c r="N29" s="36">
        <v>89</v>
      </c>
      <c r="O29" s="219">
        <f t="shared" si="0"/>
        <v>2</v>
      </c>
      <c r="P29" s="127">
        <f t="shared" si="1"/>
        <v>102.29885057471265</v>
      </c>
      <c r="Q29" s="41"/>
    </row>
    <row r="30" spans="1:18" s="16" customFormat="1" ht="13.5" customHeight="1" x14ac:dyDescent="0.2">
      <c r="A30" s="122">
        <v>25</v>
      </c>
      <c r="B30" s="149" t="s">
        <v>33</v>
      </c>
      <c r="C30" s="149"/>
      <c r="D30" s="120" t="s">
        <v>23</v>
      </c>
      <c r="E30" s="36">
        <v>6</v>
      </c>
      <c r="F30" s="36">
        <v>5</v>
      </c>
      <c r="G30" s="36">
        <v>12</v>
      </c>
      <c r="H30" s="36">
        <v>3</v>
      </c>
      <c r="I30" s="36">
        <v>10</v>
      </c>
      <c r="J30" s="36">
        <v>18</v>
      </c>
      <c r="K30" s="36">
        <v>29</v>
      </c>
      <c r="L30" s="36">
        <v>28</v>
      </c>
      <c r="M30" s="36">
        <v>16</v>
      </c>
      <c r="N30" s="36">
        <v>23</v>
      </c>
      <c r="O30" s="219">
        <f t="shared" si="0"/>
        <v>7</v>
      </c>
      <c r="P30" s="127">
        <f t="shared" si="1"/>
        <v>143.75</v>
      </c>
      <c r="Q30" s="41"/>
    </row>
    <row r="31" spans="1:18" s="16" customFormat="1" ht="13.5" customHeight="1" x14ac:dyDescent="0.2">
      <c r="A31" s="122">
        <v>26</v>
      </c>
      <c r="B31" s="149" t="s">
        <v>34</v>
      </c>
      <c r="C31" s="149"/>
      <c r="D31" s="120" t="s">
        <v>23</v>
      </c>
      <c r="E31" s="36">
        <v>30</v>
      </c>
      <c r="F31" s="36">
        <v>50</v>
      </c>
      <c r="G31" s="36">
        <v>21</v>
      </c>
      <c r="H31" s="36">
        <v>83</v>
      </c>
      <c r="I31" s="36">
        <v>33</v>
      </c>
      <c r="J31" s="36">
        <v>43</v>
      </c>
      <c r="K31" s="36">
        <v>49</v>
      </c>
      <c r="L31" s="36">
        <v>32</v>
      </c>
      <c r="M31" s="36">
        <v>37</v>
      </c>
      <c r="N31" s="36">
        <v>32</v>
      </c>
      <c r="O31" s="219">
        <f t="shared" si="0"/>
        <v>-5</v>
      </c>
      <c r="P31" s="127">
        <f t="shared" si="1"/>
        <v>86.486486486486484</v>
      </c>
      <c r="Q31" s="41"/>
    </row>
    <row r="32" spans="1:18" s="16" customFormat="1" ht="13.5" customHeight="1" x14ac:dyDescent="0.2">
      <c r="A32" s="122">
        <v>27</v>
      </c>
      <c r="B32" s="149" t="s">
        <v>35</v>
      </c>
      <c r="C32" s="149"/>
      <c r="D32" s="120" t="s">
        <v>23</v>
      </c>
      <c r="E32" s="36">
        <v>1232</v>
      </c>
      <c r="F32" s="36">
        <v>1179</v>
      </c>
      <c r="G32" s="36">
        <v>1187</v>
      </c>
      <c r="H32" s="36">
        <v>1261</v>
      </c>
      <c r="I32" s="36">
        <v>1250</v>
      </c>
      <c r="J32" s="36">
        <v>1250</v>
      </c>
      <c r="K32" s="36">
        <v>1260</v>
      </c>
      <c r="L32" s="36"/>
      <c r="M32" s="36">
        <v>1379</v>
      </c>
      <c r="N32" s="36">
        <v>1378</v>
      </c>
      <c r="O32" s="219">
        <f t="shared" si="0"/>
        <v>-1</v>
      </c>
      <c r="P32" s="127">
        <f t="shared" si="1"/>
        <v>99.927483683828868</v>
      </c>
      <c r="Q32" s="41"/>
    </row>
    <row r="33" spans="1:17" s="16" customFormat="1" ht="13.5" customHeight="1" x14ac:dyDescent="0.2">
      <c r="A33" s="122">
        <v>28</v>
      </c>
      <c r="B33" s="149" t="s">
        <v>36</v>
      </c>
      <c r="C33" s="149"/>
      <c r="D33" s="120" t="s">
        <v>23</v>
      </c>
      <c r="E33" s="36">
        <v>5</v>
      </c>
      <c r="F33" s="36">
        <v>4</v>
      </c>
      <c r="G33" s="36">
        <v>9</v>
      </c>
      <c r="H33" s="36">
        <v>11</v>
      </c>
      <c r="I33" s="36">
        <v>6</v>
      </c>
      <c r="J33" s="36">
        <v>24</v>
      </c>
      <c r="K33" s="36">
        <v>9</v>
      </c>
      <c r="L33" s="36">
        <v>10</v>
      </c>
      <c r="M33" s="36">
        <v>36</v>
      </c>
      <c r="N33" s="36">
        <v>27</v>
      </c>
      <c r="O33" s="219">
        <f t="shared" si="0"/>
        <v>-9</v>
      </c>
      <c r="P33" s="127">
        <f t="shared" si="1"/>
        <v>75</v>
      </c>
      <c r="Q33" s="41"/>
    </row>
    <row r="34" spans="1:17" s="16" customFormat="1" ht="13.5" customHeight="1" x14ac:dyDescent="0.2">
      <c r="A34" s="122">
        <v>29</v>
      </c>
      <c r="B34" s="149" t="s">
        <v>37</v>
      </c>
      <c r="C34" s="149"/>
      <c r="D34" s="120" t="s">
        <v>23</v>
      </c>
      <c r="E34" s="36">
        <v>158</v>
      </c>
      <c r="F34" s="36">
        <v>200</v>
      </c>
      <c r="G34" s="36">
        <v>178</v>
      </c>
      <c r="H34" s="36">
        <v>217</v>
      </c>
      <c r="I34" s="36">
        <v>86</v>
      </c>
      <c r="J34" s="36">
        <v>110</v>
      </c>
      <c r="K34" s="36">
        <v>42</v>
      </c>
      <c r="L34" s="36">
        <v>38</v>
      </c>
      <c r="M34" s="36">
        <v>143</v>
      </c>
      <c r="N34" s="36">
        <v>63</v>
      </c>
      <c r="O34" s="219">
        <f t="shared" si="0"/>
        <v>-80</v>
      </c>
      <c r="P34" s="127">
        <f t="shared" si="1"/>
        <v>44.05594405594406</v>
      </c>
      <c r="Q34" s="41"/>
    </row>
    <row r="35" spans="1:17" s="16" customFormat="1" ht="21" customHeight="1" x14ac:dyDescent="0.2">
      <c r="A35" s="122">
        <v>30</v>
      </c>
      <c r="B35" s="149" t="s">
        <v>38</v>
      </c>
      <c r="C35" s="149"/>
      <c r="D35" s="120" t="s">
        <v>23</v>
      </c>
      <c r="E35" s="36">
        <v>148</v>
      </c>
      <c r="F35" s="36">
        <v>193</v>
      </c>
      <c r="G35" s="36">
        <v>173</v>
      </c>
      <c r="H35" s="36">
        <v>215</v>
      </c>
      <c r="I35" s="36">
        <v>84</v>
      </c>
      <c r="J35" s="36">
        <v>31</v>
      </c>
      <c r="K35" s="36">
        <v>25</v>
      </c>
      <c r="L35" s="36">
        <v>17</v>
      </c>
      <c r="M35" s="36">
        <v>29</v>
      </c>
      <c r="N35" s="36">
        <v>21</v>
      </c>
      <c r="O35" s="219">
        <f t="shared" si="0"/>
        <v>-8</v>
      </c>
      <c r="P35" s="127">
        <f t="shared" si="1"/>
        <v>72.41379310344827</v>
      </c>
      <c r="Q35" s="41"/>
    </row>
    <row r="36" spans="1:17" s="16" customFormat="1" ht="13.5" customHeight="1" x14ac:dyDescent="0.2">
      <c r="A36" s="122">
        <v>31</v>
      </c>
      <c r="B36" s="149" t="s">
        <v>39</v>
      </c>
      <c r="C36" s="149"/>
      <c r="D36" s="120" t="s">
        <v>40</v>
      </c>
      <c r="E36" s="42">
        <v>335.6</v>
      </c>
      <c r="F36" s="42">
        <v>463.1</v>
      </c>
      <c r="G36" s="42">
        <v>693.7</v>
      </c>
      <c r="H36" s="42">
        <v>1067.7</v>
      </c>
      <c r="I36" s="42">
        <v>1437.1</v>
      </c>
      <c r="J36" s="42">
        <v>1906.9</v>
      </c>
      <c r="K36" s="42">
        <v>2120.3000000000002</v>
      </c>
      <c r="L36" s="42">
        <v>2087.4</v>
      </c>
      <c r="M36" s="42">
        <v>1320.3</v>
      </c>
      <c r="N36" s="42">
        <v>2616.6999999999998</v>
      </c>
      <c r="O36" s="127">
        <f t="shared" si="0"/>
        <v>1296.3999999999999</v>
      </c>
      <c r="P36" s="127">
        <f t="shared" si="1"/>
        <v>198.18980534726956</v>
      </c>
      <c r="Q36" s="41"/>
    </row>
    <row r="37" spans="1:17" s="16" customFormat="1" ht="13.5" customHeight="1" x14ac:dyDescent="0.2">
      <c r="A37" s="122">
        <v>32</v>
      </c>
      <c r="B37" s="160" t="s">
        <v>41</v>
      </c>
      <c r="C37" s="160"/>
      <c r="D37" s="120" t="s">
        <v>40</v>
      </c>
      <c r="E37" s="42">
        <v>222.5</v>
      </c>
      <c r="F37" s="42">
        <v>230.7</v>
      </c>
      <c r="G37" s="42">
        <v>401.9</v>
      </c>
      <c r="H37" s="42">
        <v>841.5</v>
      </c>
      <c r="I37" s="42">
        <v>976.4</v>
      </c>
      <c r="J37" s="42">
        <v>1501.5</v>
      </c>
      <c r="K37" s="42">
        <v>2079.1999999999998</v>
      </c>
      <c r="L37" s="42">
        <v>2282</v>
      </c>
      <c r="M37" s="42">
        <v>2454.6</v>
      </c>
      <c r="N37" s="42">
        <v>3173</v>
      </c>
      <c r="O37" s="127">
        <f t="shared" si="0"/>
        <v>718.40000000000009</v>
      </c>
      <c r="P37" s="127">
        <f t="shared" si="1"/>
        <v>129.26749775930907</v>
      </c>
      <c r="Q37" s="41"/>
    </row>
    <row r="38" spans="1:17" s="16" customFormat="1" ht="13.5" customHeight="1" x14ac:dyDescent="0.2">
      <c r="A38" s="122">
        <v>33</v>
      </c>
      <c r="B38" s="149" t="s">
        <v>42</v>
      </c>
      <c r="C38" s="149"/>
      <c r="D38" s="120" t="s">
        <v>40</v>
      </c>
      <c r="E38" s="42">
        <v>20.7</v>
      </c>
      <c r="F38" s="42">
        <v>38.5</v>
      </c>
      <c r="G38" s="42">
        <v>33.200000000000003</v>
      </c>
      <c r="H38" s="42">
        <v>58.3</v>
      </c>
      <c r="I38" s="42">
        <v>100.6</v>
      </c>
      <c r="J38" s="42">
        <v>104.4</v>
      </c>
      <c r="K38" s="42">
        <v>106.7</v>
      </c>
      <c r="L38" s="42">
        <v>120.8</v>
      </c>
      <c r="M38" s="42">
        <v>139.4</v>
      </c>
      <c r="N38" s="42">
        <v>173.1</v>
      </c>
      <c r="O38" s="127">
        <f t="shared" si="0"/>
        <v>33.699999999999989</v>
      </c>
      <c r="P38" s="127">
        <f t="shared" si="1"/>
        <v>124.17503586800574</v>
      </c>
      <c r="Q38" s="41"/>
    </row>
    <row r="39" spans="1:17" s="16" customFormat="1" ht="13.5" customHeight="1" x14ac:dyDescent="0.2">
      <c r="A39" s="122">
        <v>34</v>
      </c>
      <c r="B39" s="160" t="s">
        <v>43</v>
      </c>
      <c r="C39" s="160"/>
      <c r="D39" s="120" t="s">
        <v>40</v>
      </c>
      <c r="E39" s="42">
        <v>130.6</v>
      </c>
      <c r="F39" s="42">
        <v>116.4</v>
      </c>
      <c r="G39" s="42">
        <v>131</v>
      </c>
      <c r="H39" s="42">
        <v>177.5</v>
      </c>
      <c r="I39" s="42">
        <v>238.4</v>
      </c>
      <c r="J39" s="42">
        <v>1534.1</v>
      </c>
      <c r="K39" s="42">
        <v>1843.2</v>
      </c>
      <c r="L39" s="42">
        <v>1487.1</v>
      </c>
      <c r="M39" s="42">
        <v>1894.6</v>
      </c>
      <c r="N39" s="42">
        <v>1762.6</v>
      </c>
      <c r="O39" s="127">
        <f t="shared" si="0"/>
        <v>-132</v>
      </c>
      <c r="P39" s="127">
        <f t="shared" si="1"/>
        <v>93.032830148844084</v>
      </c>
      <c r="Q39" s="41"/>
    </row>
    <row r="40" spans="1:17" s="16" customFormat="1" ht="18" customHeight="1" x14ac:dyDescent="0.2">
      <c r="A40" s="8">
        <v>35</v>
      </c>
      <c r="B40" s="154" t="s">
        <v>44</v>
      </c>
      <c r="C40" s="154"/>
      <c r="D40" s="9" t="s">
        <v>13</v>
      </c>
      <c r="E40" s="38">
        <v>716</v>
      </c>
      <c r="F40" s="38">
        <v>711</v>
      </c>
      <c r="G40" s="38">
        <v>720</v>
      </c>
      <c r="H40" s="38">
        <v>683</v>
      </c>
      <c r="I40" s="38">
        <v>700</v>
      </c>
      <c r="J40" s="38">
        <v>721</v>
      </c>
      <c r="K40" s="38">
        <v>725</v>
      </c>
      <c r="L40" s="38">
        <f>L41+L43+L45+L47</f>
        <v>729</v>
      </c>
      <c r="M40" s="38">
        <f>M41+M43+M45+M47</f>
        <v>748</v>
      </c>
      <c r="N40" s="38">
        <v>769</v>
      </c>
      <c r="O40" s="219">
        <f t="shared" si="0"/>
        <v>21</v>
      </c>
      <c r="P40" s="127">
        <f t="shared" si="1"/>
        <v>102.80748663101605</v>
      </c>
      <c r="Q40" s="41"/>
    </row>
    <row r="41" spans="1:17" s="16" customFormat="1" ht="13.5" customHeight="1" x14ac:dyDescent="0.2">
      <c r="A41" s="122">
        <v>36</v>
      </c>
      <c r="B41" s="152" t="s">
        <v>45</v>
      </c>
      <c r="C41" s="19" t="s">
        <v>12</v>
      </c>
      <c r="D41" s="120" t="s">
        <v>13</v>
      </c>
      <c r="E41" s="36">
        <f>52+100+74+142+182</f>
        <v>550</v>
      </c>
      <c r="F41" s="36">
        <v>519</v>
      </c>
      <c r="G41" s="36">
        <f>49+66+73+129+173</f>
        <v>490</v>
      </c>
      <c r="H41" s="36">
        <f>40+72+59+121+162</f>
        <v>454</v>
      </c>
      <c r="I41" s="36">
        <v>450</v>
      </c>
      <c r="J41" s="36">
        <v>456</v>
      </c>
      <c r="K41" s="36">
        <v>433</v>
      </c>
      <c r="L41" s="36">
        <v>405</v>
      </c>
      <c r="M41" s="36">
        <f>153+275</f>
        <v>428</v>
      </c>
      <c r="N41" s="36">
        <v>412</v>
      </c>
      <c r="O41" s="219">
        <f t="shared" si="0"/>
        <v>-16</v>
      </c>
      <c r="P41" s="127">
        <f t="shared" si="1"/>
        <v>96.261682242990659</v>
      </c>
      <c r="Q41" s="41"/>
    </row>
    <row r="42" spans="1:17" s="16" customFormat="1" ht="13.5" customHeight="1" x14ac:dyDescent="0.2">
      <c r="A42" s="122">
        <v>37</v>
      </c>
      <c r="B42" s="152"/>
      <c r="C42" s="19" t="s">
        <v>46</v>
      </c>
      <c r="D42" s="120" t="s">
        <v>17</v>
      </c>
      <c r="E42" s="42">
        <f t="shared" ref="E42:K42" si="8">E41/E40*100</f>
        <v>76.815642458100569</v>
      </c>
      <c r="F42" s="42">
        <v>72.995780590717303</v>
      </c>
      <c r="G42" s="42">
        <f t="shared" si="8"/>
        <v>68.055555555555557</v>
      </c>
      <c r="H42" s="42">
        <f t="shared" si="8"/>
        <v>66.471449487554906</v>
      </c>
      <c r="I42" s="42">
        <f t="shared" si="8"/>
        <v>64.285714285714292</v>
      </c>
      <c r="J42" s="42">
        <f t="shared" si="8"/>
        <v>63.245492371705971</v>
      </c>
      <c r="K42" s="42">
        <f t="shared" si="8"/>
        <v>59.724137931034484</v>
      </c>
      <c r="L42" s="42">
        <f>L41/L40*100</f>
        <v>55.555555555555557</v>
      </c>
      <c r="M42" s="42">
        <f>M41/M40*100</f>
        <v>57.219251336898388</v>
      </c>
      <c r="N42" s="42">
        <f>N41/N40*100</f>
        <v>53.576072821846552</v>
      </c>
      <c r="O42" s="127">
        <f t="shared" si="0"/>
        <v>-3.6431785150518365</v>
      </c>
      <c r="P42" s="127">
        <f t="shared" si="1"/>
        <v>93.632949697993524</v>
      </c>
      <c r="Q42" s="41"/>
    </row>
    <row r="43" spans="1:17" s="16" customFormat="1" ht="13.5" customHeight="1" x14ac:dyDescent="0.2">
      <c r="A43" s="122">
        <v>38</v>
      </c>
      <c r="B43" s="152" t="s">
        <v>47</v>
      </c>
      <c r="C43" s="19" t="s">
        <v>12</v>
      </c>
      <c r="D43" s="120" t="s">
        <v>13</v>
      </c>
      <c r="E43" s="36">
        <v>139</v>
      </c>
      <c r="F43" s="36">
        <v>152</v>
      </c>
      <c r="G43" s="36">
        <v>180</v>
      </c>
      <c r="H43" s="36">
        <v>180</v>
      </c>
      <c r="I43" s="36">
        <v>197</v>
      </c>
      <c r="J43" s="36">
        <v>214</v>
      </c>
      <c r="K43" s="36">
        <v>222</v>
      </c>
      <c r="L43" s="36">
        <v>220</v>
      </c>
      <c r="M43" s="36">
        <v>218</v>
      </c>
      <c r="N43" s="36">
        <v>232</v>
      </c>
      <c r="O43" s="219">
        <f t="shared" si="0"/>
        <v>14</v>
      </c>
      <c r="P43" s="127">
        <f t="shared" si="1"/>
        <v>106.42201834862387</v>
      </c>
      <c r="Q43" s="41"/>
    </row>
    <row r="44" spans="1:17" s="16" customFormat="1" ht="13.5" customHeight="1" x14ac:dyDescent="0.2">
      <c r="A44" s="122">
        <v>39</v>
      </c>
      <c r="B44" s="152"/>
      <c r="C44" s="19" t="s">
        <v>46</v>
      </c>
      <c r="D44" s="120" t="s">
        <v>17</v>
      </c>
      <c r="E44" s="42">
        <f t="shared" ref="E44:K44" si="9">E43/E40*100</f>
        <v>19.41340782122905</v>
      </c>
      <c r="F44" s="42">
        <v>21.378340365682138</v>
      </c>
      <c r="G44" s="42">
        <f t="shared" si="9"/>
        <v>25</v>
      </c>
      <c r="H44" s="42">
        <f t="shared" si="9"/>
        <v>26.354319180087849</v>
      </c>
      <c r="I44" s="42">
        <f t="shared" si="9"/>
        <v>28.142857142857142</v>
      </c>
      <c r="J44" s="42">
        <f t="shared" si="9"/>
        <v>29.680998613037445</v>
      </c>
      <c r="K44" s="42">
        <f t="shared" si="9"/>
        <v>30.620689655172413</v>
      </c>
      <c r="L44" s="42">
        <f>L43/L40*100</f>
        <v>30.178326474622768</v>
      </c>
      <c r="M44" s="42">
        <f>M43/M40*100</f>
        <v>29.144385026737968</v>
      </c>
      <c r="N44" s="42">
        <f>N43/N40*100</f>
        <v>30.169050715214563</v>
      </c>
      <c r="O44" s="127">
        <f t="shared" si="0"/>
        <v>1.0246656884765954</v>
      </c>
      <c r="P44" s="127">
        <f t="shared" si="1"/>
        <v>103.51582538981879</v>
      </c>
      <c r="Q44" s="41"/>
    </row>
    <row r="45" spans="1:17" s="16" customFormat="1" ht="13.5" customHeight="1" x14ac:dyDescent="0.2">
      <c r="A45" s="122">
        <v>40</v>
      </c>
      <c r="B45" s="152" t="s">
        <v>48</v>
      </c>
      <c r="C45" s="19" t="s">
        <v>12</v>
      </c>
      <c r="D45" s="120" t="s">
        <v>13</v>
      </c>
      <c r="E45" s="36">
        <v>23</v>
      </c>
      <c r="F45" s="36">
        <v>33</v>
      </c>
      <c r="G45" s="36">
        <v>40</v>
      </c>
      <c r="H45" s="36">
        <v>39</v>
      </c>
      <c r="I45" s="36">
        <v>41</v>
      </c>
      <c r="J45" s="36">
        <v>40</v>
      </c>
      <c r="K45" s="36">
        <v>54</v>
      </c>
      <c r="L45" s="36">
        <v>83</v>
      </c>
      <c r="M45" s="36">
        <v>82</v>
      </c>
      <c r="N45" s="36">
        <v>96</v>
      </c>
      <c r="O45" s="219">
        <f t="shared" si="0"/>
        <v>14</v>
      </c>
      <c r="P45" s="127">
        <f t="shared" si="1"/>
        <v>117.07317073170731</v>
      </c>
      <c r="Q45" s="41"/>
    </row>
    <row r="46" spans="1:17" s="16" customFormat="1" ht="13.5" customHeight="1" x14ac:dyDescent="0.2">
      <c r="A46" s="122">
        <v>41</v>
      </c>
      <c r="B46" s="152"/>
      <c r="C46" s="19" t="s">
        <v>46</v>
      </c>
      <c r="D46" s="120" t="s">
        <v>17</v>
      </c>
      <c r="E46" s="42">
        <f t="shared" ref="E46:K46" si="10">E45/E40*100</f>
        <v>3.2122905027932962</v>
      </c>
      <c r="F46" s="42">
        <v>4.6413502109704643</v>
      </c>
      <c r="G46" s="42">
        <f t="shared" si="10"/>
        <v>5.5555555555555554</v>
      </c>
      <c r="H46" s="42">
        <f t="shared" si="10"/>
        <v>5.7101024890190342</v>
      </c>
      <c r="I46" s="42">
        <f t="shared" si="10"/>
        <v>5.8571428571428577</v>
      </c>
      <c r="J46" s="42">
        <f t="shared" si="10"/>
        <v>5.547850208044383</v>
      </c>
      <c r="K46" s="42">
        <f t="shared" si="10"/>
        <v>7.4482758620689644</v>
      </c>
      <c r="L46" s="42">
        <f>L45/L40*100</f>
        <v>11.385459533607682</v>
      </c>
      <c r="M46" s="42">
        <f>M45/M40*100</f>
        <v>10.962566844919785</v>
      </c>
      <c r="N46" s="42">
        <f>N45/N40*100</f>
        <v>12.483745123537062</v>
      </c>
      <c r="O46" s="127">
        <f t="shared" si="0"/>
        <v>1.5211782786172776</v>
      </c>
      <c r="P46" s="127">
        <f t="shared" si="1"/>
        <v>113.87611405372834</v>
      </c>
      <c r="Q46" s="43"/>
    </row>
    <row r="47" spans="1:17" s="16" customFormat="1" ht="13.5" customHeight="1" x14ac:dyDescent="0.2">
      <c r="A47" s="122">
        <v>42</v>
      </c>
      <c r="B47" s="152" t="s">
        <v>49</v>
      </c>
      <c r="C47" s="19" t="s">
        <v>12</v>
      </c>
      <c r="D47" s="120" t="s">
        <v>13</v>
      </c>
      <c r="E47" s="36">
        <v>4</v>
      </c>
      <c r="F47" s="36">
        <v>7</v>
      </c>
      <c r="G47" s="36">
        <v>10</v>
      </c>
      <c r="H47" s="36">
        <v>10</v>
      </c>
      <c r="I47" s="36">
        <v>12</v>
      </c>
      <c r="J47" s="36">
        <v>11</v>
      </c>
      <c r="K47" s="36">
        <v>16</v>
      </c>
      <c r="L47" s="36">
        <v>21</v>
      </c>
      <c r="M47" s="36">
        <v>20</v>
      </c>
      <c r="N47" s="36">
        <v>29</v>
      </c>
      <c r="O47" s="219">
        <f t="shared" si="0"/>
        <v>9</v>
      </c>
      <c r="P47" s="127">
        <f t="shared" si="1"/>
        <v>145</v>
      </c>
      <c r="Q47" s="41"/>
    </row>
    <row r="48" spans="1:17" s="16" customFormat="1" ht="13.5" customHeight="1" x14ac:dyDescent="0.2">
      <c r="A48" s="122">
        <v>43</v>
      </c>
      <c r="B48" s="152"/>
      <c r="C48" s="19" t="s">
        <v>46</v>
      </c>
      <c r="D48" s="120" t="s">
        <v>17</v>
      </c>
      <c r="E48" s="42">
        <f t="shared" ref="E48:K48" si="11">E47/E40*100</f>
        <v>0.55865921787709494</v>
      </c>
      <c r="F48" s="42">
        <v>0.98452883263009849</v>
      </c>
      <c r="G48" s="42">
        <f t="shared" si="11"/>
        <v>1.3888888888888888</v>
      </c>
      <c r="H48" s="42">
        <f t="shared" si="11"/>
        <v>1.4641288433382138</v>
      </c>
      <c r="I48" s="42">
        <f t="shared" si="11"/>
        <v>1.7142857142857144</v>
      </c>
      <c r="J48" s="42">
        <f t="shared" si="11"/>
        <v>1.5256588072122053</v>
      </c>
      <c r="K48" s="42">
        <f t="shared" si="11"/>
        <v>2.2068965517241379</v>
      </c>
      <c r="L48" s="42">
        <f>L47/L40*100</f>
        <v>2.880658436213992</v>
      </c>
      <c r="M48" s="42">
        <f>M47/M40*100</f>
        <v>2.6737967914438503</v>
      </c>
      <c r="N48" s="42">
        <f>N47/N40*100</f>
        <v>3.7711313394018204</v>
      </c>
      <c r="O48" s="127">
        <f t="shared" si="0"/>
        <v>1.0973345479579701</v>
      </c>
      <c r="P48" s="127">
        <f t="shared" si="1"/>
        <v>141.04031209362807</v>
      </c>
      <c r="Q48" s="41"/>
    </row>
    <row r="49" spans="1:17" s="16" customFormat="1" ht="15" customHeight="1" x14ac:dyDescent="0.2">
      <c r="A49" s="8">
        <v>44</v>
      </c>
      <c r="B49" s="177" t="s">
        <v>50</v>
      </c>
      <c r="C49" s="177"/>
      <c r="D49" s="9" t="s">
        <v>13</v>
      </c>
      <c r="E49" s="38">
        <v>470</v>
      </c>
      <c r="F49" s="38">
        <v>480</v>
      </c>
      <c r="G49" s="38">
        <v>483</v>
      </c>
      <c r="H49" s="38">
        <v>464</v>
      </c>
      <c r="I49" s="38">
        <v>408</v>
      </c>
      <c r="J49" s="38">
        <v>436</v>
      </c>
      <c r="K49" s="38">
        <v>439</v>
      </c>
      <c r="L49" s="22">
        <v>436</v>
      </c>
      <c r="M49" s="22">
        <v>474</v>
      </c>
      <c r="N49" s="22">
        <v>485</v>
      </c>
      <c r="O49" s="219">
        <f t="shared" si="0"/>
        <v>11</v>
      </c>
      <c r="P49" s="127">
        <f t="shared" si="1"/>
        <v>102.32067510548524</v>
      </c>
      <c r="Q49" s="41"/>
    </row>
    <row r="50" spans="1:17" s="16" customFormat="1" ht="13.5" customHeight="1" x14ac:dyDescent="0.2">
      <c r="A50" s="122">
        <v>45</v>
      </c>
      <c r="B50" s="149" t="s">
        <v>51</v>
      </c>
      <c r="C50" s="149"/>
      <c r="D50" s="120" t="s">
        <v>13</v>
      </c>
      <c r="E50" s="36">
        <v>390</v>
      </c>
      <c r="F50" s="36">
        <v>348</v>
      </c>
      <c r="G50" s="36">
        <v>409</v>
      </c>
      <c r="H50" s="36">
        <v>430</v>
      </c>
      <c r="I50" s="36">
        <v>385</v>
      </c>
      <c r="J50" s="36">
        <v>379</v>
      </c>
      <c r="K50" s="36">
        <v>389</v>
      </c>
      <c r="L50" s="11">
        <v>423</v>
      </c>
      <c r="M50" s="11">
        <v>430</v>
      </c>
      <c r="N50" s="11">
        <v>441</v>
      </c>
      <c r="O50" s="219">
        <f t="shared" si="0"/>
        <v>11</v>
      </c>
      <c r="P50" s="127">
        <f t="shared" si="1"/>
        <v>102.55813953488374</v>
      </c>
      <c r="Q50" s="41"/>
    </row>
    <row r="51" spans="1:17" s="16" customFormat="1" ht="13.5" customHeight="1" x14ac:dyDescent="0.2">
      <c r="A51" s="122">
        <v>46</v>
      </c>
      <c r="B51" s="149" t="s">
        <v>52</v>
      </c>
      <c r="C51" s="149"/>
      <c r="D51" s="120" t="s">
        <v>17</v>
      </c>
      <c r="E51" s="42">
        <f t="shared" ref="E51:K51" si="12">E50/E49*100</f>
        <v>82.978723404255319</v>
      </c>
      <c r="F51" s="42">
        <v>72.5</v>
      </c>
      <c r="G51" s="42">
        <f t="shared" si="12"/>
        <v>84.679089026915108</v>
      </c>
      <c r="H51" s="42">
        <f t="shared" si="12"/>
        <v>92.672413793103445</v>
      </c>
      <c r="I51" s="42">
        <f t="shared" si="12"/>
        <v>94.362745098039213</v>
      </c>
      <c r="J51" s="42">
        <f t="shared" si="12"/>
        <v>86.926605504587144</v>
      </c>
      <c r="K51" s="42">
        <f t="shared" si="12"/>
        <v>88.610478359908882</v>
      </c>
      <c r="L51" s="25">
        <f>L50/L49*100</f>
        <v>97.018348623853214</v>
      </c>
      <c r="M51" s="25">
        <f>M50/M49*100</f>
        <v>90.71729957805907</v>
      </c>
      <c r="N51" s="25">
        <f>N50/N49*100</f>
        <v>90.927835051546396</v>
      </c>
      <c r="O51" s="127">
        <f t="shared" si="0"/>
        <v>0.21053547348732593</v>
      </c>
      <c r="P51" s="127">
        <f t="shared" si="1"/>
        <v>100.23207863821627</v>
      </c>
      <c r="Q51" s="41"/>
    </row>
    <row r="52" spans="1:17" s="16" customFormat="1" ht="13.5" customHeight="1" x14ac:dyDescent="0.2">
      <c r="A52" s="122">
        <v>47</v>
      </c>
      <c r="B52" s="149" t="s">
        <v>53</v>
      </c>
      <c r="C52" s="149"/>
      <c r="D52" s="120" t="s">
        <v>13</v>
      </c>
      <c r="E52" s="36">
        <v>530</v>
      </c>
      <c r="F52" s="36">
        <v>250</v>
      </c>
      <c r="G52" s="36">
        <v>300</v>
      </c>
      <c r="H52" s="36">
        <v>596</v>
      </c>
      <c r="I52" s="36">
        <v>345</v>
      </c>
      <c r="J52" s="36">
        <v>343</v>
      </c>
      <c r="K52" s="36">
        <v>364</v>
      </c>
      <c r="L52" s="11">
        <v>397</v>
      </c>
      <c r="M52" s="11">
        <v>402</v>
      </c>
      <c r="N52" s="11">
        <v>394</v>
      </c>
      <c r="O52" s="219">
        <f t="shared" si="0"/>
        <v>-8</v>
      </c>
      <c r="P52" s="127">
        <f t="shared" si="1"/>
        <v>98.009950248756212</v>
      </c>
      <c r="Q52" s="41"/>
    </row>
    <row r="53" spans="1:17" s="16" customFormat="1" ht="13.5" customHeight="1" x14ac:dyDescent="0.2">
      <c r="A53" s="122">
        <v>48</v>
      </c>
      <c r="B53" s="149" t="s">
        <v>52</v>
      </c>
      <c r="C53" s="149"/>
      <c r="D53" s="120" t="s">
        <v>17</v>
      </c>
      <c r="E53" s="42">
        <f t="shared" ref="E53:K53" si="13">E52/E49*100</f>
        <v>112.7659574468085</v>
      </c>
      <c r="F53" s="42">
        <v>52.083333333333336</v>
      </c>
      <c r="G53" s="42">
        <f t="shared" si="13"/>
        <v>62.11180124223602</v>
      </c>
      <c r="H53" s="42">
        <f t="shared" si="13"/>
        <v>128.44827586206898</v>
      </c>
      <c r="I53" s="42">
        <f t="shared" si="13"/>
        <v>84.558823529411768</v>
      </c>
      <c r="J53" s="42">
        <f t="shared" si="13"/>
        <v>78.669724770642205</v>
      </c>
      <c r="K53" s="42">
        <f t="shared" si="13"/>
        <v>82.915717539863323</v>
      </c>
      <c r="L53" s="25">
        <f>L52/L49*100</f>
        <v>91.055045871559642</v>
      </c>
      <c r="M53" s="25">
        <f>M52/M49*100</f>
        <v>84.810126582278471</v>
      </c>
      <c r="N53" s="25">
        <f>N52/N49*100</f>
        <v>81.237113402061851</v>
      </c>
      <c r="O53" s="127">
        <f t="shared" si="0"/>
        <v>-3.5730131802166198</v>
      </c>
      <c r="P53" s="127">
        <f t="shared" si="1"/>
        <v>95.787044160640107</v>
      </c>
      <c r="Q53" s="41"/>
    </row>
    <row r="54" spans="1:17" s="16" customFormat="1" ht="13.5" customHeight="1" x14ac:dyDescent="0.2">
      <c r="A54" s="122">
        <v>49</v>
      </c>
      <c r="B54" s="149" t="s">
        <v>54</v>
      </c>
      <c r="C54" s="149"/>
      <c r="D54" s="120" t="s">
        <v>13</v>
      </c>
      <c r="E54" s="36">
        <v>164</v>
      </c>
      <c r="F54" s="36">
        <v>93</v>
      </c>
      <c r="G54" s="36">
        <v>181</v>
      </c>
      <c r="H54" s="36">
        <v>186</v>
      </c>
      <c r="I54" s="36">
        <v>99</v>
      </c>
      <c r="J54" s="36">
        <v>125</v>
      </c>
      <c r="K54" s="36">
        <v>129</v>
      </c>
      <c r="L54" s="11">
        <v>216</v>
      </c>
      <c r="M54" s="11">
        <v>243</v>
      </c>
      <c r="N54" s="11">
        <v>253</v>
      </c>
      <c r="O54" s="219">
        <f t="shared" si="0"/>
        <v>10</v>
      </c>
      <c r="P54" s="127">
        <f t="shared" si="1"/>
        <v>104.11522633744856</v>
      </c>
      <c r="Q54" s="41"/>
    </row>
    <row r="55" spans="1:17" s="16" customFormat="1" ht="13.5" customHeight="1" x14ac:dyDescent="0.2">
      <c r="A55" s="122">
        <v>50</v>
      </c>
      <c r="B55" s="149" t="s">
        <v>52</v>
      </c>
      <c r="C55" s="149"/>
      <c r="D55" s="120" t="s">
        <v>17</v>
      </c>
      <c r="E55" s="42">
        <f t="shared" ref="E55:K55" si="14">E54/E49*100</f>
        <v>34.893617021276597</v>
      </c>
      <c r="F55" s="42">
        <v>19.375</v>
      </c>
      <c r="G55" s="42">
        <f t="shared" si="14"/>
        <v>37.474120082815737</v>
      </c>
      <c r="H55" s="42">
        <f t="shared" si="14"/>
        <v>40.086206896551722</v>
      </c>
      <c r="I55" s="42">
        <f t="shared" si="14"/>
        <v>24.264705882352942</v>
      </c>
      <c r="J55" s="42">
        <f t="shared" si="14"/>
        <v>28.669724770642201</v>
      </c>
      <c r="K55" s="42">
        <f t="shared" si="14"/>
        <v>29.384965831435078</v>
      </c>
      <c r="L55" s="25">
        <f>L54/L49*100</f>
        <v>49.541284403669728</v>
      </c>
      <c r="M55" s="25">
        <f>M54/M49*100</f>
        <v>51.265822784810119</v>
      </c>
      <c r="N55" s="25">
        <f>N54/N49*100</f>
        <v>52.164948453608254</v>
      </c>
      <c r="O55" s="127">
        <f t="shared" si="0"/>
        <v>0.89912566879813483</v>
      </c>
      <c r="P55" s="127">
        <f t="shared" si="1"/>
        <v>101.75385007000131</v>
      </c>
      <c r="Q55" s="41"/>
    </row>
    <row r="56" spans="1:17" s="16" customFormat="1" ht="13.5" customHeight="1" x14ac:dyDescent="0.2">
      <c r="A56" s="122">
        <v>51</v>
      </c>
      <c r="B56" s="149" t="s">
        <v>55</v>
      </c>
      <c r="C56" s="149"/>
      <c r="D56" s="120" t="s">
        <v>13</v>
      </c>
      <c r="E56" s="36">
        <v>266</v>
      </c>
      <c r="F56" s="36">
        <v>177</v>
      </c>
      <c r="G56" s="35">
        <v>237</v>
      </c>
      <c r="H56" s="35">
        <v>249</v>
      </c>
      <c r="I56" s="35">
        <v>135</v>
      </c>
      <c r="J56" s="35">
        <v>140</v>
      </c>
      <c r="K56" s="35">
        <v>161</v>
      </c>
      <c r="L56" s="11">
        <v>215</v>
      </c>
      <c r="M56" s="11">
        <v>254</v>
      </c>
      <c r="N56" s="11">
        <v>278</v>
      </c>
      <c r="O56" s="219">
        <f t="shared" si="0"/>
        <v>24</v>
      </c>
      <c r="P56" s="127">
        <f t="shared" si="1"/>
        <v>109.44881889763781</v>
      </c>
      <c r="Q56" s="41"/>
    </row>
    <row r="57" spans="1:17" s="16" customFormat="1" ht="13.5" customHeight="1" x14ac:dyDescent="0.2">
      <c r="A57" s="122">
        <v>52</v>
      </c>
      <c r="B57" s="149" t="s">
        <v>52</v>
      </c>
      <c r="C57" s="149"/>
      <c r="D57" s="120" t="s">
        <v>17</v>
      </c>
      <c r="E57" s="42">
        <f t="shared" ref="E57:K57" si="15">E56/E49*100</f>
        <v>56.59574468085107</v>
      </c>
      <c r="F57" s="42">
        <v>36.875</v>
      </c>
      <c r="G57" s="42">
        <f t="shared" si="15"/>
        <v>49.068322981366457</v>
      </c>
      <c r="H57" s="42">
        <f t="shared" si="15"/>
        <v>53.663793103448278</v>
      </c>
      <c r="I57" s="42">
        <f t="shared" si="15"/>
        <v>33.088235294117645</v>
      </c>
      <c r="J57" s="42">
        <f t="shared" si="15"/>
        <v>32.11009174311927</v>
      </c>
      <c r="K57" s="42">
        <f t="shared" si="15"/>
        <v>36.674259681093396</v>
      </c>
      <c r="L57" s="25">
        <f>L56/L49*100</f>
        <v>49.311926605504588</v>
      </c>
      <c r="M57" s="25">
        <f>M56/M49*100</f>
        <v>53.586497890295362</v>
      </c>
      <c r="N57" s="25">
        <f>N56/N49*100</f>
        <v>57.319587628865975</v>
      </c>
      <c r="O57" s="127">
        <f t="shared" si="0"/>
        <v>3.7330897385706123</v>
      </c>
      <c r="P57" s="127">
        <f t="shared" si="1"/>
        <v>106.96647455150578</v>
      </c>
      <c r="Q57" s="41"/>
    </row>
    <row r="58" spans="1:17" s="16" customFormat="1" ht="18" customHeight="1" x14ac:dyDescent="0.2">
      <c r="A58" s="8">
        <v>53</v>
      </c>
      <c r="B58" s="154" t="s">
        <v>56</v>
      </c>
      <c r="C58" s="154"/>
      <c r="D58" s="9" t="s">
        <v>57</v>
      </c>
      <c r="E58" s="38">
        <f>SUM(E59:E63)</f>
        <v>102323</v>
      </c>
      <c r="F58" s="38">
        <v>116191</v>
      </c>
      <c r="G58" s="38">
        <f t="shared" ref="G58:I58" si="16">SUM(G59:G63)</f>
        <v>134203</v>
      </c>
      <c r="H58" s="38">
        <f t="shared" si="16"/>
        <v>135653</v>
      </c>
      <c r="I58" s="38">
        <f t="shared" si="16"/>
        <v>137198</v>
      </c>
      <c r="J58" s="38">
        <v>142608</v>
      </c>
      <c r="K58" s="38">
        <v>162658</v>
      </c>
      <c r="L58" s="22">
        <f>SUM(L59:L63)</f>
        <v>182676</v>
      </c>
      <c r="M58" s="22">
        <f>SUM(M59:M63)</f>
        <v>184254</v>
      </c>
      <c r="N58" s="22">
        <f>SUM(N59:N63)</f>
        <v>213635</v>
      </c>
      <c r="O58" s="219">
        <f t="shared" si="0"/>
        <v>29381</v>
      </c>
      <c r="P58" s="127">
        <f t="shared" si="1"/>
        <v>115.94592247658125</v>
      </c>
      <c r="Q58" s="41"/>
    </row>
    <row r="59" spans="1:17" s="16" customFormat="1" ht="13.5" customHeight="1" x14ac:dyDescent="0.2">
      <c r="A59" s="122">
        <v>54</v>
      </c>
      <c r="B59" s="156" t="s">
        <v>58</v>
      </c>
      <c r="C59" s="156"/>
      <c r="D59" s="120" t="s">
        <v>57</v>
      </c>
      <c r="E59" s="36">
        <v>353</v>
      </c>
      <c r="F59" s="36">
        <v>367</v>
      </c>
      <c r="G59" s="36">
        <v>432</v>
      </c>
      <c r="H59" s="36">
        <v>452</v>
      </c>
      <c r="I59" s="36">
        <v>373</v>
      </c>
      <c r="J59" s="36">
        <v>299</v>
      </c>
      <c r="K59" s="36">
        <v>240</v>
      </c>
      <c r="L59" s="11">
        <v>241</v>
      </c>
      <c r="M59" s="11">
        <v>194</v>
      </c>
      <c r="N59" s="11">
        <v>205</v>
      </c>
      <c r="O59" s="219">
        <f t="shared" si="0"/>
        <v>11</v>
      </c>
      <c r="P59" s="127">
        <f t="shared" si="1"/>
        <v>105.67010309278351</v>
      </c>
      <c r="Q59" s="41"/>
    </row>
    <row r="60" spans="1:17" s="16" customFormat="1" ht="13.5" customHeight="1" x14ac:dyDescent="0.2">
      <c r="A60" s="122">
        <v>55</v>
      </c>
      <c r="B60" s="156" t="s">
        <v>59</v>
      </c>
      <c r="C60" s="156"/>
      <c r="D60" s="120" t="s">
        <v>57</v>
      </c>
      <c r="E60" s="36">
        <v>8975</v>
      </c>
      <c r="F60" s="36">
        <v>9254</v>
      </c>
      <c r="G60" s="36">
        <v>11369</v>
      </c>
      <c r="H60" s="36">
        <v>12783</v>
      </c>
      <c r="I60" s="36">
        <v>13537</v>
      </c>
      <c r="J60" s="36">
        <v>14455</v>
      </c>
      <c r="K60" s="36">
        <v>16614</v>
      </c>
      <c r="L60" s="11">
        <v>18275</v>
      </c>
      <c r="M60" s="11">
        <v>19633</v>
      </c>
      <c r="N60" s="11">
        <v>22579</v>
      </c>
      <c r="O60" s="219">
        <f t="shared" si="0"/>
        <v>2946</v>
      </c>
      <c r="P60" s="127">
        <f t="shared" si="1"/>
        <v>115.00534813833852</v>
      </c>
      <c r="Q60" s="41"/>
    </row>
    <row r="61" spans="1:17" s="16" customFormat="1" ht="13.5" customHeight="1" x14ac:dyDescent="0.2">
      <c r="A61" s="122">
        <v>56</v>
      </c>
      <c r="B61" s="156" t="s">
        <v>60</v>
      </c>
      <c r="C61" s="156"/>
      <c r="D61" s="120" t="s">
        <v>57</v>
      </c>
      <c r="E61" s="36">
        <v>8689</v>
      </c>
      <c r="F61" s="36">
        <v>9479</v>
      </c>
      <c r="G61" s="36">
        <v>12507</v>
      </c>
      <c r="H61" s="36">
        <v>12508</v>
      </c>
      <c r="I61" s="36">
        <v>13218</v>
      </c>
      <c r="J61" s="36">
        <v>14448</v>
      </c>
      <c r="K61" s="36">
        <v>15739</v>
      </c>
      <c r="L61" s="11">
        <v>17185</v>
      </c>
      <c r="M61" s="11">
        <v>17346</v>
      </c>
      <c r="N61" s="11">
        <v>19667</v>
      </c>
      <c r="O61" s="219">
        <f t="shared" si="0"/>
        <v>2321</v>
      </c>
      <c r="P61" s="127">
        <f t="shared" si="1"/>
        <v>113.38060647988009</v>
      </c>
      <c r="Q61" s="41"/>
    </row>
    <row r="62" spans="1:17" s="16" customFormat="1" ht="13.5" customHeight="1" x14ac:dyDescent="0.2">
      <c r="A62" s="122">
        <v>57</v>
      </c>
      <c r="B62" s="156" t="s">
        <v>61</v>
      </c>
      <c r="C62" s="156"/>
      <c r="D62" s="120" t="s">
        <v>57</v>
      </c>
      <c r="E62" s="36">
        <v>48676</v>
      </c>
      <c r="F62" s="36">
        <v>55732</v>
      </c>
      <c r="G62" s="36">
        <v>64875</v>
      </c>
      <c r="H62" s="36">
        <v>64879</v>
      </c>
      <c r="I62" s="36">
        <v>64983</v>
      </c>
      <c r="J62" s="36">
        <v>69105</v>
      </c>
      <c r="K62" s="36">
        <v>78815</v>
      </c>
      <c r="L62" s="11">
        <v>89021</v>
      </c>
      <c r="M62" s="11">
        <v>92252</v>
      </c>
      <c r="N62" s="11">
        <v>107743</v>
      </c>
      <c r="O62" s="219">
        <f t="shared" si="0"/>
        <v>15491</v>
      </c>
      <c r="P62" s="127">
        <f t="shared" si="1"/>
        <v>116.79204786888089</v>
      </c>
      <c r="Q62" s="41"/>
    </row>
    <row r="63" spans="1:17" s="16" customFormat="1" ht="13.5" customHeight="1" x14ac:dyDescent="0.2">
      <c r="A63" s="122">
        <v>58</v>
      </c>
      <c r="B63" s="156" t="s">
        <v>62</v>
      </c>
      <c r="C63" s="156"/>
      <c r="D63" s="120" t="s">
        <v>57</v>
      </c>
      <c r="E63" s="36">
        <v>35630</v>
      </c>
      <c r="F63" s="36">
        <v>41359</v>
      </c>
      <c r="G63" s="36">
        <v>45020</v>
      </c>
      <c r="H63" s="36">
        <v>45031</v>
      </c>
      <c r="I63" s="36">
        <v>45087</v>
      </c>
      <c r="J63" s="36">
        <v>44301</v>
      </c>
      <c r="K63" s="36">
        <v>51250</v>
      </c>
      <c r="L63" s="11">
        <v>57954</v>
      </c>
      <c r="M63" s="11">
        <v>54829</v>
      </c>
      <c r="N63" s="11">
        <v>63441</v>
      </c>
      <c r="O63" s="219">
        <f t="shared" si="0"/>
        <v>8612</v>
      </c>
      <c r="P63" s="127">
        <f t="shared" si="1"/>
        <v>115.7070163599555</v>
      </c>
      <c r="Q63" s="41"/>
    </row>
    <row r="64" spans="1:17" s="16" customFormat="1" ht="13.5" customHeight="1" x14ac:dyDescent="0.2">
      <c r="A64" s="122">
        <v>59</v>
      </c>
      <c r="B64" s="149" t="s">
        <v>63</v>
      </c>
      <c r="C64" s="149"/>
      <c r="D64" s="120" t="s">
        <v>57</v>
      </c>
      <c r="E64" s="36">
        <f>SUM(E65:E69)</f>
        <v>47992</v>
      </c>
      <c r="F64" s="36">
        <v>51174</v>
      </c>
      <c r="G64" s="36">
        <f>SUM(G65:G69)</f>
        <v>59578</v>
      </c>
      <c r="H64" s="36">
        <f>SUM(H65:H69)</f>
        <v>60022</v>
      </c>
      <c r="I64" s="36">
        <v>60607</v>
      </c>
      <c r="J64" s="36">
        <v>61389</v>
      </c>
      <c r="K64" s="36">
        <v>65535</v>
      </c>
      <c r="L64" s="22">
        <f>SUM(L65:L69)</f>
        <v>79060</v>
      </c>
      <c r="M64" s="22">
        <f>SUM(M65:M69)</f>
        <v>77813</v>
      </c>
      <c r="N64" s="22">
        <f>SUM(N65:N69)</f>
        <v>87820</v>
      </c>
      <c r="O64" s="219">
        <f t="shared" si="0"/>
        <v>10007</v>
      </c>
      <c r="P64" s="127">
        <f t="shared" si="1"/>
        <v>112.86031896983795</v>
      </c>
      <c r="Q64" s="41"/>
    </row>
    <row r="65" spans="1:17" s="16" customFormat="1" ht="13.5" customHeight="1" x14ac:dyDescent="0.2">
      <c r="A65" s="122">
        <v>60</v>
      </c>
      <c r="B65" s="156" t="s">
        <v>64</v>
      </c>
      <c r="C65" s="156"/>
      <c r="D65" s="120" t="s">
        <v>57</v>
      </c>
      <c r="E65" s="36">
        <v>127</v>
      </c>
      <c r="F65" s="36">
        <v>125</v>
      </c>
      <c r="G65" s="36">
        <v>138</v>
      </c>
      <c r="H65" s="36">
        <v>145</v>
      </c>
      <c r="I65" s="36">
        <v>147</v>
      </c>
      <c r="J65" s="36">
        <v>121</v>
      </c>
      <c r="K65" s="36">
        <v>93</v>
      </c>
      <c r="L65" s="36">
        <v>107</v>
      </c>
      <c r="M65" s="36">
        <v>70</v>
      </c>
      <c r="N65" s="36">
        <v>82</v>
      </c>
      <c r="O65" s="219">
        <f t="shared" si="0"/>
        <v>12</v>
      </c>
      <c r="P65" s="127">
        <f t="shared" si="1"/>
        <v>117.14285714285715</v>
      </c>
      <c r="Q65" s="41"/>
    </row>
    <row r="66" spans="1:17" s="16" customFormat="1" ht="13.5" customHeight="1" x14ac:dyDescent="0.2">
      <c r="A66" s="122">
        <v>61</v>
      </c>
      <c r="B66" s="156" t="s">
        <v>65</v>
      </c>
      <c r="C66" s="156"/>
      <c r="D66" s="120" t="s">
        <v>57</v>
      </c>
      <c r="E66" s="36">
        <v>2846</v>
      </c>
      <c r="F66" s="36">
        <v>2810</v>
      </c>
      <c r="G66" s="36">
        <v>3255</v>
      </c>
      <c r="H66" s="36">
        <v>3708</v>
      </c>
      <c r="I66" s="36">
        <v>4191</v>
      </c>
      <c r="J66" s="36">
        <v>4212</v>
      </c>
      <c r="K66" s="36">
        <v>4636</v>
      </c>
      <c r="L66" s="36">
        <v>5640</v>
      </c>
      <c r="M66" s="36">
        <v>5938</v>
      </c>
      <c r="N66" s="36">
        <v>7423</v>
      </c>
      <c r="O66" s="219">
        <f t="shared" si="0"/>
        <v>1485</v>
      </c>
      <c r="P66" s="127">
        <f t="shared" si="1"/>
        <v>125.00842034355001</v>
      </c>
      <c r="Q66" s="41"/>
    </row>
    <row r="67" spans="1:17" s="16" customFormat="1" ht="13.5" customHeight="1" x14ac:dyDescent="0.2">
      <c r="A67" s="122">
        <v>62</v>
      </c>
      <c r="B67" s="156" t="s">
        <v>66</v>
      </c>
      <c r="C67" s="156"/>
      <c r="D67" s="120" t="s">
        <v>57</v>
      </c>
      <c r="E67" s="36">
        <v>3650</v>
      </c>
      <c r="F67" s="36">
        <v>3737</v>
      </c>
      <c r="G67" s="36">
        <v>4710</v>
      </c>
      <c r="H67" s="36">
        <v>5011</v>
      </c>
      <c r="I67" s="36">
        <v>5232</v>
      </c>
      <c r="J67" s="36">
        <v>5373</v>
      </c>
      <c r="K67" s="36">
        <v>5728</v>
      </c>
      <c r="L67" s="36">
        <v>6804</v>
      </c>
      <c r="M67" s="36">
        <v>6617</v>
      </c>
      <c r="N67" s="36">
        <v>7393</v>
      </c>
      <c r="O67" s="219">
        <f t="shared" si="0"/>
        <v>776</v>
      </c>
      <c r="P67" s="127">
        <f t="shared" si="1"/>
        <v>111.72736889829227</v>
      </c>
      <c r="Q67" s="41"/>
    </row>
    <row r="68" spans="1:17" s="16" customFormat="1" ht="13.5" customHeight="1" x14ac:dyDescent="0.2">
      <c r="A68" s="122">
        <v>63</v>
      </c>
      <c r="B68" s="156" t="s">
        <v>67</v>
      </c>
      <c r="C68" s="156"/>
      <c r="D68" s="120" t="s">
        <v>57</v>
      </c>
      <c r="E68" s="36">
        <v>24088</v>
      </c>
      <c r="F68" s="36">
        <v>25824</v>
      </c>
      <c r="G68" s="36">
        <v>30589</v>
      </c>
      <c r="H68" s="36">
        <v>30498</v>
      </c>
      <c r="I68" s="36">
        <v>30099</v>
      </c>
      <c r="J68" s="36">
        <v>31161</v>
      </c>
      <c r="K68" s="36">
        <v>33435</v>
      </c>
      <c r="L68" s="36">
        <v>40387</v>
      </c>
      <c r="M68" s="36">
        <v>41561</v>
      </c>
      <c r="N68" s="36">
        <v>45861</v>
      </c>
      <c r="O68" s="219">
        <f t="shared" si="0"/>
        <v>4300</v>
      </c>
      <c r="P68" s="127">
        <f t="shared" si="1"/>
        <v>110.34623805971945</v>
      </c>
      <c r="Q68" s="41"/>
    </row>
    <row r="69" spans="1:17" s="16" customFormat="1" ht="13.5" customHeight="1" x14ac:dyDescent="0.2">
      <c r="A69" s="122">
        <v>64</v>
      </c>
      <c r="B69" s="156" t="s">
        <v>68</v>
      </c>
      <c r="C69" s="156"/>
      <c r="D69" s="120" t="s">
        <v>57</v>
      </c>
      <c r="E69" s="36">
        <v>17281</v>
      </c>
      <c r="F69" s="36">
        <v>18678</v>
      </c>
      <c r="G69" s="36">
        <v>20886</v>
      </c>
      <c r="H69" s="36">
        <v>20660</v>
      </c>
      <c r="I69" s="36">
        <v>20938</v>
      </c>
      <c r="J69" s="36">
        <v>20522</v>
      </c>
      <c r="K69" s="36">
        <v>21643</v>
      </c>
      <c r="L69" s="36">
        <v>26122</v>
      </c>
      <c r="M69" s="36">
        <v>23627</v>
      </c>
      <c r="N69" s="36">
        <v>27061</v>
      </c>
      <c r="O69" s="219">
        <f t="shared" si="0"/>
        <v>3434</v>
      </c>
      <c r="P69" s="127">
        <f t="shared" si="1"/>
        <v>114.5342193253481</v>
      </c>
      <c r="Q69" s="41"/>
    </row>
    <row r="70" spans="1:17" s="16" customFormat="1" ht="13.5" customHeight="1" x14ac:dyDescent="0.2">
      <c r="A70" s="122">
        <v>65</v>
      </c>
      <c r="B70" s="149" t="s">
        <v>69</v>
      </c>
      <c r="C70" s="149"/>
      <c r="D70" s="120" t="s">
        <v>57</v>
      </c>
      <c r="E70" s="36">
        <v>1174</v>
      </c>
      <c r="F70" s="36">
        <v>1234</v>
      </c>
      <c r="G70" s="36">
        <v>1199</v>
      </c>
      <c r="H70" s="36">
        <f>8+437+85+389+294</f>
        <v>1213</v>
      </c>
      <c r="I70" s="36">
        <v>1679</v>
      </c>
      <c r="J70" s="36">
        <v>1222</v>
      </c>
      <c r="K70" s="36">
        <v>1277</v>
      </c>
      <c r="L70" s="36">
        <v>1613</v>
      </c>
      <c r="M70" s="36">
        <v>1710</v>
      </c>
      <c r="N70" s="36">
        <v>1826</v>
      </c>
      <c r="O70" s="219">
        <f t="shared" si="0"/>
        <v>116</v>
      </c>
      <c r="P70" s="127">
        <f t="shared" si="1"/>
        <v>106.78362573099416</v>
      </c>
      <c r="Q70" s="41"/>
    </row>
    <row r="71" spans="1:17" s="16" customFormat="1" ht="13.5" customHeight="1" x14ac:dyDescent="0.2">
      <c r="A71" s="122">
        <v>66</v>
      </c>
      <c r="B71" s="149" t="s">
        <v>70</v>
      </c>
      <c r="C71" s="149"/>
      <c r="D71" s="120" t="s">
        <v>57</v>
      </c>
      <c r="E71" s="36">
        <v>29574</v>
      </c>
      <c r="F71" s="36">
        <v>37669</v>
      </c>
      <c r="G71" s="36">
        <v>42159</v>
      </c>
      <c r="H71" s="36">
        <v>49030</v>
      </c>
      <c r="I71" s="36">
        <v>48144</v>
      </c>
      <c r="J71" s="36">
        <v>52354</v>
      </c>
      <c r="K71" s="36">
        <v>51394</v>
      </c>
      <c r="L71" s="36">
        <v>54463</v>
      </c>
      <c r="M71" s="36">
        <v>58936</v>
      </c>
      <c r="N71" s="36">
        <v>65573</v>
      </c>
      <c r="O71" s="219">
        <f t="shared" ref="O71:O101" si="17">N71-M71</f>
        <v>6637</v>
      </c>
      <c r="P71" s="127">
        <f t="shared" ref="P71:P101" si="18">N71/M71*100</f>
        <v>111.26136826387946</v>
      </c>
      <c r="Q71" s="41"/>
    </row>
    <row r="72" spans="1:17" s="16" customFormat="1" ht="13.5" customHeight="1" x14ac:dyDescent="0.2">
      <c r="A72" s="122">
        <v>67</v>
      </c>
      <c r="B72" s="149" t="s">
        <v>71</v>
      </c>
      <c r="C72" s="149"/>
      <c r="D72" s="120" t="s">
        <v>57</v>
      </c>
      <c r="E72" s="36">
        <v>11558</v>
      </c>
      <c r="F72" s="36">
        <v>78</v>
      </c>
      <c r="G72" s="35">
        <v>6491</v>
      </c>
      <c r="H72" s="35">
        <v>3429</v>
      </c>
      <c r="I72" s="35">
        <v>756</v>
      </c>
      <c r="J72" s="35">
        <v>631</v>
      </c>
      <c r="K72" s="35">
        <v>301</v>
      </c>
      <c r="L72" s="35">
        <v>334</v>
      </c>
      <c r="M72" s="35">
        <v>1315</v>
      </c>
      <c r="N72" s="35">
        <v>424</v>
      </c>
      <c r="O72" s="220">
        <f t="shared" si="17"/>
        <v>-891</v>
      </c>
      <c r="P72" s="138">
        <f t="shared" si="18"/>
        <v>32.243346007604565</v>
      </c>
      <c r="Q72" s="44"/>
    </row>
    <row r="73" spans="1:17" s="16" customFormat="1" ht="13.5" customHeight="1" x14ac:dyDescent="0.2">
      <c r="A73" s="122">
        <v>68</v>
      </c>
      <c r="B73" s="149" t="s">
        <v>72</v>
      </c>
      <c r="C73" s="149"/>
      <c r="D73" s="120" t="s">
        <v>57</v>
      </c>
      <c r="E73" s="36">
        <v>18648</v>
      </c>
      <c r="F73" s="36">
        <v>546</v>
      </c>
      <c r="G73" s="36">
        <v>2500</v>
      </c>
      <c r="H73" s="36">
        <v>7357</v>
      </c>
      <c r="I73" s="36">
        <v>423</v>
      </c>
      <c r="J73" s="36">
        <v>1077</v>
      </c>
      <c r="K73" s="36">
        <v>1147</v>
      </c>
      <c r="L73" s="36">
        <v>383</v>
      </c>
      <c r="M73" s="36">
        <v>5134</v>
      </c>
      <c r="N73" s="36">
        <v>607</v>
      </c>
      <c r="O73" s="220">
        <f t="shared" si="17"/>
        <v>-4527</v>
      </c>
      <c r="P73" s="138">
        <f t="shared" si="18"/>
        <v>11.823139851967277</v>
      </c>
      <c r="Q73" s="41"/>
    </row>
    <row r="74" spans="1:17" s="16" customFormat="1" ht="13.5" customHeight="1" x14ac:dyDescent="0.2">
      <c r="A74" s="122">
        <v>69</v>
      </c>
      <c r="B74" s="149" t="s">
        <v>73</v>
      </c>
      <c r="C74" s="149"/>
      <c r="D74" s="120" t="s">
        <v>57</v>
      </c>
      <c r="E74" s="36">
        <v>2389</v>
      </c>
      <c r="F74" s="36">
        <v>4597</v>
      </c>
      <c r="G74" s="36">
        <v>2879</v>
      </c>
      <c r="H74" s="36">
        <v>4089</v>
      </c>
      <c r="I74" s="36">
        <v>5436</v>
      </c>
      <c r="J74" s="36">
        <v>5695</v>
      </c>
      <c r="K74" s="36">
        <v>6338</v>
      </c>
      <c r="L74" s="36">
        <v>9139</v>
      </c>
      <c r="M74" s="36">
        <v>9486</v>
      </c>
      <c r="N74" s="36">
        <v>9677</v>
      </c>
      <c r="O74" s="220">
        <f t="shared" si="17"/>
        <v>191</v>
      </c>
      <c r="P74" s="138">
        <f t="shared" si="18"/>
        <v>102.0134935694708</v>
      </c>
      <c r="Q74" s="41"/>
    </row>
    <row r="75" spans="1:17" s="32" customFormat="1" ht="13.5" customHeight="1" x14ac:dyDescent="0.2">
      <c r="A75" s="122">
        <v>70</v>
      </c>
      <c r="B75" s="149" t="s">
        <v>74</v>
      </c>
      <c r="C75" s="149"/>
      <c r="D75" s="120" t="s">
        <v>57</v>
      </c>
      <c r="E75" s="36">
        <v>1875</v>
      </c>
      <c r="F75" s="36">
        <v>1545</v>
      </c>
      <c r="G75" s="36">
        <v>911</v>
      </c>
      <c r="H75" s="36">
        <v>1922</v>
      </c>
      <c r="I75" s="36">
        <v>1425</v>
      </c>
      <c r="J75" s="36">
        <v>1121</v>
      </c>
      <c r="K75" s="36">
        <v>2038</v>
      </c>
      <c r="L75" s="36">
        <v>1972</v>
      </c>
      <c r="M75" s="36">
        <v>5537</v>
      </c>
      <c r="N75" s="36">
        <v>2845</v>
      </c>
      <c r="O75" s="220">
        <f t="shared" si="17"/>
        <v>-2692</v>
      </c>
      <c r="P75" s="138">
        <f t="shared" si="18"/>
        <v>51.381614592739751</v>
      </c>
      <c r="Q75" s="45"/>
    </row>
    <row r="76" spans="1:17" ht="18" customHeight="1" x14ac:dyDescent="0.2">
      <c r="A76" s="8">
        <v>71</v>
      </c>
      <c r="B76" s="154" t="s">
        <v>75</v>
      </c>
      <c r="C76" s="154"/>
      <c r="D76" s="9" t="s">
        <v>23</v>
      </c>
      <c r="E76" s="38">
        <v>1016</v>
      </c>
      <c r="F76" s="38">
        <v>983</v>
      </c>
      <c r="G76" s="38">
        <v>1060</v>
      </c>
      <c r="H76" s="38">
        <v>1011</v>
      </c>
      <c r="I76" s="38">
        <v>873</v>
      </c>
      <c r="J76" s="38">
        <v>933</v>
      </c>
      <c r="K76" s="38">
        <v>936</v>
      </c>
      <c r="L76" s="22">
        <f>SUM(L77:L79)</f>
        <v>907</v>
      </c>
      <c r="M76" s="22">
        <f t="shared" ref="M76" si="19">SUM(M77:M79)</f>
        <v>975</v>
      </c>
      <c r="N76" s="22">
        <v>967</v>
      </c>
      <c r="O76" s="220">
        <f t="shared" si="17"/>
        <v>-8</v>
      </c>
      <c r="P76" s="138">
        <f t="shared" si="18"/>
        <v>99.179487179487182</v>
      </c>
      <c r="Q76" s="46"/>
    </row>
    <row r="77" spans="1:17" ht="13.5" customHeight="1" x14ac:dyDescent="0.2">
      <c r="A77" s="122">
        <v>72</v>
      </c>
      <c r="B77" s="155" t="s">
        <v>76</v>
      </c>
      <c r="C77" s="119" t="s">
        <v>77</v>
      </c>
      <c r="D77" s="120" t="s">
        <v>23</v>
      </c>
      <c r="E77" s="36">
        <v>523</v>
      </c>
      <c r="F77" s="36">
        <v>478</v>
      </c>
      <c r="G77" s="36">
        <v>510</v>
      </c>
      <c r="H77" s="36">
        <v>484</v>
      </c>
      <c r="I77" s="36">
        <v>387</v>
      </c>
      <c r="J77" s="36">
        <v>390</v>
      </c>
      <c r="K77" s="36">
        <v>375</v>
      </c>
      <c r="L77" s="36">
        <v>363</v>
      </c>
      <c r="M77" s="36">
        <v>345</v>
      </c>
      <c r="N77" s="36">
        <v>370</v>
      </c>
      <c r="O77" s="219">
        <f t="shared" si="17"/>
        <v>25</v>
      </c>
      <c r="P77" s="127">
        <f t="shared" si="18"/>
        <v>107.24637681159422</v>
      </c>
      <c r="Q77" s="47"/>
    </row>
    <row r="78" spans="1:17" ht="13.5" customHeight="1" x14ac:dyDescent="0.2">
      <c r="A78" s="122">
        <v>73</v>
      </c>
      <c r="B78" s="155"/>
      <c r="C78" s="119" t="s">
        <v>78</v>
      </c>
      <c r="D78" s="120" t="s">
        <v>23</v>
      </c>
      <c r="E78" s="36">
        <v>452</v>
      </c>
      <c r="F78" s="36">
        <v>433</v>
      </c>
      <c r="G78" s="36">
        <v>482</v>
      </c>
      <c r="H78" s="36">
        <v>475</v>
      </c>
      <c r="I78" s="36">
        <v>448</v>
      </c>
      <c r="J78" s="36">
        <v>490</v>
      </c>
      <c r="K78" s="36">
        <v>512</v>
      </c>
      <c r="L78" s="36">
        <v>501</v>
      </c>
      <c r="M78" s="36">
        <v>589</v>
      </c>
      <c r="N78" s="36">
        <v>558</v>
      </c>
      <c r="O78" s="219">
        <f t="shared" si="17"/>
        <v>-31</v>
      </c>
      <c r="P78" s="127">
        <f t="shared" si="18"/>
        <v>94.73684210526315</v>
      </c>
      <c r="Q78" s="47"/>
    </row>
    <row r="79" spans="1:17" ht="13.5" customHeight="1" x14ac:dyDescent="0.2">
      <c r="A79" s="122">
        <v>74</v>
      </c>
      <c r="B79" s="155"/>
      <c r="C79" s="119" t="s">
        <v>79</v>
      </c>
      <c r="D79" s="120" t="s">
        <v>23</v>
      </c>
      <c r="E79" s="36">
        <v>41</v>
      </c>
      <c r="F79" s="36">
        <v>74</v>
      </c>
      <c r="G79" s="36">
        <v>68</v>
      </c>
      <c r="H79" s="36">
        <v>52</v>
      </c>
      <c r="I79" s="36">
        <v>38</v>
      </c>
      <c r="J79" s="36">
        <v>53</v>
      </c>
      <c r="K79" s="36">
        <v>49</v>
      </c>
      <c r="L79" s="36">
        <v>43</v>
      </c>
      <c r="M79" s="36">
        <v>41</v>
      </c>
      <c r="N79" s="36">
        <v>35</v>
      </c>
      <c r="O79" s="219">
        <f t="shared" si="17"/>
        <v>-6</v>
      </c>
      <c r="P79" s="127">
        <f t="shared" si="18"/>
        <v>85.365853658536579</v>
      </c>
      <c r="Q79" s="47"/>
    </row>
    <row r="80" spans="1:17" ht="13.5" customHeight="1" x14ac:dyDescent="0.2">
      <c r="A80" s="122">
        <v>75</v>
      </c>
      <c r="B80" s="152" t="s">
        <v>80</v>
      </c>
      <c r="C80" s="152"/>
      <c r="D80" s="120" t="s">
        <v>23</v>
      </c>
      <c r="E80" s="36">
        <v>464</v>
      </c>
      <c r="F80" s="36">
        <v>456</v>
      </c>
      <c r="G80" s="36">
        <v>492</v>
      </c>
      <c r="H80" s="36">
        <v>472</v>
      </c>
      <c r="I80" s="36">
        <v>386</v>
      </c>
      <c r="J80" s="36">
        <v>426</v>
      </c>
      <c r="K80" s="36">
        <v>436</v>
      </c>
      <c r="L80" s="36">
        <v>425</v>
      </c>
      <c r="M80" s="36">
        <v>458</v>
      </c>
      <c r="N80" s="36">
        <v>430</v>
      </c>
      <c r="O80" s="219">
        <f t="shared" si="17"/>
        <v>-28</v>
      </c>
      <c r="P80" s="127">
        <f t="shared" si="18"/>
        <v>93.886462882096069</v>
      </c>
      <c r="Q80" s="47"/>
    </row>
    <row r="81" spans="1:17" ht="13.5" customHeight="1" x14ac:dyDescent="0.2">
      <c r="A81" s="122">
        <v>76</v>
      </c>
      <c r="B81" s="149" t="s">
        <v>81</v>
      </c>
      <c r="C81" s="149"/>
      <c r="D81" s="120" t="s">
        <v>82</v>
      </c>
      <c r="E81" s="42">
        <v>17.399999999999999</v>
      </c>
      <c r="F81" s="42">
        <v>20.5</v>
      </c>
      <c r="G81" s="42">
        <v>24.6</v>
      </c>
      <c r="H81" s="42">
        <v>24.4</v>
      </c>
      <c r="I81" s="42">
        <v>25.3</v>
      </c>
      <c r="J81" s="42">
        <v>32.5</v>
      </c>
      <c r="K81" s="42">
        <v>14.5</v>
      </c>
      <c r="L81" s="42">
        <v>24.5</v>
      </c>
      <c r="M81" s="42">
        <v>23.4</v>
      </c>
      <c r="N81" s="42">
        <v>49.5</v>
      </c>
      <c r="O81" s="127">
        <f t="shared" si="17"/>
        <v>26.1</v>
      </c>
      <c r="P81" s="127">
        <f t="shared" si="18"/>
        <v>211.53846153846155</v>
      </c>
      <c r="Q81" s="47"/>
    </row>
    <row r="82" spans="1:17" ht="13.5" customHeight="1" x14ac:dyDescent="0.2">
      <c r="A82" s="122">
        <v>77</v>
      </c>
      <c r="B82" s="149" t="s">
        <v>83</v>
      </c>
      <c r="C82" s="149"/>
      <c r="D82" s="120" t="s">
        <v>82</v>
      </c>
      <c r="E82" s="42">
        <v>11.2</v>
      </c>
      <c r="F82" s="42">
        <v>9</v>
      </c>
      <c r="G82" s="42">
        <v>8.1999999999999993</v>
      </c>
      <c r="H82" s="42">
        <v>8.6</v>
      </c>
      <c r="I82" s="42">
        <v>10.4</v>
      </c>
      <c r="J82" s="42">
        <v>13.5</v>
      </c>
      <c r="K82" s="42">
        <v>8.6999999999999993</v>
      </c>
      <c r="L82" s="42">
        <v>9.8000000000000007</v>
      </c>
      <c r="M82" s="42">
        <v>9.1999999999999993</v>
      </c>
      <c r="N82" s="42">
        <v>9.8000000000000007</v>
      </c>
      <c r="O82" s="127">
        <f t="shared" si="17"/>
        <v>0.60000000000000142</v>
      </c>
      <c r="P82" s="127">
        <f t="shared" si="18"/>
        <v>106.5217391304348</v>
      </c>
      <c r="Q82" s="47"/>
    </row>
    <row r="83" spans="1:17" ht="13.5" customHeight="1" x14ac:dyDescent="0.2">
      <c r="A83" s="122">
        <v>78</v>
      </c>
      <c r="B83" s="149" t="s">
        <v>84</v>
      </c>
      <c r="C83" s="149"/>
      <c r="D83" s="120" t="s">
        <v>82</v>
      </c>
      <c r="E83" s="42">
        <v>600</v>
      </c>
      <c r="F83" s="42">
        <v>750</v>
      </c>
      <c r="G83" s="42">
        <v>710</v>
      </c>
      <c r="H83" s="42">
        <v>600</v>
      </c>
      <c r="I83" s="42">
        <v>670</v>
      </c>
      <c r="J83" s="42">
        <v>830</v>
      </c>
      <c r="K83" s="42">
        <v>750</v>
      </c>
      <c r="L83" s="42">
        <v>811</v>
      </c>
      <c r="M83" s="42">
        <v>1070</v>
      </c>
      <c r="N83" s="42">
        <v>920</v>
      </c>
      <c r="O83" s="127">
        <f t="shared" si="17"/>
        <v>-150</v>
      </c>
      <c r="P83" s="127">
        <f t="shared" si="18"/>
        <v>85.981308411214954</v>
      </c>
      <c r="Q83" s="47"/>
    </row>
    <row r="84" spans="1:17" ht="13.5" customHeight="1" x14ac:dyDescent="0.2">
      <c r="A84" s="122">
        <v>79</v>
      </c>
      <c r="B84" s="149" t="s">
        <v>85</v>
      </c>
      <c r="C84" s="149"/>
      <c r="D84" s="120" t="s">
        <v>82</v>
      </c>
      <c r="E84" s="42">
        <v>80</v>
      </c>
      <c r="F84" s="42">
        <v>30</v>
      </c>
      <c r="G84" s="42">
        <v>50</v>
      </c>
      <c r="H84" s="42">
        <v>50</v>
      </c>
      <c r="I84" s="42">
        <v>50</v>
      </c>
      <c r="J84" s="42">
        <v>50</v>
      </c>
      <c r="K84" s="42"/>
      <c r="L84" s="42">
        <v>0</v>
      </c>
      <c r="M84" s="42"/>
      <c r="N84" s="42">
        <v>0</v>
      </c>
      <c r="O84" s="127">
        <f t="shared" si="17"/>
        <v>0</v>
      </c>
      <c r="P84" s="127" t="e">
        <f t="shared" si="18"/>
        <v>#DIV/0!</v>
      </c>
      <c r="Q84" s="47"/>
    </row>
    <row r="85" spans="1:17" ht="13.5" customHeight="1" x14ac:dyDescent="0.2">
      <c r="A85" s="122">
        <v>80</v>
      </c>
      <c r="B85" s="149" t="s">
        <v>86</v>
      </c>
      <c r="C85" s="149"/>
      <c r="D85" s="120" t="s">
        <v>7</v>
      </c>
      <c r="E85" s="36">
        <v>1</v>
      </c>
      <c r="F85" s="36">
        <v>1</v>
      </c>
      <c r="G85" s="36">
        <v>1</v>
      </c>
      <c r="H85" s="36">
        <v>1</v>
      </c>
      <c r="I85" s="36">
        <v>1</v>
      </c>
      <c r="J85" s="36">
        <v>1</v>
      </c>
      <c r="K85" s="36">
        <v>1</v>
      </c>
      <c r="L85" s="36">
        <v>1</v>
      </c>
      <c r="M85" s="36">
        <v>1</v>
      </c>
      <c r="N85" s="36">
        <v>1</v>
      </c>
      <c r="O85" s="219">
        <f t="shared" si="17"/>
        <v>0</v>
      </c>
      <c r="P85" s="127">
        <f t="shared" si="18"/>
        <v>100</v>
      </c>
      <c r="Q85" s="47"/>
    </row>
    <row r="86" spans="1:17" ht="13.5" customHeight="1" x14ac:dyDescent="0.2">
      <c r="A86" s="122">
        <v>81</v>
      </c>
      <c r="B86" s="149" t="s">
        <v>87</v>
      </c>
      <c r="C86" s="149"/>
      <c r="D86" s="120" t="s">
        <v>7</v>
      </c>
      <c r="E86" s="36">
        <v>18</v>
      </c>
      <c r="F86" s="36">
        <v>18</v>
      </c>
      <c r="G86" s="36">
        <v>18</v>
      </c>
      <c r="H86" s="36">
        <v>18</v>
      </c>
      <c r="I86" s="36">
        <v>17</v>
      </c>
      <c r="J86" s="36">
        <v>17</v>
      </c>
      <c r="K86" s="36">
        <v>19</v>
      </c>
      <c r="L86" s="36">
        <v>17</v>
      </c>
      <c r="M86" s="36">
        <v>18</v>
      </c>
      <c r="N86" s="36">
        <v>18</v>
      </c>
      <c r="O86" s="219">
        <f t="shared" si="17"/>
        <v>0</v>
      </c>
      <c r="P86" s="127">
        <f t="shared" si="18"/>
        <v>100</v>
      </c>
      <c r="Q86" s="47"/>
    </row>
    <row r="87" spans="1:17" ht="13.5" customHeight="1" x14ac:dyDescent="0.2">
      <c r="A87" s="122">
        <v>82</v>
      </c>
      <c r="B87" s="149" t="s">
        <v>88</v>
      </c>
      <c r="C87" s="149"/>
      <c r="D87" s="120" t="s">
        <v>23</v>
      </c>
      <c r="E87" s="36">
        <v>533</v>
      </c>
      <c r="F87" s="36">
        <v>535</v>
      </c>
      <c r="G87" s="36">
        <v>518</v>
      </c>
      <c r="H87" s="36">
        <v>488</v>
      </c>
      <c r="I87" s="36">
        <v>458</v>
      </c>
      <c r="J87" s="36">
        <v>431</v>
      </c>
      <c r="K87" s="36">
        <v>409</v>
      </c>
      <c r="L87" s="36">
        <v>417</v>
      </c>
      <c r="M87" s="36">
        <v>434</v>
      </c>
      <c r="N87" s="36">
        <v>454</v>
      </c>
      <c r="O87" s="219">
        <f t="shared" si="17"/>
        <v>20</v>
      </c>
      <c r="P87" s="127">
        <f t="shared" si="18"/>
        <v>104.60829493087557</v>
      </c>
      <c r="Q87" s="47"/>
    </row>
    <row r="88" spans="1:17" ht="13.5" customHeight="1" x14ac:dyDescent="0.2">
      <c r="A88" s="122">
        <v>83</v>
      </c>
      <c r="B88" s="149" t="s">
        <v>89</v>
      </c>
      <c r="C88" s="149"/>
      <c r="D88" s="120" t="s">
        <v>23</v>
      </c>
      <c r="E88" s="36">
        <v>274</v>
      </c>
      <c r="F88" s="36">
        <v>272</v>
      </c>
      <c r="G88" s="36">
        <v>250</v>
      </c>
      <c r="H88" s="36">
        <v>239</v>
      </c>
      <c r="I88" s="36">
        <v>219</v>
      </c>
      <c r="J88" s="36">
        <v>201</v>
      </c>
      <c r="K88" s="36">
        <v>188</v>
      </c>
      <c r="L88" s="36">
        <v>185</v>
      </c>
      <c r="M88" s="36">
        <v>193</v>
      </c>
      <c r="N88" s="36">
        <v>215</v>
      </c>
      <c r="O88" s="219">
        <f t="shared" si="17"/>
        <v>22</v>
      </c>
      <c r="P88" s="127">
        <f t="shared" si="18"/>
        <v>111.39896373056995</v>
      </c>
      <c r="Q88" s="47"/>
    </row>
    <row r="89" spans="1:17" ht="13.5" customHeight="1" x14ac:dyDescent="0.2">
      <c r="A89" s="122">
        <v>84</v>
      </c>
      <c r="B89" s="149" t="s">
        <v>90</v>
      </c>
      <c r="C89" s="149"/>
      <c r="D89" s="120" t="s">
        <v>23</v>
      </c>
      <c r="E89" s="36">
        <v>48</v>
      </c>
      <c r="F89" s="36">
        <v>45</v>
      </c>
      <c r="G89" s="36">
        <v>56</v>
      </c>
      <c r="H89" s="36">
        <v>49</v>
      </c>
      <c r="I89" s="36">
        <v>54</v>
      </c>
      <c r="J89" s="36">
        <v>51</v>
      </c>
      <c r="K89" s="36">
        <v>50</v>
      </c>
      <c r="L89" s="36">
        <v>48</v>
      </c>
      <c r="M89" s="36">
        <v>46</v>
      </c>
      <c r="N89" s="36">
        <v>46</v>
      </c>
      <c r="O89" s="219">
        <f t="shared" si="17"/>
        <v>0</v>
      </c>
      <c r="P89" s="127">
        <f t="shared" si="18"/>
        <v>100</v>
      </c>
      <c r="Q89" s="47"/>
    </row>
    <row r="90" spans="1:17" ht="13.5" customHeight="1" x14ac:dyDescent="0.2">
      <c r="A90" s="122">
        <v>85</v>
      </c>
      <c r="B90" s="149" t="s">
        <v>89</v>
      </c>
      <c r="C90" s="149"/>
      <c r="D90" s="120" t="s">
        <v>23</v>
      </c>
      <c r="E90" s="36">
        <v>26</v>
      </c>
      <c r="F90" s="36">
        <v>30</v>
      </c>
      <c r="G90" s="36">
        <v>37</v>
      </c>
      <c r="H90" s="36">
        <v>35</v>
      </c>
      <c r="I90" s="36">
        <v>34</v>
      </c>
      <c r="J90" s="36">
        <v>39</v>
      </c>
      <c r="K90" s="36">
        <v>33</v>
      </c>
      <c r="L90" s="36">
        <v>34</v>
      </c>
      <c r="M90" s="36">
        <v>32</v>
      </c>
      <c r="N90" s="36">
        <v>32</v>
      </c>
      <c r="O90" s="219">
        <f t="shared" si="17"/>
        <v>0</v>
      </c>
      <c r="P90" s="127">
        <f t="shared" si="18"/>
        <v>100</v>
      </c>
      <c r="Q90" s="47"/>
    </row>
    <row r="91" spans="1:17" ht="13.5" customHeight="1" x14ac:dyDescent="0.2">
      <c r="A91" s="122">
        <v>86</v>
      </c>
      <c r="B91" s="149" t="s">
        <v>91</v>
      </c>
      <c r="C91" s="149"/>
      <c r="D91" s="120" t="s">
        <v>23</v>
      </c>
      <c r="E91" s="36">
        <v>25</v>
      </c>
      <c r="F91" s="36">
        <v>25</v>
      </c>
      <c r="G91" s="36">
        <v>25</v>
      </c>
      <c r="H91" s="36">
        <v>25</v>
      </c>
      <c r="I91" s="36">
        <v>24</v>
      </c>
      <c r="J91" s="36">
        <v>23</v>
      </c>
      <c r="K91" s="36">
        <v>23</v>
      </c>
      <c r="L91" s="36">
        <v>23</v>
      </c>
      <c r="M91" s="36">
        <v>23</v>
      </c>
      <c r="N91" s="36">
        <v>23</v>
      </c>
      <c r="O91" s="219">
        <f t="shared" si="17"/>
        <v>0</v>
      </c>
      <c r="P91" s="127">
        <f t="shared" si="18"/>
        <v>100</v>
      </c>
      <c r="Q91" s="47"/>
    </row>
    <row r="92" spans="1:17" ht="13.5" customHeight="1" x14ac:dyDescent="0.2">
      <c r="A92" s="122">
        <v>87</v>
      </c>
      <c r="B92" s="149" t="s">
        <v>89</v>
      </c>
      <c r="C92" s="149"/>
      <c r="D92" s="120" t="s">
        <v>23</v>
      </c>
      <c r="E92" s="36">
        <v>16</v>
      </c>
      <c r="F92" s="36">
        <v>16</v>
      </c>
      <c r="G92" s="36">
        <v>17</v>
      </c>
      <c r="H92" s="36">
        <v>17</v>
      </c>
      <c r="I92" s="36">
        <v>16</v>
      </c>
      <c r="J92" s="36">
        <v>17</v>
      </c>
      <c r="K92" s="36">
        <v>17</v>
      </c>
      <c r="L92" s="36">
        <v>17</v>
      </c>
      <c r="M92" s="36">
        <v>17</v>
      </c>
      <c r="N92" s="36">
        <v>17</v>
      </c>
      <c r="O92" s="219">
        <f t="shared" si="17"/>
        <v>0</v>
      </c>
      <c r="P92" s="127">
        <f t="shared" si="18"/>
        <v>100</v>
      </c>
      <c r="Q92" s="47"/>
    </row>
    <row r="93" spans="1:17" ht="13.5" customHeight="1" x14ac:dyDescent="0.2">
      <c r="A93" s="122">
        <v>88</v>
      </c>
      <c r="B93" s="149" t="s">
        <v>92</v>
      </c>
      <c r="C93" s="149"/>
      <c r="D93" s="120" t="s">
        <v>23</v>
      </c>
      <c r="E93" s="36">
        <v>96</v>
      </c>
      <c r="F93" s="36">
        <v>72</v>
      </c>
      <c r="G93" s="36">
        <v>48</v>
      </c>
      <c r="H93" s="36">
        <v>44</v>
      </c>
      <c r="I93" s="36">
        <v>45</v>
      </c>
      <c r="J93" s="36">
        <v>42</v>
      </c>
      <c r="K93" s="36">
        <v>44</v>
      </c>
      <c r="L93" s="36">
        <v>62</v>
      </c>
      <c r="M93" s="36">
        <v>53</v>
      </c>
      <c r="N93" s="36">
        <v>74</v>
      </c>
      <c r="O93" s="219">
        <f t="shared" si="17"/>
        <v>21</v>
      </c>
      <c r="P93" s="127">
        <f t="shared" si="18"/>
        <v>139.62264150943395</v>
      </c>
      <c r="Q93" s="47"/>
    </row>
    <row r="94" spans="1:17" ht="13.5" customHeight="1" x14ac:dyDescent="0.2">
      <c r="A94" s="122">
        <v>89</v>
      </c>
      <c r="B94" s="149" t="s">
        <v>93</v>
      </c>
      <c r="C94" s="149"/>
      <c r="D94" s="120" t="s">
        <v>23</v>
      </c>
      <c r="E94" s="36">
        <v>72</v>
      </c>
      <c r="F94" s="36">
        <v>98</v>
      </c>
      <c r="G94" s="36">
        <v>85</v>
      </c>
      <c r="H94" s="36">
        <v>71</v>
      </c>
      <c r="I94" s="36">
        <v>90</v>
      </c>
      <c r="J94" s="36">
        <v>63</v>
      </c>
      <c r="K94" s="36">
        <v>38</v>
      </c>
      <c r="L94" s="36">
        <v>35</v>
      </c>
      <c r="M94" s="36">
        <v>28</v>
      </c>
      <c r="N94" s="36">
        <v>30</v>
      </c>
      <c r="O94" s="219">
        <f t="shared" si="17"/>
        <v>2</v>
      </c>
      <c r="P94" s="127">
        <f t="shared" si="18"/>
        <v>107.14285714285714</v>
      </c>
      <c r="Q94" s="47"/>
    </row>
    <row r="95" spans="1:17" ht="13.5" customHeight="1" x14ac:dyDescent="0.2">
      <c r="A95" s="122">
        <v>90</v>
      </c>
      <c r="B95" s="149" t="s">
        <v>94</v>
      </c>
      <c r="C95" s="149"/>
      <c r="D95" s="120" t="s">
        <v>23</v>
      </c>
      <c r="E95" s="36">
        <v>7</v>
      </c>
      <c r="F95" s="36">
        <v>7</v>
      </c>
      <c r="G95" s="36">
        <v>21</v>
      </c>
      <c r="H95" s="36">
        <v>5</v>
      </c>
      <c r="I95" s="36">
        <v>1</v>
      </c>
      <c r="J95" s="36">
        <v>6</v>
      </c>
      <c r="K95" s="36">
        <v>3</v>
      </c>
      <c r="L95" s="36">
        <v>3</v>
      </c>
      <c r="M95" s="36">
        <v>5</v>
      </c>
      <c r="N95" s="36">
        <v>4</v>
      </c>
      <c r="O95" s="219">
        <f t="shared" si="17"/>
        <v>-1</v>
      </c>
      <c r="P95" s="127">
        <f t="shared" si="18"/>
        <v>80</v>
      </c>
      <c r="Q95" s="47"/>
    </row>
    <row r="96" spans="1:17" ht="13.5" customHeight="1" x14ac:dyDescent="0.2">
      <c r="A96" s="122">
        <v>91</v>
      </c>
      <c r="B96" s="149" t="s">
        <v>95</v>
      </c>
      <c r="C96" s="149"/>
      <c r="D96" s="120" t="s">
        <v>23</v>
      </c>
      <c r="E96" s="36">
        <v>7</v>
      </c>
      <c r="F96" s="36">
        <v>7</v>
      </c>
      <c r="G96" s="36">
        <v>9</v>
      </c>
      <c r="H96" s="36">
        <v>5</v>
      </c>
      <c r="I96" s="36">
        <v>1</v>
      </c>
      <c r="J96" s="36">
        <v>6</v>
      </c>
      <c r="K96" s="36">
        <v>3</v>
      </c>
      <c r="L96" s="36">
        <v>3</v>
      </c>
      <c r="M96" s="36">
        <v>5</v>
      </c>
      <c r="N96" s="36">
        <v>4</v>
      </c>
      <c r="O96" s="219">
        <f t="shared" si="17"/>
        <v>-1</v>
      </c>
      <c r="P96" s="127">
        <f t="shared" si="18"/>
        <v>80</v>
      </c>
      <c r="Q96" s="47"/>
    </row>
    <row r="97" spans="1:17" ht="27" customHeight="1" x14ac:dyDescent="0.2">
      <c r="A97" s="122">
        <v>92</v>
      </c>
      <c r="B97" s="149" t="s">
        <v>96</v>
      </c>
      <c r="C97" s="149"/>
      <c r="D97" s="120" t="s">
        <v>23</v>
      </c>
      <c r="E97" s="36">
        <v>3</v>
      </c>
      <c r="F97" s="36">
        <v>1</v>
      </c>
      <c r="G97" s="36">
        <v>2</v>
      </c>
      <c r="H97" s="36">
        <v>1</v>
      </c>
      <c r="I97" s="36">
        <v>0</v>
      </c>
      <c r="J97" s="36">
        <v>2</v>
      </c>
      <c r="K97" s="36">
        <v>1</v>
      </c>
      <c r="L97" s="36"/>
      <c r="M97" s="36">
        <v>3</v>
      </c>
      <c r="N97" s="36">
        <v>3</v>
      </c>
      <c r="O97" s="219">
        <f t="shared" si="17"/>
        <v>0</v>
      </c>
      <c r="P97" s="127">
        <f t="shared" si="18"/>
        <v>100</v>
      </c>
      <c r="Q97" s="47"/>
    </row>
    <row r="98" spans="1:17" ht="13.5" customHeight="1" x14ac:dyDescent="0.2">
      <c r="A98" s="122">
        <v>93</v>
      </c>
      <c r="B98" s="149" t="s">
        <v>97</v>
      </c>
      <c r="C98" s="149"/>
      <c r="D98" s="120" t="s">
        <v>23</v>
      </c>
      <c r="E98" s="36"/>
      <c r="F98" s="36">
        <v>1</v>
      </c>
      <c r="G98" s="36"/>
      <c r="H98" s="36"/>
      <c r="I98" s="36"/>
      <c r="J98" s="36"/>
      <c r="K98" s="36">
        <v>1</v>
      </c>
      <c r="L98" s="36"/>
      <c r="M98" s="36"/>
      <c r="N98" s="36">
        <v>1</v>
      </c>
      <c r="O98" s="219">
        <f t="shared" si="17"/>
        <v>1</v>
      </c>
      <c r="P98" s="127" t="e">
        <f t="shared" si="18"/>
        <v>#DIV/0!</v>
      </c>
      <c r="Q98" s="47"/>
    </row>
    <row r="99" spans="1:17" ht="13.5" customHeight="1" x14ac:dyDescent="0.2">
      <c r="A99" s="122">
        <v>94</v>
      </c>
      <c r="B99" s="149" t="s">
        <v>98</v>
      </c>
      <c r="C99" s="149"/>
      <c r="D99" s="120" t="s">
        <v>23</v>
      </c>
      <c r="E99" s="36">
        <v>34</v>
      </c>
      <c r="F99" s="36">
        <v>13</v>
      </c>
      <c r="G99" s="36">
        <v>30</v>
      </c>
      <c r="H99" s="36">
        <v>28</v>
      </c>
      <c r="I99" s="36">
        <v>24</v>
      </c>
      <c r="J99" s="36">
        <v>35</v>
      </c>
      <c r="K99" s="36">
        <v>18</v>
      </c>
      <c r="L99" s="36">
        <v>6</v>
      </c>
      <c r="M99" s="36">
        <v>25</v>
      </c>
      <c r="N99" s="36">
        <v>13</v>
      </c>
      <c r="O99" s="219">
        <f t="shared" si="17"/>
        <v>-12</v>
      </c>
      <c r="P99" s="127">
        <f t="shared" si="18"/>
        <v>52</v>
      </c>
    </row>
    <row r="100" spans="1:17" ht="13.5" customHeight="1" x14ac:dyDescent="0.2">
      <c r="A100" s="122">
        <v>95</v>
      </c>
      <c r="B100" s="149" t="s">
        <v>99</v>
      </c>
      <c r="C100" s="149"/>
      <c r="D100" s="120" t="s">
        <v>7</v>
      </c>
      <c r="E100" s="36">
        <v>11</v>
      </c>
      <c r="F100" s="36">
        <v>12</v>
      </c>
      <c r="G100" s="36">
        <v>11</v>
      </c>
      <c r="H100" s="36">
        <v>13</v>
      </c>
      <c r="I100" s="36">
        <v>17</v>
      </c>
      <c r="J100" s="36">
        <v>13</v>
      </c>
      <c r="K100" s="36">
        <v>8</v>
      </c>
      <c r="L100" s="36">
        <v>11</v>
      </c>
      <c r="M100" s="36">
        <v>11</v>
      </c>
      <c r="N100" s="36">
        <v>16</v>
      </c>
      <c r="O100" s="219">
        <f t="shared" si="17"/>
        <v>5</v>
      </c>
      <c r="P100" s="127">
        <f t="shared" si="18"/>
        <v>145.45454545454547</v>
      </c>
    </row>
    <row r="101" spans="1:17" ht="13.5" customHeight="1" x14ac:dyDescent="0.2">
      <c r="A101" s="122">
        <v>96</v>
      </c>
      <c r="B101" s="149" t="s">
        <v>100</v>
      </c>
      <c r="C101" s="149"/>
      <c r="D101" s="120" t="s">
        <v>23</v>
      </c>
      <c r="E101" s="36">
        <v>7</v>
      </c>
      <c r="F101" s="36">
        <v>11</v>
      </c>
      <c r="G101" s="36">
        <v>9</v>
      </c>
      <c r="H101" s="36">
        <v>13</v>
      </c>
      <c r="I101" s="36">
        <v>18</v>
      </c>
      <c r="J101" s="36">
        <v>16</v>
      </c>
      <c r="K101" s="36">
        <v>7</v>
      </c>
      <c r="L101" s="36">
        <v>10</v>
      </c>
      <c r="M101" s="36">
        <v>7</v>
      </c>
      <c r="N101" s="36">
        <v>11</v>
      </c>
      <c r="O101" s="219">
        <f t="shared" si="17"/>
        <v>4</v>
      </c>
      <c r="P101" s="127">
        <f t="shared" si="18"/>
        <v>157.14285714285714</v>
      </c>
    </row>
    <row r="102" spans="1:17" ht="19.5" customHeight="1" x14ac:dyDescent="0.2">
      <c r="A102" s="150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7" ht="18" customHeight="1" x14ac:dyDescent="0.2"/>
    <row r="104" spans="1:17" ht="18" customHeight="1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1:17" s="28" customFormat="1" ht="18" customHeight="1" x14ac:dyDescent="0.2">
      <c r="B105" s="151" t="s">
        <v>102</v>
      </c>
      <c r="C105" s="151"/>
      <c r="D105" s="29"/>
    </row>
    <row r="106" spans="1:17" s="28" customFormat="1" ht="18" customHeight="1" x14ac:dyDescent="0.2">
      <c r="B106" s="148" t="s">
        <v>103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  <row r="107" spans="1:17" ht="18.75" customHeight="1" x14ac:dyDescent="0.2"/>
  </sheetData>
  <mergeCells count="109">
    <mergeCell ref="B99:C99"/>
    <mergeCell ref="B100:C100"/>
    <mergeCell ref="B101:C101"/>
    <mergeCell ref="A102:P102"/>
    <mergeCell ref="B105:C105"/>
    <mergeCell ref="B106:O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K4:K5"/>
    <mergeCell ref="L4:L5"/>
    <mergeCell ref="O4:P4"/>
    <mergeCell ref="B6:C6"/>
    <mergeCell ref="B7:C7"/>
    <mergeCell ref="B8:C8"/>
    <mergeCell ref="A2:P2"/>
    <mergeCell ref="I3:P3"/>
    <mergeCell ref="A4:A5"/>
    <mergeCell ref="B4:C5"/>
    <mergeCell ref="D4:D5"/>
    <mergeCell ref="E4:E5"/>
    <mergeCell ref="G4:G5"/>
    <mergeCell ref="H4:H5"/>
    <mergeCell ref="I4:I5"/>
    <mergeCell ref="J4:J5"/>
    <mergeCell ref="M4:M5"/>
    <mergeCell ref="N4:N5"/>
    <mergeCell ref="F4:F5"/>
  </mergeCells>
  <pageMargins left="0.6692913385826772" right="0.43307086614173229" top="0.56999999999999995" bottom="0.38" header="0.15748031496062992" footer="0.1574803149606299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6"/>
  <sheetViews>
    <sheetView workbookViewId="0">
      <pane xSplit="4" ySplit="5" topLeftCell="E6" activePane="bottomRight" state="frozen"/>
      <selection activeCell="T15" sqref="T15"/>
      <selection pane="topRight" activeCell="T15" sqref="T15"/>
      <selection pane="bottomLeft" activeCell="T15" sqref="T15"/>
      <selection pane="bottomRight" activeCell="O6" sqref="O6:P101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4" width="6.85546875" style="1" customWidth="1"/>
    <col min="15" max="15" width="7" style="1" customWidth="1"/>
    <col min="16" max="16" width="6.140625" style="1" customWidth="1"/>
    <col min="17" max="17" width="0.7109375" style="1" customWidth="1"/>
    <col min="18" max="250" width="9.140625" style="1"/>
    <col min="251" max="251" width="3.7109375" style="1" customWidth="1"/>
    <col min="252" max="252" width="16.7109375" style="1" customWidth="1"/>
    <col min="253" max="253" width="15.7109375" style="1" customWidth="1"/>
    <col min="254" max="254" width="8.5703125" style="1" customWidth="1"/>
    <col min="255" max="258" width="7" style="1" customWidth="1"/>
    <col min="259" max="260" width="6.7109375" style="1" customWidth="1"/>
    <col min="261" max="261" width="0.5703125" style="1" customWidth="1"/>
    <col min="262" max="262" width="1.85546875" style="1" customWidth="1"/>
    <col min="263" max="506" width="9.140625" style="1"/>
    <col min="507" max="507" width="3.7109375" style="1" customWidth="1"/>
    <col min="508" max="508" width="16.7109375" style="1" customWidth="1"/>
    <col min="509" max="509" width="15.7109375" style="1" customWidth="1"/>
    <col min="510" max="510" width="8.5703125" style="1" customWidth="1"/>
    <col min="511" max="514" width="7" style="1" customWidth="1"/>
    <col min="515" max="516" width="6.7109375" style="1" customWidth="1"/>
    <col min="517" max="517" width="0.5703125" style="1" customWidth="1"/>
    <col min="518" max="518" width="1.85546875" style="1" customWidth="1"/>
    <col min="519" max="762" width="9.140625" style="1"/>
    <col min="763" max="763" width="3.7109375" style="1" customWidth="1"/>
    <col min="764" max="764" width="16.7109375" style="1" customWidth="1"/>
    <col min="765" max="765" width="15.7109375" style="1" customWidth="1"/>
    <col min="766" max="766" width="8.5703125" style="1" customWidth="1"/>
    <col min="767" max="770" width="7" style="1" customWidth="1"/>
    <col min="771" max="772" width="6.7109375" style="1" customWidth="1"/>
    <col min="773" max="773" width="0.5703125" style="1" customWidth="1"/>
    <col min="774" max="774" width="1.85546875" style="1" customWidth="1"/>
    <col min="775" max="1018" width="9.140625" style="1"/>
    <col min="1019" max="1019" width="3.7109375" style="1" customWidth="1"/>
    <col min="1020" max="1020" width="16.7109375" style="1" customWidth="1"/>
    <col min="1021" max="1021" width="15.7109375" style="1" customWidth="1"/>
    <col min="1022" max="1022" width="8.5703125" style="1" customWidth="1"/>
    <col min="1023" max="1026" width="7" style="1" customWidth="1"/>
    <col min="1027" max="1028" width="6.7109375" style="1" customWidth="1"/>
    <col min="1029" max="1029" width="0.5703125" style="1" customWidth="1"/>
    <col min="1030" max="1030" width="1.85546875" style="1" customWidth="1"/>
    <col min="1031" max="1274" width="9.140625" style="1"/>
    <col min="1275" max="1275" width="3.7109375" style="1" customWidth="1"/>
    <col min="1276" max="1276" width="16.7109375" style="1" customWidth="1"/>
    <col min="1277" max="1277" width="15.7109375" style="1" customWidth="1"/>
    <col min="1278" max="1278" width="8.5703125" style="1" customWidth="1"/>
    <col min="1279" max="1282" width="7" style="1" customWidth="1"/>
    <col min="1283" max="1284" width="6.7109375" style="1" customWidth="1"/>
    <col min="1285" max="1285" width="0.5703125" style="1" customWidth="1"/>
    <col min="1286" max="1286" width="1.85546875" style="1" customWidth="1"/>
    <col min="1287" max="1530" width="9.140625" style="1"/>
    <col min="1531" max="1531" width="3.7109375" style="1" customWidth="1"/>
    <col min="1532" max="1532" width="16.7109375" style="1" customWidth="1"/>
    <col min="1533" max="1533" width="15.7109375" style="1" customWidth="1"/>
    <col min="1534" max="1534" width="8.5703125" style="1" customWidth="1"/>
    <col min="1535" max="1538" width="7" style="1" customWidth="1"/>
    <col min="1539" max="1540" width="6.7109375" style="1" customWidth="1"/>
    <col min="1541" max="1541" width="0.5703125" style="1" customWidth="1"/>
    <col min="1542" max="1542" width="1.85546875" style="1" customWidth="1"/>
    <col min="1543" max="1786" width="9.140625" style="1"/>
    <col min="1787" max="1787" width="3.7109375" style="1" customWidth="1"/>
    <col min="1788" max="1788" width="16.7109375" style="1" customWidth="1"/>
    <col min="1789" max="1789" width="15.7109375" style="1" customWidth="1"/>
    <col min="1790" max="1790" width="8.5703125" style="1" customWidth="1"/>
    <col min="1791" max="1794" width="7" style="1" customWidth="1"/>
    <col min="1795" max="1796" width="6.7109375" style="1" customWidth="1"/>
    <col min="1797" max="1797" width="0.5703125" style="1" customWidth="1"/>
    <col min="1798" max="1798" width="1.85546875" style="1" customWidth="1"/>
    <col min="1799" max="2042" width="9.140625" style="1"/>
    <col min="2043" max="2043" width="3.7109375" style="1" customWidth="1"/>
    <col min="2044" max="2044" width="16.7109375" style="1" customWidth="1"/>
    <col min="2045" max="2045" width="15.7109375" style="1" customWidth="1"/>
    <col min="2046" max="2046" width="8.5703125" style="1" customWidth="1"/>
    <col min="2047" max="2050" width="7" style="1" customWidth="1"/>
    <col min="2051" max="2052" width="6.7109375" style="1" customWidth="1"/>
    <col min="2053" max="2053" width="0.5703125" style="1" customWidth="1"/>
    <col min="2054" max="2054" width="1.85546875" style="1" customWidth="1"/>
    <col min="2055" max="2298" width="9.140625" style="1"/>
    <col min="2299" max="2299" width="3.7109375" style="1" customWidth="1"/>
    <col min="2300" max="2300" width="16.7109375" style="1" customWidth="1"/>
    <col min="2301" max="2301" width="15.7109375" style="1" customWidth="1"/>
    <col min="2302" max="2302" width="8.5703125" style="1" customWidth="1"/>
    <col min="2303" max="2306" width="7" style="1" customWidth="1"/>
    <col min="2307" max="2308" width="6.7109375" style="1" customWidth="1"/>
    <col min="2309" max="2309" width="0.5703125" style="1" customWidth="1"/>
    <col min="2310" max="2310" width="1.85546875" style="1" customWidth="1"/>
    <col min="2311" max="2554" width="9.140625" style="1"/>
    <col min="2555" max="2555" width="3.7109375" style="1" customWidth="1"/>
    <col min="2556" max="2556" width="16.7109375" style="1" customWidth="1"/>
    <col min="2557" max="2557" width="15.7109375" style="1" customWidth="1"/>
    <col min="2558" max="2558" width="8.5703125" style="1" customWidth="1"/>
    <col min="2559" max="2562" width="7" style="1" customWidth="1"/>
    <col min="2563" max="2564" width="6.7109375" style="1" customWidth="1"/>
    <col min="2565" max="2565" width="0.5703125" style="1" customWidth="1"/>
    <col min="2566" max="2566" width="1.85546875" style="1" customWidth="1"/>
    <col min="2567" max="2810" width="9.140625" style="1"/>
    <col min="2811" max="2811" width="3.7109375" style="1" customWidth="1"/>
    <col min="2812" max="2812" width="16.7109375" style="1" customWidth="1"/>
    <col min="2813" max="2813" width="15.7109375" style="1" customWidth="1"/>
    <col min="2814" max="2814" width="8.5703125" style="1" customWidth="1"/>
    <col min="2815" max="2818" width="7" style="1" customWidth="1"/>
    <col min="2819" max="2820" width="6.7109375" style="1" customWidth="1"/>
    <col min="2821" max="2821" width="0.5703125" style="1" customWidth="1"/>
    <col min="2822" max="2822" width="1.85546875" style="1" customWidth="1"/>
    <col min="2823" max="3066" width="9.140625" style="1"/>
    <col min="3067" max="3067" width="3.7109375" style="1" customWidth="1"/>
    <col min="3068" max="3068" width="16.7109375" style="1" customWidth="1"/>
    <col min="3069" max="3069" width="15.7109375" style="1" customWidth="1"/>
    <col min="3070" max="3070" width="8.5703125" style="1" customWidth="1"/>
    <col min="3071" max="3074" width="7" style="1" customWidth="1"/>
    <col min="3075" max="3076" width="6.7109375" style="1" customWidth="1"/>
    <col min="3077" max="3077" width="0.5703125" style="1" customWidth="1"/>
    <col min="3078" max="3078" width="1.85546875" style="1" customWidth="1"/>
    <col min="3079" max="3322" width="9.140625" style="1"/>
    <col min="3323" max="3323" width="3.7109375" style="1" customWidth="1"/>
    <col min="3324" max="3324" width="16.7109375" style="1" customWidth="1"/>
    <col min="3325" max="3325" width="15.7109375" style="1" customWidth="1"/>
    <col min="3326" max="3326" width="8.5703125" style="1" customWidth="1"/>
    <col min="3327" max="3330" width="7" style="1" customWidth="1"/>
    <col min="3331" max="3332" width="6.7109375" style="1" customWidth="1"/>
    <col min="3333" max="3333" width="0.5703125" style="1" customWidth="1"/>
    <col min="3334" max="3334" width="1.85546875" style="1" customWidth="1"/>
    <col min="3335" max="3578" width="9.140625" style="1"/>
    <col min="3579" max="3579" width="3.7109375" style="1" customWidth="1"/>
    <col min="3580" max="3580" width="16.7109375" style="1" customWidth="1"/>
    <col min="3581" max="3581" width="15.7109375" style="1" customWidth="1"/>
    <col min="3582" max="3582" width="8.5703125" style="1" customWidth="1"/>
    <col min="3583" max="3586" width="7" style="1" customWidth="1"/>
    <col min="3587" max="3588" width="6.7109375" style="1" customWidth="1"/>
    <col min="3589" max="3589" width="0.5703125" style="1" customWidth="1"/>
    <col min="3590" max="3590" width="1.85546875" style="1" customWidth="1"/>
    <col min="3591" max="3834" width="9.140625" style="1"/>
    <col min="3835" max="3835" width="3.7109375" style="1" customWidth="1"/>
    <col min="3836" max="3836" width="16.7109375" style="1" customWidth="1"/>
    <col min="3837" max="3837" width="15.7109375" style="1" customWidth="1"/>
    <col min="3838" max="3838" width="8.5703125" style="1" customWidth="1"/>
    <col min="3839" max="3842" width="7" style="1" customWidth="1"/>
    <col min="3843" max="3844" width="6.7109375" style="1" customWidth="1"/>
    <col min="3845" max="3845" width="0.5703125" style="1" customWidth="1"/>
    <col min="3846" max="3846" width="1.85546875" style="1" customWidth="1"/>
    <col min="3847" max="4090" width="9.140625" style="1"/>
    <col min="4091" max="4091" width="3.7109375" style="1" customWidth="1"/>
    <col min="4092" max="4092" width="16.7109375" style="1" customWidth="1"/>
    <col min="4093" max="4093" width="15.7109375" style="1" customWidth="1"/>
    <col min="4094" max="4094" width="8.5703125" style="1" customWidth="1"/>
    <col min="4095" max="4098" width="7" style="1" customWidth="1"/>
    <col min="4099" max="4100" width="6.7109375" style="1" customWidth="1"/>
    <col min="4101" max="4101" width="0.5703125" style="1" customWidth="1"/>
    <col min="4102" max="4102" width="1.85546875" style="1" customWidth="1"/>
    <col min="4103" max="4346" width="9.140625" style="1"/>
    <col min="4347" max="4347" width="3.7109375" style="1" customWidth="1"/>
    <col min="4348" max="4348" width="16.7109375" style="1" customWidth="1"/>
    <col min="4349" max="4349" width="15.7109375" style="1" customWidth="1"/>
    <col min="4350" max="4350" width="8.5703125" style="1" customWidth="1"/>
    <col min="4351" max="4354" width="7" style="1" customWidth="1"/>
    <col min="4355" max="4356" width="6.7109375" style="1" customWidth="1"/>
    <col min="4357" max="4357" width="0.5703125" style="1" customWidth="1"/>
    <col min="4358" max="4358" width="1.85546875" style="1" customWidth="1"/>
    <col min="4359" max="4602" width="9.140625" style="1"/>
    <col min="4603" max="4603" width="3.7109375" style="1" customWidth="1"/>
    <col min="4604" max="4604" width="16.7109375" style="1" customWidth="1"/>
    <col min="4605" max="4605" width="15.7109375" style="1" customWidth="1"/>
    <col min="4606" max="4606" width="8.5703125" style="1" customWidth="1"/>
    <col min="4607" max="4610" width="7" style="1" customWidth="1"/>
    <col min="4611" max="4612" width="6.7109375" style="1" customWidth="1"/>
    <col min="4613" max="4613" width="0.5703125" style="1" customWidth="1"/>
    <col min="4614" max="4614" width="1.85546875" style="1" customWidth="1"/>
    <col min="4615" max="4858" width="9.140625" style="1"/>
    <col min="4859" max="4859" width="3.7109375" style="1" customWidth="1"/>
    <col min="4860" max="4860" width="16.7109375" style="1" customWidth="1"/>
    <col min="4861" max="4861" width="15.7109375" style="1" customWidth="1"/>
    <col min="4862" max="4862" width="8.5703125" style="1" customWidth="1"/>
    <col min="4863" max="4866" width="7" style="1" customWidth="1"/>
    <col min="4867" max="4868" width="6.7109375" style="1" customWidth="1"/>
    <col min="4869" max="4869" width="0.5703125" style="1" customWidth="1"/>
    <col min="4870" max="4870" width="1.85546875" style="1" customWidth="1"/>
    <col min="4871" max="5114" width="9.140625" style="1"/>
    <col min="5115" max="5115" width="3.7109375" style="1" customWidth="1"/>
    <col min="5116" max="5116" width="16.7109375" style="1" customWidth="1"/>
    <col min="5117" max="5117" width="15.7109375" style="1" customWidth="1"/>
    <col min="5118" max="5118" width="8.5703125" style="1" customWidth="1"/>
    <col min="5119" max="5122" width="7" style="1" customWidth="1"/>
    <col min="5123" max="5124" width="6.7109375" style="1" customWidth="1"/>
    <col min="5125" max="5125" width="0.5703125" style="1" customWidth="1"/>
    <col min="5126" max="5126" width="1.85546875" style="1" customWidth="1"/>
    <col min="5127" max="5370" width="9.140625" style="1"/>
    <col min="5371" max="5371" width="3.7109375" style="1" customWidth="1"/>
    <col min="5372" max="5372" width="16.7109375" style="1" customWidth="1"/>
    <col min="5373" max="5373" width="15.7109375" style="1" customWidth="1"/>
    <col min="5374" max="5374" width="8.5703125" style="1" customWidth="1"/>
    <col min="5375" max="5378" width="7" style="1" customWidth="1"/>
    <col min="5379" max="5380" width="6.7109375" style="1" customWidth="1"/>
    <col min="5381" max="5381" width="0.5703125" style="1" customWidth="1"/>
    <col min="5382" max="5382" width="1.85546875" style="1" customWidth="1"/>
    <col min="5383" max="5626" width="9.140625" style="1"/>
    <col min="5627" max="5627" width="3.7109375" style="1" customWidth="1"/>
    <col min="5628" max="5628" width="16.7109375" style="1" customWidth="1"/>
    <col min="5629" max="5629" width="15.7109375" style="1" customWidth="1"/>
    <col min="5630" max="5630" width="8.5703125" style="1" customWidth="1"/>
    <col min="5631" max="5634" width="7" style="1" customWidth="1"/>
    <col min="5635" max="5636" width="6.7109375" style="1" customWidth="1"/>
    <col min="5637" max="5637" width="0.5703125" style="1" customWidth="1"/>
    <col min="5638" max="5638" width="1.85546875" style="1" customWidth="1"/>
    <col min="5639" max="5882" width="9.140625" style="1"/>
    <col min="5883" max="5883" width="3.7109375" style="1" customWidth="1"/>
    <col min="5884" max="5884" width="16.7109375" style="1" customWidth="1"/>
    <col min="5885" max="5885" width="15.7109375" style="1" customWidth="1"/>
    <col min="5886" max="5886" width="8.5703125" style="1" customWidth="1"/>
    <col min="5887" max="5890" width="7" style="1" customWidth="1"/>
    <col min="5891" max="5892" width="6.7109375" style="1" customWidth="1"/>
    <col min="5893" max="5893" width="0.5703125" style="1" customWidth="1"/>
    <col min="5894" max="5894" width="1.85546875" style="1" customWidth="1"/>
    <col min="5895" max="6138" width="9.140625" style="1"/>
    <col min="6139" max="6139" width="3.7109375" style="1" customWidth="1"/>
    <col min="6140" max="6140" width="16.7109375" style="1" customWidth="1"/>
    <col min="6141" max="6141" width="15.7109375" style="1" customWidth="1"/>
    <col min="6142" max="6142" width="8.5703125" style="1" customWidth="1"/>
    <col min="6143" max="6146" width="7" style="1" customWidth="1"/>
    <col min="6147" max="6148" width="6.7109375" style="1" customWidth="1"/>
    <col min="6149" max="6149" width="0.5703125" style="1" customWidth="1"/>
    <col min="6150" max="6150" width="1.85546875" style="1" customWidth="1"/>
    <col min="6151" max="6394" width="9.140625" style="1"/>
    <col min="6395" max="6395" width="3.7109375" style="1" customWidth="1"/>
    <col min="6396" max="6396" width="16.7109375" style="1" customWidth="1"/>
    <col min="6397" max="6397" width="15.7109375" style="1" customWidth="1"/>
    <col min="6398" max="6398" width="8.5703125" style="1" customWidth="1"/>
    <col min="6399" max="6402" width="7" style="1" customWidth="1"/>
    <col min="6403" max="6404" width="6.7109375" style="1" customWidth="1"/>
    <col min="6405" max="6405" width="0.5703125" style="1" customWidth="1"/>
    <col min="6406" max="6406" width="1.85546875" style="1" customWidth="1"/>
    <col min="6407" max="6650" width="9.140625" style="1"/>
    <col min="6651" max="6651" width="3.7109375" style="1" customWidth="1"/>
    <col min="6652" max="6652" width="16.7109375" style="1" customWidth="1"/>
    <col min="6653" max="6653" width="15.7109375" style="1" customWidth="1"/>
    <col min="6654" max="6654" width="8.5703125" style="1" customWidth="1"/>
    <col min="6655" max="6658" width="7" style="1" customWidth="1"/>
    <col min="6659" max="6660" width="6.7109375" style="1" customWidth="1"/>
    <col min="6661" max="6661" width="0.5703125" style="1" customWidth="1"/>
    <col min="6662" max="6662" width="1.85546875" style="1" customWidth="1"/>
    <col min="6663" max="6906" width="9.140625" style="1"/>
    <col min="6907" max="6907" width="3.7109375" style="1" customWidth="1"/>
    <col min="6908" max="6908" width="16.7109375" style="1" customWidth="1"/>
    <col min="6909" max="6909" width="15.7109375" style="1" customWidth="1"/>
    <col min="6910" max="6910" width="8.5703125" style="1" customWidth="1"/>
    <col min="6911" max="6914" width="7" style="1" customWidth="1"/>
    <col min="6915" max="6916" width="6.7109375" style="1" customWidth="1"/>
    <col min="6917" max="6917" width="0.5703125" style="1" customWidth="1"/>
    <col min="6918" max="6918" width="1.85546875" style="1" customWidth="1"/>
    <col min="6919" max="7162" width="9.140625" style="1"/>
    <col min="7163" max="7163" width="3.7109375" style="1" customWidth="1"/>
    <col min="7164" max="7164" width="16.7109375" style="1" customWidth="1"/>
    <col min="7165" max="7165" width="15.7109375" style="1" customWidth="1"/>
    <col min="7166" max="7166" width="8.5703125" style="1" customWidth="1"/>
    <col min="7167" max="7170" width="7" style="1" customWidth="1"/>
    <col min="7171" max="7172" width="6.7109375" style="1" customWidth="1"/>
    <col min="7173" max="7173" width="0.5703125" style="1" customWidth="1"/>
    <col min="7174" max="7174" width="1.85546875" style="1" customWidth="1"/>
    <col min="7175" max="7418" width="9.140625" style="1"/>
    <col min="7419" max="7419" width="3.7109375" style="1" customWidth="1"/>
    <col min="7420" max="7420" width="16.7109375" style="1" customWidth="1"/>
    <col min="7421" max="7421" width="15.7109375" style="1" customWidth="1"/>
    <col min="7422" max="7422" width="8.5703125" style="1" customWidth="1"/>
    <col min="7423" max="7426" width="7" style="1" customWidth="1"/>
    <col min="7427" max="7428" width="6.7109375" style="1" customWidth="1"/>
    <col min="7429" max="7429" width="0.5703125" style="1" customWidth="1"/>
    <col min="7430" max="7430" width="1.85546875" style="1" customWidth="1"/>
    <col min="7431" max="7674" width="9.140625" style="1"/>
    <col min="7675" max="7675" width="3.7109375" style="1" customWidth="1"/>
    <col min="7676" max="7676" width="16.7109375" style="1" customWidth="1"/>
    <col min="7677" max="7677" width="15.7109375" style="1" customWidth="1"/>
    <col min="7678" max="7678" width="8.5703125" style="1" customWidth="1"/>
    <col min="7679" max="7682" width="7" style="1" customWidth="1"/>
    <col min="7683" max="7684" width="6.7109375" style="1" customWidth="1"/>
    <col min="7685" max="7685" width="0.5703125" style="1" customWidth="1"/>
    <col min="7686" max="7686" width="1.85546875" style="1" customWidth="1"/>
    <col min="7687" max="7930" width="9.140625" style="1"/>
    <col min="7931" max="7931" width="3.7109375" style="1" customWidth="1"/>
    <col min="7932" max="7932" width="16.7109375" style="1" customWidth="1"/>
    <col min="7933" max="7933" width="15.7109375" style="1" customWidth="1"/>
    <col min="7934" max="7934" width="8.5703125" style="1" customWidth="1"/>
    <col min="7935" max="7938" width="7" style="1" customWidth="1"/>
    <col min="7939" max="7940" width="6.7109375" style="1" customWidth="1"/>
    <col min="7941" max="7941" width="0.5703125" style="1" customWidth="1"/>
    <col min="7942" max="7942" width="1.85546875" style="1" customWidth="1"/>
    <col min="7943" max="8186" width="9.140625" style="1"/>
    <col min="8187" max="8187" width="3.7109375" style="1" customWidth="1"/>
    <col min="8188" max="8188" width="16.7109375" style="1" customWidth="1"/>
    <col min="8189" max="8189" width="15.7109375" style="1" customWidth="1"/>
    <col min="8190" max="8190" width="8.5703125" style="1" customWidth="1"/>
    <col min="8191" max="8194" width="7" style="1" customWidth="1"/>
    <col min="8195" max="8196" width="6.7109375" style="1" customWidth="1"/>
    <col min="8197" max="8197" width="0.5703125" style="1" customWidth="1"/>
    <col min="8198" max="8198" width="1.85546875" style="1" customWidth="1"/>
    <col min="8199" max="8442" width="9.140625" style="1"/>
    <col min="8443" max="8443" width="3.7109375" style="1" customWidth="1"/>
    <col min="8444" max="8444" width="16.7109375" style="1" customWidth="1"/>
    <col min="8445" max="8445" width="15.7109375" style="1" customWidth="1"/>
    <col min="8446" max="8446" width="8.5703125" style="1" customWidth="1"/>
    <col min="8447" max="8450" width="7" style="1" customWidth="1"/>
    <col min="8451" max="8452" width="6.7109375" style="1" customWidth="1"/>
    <col min="8453" max="8453" width="0.5703125" style="1" customWidth="1"/>
    <col min="8454" max="8454" width="1.85546875" style="1" customWidth="1"/>
    <col min="8455" max="8698" width="9.140625" style="1"/>
    <col min="8699" max="8699" width="3.7109375" style="1" customWidth="1"/>
    <col min="8700" max="8700" width="16.7109375" style="1" customWidth="1"/>
    <col min="8701" max="8701" width="15.7109375" style="1" customWidth="1"/>
    <col min="8702" max="8702" width="8.5703125" style="1" customWidth="1"/>
    <col min="8703" max="8706" width="7" style="1" customWidth="1"/>
    <col min="8707" max="8708" width="6.7109375" style="1" customWidth="1"/>
    <col min="8709" max="8709" width="0.5703125" style="1" customWidth="1"/>
    <col min="8710" max="8710" width="1.85546875" style="1" customWidth="1"/>
    <col min="8711" max="8954" width="9.140625" style="1"/>
    <col min="8955" max="8955" width="3.7109375" style="1" customWidth="1"/>
    <col min="8956" max="8956" width="16.7109375" style="1" customWidth="1"/>
    <col min="8957" max="8957" width="15.7109375" style="1" customWidth="1"/>
    <col min="8958" max="8958" width="8.5703125" style="1" customWidth="1"/>
    <col min="8959" max="8962" width="7" style="1" customWidth="1"/>
    <col min="8963" max="8964" width="6.7109375" style="1" customWidth="1"/>
    <col min="8965" max="8965" width="0.5703125" style="1" customWidth="1"/>
    <col min="8966" max="8966" width="1.85546875" style="1" customWidth="1"/>
    <col min="8967" max="9210" width="9.140625" style="1"/>
    <col min="9211" max="9211" width="3.7109375" style="1" customWidth="1"/>
    <col min="9212" max="9212" width="16.7109375" style="1" customWidth="1"/>
    <col min="9213" max="9213" width="15.7109375" style="1" customWidth="1"/>
    <col min="9214" max="9214" width="8.5703125" style="1" customWidth="1"/>
    <col min="9215" max="9218" width="7" style="1" customWidth="1"/>
    <col min="9219" max="9220" width="6.7109375" style="1" customWidth="1"/>
    <col min="9221" max="9221" width="0.5703125" style="1" customWidth="1"/>
    <col min="9222" max="9222" width="1.85546875" style="1" customWidth="1"/>
    <col min="9223" max="9466" width="9.140625" style="1"/>
    <col min="9467" max="9467" width="3.7109375" style="1" customWidth="1"/>
    <col min="9468" max="9468" width="16.7109375" style="1" customWidth="1"/>
    <col min="9469" max="9469" width="15.7109375" style="1" customWidth="1"/>
    <col min="9470" max="9470" width="8.5703125" style="1" customWidth="1"/>
    <col min="9471" max="9474" width="7" style="1" customWidth="1"/>
    <col min="9475" max="9476" width="6.7109375" style="1" customWidth="1"/>
    <col min="9477" max="9477" width="0.5703125" style="1" customWidth="1"/>
    <col min="9478" max="9478" width="1.85546875" style="1" customWidth="1"/>
    <col min="9479" max="9722" width="9.140625" style="1"/>
    <col min="9723" max="9723" width="3.7109375" style="1" customWidth="1"/>
    <col min="9724" max="9724" width="16.7109375" style="1" customWidth="1"/>
    <col min="9725" max="9725" width="15.7109375" style="1" customWidth="1"/>
    <col min="9726" max="9726" width="8.5703125" style="1" customWidth="1"/>
    <col min="9727" max="9730" width="7" style="1" customWidth="1"/>
    <col min="9731" max="9732" width="6.7109375" style="1" customWidth="1"/>
    <col min="9733" max="9733" width="0.5703125" style="1" customWidth="1"/>
    <col min="9734" max="9734" width="1.85546875" style="1" customWidth="1"/>
    <col min="9735" max="9978" width="9.140625" style="1"/>
    <col min="9979" max="9979" width="3.7109375" style="1" customWidth="1"/>
    <col min="9980" max="9980" width="16.7109375" style="1" customWidth="1"/>
    <col min="9981" max="9981" width="15.7109375" style="1" customWidth="1"/>
    <col min="9982" max="9982" width="8.5703125" style="1" customWidth="1"/>
    <col min="9983" max="9986" width="7" style="1" customWidth="1"/>
    <col min="9987" max="9988" width="6.7109375" style="1" customWidth="1"/>
    <col min="9989" max="9989" width="0.5703125" style="1" customWidth="1"/>
    <col min="9990" max="9990" width="1.85546875" style="1" customWidth="1"/>
    <col min="9991" max="10234" width="9.140625" style="1"/>
    <col min="10235" max="10235" width="3.7109375" style="1" customWidth="1"/>
    <col min="10236" max="10236" width="16.7109375" style="1" customWidth="1"/>
    <col min="10237" max="10237" width="15.7109375" style="1" customWidth="1"/>
    <col min="10238" max="10238" width="8.5703125" style="1" customWidth="1"/>
    <col min="10239" max="10242" width="7" style="1" customWidth="1"/>
    <col min="10243" max="10244" width="6.7109375" style="1" customWidth="1"/>
    <col min="10245" max="10245" width="0.5703125" style="1" customWidth="1"/>
    <col min="10246" max="10246" width="1.85546875" style="1" customWidth="1"/>
    <col min="10247" max="10490" width="9.140625" style="1"/>
    <col min="10491" max="10491" width="3.7109375" style="1" customWidth="1"/>
    <col min="10492" max="10492" width="16.7109375" style="1" customWidth="1"/>
    <col min="10493" max="10493" width="15.7109375" style="1" customWidth="1"/>
    <col min="10494" max="10494" width="8.5703125" style="1" customWidth="1"/>
    <col min="10495" max="10498" width="7" style="1" customWidth="1"/>
    <col min="10499" max="10500" width="6.7109375" style="1" customWidth="1"/>
    <col min="10501" max="10501" width="0.5703125" style="1" customWidth="1"/>
    <col min="10502" max="10502" width="1.85546875" style="1" customWidth="1"/>
    <col min="10503" max="10746" width="9.140625" style="1"/>
    <col min="10747" max="10747" width="3.7109375" style="1" customWidth="1"/>
    <col min="10748" max="10748" width="16.7109375" style="1" customWidth="1"/>
    <col min="10749" max="10749" width="15.7109375" style="1" customWidth="1"/>
    <col min="10750" max="10750" width="8.5703125" style="1" customWidth="1"/>
    <col min="10751" max="10754" width="7" style="1" customWidth="1"/>
    <col min="10755" max="10756" width="6.7109375" style="1" customWidth="1"/>
    <col min="10757" max="10757" width="0.5703125" style="1" customWidth="1"/>
    <col min="10758" max="10758" width="1.85546875" style="1" customWidth="1"/>
    <col min="10759" max="11002" width="9.140625" style="1"/>
    <col min="11003" max="11003" width="3.7109375" style="1" customWidth="1"/>
    <col min="11004" max="11004" width="16.7109375" style="1" customWidth="1"/>
    <col min="11005" max="11005" width="15.7109375" style="1" customWidth="1"/>
    <col min="11006" max="11006" width="8.5703125" style="1" customWidth="1"/>
    <col min="11007" max="11010" width="7" style="1" customWidth="1"/>
    <col min="11011" max="11012" width="6.7109375" style="1" customWidth="1"/>
    <col min="11013" max="11013" width="0.5703125" style="1" customWidth="1"/>
    <col min="11014" max="11014" width="1.85546875" style="1" customWidth="1"/>
    <col min="11015" max="11258" width="9.140625" style="1"/>
    <col min="11259" max="11259" width="3.7109375" style="1" customWidth="1"/>
    <col min="11260" max="11260" width="16.7109375" style="1" customWidth="1"/>
    <col min="11261" max="11261" width="15.7109375" style="1" customWidth="1"/>
    <col min="11262" max="11262" width="8.5703125" style="1" customWidth="1"/>
    <col min="11263" max="11266" width="7" style="1" customWidth="1"/>
    <col min="11267" max="11268" width="6.7109375" style="1" customWidth="1"/>
    <col min="11269" max="11269" width="0.5703125" style="1" customWidth="1"/>
    <col min="11270" max="11270" width="1.85546875" style="1" customWidth="1"/>
    <col min="11271" max="11514" width="9.140625" style="1"/>
    <col min="11515" max="11515" width="3.7109375" style="1" customWidth="1"/>
    <col min="11516" max="11516" width="16.7109375" style="1" customWidth="1"/>
    <col min="11517" max="11517" width="15.7109375" style="1" customWidth="1"/>
    <col min="11518" max="11518" width="8.5703125" style="1" customWidth="1"/>
    <col min="11519" max="11522" width="7" style="1" customWidth="1"/>
    <col min="11523" max="11524" width="6.7109375" style="1" customWidth="1"/>
    <col min="11525" max="11525" width="0.5703125" style="1" customWidth="1"/>
    <col min="11526" max="11526" width="1.85546875" style="1" customWidth="1"/>
    <col min="11527" max="11770" width="9.140625" style="1"/>
    <col min="11771" max="11771" width="3.7109375" style="1" customWidth="1"/>
    <col min="11772" max="11772" width="16.7109375" style="1" customWidth="1"/>
    <col min="11773" max="11773" width="15.7109375" style="1" customWidth="1"/>
    <col min="11774" max="11774" width="8.5703125" style="1" customWidth="1"/>
    <col min="11775" max="11778" width="7" style="1" customWidth="1"/>
    <col min="11779" max="11780" width="6.7109375" style="1" customWidth="1"/>
    <col min="11781" max="11781" width="0.5703125" style="1" customWidth="1"/>
    <col min="11782" max="11782" width="1.85546875" style="1" customWidth="1"/>
    <col min="11783" max="12026" width="9.140625" style="1"/>
    <col min="12027" max="12027" width="3.7109375" style="1" customWidth="1"/>
    <col min="12028" max="12028" width="16.7109375" style="1" customWidth="1"/>
    <col min="12029" max="12029" width="15.7109375" style="1" customWidth="1"/>
    <col min="12030" max="12030" width="8.5703125" style="1" customWidth="1"/>
    <col min="12031" max="12034" width="7" style="1" customWidth="1"/>
    <col min="12035" max="12036" width="6.7109375" style="1" customWidth="1"/>
    <col min="12037" max="12037" width="0.5703125" style="1" customWidth="1"/>
    <col min="12038" max="12038" width="1.85546875" style="1" customWidth="1"/>
    <col min="12039" max="12282" width="9.140625" style="1"/>
    <col min="12283" max="12283" width="3.7109375" style="1" customWidth="1"/>
    <col min="12284" max="12284" width="16.7109375" style="1" customWidth="1"/>
    <col min="12285" max="12285" width="15.7109375" style="1" customWidth="1"/>
    <col min="12286" max="12286" width="8.5703125" style="1" customWidth="1"/>
    <col min="12287" max="12290" width="7" style="1" customWidth="1"/>
    <col min="12291" max="12292" width="6.7109375" style="1" customWidth="1"/>
    <col min="12293" max="12293" width="0.5703125" style="1" customWidth="1"/>
    <col min="12294" max="12294" width="1.85546875" style="1" customWidth="1"/>
    <col min="12295" max="12538" width="9.140625" style="1"/>
    <col min="12539" max="12539" width="3.7109375" style="1" customWidth="1"/>
    <col min="12540" max="12540" width="16.7109375" style="1" customWidth="1"/>
    <col min="12541" max="12541" width="15.7109375" style="1" customWidth="1"/>
    <col min="12542" max="12542" width="8.5703125" style="1" customWidth="1"/>
    <col min="12543" max="12546" width="7" style="1" customWidth="1"/>
    <col min="12547" max="12548" width="6.7109375" style="1" customWidth="1"/>
    <col min="12549" max="12549" width="0.5703125" style="1" customWidth="1"/>
    <col min="12550" max="12550" width="1.85546875" style="1" customWidth="1"/>
    <col min="12551" max="12794" width="9.140625" style="1"/>
    <col min="12795" max="12795" width="3.7109375" style="1" customWidth="1"/>
    <col min="12796" max="12796" width="16.7109375" style="1" customWidth="1"/>
    <col min="12797" max="12797" width="15.7109375" style="1" customWidth="1"/>
    <col min="12798" max="12798" width="8.5703125" style="1" customWidth="1"/>
    <col min="12799" max="12802" width="7" style="1" customWidth="1"/>
    <col min="12803" max="12804" width="6.7109375" style="1" customWidth="1"/>
    <col min="12805" max="12805" width="0.5703125" style="1" customWidth="1"/>
    <col min="12806" max="12806" width="1.85546875" style="1" customWidth="1"/>
    <col min="12807" max="13050" width="9.140625" style="1"/>
    <col min="13051" max="13051" width="3.7109375" style="1" customWidth="1"/>
    <col min="13052" max="13052" width="16.7109375" style="1" customWidth="1"/>
    <col min="13053" max="13053" width="15.7109375" style="1" customWidth="1"/>
    <col min="13054" max="13054" width="8.5703125" style="1" customWidth="1"/>
    <col min="13055" max="13058" width="7" style="1" customWidth="1"/>
    <col min="13059" max="13060" width="6.7109375" style="1" customWidth="1"/>
    <col min="13061" max="13061" width="0.5703125" style="1" customWidth="1"/>
    <col min="13062" max="13062" width="1.85546875" style="1" customWidth="1"/>
    <col min="13063" max="13306" width="9.140625" style="1"/>
    <col min="13307" max="13307" width="3.7109375" style="1" customWidth="1"/>
    <col min="13308" max="13308" width="16.7109375" style="1" customWidth="1"/>
    <col min="13309" max="13309" width="15.7109375" style="1" customWidth="1"/>
    <col min="13310" max="13310" width="8.5703125" style="1" customWidth="1"/>
    <col min="13311" max="13314" width="7" style="1" customWidth="1"/>
    <col min="13315" max="13316" width="6.7109375" style="1" customWidth="1"/>
    <col min="13317" max="13317" width="0.5703125" style="1" customWidth="1"/>
    <col min="13318" max="13318" width="1.85546875" style="1" customWidth="1"/>
    <col min="13319" max="13562" width="9.140625" style="1"/>
    <col min="13563" max="13563" width="3.7109375" style="1" customWidth="1"/>
    <col min="13564" max="13564" width="16.7109375" style="1" customWidth="1"/>
    <col min="13565" max="13565" width="15.7109375" style="1" customWidth="1"/>
    <col min="13566" max="13566" width="8.5703125" style="1" customWidth="1"/>
    <col min="13567" max="13570" width="7" style="1" customWidth="1"/>
    <col min="13571" max="13572" width="6.7109375" style="1" customWidth="1"/>
    <col min="13573" max="13573" width="0.5703125" style="1" customWidth="1"/>
    <col min="13574" max="13574" width="1.85546875" style="1" customWidth="1"/>
    <col min="13575" max="13818" width="9.140625" style="1"/>
    <col min="13819" max="13819" width="3.7109375" style="1" customWidth="1"/>
    <col min="13820" max="13820" width="16.7109375" style="1" customWidth="1"/>
    <col min="13821" max="13821" width="15.7109375" style="1" customWidth="1"/>
    <col min="13822" max="13822" width="8.5703125" style="1" customWidth="1"/>
    <col min="13823" max="13826" width="7" style="1" customWidth="1"/>
    <col min="13827" max="13828" width="6.7109375" style="1" customWidth="1"/>
    <col min="13829" max="13829" width="0.5703125" style="1" customWidth="1"/>
    <col min="13830" max="13830" width="1.85546875" style="1" customWidth="1"/>
    <col min="13831" max="14074" width="9.140625" style="1"/>
    <col min="14075" max="14075" width="3.7109375" style="1" customWidth="1"/>
    <col min="14076" max="14076" width="16.7109375" style="1" customWidth="1"/>
    <col min="14077" max="14077" width="15.7109375" style="1" customWidth="1"/>
    <col min="14078" max="14078" width="8.5703125" style="1" customWidth="1"/>
    <col min="14079" max="14082" width="7" style="1" customWidth="1"/>
    <col min="14083" max="14084" width="6.7109375" style="1" customWidth="1"/>
    <col min="14085" max="14085" width="0.5703125" style="1" customWidth="1"/>
    <col min="14086" max="14086" width="1.85546875" style="1" customWidth="1"/>
    <col min="14087" max="14330" width="9.140625" style="1"/>
    <col min="14331" max="14331" width="3.7109375" style="1" customWidth="1"/>
    <col min="14332" max="14332" width="16.7109375" style="1" customWidth="1"/>
    <col min="14333" max="14333" width="15.7109375" style="1" customWidth="1"/>
    <col min="14334" max="14334" width="8.5703125" style="1" customWidth="1"/>
    <col min="14335" max="14338" width="7" style="1" customWidth="1"/>
    <col min="14339" max="14340" width="6.7109375" style="1" customWidth="1"/>
    <col min="14341" max="14341" width="0.5703125" style="1" customWidth="1"/>
    <col min="14342" max="14342" width="1.85546875" style="1" customWidth="1"/>
    <col min="14343" max="14586" width="9.140625" style="1"/>
    <col min="14587" max="14587" width="3.7109375" style="1" customWidth="1"/>
    <col min="14588" max="14588" width="16.7109375" style="1" customWidth="1"/>
    <col min="14589" max="14589" width="15.7109375" style="1" customWidth="1"/>
    <col min="14590" max="14590" width="8.5703125" style="1" customWidth="1"/>
    <col min="14591" max="14594" width="7" style="1" customWidth="1"/>
    <col min="14595" max="14596" width="6.7109375" style="1" customWidth="1"/>
    <col min="14597" max="14597" width="0.5703125" style="1" customWidth="1"/>
    <col min="14598" max="14598" width="1.85546875" style="1" customWidth="1"/>
    <col min="14599" max="14842" width="9.140625" style="1"/>
    <col min="14843" max="14843" width="3.7109375" style="1" customWidth="1"/>
    <col min="14844" max="14844" width="16.7109375" style="1" customWidth="1"/>
    <col min="14845" max="14845" width="15.7109375" style="1" customWidth="1"/>
    <col min="14846" max="14846" width="8.5703125" style="1" customWidth="1"/>
    <col min="14847" max="14850" width="7" style="1" customWidth="1"/>
    <col min="14851" max="14852" width="6.7109375" style="1" customWidth="1"/>
    <col min="14853" max="14853" width="0.5703125" style="1" customWidth="1"/>
    <col min="14854" max="14854" width="1.85546875" style="1" customWidth="1"/>
    <col min="14855" max="15098" width="9.140625" style="1"/>
    <col min="15099" max="15099" width="3.7109375" style="1" customWidth="1"/>
    <col min="15100" max="15100" width="16.7109375" style="1" customWidth="1"/>
    <col min="15101" max="15101" width="15.7109375" style="1" customWidth="1"/>
    <col min="15102" max="15102" width="8.5703125" style="1" customWidth="1"/>
    <col min="15103" max="15106" width="7" style="1" customWidth="1"/>
    <col min="15107" max="15108" width="6.7109375" style="1" customWidth="1"/>
    <col min="15109" max="15109" width="0.5703125" style="1" customWidth="1"/>
    <col min="15110" max="15110" width="1.85546875" style="1" customWidth="1"/>
    <col min="15111" max="15354" width="9.140625" style="1"/>
    <col min="15355" max="15355" width="3.7109375" style="1" customWidth="1"/>
    <col min="15356" max="15356" width="16.7109375" style="1" customWidth="1"/>
    <col min="15357" max="15357" width="15.7109375" style="1" customWidth="1"/>
    <col min="15358" max="15358" width="8.5703125" style="1" customWidth="1"/>
    <col min="15359" max="15362" width="7" style="1" customWidth="1"/>
    <col min="15363" max="15364" width="6.7109375" style="1" customWidth="1"/>
    <col min="15365" max="15365" width="0.5703125" style="1" customWidth="1"/>
    <col min="15366" max="15366" width="1.85546875" style="1" customWidth="1"/>
    <col min="15367" max="15610" width="9.140625" style="1"/>
    <col min="15611" max="15611" width="3.7109375" style="1" customWidth="1"/>
    <col min="15612" max="15612" width="16.7109375" style="1" customWidth="1"/>
    <col min="15613" max="15613" width="15.7109375" style="1" customWidth="1"/>
    <col min="15614" max="15614" width="8.5703125" style="1" customWidth="1"/>
    <col min="15615" max="15618" width="7" style="1" customWidth="1"/>
    <col min="15619" max="15620" width="6.7109375" style="1" customWidth="1"/>
    <col min="15621" max="15621" width="0.5703125" style="1" customWidth="1"/>
    <col min="15622" max="15622" width="1.85546875" style="1" customWidth="1"/>
    <col min="15623" max="15866" width="9.140625" style="1"/>
    <col min="15867" max="15867" width="3.7109375" style="1" customWidth="1"/>
    <col min="15868" max="15868" width="16.7109375" style="1" customWidth="1"/>
    <col min="15869" max="15869" width="15.7109375" style="1" customWidth="1"/>
    <col min="15870" max="15870" width="8.5703125" style="1" customWidth="1"/>
    <col min="15871" max="15874" width="7" style="1" customWidth="1"/>
    <col min="15875" max="15876" width="6.7109375" style="1" customWidth="1"/>
    <col min="15877" max="15877" width="0.5703125" style="1" customWidth="1"/>
    <col min="15878" max="15878" width="1.85546875" style="1" customWidth="1"/>
    <col min="15879" max="16122" width="9.140625" style="1"/>
    <col min="16123" max="16123" width="3.7109375" style="1" customWidth="1"/>
    <col min="16124" max="16124" width="16.7109375" style="1" customWidth="1"/>
    <col min="16125" max="16125" width="15.7109375" style="1" customWidth="1"/>
    <col min="16126" max="16126" width="8.5703125" style="1" customWidth="1"/>
    <col min="16127" max="16130" width="7" style="1" customWidth="1"/>
    <col min="16131" max="16132" width="6.7109375" style="1" customWidth="1"/>
    <col min="16133" max="16133" width="0.5703125" style="1" customWidth="1"/>
    <col min="16134" max="16134" width="1.85546875" style="1" customWidth="1"/>
    <col min="16135" max="16384" width="9.140625" style="1"/>
  </cols>
  <sheetData>
    <row r="1" spans="1:16" ht="15" customHeight="1" x14ac:dyDescent="0.2">
      <c r="B1" s="2" t="s">
        <v>106</v>
      </c>
      <c r="C1" s="2"/>
      <c r="D1" s="31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8.75" customHeight="1" x14ac:dyDescent="0.2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ht="14.25" customHeight="1" x14ac:dyDescent="0.2">
      <c r="H3" s="34"/>
      <c r="I3" s="180" t="s">
        <v>119</v>
      </c>
      <c r="J3" s="180"/>
      <c r="K3" s="180"/>
      <c r="L3" s="180"/>
      <c r="M3" s="180"/>
      <c r="N3" s="180"/>
      <c r="O3" s="180"/>
      <c r="P3" s="180"/>
    </row>
    <row r="4" spans="1:16" s="5" customFormat="1" ht="15" customHeight="1" x14ac:dyDescent="0.2">
      <c r="A4" s="173" t="s">
        <v>1</v>
      </c>
      <c r="B4" s="149" t="s">
        <v>2</v>
      </c>
      <c r="C4" s="149"/>
      <c r="D4" s="155" t="s">
        <v>3</v>
      </c>
      <c r="E4" s="174">
        <v>2008</v>
      </c>
      <c r="F4" s="174">
        <v>2009</v>
      </c>
      <c r="G4" s="174">
        <v>2010</v>
      </c>
      <c r="H4" s="174">
        <v>2011</v>
      </c>
      <c r="I4" s="174">
        <v>2012</v>
      </c>
      <c r="J4" s="174">
        <v>2013</v>
      </c>
      <c r="K4" s="174">
        <v>2014</v>
      </c>
      <c r="L4" s="174">
        <v>2015</v>
      </c>
      <c r="M4" s="174">
        <v>2016</v>
      </c>
      <c r="N4" s="174">
        <v>2017</v>
      </c>
      <c r="O4" s="167" t="s">
        <v>118</v>
      </c>
      <c r="P4" s="168"/>
    </row>
    <row r="5" spans="1:16" s="5" customFormat="1" ht="15" customHeight="1" x14ac:dyDescent="0.2">
      <c r="A5" s="173"/>
      <c r="B5" s="149"/>
      <c r="C5" s="149"/>
      <c r="D5" s="155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23" t="s">
        <v>4</v>
      </c>
      <c r="P5" s="123" t="s">
        <v>5</v>
      </c>
    </row>
    <row r="6" spans="1:16" s="5" customFormat="1" ht="13.5" customHeight="1" x14ac:dyDescent="0.2">
      <c r="A6" s="88">
        <v>1</v>
      </c>
      <c r="B6" s="149" t="s">
        <v>6</v>
      </c>
      <c r="C6" s="149"/>
      <c r="D6" s="90" t="s">
        <v>7</v>
      </c>
      <c r="E6" s="49">
        <v>5</v>
      </c>
      <c r="F6" s="49">
        <v>5</v>
      </c>
      <c r="G6" s="15">
        <v>5</v>
      </c>
      <c r="H6" s="15">
        <v>5</v>
      </c>
      <c r="I6" s="15">
        <v>5</v>
      </c>
      <c r="J6" s="15">
        <v>5</v>
      </c>
      <c r="K6" s="15">
        <v>5</v>
      </c>
      <c r="L6" s="15">
        <v>5</v>
      </c>
      <c r="M6" s="15">
        <v>5</v>
      </c>
      <c r="N6" s="15">
        <v>5</v>
      </c>
      <c r="O6" s="219">
        <f>N6-M6</f>
        <v>0</v>
      </c>
      <c r="P6" s="127">
        <f>N6/M6*100</f>
        <v>100</v>
      </c>
    </row>
    <row r="7" spans="1:16" s="5" customFormat="1" ht="13.5" customHeight="1" x14ac:dyDescent="0.2">
      <c r="A7" s="88">
        <v>2</v>
      </c>
      <c r="B7" s="149" t="s">
        <v>8</v>
      </c>
      <c r="C7" s="149"/>
      <c r="D7" s="90" t="s">
        <v>9</v>
      </c>
      <c r="E7" s="49">
        <v>7415</v>
      </c>
      <c r="F7" s="49">
        <v>7415</v>
      </c>
      <c r="G7" s="49">
        <v>7415</v>
      </c>
      <c r="H7" s="49">
        <v>7415</v>
      </c>
      <c r="I7" s="49">
        <v>7415</v>
      </c>
      <c r="J7" s="49">
        <v>7415</v>
      </c>
      <c r="K7" s="49">
        <v>7415</v>
      </c>
      <c r="L7" s="49">
        <v>7415</v>
      </c>
      <c r="M7" s="49">
        <v>7415</v>
      </c>
      <c r="N7" s="49">
        <v>7415</v>
      </c>
      <c r="O7" s="219">
        <f t="shared" ref="O7:O70" si="0">N7-M7</f>
        <v>0</v>
      </c>
      <c r="P7" s="127">
        <f t="shared" ref="P7:P70" si="1">N7/M7*100</f>
        <v>100</v>
      </c>
    </row>
    <row r="8" spans="1:16" s="5" customFormat="1" ht="13.5" customHeight="1" x14ac:dyDescent="0.2">
      <c r="A8" s="88">
        <v>3</v>
      </c>
      <c r="B8" s="149" t="s">
        <v>10</v>
      </c>
      <c r="C8" s="149"/>
      <c r="D8" s="90" t="s">
        <v>11</v>
      </c>
      <c r="E8" s="49">
        <v>103</v>
      </c>
      <c r="F8" s="49">
        <v>103</v>
      </c>
      <c r="G8" s="49">
        <v>103</v>
      </c>
      <c r="H8" s="49">
        <v>103</v>
      </c>
      <c r="I8" s="49">
        <v>103</v>
      </c>
      <c r="J8" s="49">
        <v>103</v>
      </c>
      <c r="K8" s="49">
        <v>103</v>
      </c>
      <c r="L8" s="49">
        <v>103</v>
      </c>
      <c r="M8" s="49">
        <v>103</v>
      </c>
      <c r="N8" s="49">
        <v>103</v>
      </c>
      <c r="O8" s="219">
        <f t="shared" si="0"/>
        <v>0</v>
      </c>
      <c r="P8" s="127">
        <f t="shared" si="1"/>
        <v>100</v>
      </c>
    </row>
    <row r="9" spans="1:16" s="5" customFormat="1" ht="18" customHeight="1" x14ac:dyDescent="0.2">
      <c r="A9" s="8">
        <v>4</v>
      </c>
      <c r="B9" s="154" t="s">
        <v>12</v>
      </c>
      <c r="C9" s="154"/>
      <c r="D9" s="9" t="s">
        <v>13</v>
      </c>
      <c r="E9" s="50">
        <v>1191</v>
      </c>
      <c r="F9" s="50">
        <v>1200</v>
      </c>
      <c r="G9" s="50">
        <v>1215</v>
      </c>
      <c r="H9" s="50">
        <v>1230</v>
      </c>
      <c r="I9" s="50">
        <v>1250</v>
      </c>
      <c r="J9" s="50">
        <v>1284</v>
      </c>
      <c r="K9" s="50">
        <v>1291</v>
      </c>
      <c r="L9" s="50">
        <v>1323</v>
      </c>
      <c r="M9" s="50">
        <v>1361</v>
      </c>
      <c r="N9" s="50">
        <f>N10+N11</f>
        <v>1433</v>
      </c>
      <c r="O9" s="219">
        <f t="shared" si="0"/>
        <v>72</v>
      </c>
      <c r="P9" s="127">
        <f t="shared" si="1"/>
        <v>105.2902277736958</v>
      </c>
    </row>
    <row r="10" spans="1:16" s="5" customFormat="1" ht="13.5" customHeight="1" x14ac:dyDescent="0.2">
      <c r="A10" s="88">
        <v>5</v>
      </c>
      <c r="B10" s="149" t="s">
        <v>14</v>
      </c>
      <c r="C10" s="149"/>
      <c r="D10" s="90" t="s">
        <v>13</v>
      </c>
      <c r="E10" s="49">
        <v>323</v>
      </c>
      <c r="F10" s="49">
        <v>328</v>
      </c>
      <c r="G10" s="49">
        <v>331</v>
      </c>
      <c r="H10" s="49">
        <v>340</v>
      </c>
      <c r="I10" s="49">
        <v>495</v>
      </c>
      <c r="J10" s="49">
        <v>434</v>
      </c>
      <c r="K10" s="49">
        <v>433</v>
      </c>
      <c r="L10" s="49">
        <v>357</v>
      </c>
      <c r="M10" s="49">
        <v>547</v>
      </c>
      <c r="N10" s="49">
        <v>686</v>
      </c>
      <c r="O10" s="219">
        <f t="shared" si="0"/>
        <v>139</v>
      </c>
      <c r="P10" s="127">
        <f t="shared" si="1"/>
        <v>125.41133455210239</v>
      </c>
    </row>
    <row r="11" spans="1:16" s="5" customFormat="1" ht="13.5" customHeight="1" x14ac:dyDescent="0.2">
      <c r="A11" s="88">
        <v>6</v>
      </c>
      <c r="B11" s="149" t="s">
        <v>15</v>
      </c>
      <c r="C11" s="149"/>
      <c r="D11" s="90" t="s">
        <v>13</v>
      </c>
      <c r="E11" s="49">
        <v>868</v>
      </c>
      <c r="F11" s="49">
        <v>872</v>
      </c>
      <c r="G11" s="49">
        <v>884</v>
      </c>
      <c r="H11" s="49">
        <v>890</v>
      </c>
      <c r="I11" s="49">
        <v>755</v>
      </c>
      <c r="J11" s="49">
        <v>850</v>
      </c>
      <c r="K11" s="49">
        <v>858</v>
      </c>
      <c r="L11" s="49">
        <v>966</v>
      </c>
      <c r="M11" s="49">
        <v>814</v>
      </c>
      <c r="N11" s="49">
        <v>747</v>
      </c>
      <c r="O11" s="219">
        <f t="shared" si="0"/>
        <v>-67</v>
      </c>
      <c r="P11" s="127">
        <f t="shared" si="1"/>
        <v>91.769041769041763</v>
      </c>
    </row>
    <row r="12" spans="1:16" s="5" customFormat="1" ht="13.5" customHeight="1" x14ac:dyDescent="0.2">
      <c r="A12" s="88">
        <v>7</v>
      </c>
      <c r="B12" s="149" t="s">
        <v>16</v>
      </c>
      <c r="C12" s="149"/>
      <c r="D12" s="90" t="s">
        <v>17</v>
      </c>
      <c r="E12" s="51">
        <f t="shared" ref="E12:J12" si="2">E11/E9*100</f>
        <v>72.879932829554988</v>
      </c>
      <c r="F12" s="51">
        <v>72.666666666666671</v>
      </c>
      <c r="G12" s="51">
        <f t="shared" si="2"/>
        <v>72.757201646090536</v>
      </c>
      <c r="H12" s="51">
        <f t="shared" si="2"/>
        <v>72.357723577235774</v>
      </c>
      <c r="I12" s="51">
        <f t="shared" si="2"/>
        <v>60.4</v>
      </c>
      <c r="J12" s="51">
        <f t="shared" si="2"/>
        <v>66.199376947040506</v>
      </c>
      <c r="K12" s="51">
        <f>K11/K9*100</f>
        <v>66.460108443067384</v>
      </c>
      <c r="L12" s="51">
        <f>L11/L9*100</f>
        <v>73.015873015873012</v>
      </c>
      <c r="M12" s="51">
        <f>M11/M9*100</f>
        <v>59.808963997060985</v>
      </c>
      <c r="N12" s="51">
        <f t="shared" ref="N12" si="3">N11/N9*100</f>
        <v>52.128401953942785</v>
      </c>
      <c r="O12" s="127">
        <f t="shared" si="0"/>
        <v>-7.6805620431182007</v>
      </c>
      <c r="P12" s="127">
        <f t="shared" si="1"/>
        <v>87.158175748545602</v>
      </c>
    </row>
    <row r="13" spans="1:16" s="5" customFormat="1" ht="13.5" customHeight="1" x14ac:dyDescent="0.2">
      <c r="A13" s="88">
        <v>8</v>
      </c>
      <c r="B13" s="149" t="s">
        <v>18</v>
      </c>
      <c r="C13" s="149"/>
      <c r="D13" s="90" t="s">
        <v>13</v>
      </c>
      <c r="E13" s="49">
        <v>109</v>
      </c>
      <c r="F13" s="49">
        <v>114</v>
      </c>
      <c r="G13" s="15">
        <v>117</v>
      </c>
      <c r="H13" s="15">
        <v>119</v>
      </c>
      <c r="I13" s="15">
        <v>144</v>
      </c>
      <c r="J13" s="15">
        <v>149</v>
      </c>
      <c r="K13" s="15">
        <v>148</v>
      </c>
      <c r="L13" s="15">
        <v>204</v>
      </c>
      <c r="M13" s="15">
        <v>206</v>
      </c>
      <c r="N13" s="15">
        <v>210</v>
      </c>
      <c r="O13" s="219">
        <f t="shared" si="0"/>
        <v>4</v>
      </c>
      <c r="P13" s="127">
        <f t="shared" si="1"/>
        <v>101.94174757281553</v>
      </c>
    </row>
    <row r="14" spans="1:16" s="5" customFormat="1" ht="13.5" customHeight="1" x14ac:dyDescent="0.2">
      <c r="A14" s="88">
        <v>9</v>
      </c>
      <c r="B14" s="164" t="s">
        <v>19</v>
      </c>
      <c r="C14" s="164"/>
      <c r="D14" s="90" t="s">
        <v>17</v>
      </c>
      <c r="E14" s="51">
        <f t="shared" ref="E14:N14" si="4">E13/E9*100</f>
        <v>9.1519731318219986</v>
      </c>
      <c r="F14" s="51">
        <v>9.5</v>
      </c>
      <c r="G14" s="51">
        <f t="shared" si="4"/>
        <v>9.6296296296296298</v>
      </c>
      <c r="H14" s="51">
        <f t="shared" si="4"/>
        <v>9.6747967479674788</v>
      </c>
      <c r="I14" s="51">
        <f t="shared" si="4"/>
        <v>11.52</v>
      </c>
      <c r="J14" s="51">
        <f t="shared" si="4"/>
        <v>11.604361370716511</v>
      </c>
      <c r="K14" s="51">
        <f t="shared" si="4"/>
        <v>11.463981409759876</v>
      </c>
      <c r="L14" s="51">
        <f t="shared" si="4"/>
        <v>15.419501133786847</v>
      </c>
      <c r="M14" s="51">
        <f t="shared" si="4"/>
        <v>15.135929463629685</v>
      </c>
      <c r="N14" s="51">
        <f t="shared" si="4"/>
        <v>14.654570830425682</v>
      </c>
      <c r="O14" s="127">
        <f t="shared" si="0"/>
        <v>-0.48135863320400318</v>
      </c>
      <c r="P14" s="127">
        <f t="shared" si="1"/>
        <v>96.819761651501707</v>
      </c>
    </row>
    <row r="15" spans="1:16" s="5" customFormat="1" ht="21.75" customHeight="1" x14ac:dyDescent="0.2">
      <c r="A15" s="88">
        <v>10</v>
      </c>
      <c r="B15" s="149" t="s">
        <v>20</v>
      </c>
      <c r="C15" s="149"/>
      <c r="D15" s="90" t="s">
        <v>13</v>
      </c>
      <c r="E15" s="52">
        <v>339</v>
      </c>
      <c r="F15" s="52">
        <v>361</v>
      </c>
      <c r="G15" s="53">
        <v>368</v>
      </c>
      <c r="H15" s="53">
        <v>371</v>
      </c>
      <c r="I15" s="53">
        <v>494</v>
      </c>
      <c r="J15" s="53">
        <v>475</v>
      </c>
      <c r="K15" s="53">
        <v>474</v>
      </c>
      <c r="L15" s="53">
        <v>639</v>
      </c>
      <c r="M15" s="53">
        <v>643</v>
      </c>
      <c r="N15" s="53">
        <v>650</v>
      </c>
      <c r="O15" s="219">
        <f t="shared" si="0"/>
        <v>7</v>
      </c>
      <c r="P15" s="127">
        <f t="shared" si="1"/>
        <v>101.08864696734059</v>
      </c>
    </row>
    <row r="16" spans="1:16" s="5" customFormat="1" ht="13.5" customHeight="1" x14ac:dyDescent="0.2">
      <c r="A16" s="88">
        <v>11</v>
      </c>
      <c r="B16" s="164" t="s">
        <v>19</v>
      </c>
      <c r="C16" s="164"/>
      <c r="D16" s="90" t="s">
        <v>17</v>
      </c>
      <c r="E16" s="51">
        <f t="shared" ref="E16:N16" si="5">E15/E9*100</f>
        <v>28.463476070528966</v>
      </c>
      <c r="F16" s="51">
        <v>30.083333333333336</v>
      </c>
      <c r="G16" s="51">
        <f t="shared" si="5"/>
        <v>30.288065843621396</v>
      </c>
      <c r="H16" s="51">
        <f t="shared" si="5"/>
        <v>30.162601626016261</v>
      </c>
      <c r="I16" s="51">
        <f t="shared" si="5"/>
        <v>39.519999999999996</v>
      </c>
      <c r="J16" s="51">
        <f t="shared" si="5"/>
        <v>36.993769470404985</v>
      </c>
      <c r="K16" s="51">
        <f t="shared" si="5"/>
        <v>36.715724244771494</v>
      </c>
      <c r="L16" s="51">
        <f t="shared" si="5"/>
        <v>48.299319727891152</v>
      </c>
      <c r="M16" s="51">
        <f t="shared" si="5"/>
        <v>47.244673034533427</v>
      </c>
      <c r="N16" s="51">
        <f t="shared" si="5"/>
        <v>45.359385903698538</v>
      </c>
      <c r="O16" s="127">
        <f t="shared" si="0"/>
        <v>-1.8852871308348895</v>
      </c>
      <c r="P16" s="127">
        <f t="shared" si="1"/>
        <v>96.009524440021337</v>
      </c>
    </row>
    <row r="17" spans="1:18" s="5" customFormat="1" ht="13.5" customHeight="1" x14ac:dyDescent="0.2">
      <c r="A17" s="88">
        <v>12</v>
      </c>
      <c r="B17" s="149" t="s">
        <v>21</v>
      </c>
      <c r="C17" s="149"/>
      <c r="D17" s="90" t="s">
        <v>13</v>
      </c>
      <c r="E17" s="49">
        <v>304</v>
      </c>
      <c r="F17" s="49">
        <v>291</v>
      </c>
      <c r="G17" s="15">
        <v>318</v>
      </c>
      <c r="H17" s="15">
        <v>323</v>
      </c>
      <c r="I17" s="15">
        <v>498</v>
      </c>
      <c r="J17" s="15">
        <v>574</v>
      </c>
      <c r="K17" s="15">
        <v>582</v>
      </c>
      <c r="L17" s="109"/>
      <c r="M17" s="15">
        <f>1560-709</f>
        <v>851</v>
      </c>
      <c r="N17" s="15">
        <v>906</v>
      </c>
      <c r="O17" s="219">
        <f t="shared" si="0"/>
        <v>55</v>
      </c>
      <c r="P17" s="127">
        <f t="shared" si="1"/>
        <v>106.46298472385429</v>
      </c>
    </row>
    <row r="18" spans="1:18" s="5" customFormat="1" ht="13.5" customHeight="1" x14ac:dyDescent="0.2">
      <c r="A18" s="88">
        <v>13</v>
      </c>
      <c r="B18" s="164" t="s">
        <v>19</v>
      </c>
      <c r="C18" s="164"/>
      <c r="D18" s="90" t="s">
        <v>17</v>
      </c>
      <c r="E18" s="51">
        <f t="shared" ref="E18:N18" si="6">E17/E9*100</f>
        <v>25.524769101595297</v>
      </c>
      <c r="F18" s="51">
        <v>24.25</v>
      </c>
      <c r="G18" s="51">
        <f t="shared" si="6"/>
        <v>26.172839506172842</v>
      </c>
      <c r="H18" s="51">
        <f t="shared" si="6"/>
        <v>26.260162601626014</v>
      </c>
      <c r="I18" s="51">
        <f t="shared" si="6"/>
        <v>39.839999999999996</v>
      </c>
      <c r="J18" s="51">
        <f t="shared" si="6"/>
        <v>44.704049844236756</v>
      </c>
      <c r="K18" s="51">
        <f t="shared" si="6"/>
        <v>45.081332300542215</v>
      </c>
      <c r="L18" s="51">
        <f t="shared" si="6"/>
        <v>0</v>
      </c>
      <c r="M18" s="51">
        <f t="shared" si="6"/>
        <v>62.527553269654668</v>
      </c>
      <c r="N18" s="51">
        <f t="shared" si="6"/>
        <v>63.224005582693657</v>
      </c>
      <c r="O18" s="127">
        <f t="shared" si="0"/>
        <v>0.69645231303898925</v>
      </c>
      <c r="P18" s="127">
        <f t="shared" si="1"/>
        <v>101.11383266515401</v>
      </c>
    </row>
    <row r="19" spans="1:18" s="5" customFormat="1" ht="18" customHeight="1" x14ac:dyDescent="0.2">
      <c r="A19" s="8">
        <v>14</v>
      </c>
      <c r="B19" s="154" t="s">
        <v>22</v>
      </c>
      <c r="C19" s="154"/>
      <c r="D19" s="9" t="s">
        <v>23</v>
      </c>
      <c r="E19" s="50">
        <v>4335</v>
      </c>
      <c r="F19" s="50">
        <v>4213</v>
      </c>
      <c r="G19" s="50">
        <v>4214</v>
      </c>
      <c r="H19" s="50">
        <v>4291</v>
      </c>
      <c r="I19" s="50">
        <v>4269</v>
      </c>
      <c r="J19" s="50">
        <v>4295</v>
      </c>
      <c r="K19" s="50">
        <v>4366</v>
      </c>
      <c r="L19" s="50">
        <v>4517</v>
      </c>
      <c r="M19" s="50">
        <v>4551</v>
      </c>
      <c r="N19" s="50">
        <f t="shared" ref="N19" si="7">N20+N21</f>
        <v>4746</v>
      </c>
      <c r="O19" s="219">
        <f t="shared" si="0"/>
        <v>195</v>
      </c>
      <c r="P19" s="127">
        <f t="shared" si="1"/>
        <v>104.2847725774555</v>
      </c>
    </row>
    <row r="20" spans="1:18" s="5" customFormat="1" ht="13.5" customHeight="1" x14ac:dyDescent="0.2">
      <c r="A20" s="88">
        <v>15</v>
      </c>
      <c r="B20" s="149" t="s">
        <v>24</v>
      </c>
      <c r="C20" s="149"/>
      <c r="D20" s="90" t="s">
        <v>23</v>
      </c>
      <c r="E20" s="49">
        <v>2156</v>
      </c>
      <c r="F20" s="49">
        <v>2110</v>
      </c>
      <c r="G20" s="49">
        <v>2091</v>
      </c>
      <c r="H20" s="49">
        <v>2161</v>
      </c>
      <c r="I20" s="49">
        <v>2133</v>
      </c>
      <c r="J20" s="49">
        <v>2159</v>
      </c>
      <c r="K20" s="49">
        <v>2197</v>
      </c>
      <c r="L20" s="49">
        <v>2327</v>
      </c>
      <c r="M20" s="49">
        <v>2316</v>
      </c>
      <c r="N20" s="49">
        <v>2418</v>
      </c>
      <c r="O20" s="219">
        <f t="shared" si="0"/>
        <v>102</v>
      </c>
      <c r="P20" s="127">
        <f t="shared" si="1"/>
        <v>104.4041450777202</v>
      </c>
    </row>
    <row r="21" spans="1:18" s="5" customFormat="1" ht="13.5" customHeight="1" x14ac:dyDescent="0.2">
      <c r="A21" s="88">
        <v>16</v>
      </c>
      <c r="B21" s="149" t="s">
        <v>25</v>
      </c>
      <c r="C21" s="149"/>
      <c r="D21" s="90" t="s">
        <v>23</v>
      </c>
      <c r="E21" s="49">
        <v>2179</v>
      </c>
      <c r="F21" s="49">
        <v>2103</v>
      </c>
      <c r="G21" s="49">
        <v>2123</v>
      </c>
      <c r="H21" s="49">
        <v>2130</v>
      </c>
      <c r="I21" s="49">
        <v>2136</v>
      </c>
      <c r="J21" s="49">
        <v>2136</v>
      </c>
      <c r="K21" s="49">
        <v>2169</v>
      </c>
      <c r="L21" s="49">
        <v>2190</v>
      </c>
      <c r="M21" s="49">
        <v>2235</v>
      </c>
      <c r="N21" s="49">
        <v>2328</v>
      </c>
      <c r="O21" s="219">
        <f t="shared" si="0"/>
        <v>93</v>
      </c>
      <c r="P21" s="127">
        <f t="shared" si="1"/>
        <v>104.16107382550335</v>
      </c>
    </row>
    <row r="22" spans="1:18" s="5" customFormat="1" ht="13.5" customHeight="1" x14ac:dyDescent="0.2">
      <c r="A22" s="88">
        <v>17</v>
      </c>
      <c r="B22" s="149" t="s">
        <v>26</v>
      </c>
      <c r="C22" s="149"/>
      <c r="D22" s="90" t="s">
        <v>23</v>
      </c>
      <c r="E22" s="49">
        <v>1192</v>
      </c>
      <c r="F22" s="49">
        <v>1189</v>
      </c>
      <c r="G22" s="49">
        <v>1184</v>
      </c>
      <c r="H22" s="49">
        <v>1215</v>
      </c>
      <c r="I22" s="49">
        <v>1672</v>
      </c>
      <c r="J22" s="49">
        <v>1422</v>
      </c>
      <c r="K22" s="49">
        <v>1449</v>
      </c>
      <c r="L22" s="49">
        <v>1210</v>
      </c>
      <c r="M22" s="49">
        <v>2156</v>
      </c>
      <c r="N22" s="49">
        <v>2569</v>
      </c>
      <c r="O22" s="219">
        <f t="shared" si="0"/>
        <v>413</v>
      </c>
      <c r="P22" s="127">
        <f t="shared" si="1"/>
        <v>119.15584415584415</v>
      </c>
      <c r="R22" s="118"/>
    </row>
    <row r="23" spans="1:18" s="5" customFormat="1" ht="13.5" customHeight="1" x14ac:dyDescent="0.2">
      <c r="A23" s="88">
        <v>18</v>
      </c>
      <c r="B23" s="163" t="s">
        <v>15</v>
      </c>
      <c r="C23" s="163"/>
      <c r="D23" s="90" t="s">
        <v>23</v>
      </c>
      <c r="E23" s="49">
        <f>E19-E22</f>
        <v>3143</v>
      </c>
      <c r="F23" s="49">
        <v>3024</v>
      </c>
      <c r="G23" s="49">
        <f>G19-G22</f>
        <v>3030</v>
      </c>
      <c r="H23" s="49">
        <v>3076</v>
      </c>
      <c r="I23" s="49">
        <v>2597</v>
      </c>
      <c r="J23" s="49">
        <v>2873</v>
      </c>
      <c r="K23" s="49">
        <v>2917</v>
      </c>
      <c r="L23" s="49">
        <v>3307</v>
      </c>
      <c r="M23" s="49">
        <v>2395</v>
      </c>
      <c r="N23" s="49">
        <v>2177</v>
      </c>
      <c r="O23" s="219">
        <f t="shared" si="0"/>
        <v>-218</v>
      </c>
      <c r="P23" s="127">
        <f t="shared" si="1"/>
        <v>90.897703549060537</v>
      </c>
    </row>
    <row r="24" spans="1:18" s="5" customFormat="1" ht="13.5" customHeight="1" x14ac:dyDescent="0.2">
      <c r="A24" s="88">
        <v>19</v>
      </c>
      <c r="B24" s="149" t="s">
        <v>27</v>
      </c>
      <c r="C24" s="149"/>
      <c r="D24" s="90" t="s">
        <v>23</v>
      </c>
      <c r="E24" s="49">
        <f>E19-E25-E26</f>
        <v>1281</v>
      </c>
      <c r="F24" s="49">
        <v>1214</v>
      </c>
      <c r="G24" s="49">
        <f>G19-G25-G26</f>
        <v>1238</v>
      </c>
      <c r="H24" s="49">
        <f>H19-H25-H26</f>
        <v>1278</v>
      </c>
      <c r="I24" s="49">
        <v>1280</v>
      </c>
      <c r="J24" s="49">
        <v>1277</v>
      </c>
      <c r="K24" s="49">
        <v>1298</v>
      </c>
      <c r="L24" s="49">
        <v>1348</v>
      </c>
      <c r="M24" s="49">
        <v>1361</v>
      </c>
      <c r="N24" s="49">
        <v>1431</v>
      </c>
      <c r="O24" s="219">
        <f t="shared" si="0"/>
        <v>70</v>
      </c>
      <c r="P24" s="127">
        <f t="shared" si="1"/>
        <v>105.14327700220427</v>
      </c>
      <c r="R24" s="118"/>
    </row>
    <row r="25" spans="1:18" s="5" customFormat="1" ht="13.5" customHeight="1" x14ac:dyDescent="0.2">
      <c r="A25" s="88">
        <v>20</v>
      </c>
      <c r="B25" s="162" t="s">
        <v>28</v>
      </c>
      <c r="C25" s="162"/>
      <c r="D25" s="90" t="s">
        <v>23</v>
      </c>
      <c r="E25" s="49">
        <v>2816</v>
      </c>
      <c r="F25" s="49">
        <v>2752</v>
      </c>
      <c r="G25" s="49">
        <v>2734</v>
      </c>
      <c r="H25" s="49">
        <v>2767</v>
      </c>
      <c r="I25" s="49">
        <v>2738</v>
      </c>
      <c r="J25" s="49">
        <v>2769</v>
      </c>
      <c r="K25" s="49">
        <v>2812</v>
      </c>
      <c r="L25" s="49">
        <v>2910</v>
      </c>
      <c r="M25" s="49">
        <v>2916</v>
      </c>
      <c r="N25" s="49">
        <v>3023</v>
      </c>
      <c r="O25" s="219">
        <f t="shared" si="0"/>
        <v>107</v>
      </c>
      <c r="P25" s="127">
        <f t="shared" si="1"/>
        <v>103.66941015089164</v>
      </c>
    </row>
    <row r="26" spans="1:18" s="5" customFormat="1" ht="13.5" customHeight="1" x14ac:dyDescent="0.2">
      <c r="A26" s="88">
        <v>21</v>
      </c>
      <c r="B26" s="162" t="s">
        <v>29</v>
      </c>
      <c r="C26" s="162"/>
      <c r="D26" s="90" t="s">
        <v>23</v>
      </c>
      <c r="E26" s="49">
        <v>238</v>
      </c>
      <c r="F26" s="49">
        <v>247</v>
      </c>
      <c r="G26" s="49">
        <v>242</v>
      </c>
      <c r="H26" s="49">
        <v>246</v>
      </c>
      <c r="I26" s="49">
        <v>251</v>
      </c>
      <c r="J26" s="49">
        <v>249</v>
      </c>
      <c r="K26" s="49">
        <v>256</v>
      </c>
      <c r="L26" s="49">
        <v>259</v>
      </c>
      <c r="M26" s="49">
        <v>274</v>
      </c>
      <c r="N26" s="49">
        <v>292</v>
      </c>
      <c r="O26" s="219">
        <f t="shared" si="0"/>
        <v>18</v>
      </c>
      <c r="P26" s="127">
        <f t="shared" si="1"/>
        <v>106.56934306569343</v>
      </c>
    </row>
    <row r="27" spans="1:18" s="5" customFormat="1" ht="13.5" customHeight="1" x14ac:dyDescent="0.2">
      <c r="A27" s="88">
        <v>22</v>
      </c>
      <c r="B27" s="149" t="s">
        <v>30</v>
      </c>
      <c r="C27" s="149"/>
      <c r="D27" s="90" t="s">
        <v>23</v>
      </c>
      <c r="E27" s="15">
        <v>7</v>
      </c>
      <c r="F27" s="15">
        <v>5</v>
      </c>
      <c r="G27" s="15">
        <v>8</v>
      </c>
      <c r="H27" s="15">
        <v>7</v>
      </c>
      <c r="I27" s="15">
        <v>6</v>
      </c>
      <c r="J27" s="15">
        <v>6</v>
      </c>
      <c r="K27" s="15">
        <v>2</v>
      </c>
      <c r="L27" s="15">
        <v>3</v>
      </c>
      <c r="M27" s="15">
        <v>4</v>
      </c>
      <c r="N27" s="15">
        <v>2</v>
      </c>
      <c r="O27" s="219">
        <f t="shared" si="0"/>
        <v>-2</v>
      </c>
      <c r="P27" s="127">
        <f t="shared" si="1"/>
        <v>50</v>
      </c>
    </row>
    <row r="28" spans="1:18" s="5" customFormat="1" ht="13.5" customHeight="1" x14ac:dyDescent="0.2">
      <c r="A28" s="88">
        <v>23</v>
      </c>
      <c r="B28" s="149" t="s">
        <v>31</v>
      </c>
      <c r="C28" s="149"/>
      <c r="D28" s="90" t="s">
        <v>23</v>
      </c>
      <c r="E28" s="15">
        <v>56</v>
      </c>
      <c r="F28" s="15">
        <v>55</v>
      </c>
      <c r="G28" s="15">
        <v>49</v>
      </c>
      <c r="H28" s="15">
        <v>52</v>
      </c>
      <c r="I28" s="15">
        <v>53</v>
      </c>
      <c r="J28" s="15">
        <v>40</v>
      </c>
      <c r="K28" s="15">
        <v>44</v>
      </c>
      <c r="L28" s="15">
        <v>43</v>
      </c>
      <c r="M28" s="15">
        <v>38</v>
      </c>
      <c r="N28" s="15">
        <v>32</v>
      </c>
      <c r="O28" s="219">
        <f t="shared" si="0"/>
        <v>-6</v>
      </c>
      <c r="P28" s="127">
        <f t="shared" si="1"/>
        <v>84.210526315789465</v>
      </c>
    </row>
    <row r="29" spans="1:18" s="5" customFormat="1" ht="13.5" customHeight="1" x14ac:dyDescent="0.2">
      <c r="A29" s="88">
        <v>24</v>
      </c>
      <c r="B29" s="149" t="s">
        <v>32</v>
      </c>
      <c r="C29" s="149"/>
      <c r="D29" s="90" t="s">
        <v>23</v>
      </c>
      <c r="E29" s="15">
        <v>182</v>
      </c>
      <c r="F29" s="15">
        <v>200</v>
      </c>
      <c r="G29" s="15">
        <v>196</v>
      </c>
      <c r="H29" s="15">
        <v>210</v>
      </c>
      <c r="I29" s="15">
        <v>225</v>
      </c>
      <c r="J29" s="15">
        <v>192</v>
      </c>
      <c r="K29" s="15">
        <v>195</v>
      </c>
      <c r="L29" s="15">
        <v>232</v>
      </c>
      <c r="M29" s="15">
        <v>229</v>
      </c>
      <c r="N29" s="15">
        <v>238</v>
      </c>
      <c r="O29" s="219">
        <f t="shared" si="0"/>
        <v>9</v>
      </c>
      <c r="P29" s="127">
        <f t="shared" si="1"/>
        <v>103.93013100436681</v>
      </c>
    </row>
    <row r="30" spans="1:18" s="5" customFormat="1" ht="13.5" customHeight="1" x14ac:dyDescent="0.2">
      <c r="A30" s="88">
        <v>25</v>
      </c>
      <c r="B30" s="149" t="s">
        <v>33</v>
      </c>
      <c r="C30" s="149"/>
      <c r="D30" s="90" t="s">
        <v>23</v>
      </c>
      <c r="E30" s="15">
        <v>25</v>
      </c>
      <c r="F30" s="15">
        <v>39</v>
      </c>
      <c r="G30" s="15">
        <v>72</v>
      </c>
      <c r="H30" s="15">
        <v>33</v>
      </c>
      <c r="I30" s="15">
        <v>32</v>
      </c>
      <c r="J30" s="15">
        <v>49</v>
      </c>
      <c r="K30" s="15">
        <v>51</v>
      </c>
      <c r="L30" s="15">
        <v>89</v>
      </c>
      <c r="M30" s="15">
        <v>84</v>
      </c>
      <c r="N30" s="15">
        <v>118</v>
      </c>
      <c r="O30" s="219">
        <f t="shared" si="0"/>
        <v>34</v>
      </c>
      <c r="P30" s="127">
        <f t="shared" si="1"/>
        <v>140.47619047619045</v>
      </c>
    </row>
    <row r="31" spans="1:18" s="5" customFormat="1" ht="13.5" customHeight="1" x14ac:dyDescent="0.2">
      <c r="A31" s="88">
        <v>26</v>
      </c>
      <c r="B31" s="149" t="s">
        <v>34</v>
      </c>
      <c r="C31" s="149"/>
      <c r="D31" s="90" t="s">
        <v>23</v>
      </c>
      <c r="E31" s="15">
        <v>165</v>
      </c>
      <c r="F31" s="15">
        <v>196</v>
      </c>
      <c r="G31" s="15">
        <v>144</v>
      </c>
      <c r="H31" s="15">
        <v>97</v>
      </c>
      <c r="I31" s="15">
        <v>74</v>
      </c>
      <c r="J31" s="15">
        <v>116</v>
      </c>
      <c r="K31" s="15">
        <v>123</v>
      </c>
      <c r="L31" s="15">
        <v>113</v>
      </c>
      <c r="M31" s="15">
        <v>62</v>
      </c>
      <c r="N31" s="15">
        <v>51</v>
      </c>
      <c r="O31" s="219">
        <f t="shared" si="0"/>
        <v>-11</v>
      </c>
      <c r="P31" s="127">
        <f t="shared" si="1"/>
        <v>82.258064516129039</v>
      </c>
    </row>
    <row r="32" spans="1:18" s="5" customFormat="1" ht="13.5" customHeight="1" x14ac:dyDescent="0.2">
      <c r="A32" s="88">
        <v>27</v>
      </c>
      <c r="B32" s="149" t="s">
        <v>35</v>
      </c>
      <c r="C32" s="149"/>
      <c r="D32" s="90" t="s">
        <v>23</v>
      </c>
      <c r="E32" s="49">
        <v>2343</v>
      </c>
      <c r="F32" s="49">
        <v>1598</v>
      </c>
      <c r="G32" s="49">
        <v>1782</v>
      </c>
      <c r="H32" s="49">
        <v>1875</v>
      </c>
      <c r="I32" s="49">
        <v>1840</v>
      </c>
      <c r="J32" s="49">
        <v>1865</v>
      </c>
      <c r="K32" s="49">
        <v>1886</v>
      </c>
      <c r="L32" s="110"/>
      <c r="M32" s="110">
        <v>1879</v>
      </c>
      <c r="N32" s="110">
        <v>2070</v>
      </c>
      <c r="O32" s="219">
        <f t="shared" si="0"/>
        <v>191</v>
      </c>
      <c r="P32" s="127">
        <f t="shared" si="1"/>
        <v>110.16498137307079</v>
      </c>
    </row>
    <row r="33" spans="1:16" s="5" customFormat="1" ht="13.5" customHeight="1" x14ac:dyDescent="0.2">
      <c r="A33" s="88">
        <v>28</v>
      </c>
      <c r="B33" s="149" t="s">
        <v>36</v>
      </c>
      <c r="C33" s="149"/>
      <c r="D33" s="90" t="s">
        <v>23</v>
      </c>
      <c r="E33" s="15">
        <v>8</v>
      </c>
      <c r="F33" s="15">
        <v>12</v>
      </c>
      <c r="G33" s="15">
        <v>36</v>
      </c>
      <c r="H33" s="15">
        <v>28</v>
      </c>
      <c r="I33" s="15">
        <v>13</v>
      </c>
      <c r="J33" s="15">
        <v>17</v>
      </c>
      <c r="K33" s="15">
        <v>16</v>
      </c>
      <c r="L33" s="15">
        <v>4</v>
      </c>
      <c r="M33" s="15">
        <v>17</v>
      </c>
      <c r="N33" s="15">
        <v>49</v>
      </c>
      <c r="O33" s="219">
        <f t="shared" si="0"/>
        <v>32</v>
      </c>
      <c r="P33" s="127">
        <f t="shared" si="1"/>
        <v>288.23529411764707</v>
      </c>
    </row>
    <row r="34" spans="1:16" s="5" customFormat="1" ht="13.5" customHeight="1" x14ac:dyDescent="0.2">
      <c r="A34" s="88">
        <v>29</v>
      </c>
      <c r="B34" s="149" t="s">
        <v>37</v>
      </c>
      <c r="C34" s="149"/>
      <c r="D34" s="90" t="s">
        <v>23</v>
      </c>
      <c r="E34" s="15">
        <v>49</v>
      </c>
      <c r="F34" s="15">
        <v>53</v>
      </c>
      <c r="G34" s="15">
        <v>117</v>
      </c>
      <c r="H34" s="15">
        <v>99</v>
      </c>
      <c r="I34" s="15">
        <v>24</v>
      </c>
      <c r="J34" s="15">
        <v>69</v>
      </c>
      <c r="K34" s="15">
        <v>57</v>
      </c>
      <c r="L34" s="15">
        <v>59</v>
      </c>
      <c r="M34" s="15">
        <v>52</v>
      </c>
      <c r="N34" s="15">
        <v>165</v>
      </c>
      <c r="O34" s="219">
        <f t="shared" si="0"/>
        <v>113</v>
      </c>
      <c r="P34" s="127">
        <f t="shared" si="1"/>
        <v>317.30769230769226</v>
      </c>
    </row>
    <row r="35" spans="1:16" s="5" customFormat="1" ht="21.75" customHeight="1" x14ac:dyDescent="0.2">
      <c r="A35" s="88">
        <v>30</v>
      </c>
      <c r="B35" s="149" t="s">
        <v>38</v>
      </c>
      <c r="C35" s="149"/>
      <c r="D35" s="90" t="s">
        <v>23</v>
      </c>
      <c r="E35" s="15">
        <v>59</v>
      </c>
      <c r="F35" s="15">
        <v>49</v>
      </c>
      <c r="G35" s="15">
        <v>93</v>
      </c>
      <c r="H35" s="15">
        <v>99</v>
      </c>
      <c r="I35" s="15">
        <v>22</v>
      </c>
      <c r="J35" s="15">
        <v>43</v>
      </c>
      <c r="K35" s="15">
        <v>20</v>
      </c>
      <c r="L35" s="15">
        <v>36</v>
      </c>
      <c r="M35" s="15">
        <v>8</v>
      </c>
      <c r="N35" s="15">
        <v>43</v>
      </c>
      <c r="O35" s="219">
        <f t="shared" si="0"/>
        <v>35</v>
      </c>
      <c r="P35" s="127">
        <f t="shared" si="1"/>
        <v>537.5</v>
      </c>
    </row>
    <row r="36" spans="1:16" s="5" customFormat="1" ht="13.5" customHeight="1" x14ac:dyDescent="0.2">
      <c r="A36" s="88">
        <v>31</v>
      </c>
      <c r="B36" s="149" t="s">
        <v>39</v>
      </c>
      <c r="C36" s="149"/>
      <c r="D36" s="90" t="s">
        <v>40</v>
      </c>
      <c r="E36" s="54">
        <v>299</v>
      </c>
      <c r="F36" s="54">
        <v>350.5</v>
      </c>
      <c r="G36" s="54">
        <v>578.70000000000005</v>
      </c>
      <c r="H36" s="55">
        <v>868.90000000000009</v>
      </c>
      <c r="I36" s="55">
        <v>1439.6</v>
      </c>
      <c r="J36" s="55">
        <v>1702.3</v>
      </c>
      <c r="K36" s="55">
        <v>1662.4</v>
      </c>
      <c r="L36" s="55">
        <v>1656.4</v>
      </c>
      <c r="M36" s="55">
        <v>1655</v>
      </c>
      <c r="N36" s="55">
        <v>2477.4</v>
      </c>
      <c r="O36" s="127">
        <f t="shared" si="0"/>
        <v>822.40000000000009</v>
      </c>
      <c r="P36" s="127">
        <f t="shared" si="1"/>
        <v>149.69184290030213</v>
      </c>
    </row>
    <row r="37" spans="1:16" s="5" customFormat="1" ht="13.5" customHeight="1" x14ac:dyDescent="0.2">
      <c r="A37" s="88">
        <v>32</v>
      </c>
      <c r="B37" s="160" t="s">
        <v>41</v>
      </c>
      <c r="C37" s="160"/>
      <c r="D37" s="90" t="s">
        <v>40</v>
      </c>
      <c r="E37" s="54">
        <v>709.8</v>
      </c>
      <c r="F37" s="54">
        <v>682.6</v>
      </c>
      <c r="G37" s="54">
        <v>809.8</v>
      </c>
      <c r="H37" s="55">
        <v>1415.3999999999999</v>
      </c>
      <c r="I37" s="55">
        <v>1964</v>
      </c>
      <c r="J37" s="55">
        <v>3334.9</v>
      </c>
      <c r="K37" s="55">
        <v>4382.8999999999996</v>
      </c>
      <c r="L37" s="55">
        <v>4753.8</v>
      </c>
      <c r="M37" s="55">
        <v>4846</v>
      </c>
      <c r="N37" s="55">
        <v>5586.2</v>
      </c>
      <c r="O37" s="127">
        <f t="shared" si="0"/>
        <v>740.19999999999982</v>
      </c>
      <c r="P37" s="127">
        <f t="shared" si="1"/>
        <v>115.27445315724307</v>
      </c>
    </row>
    <row r="38" spans="1:16" s="5" customFormat="1" ht="13.5" customHeight="1" x14ac:dyDescent="0.2">
      <c r="A38" s="88">
        <v>33</v>
      </c>
      <c r="B38" s="149" t="s">
        <v>42</v>
      </c>
      <c r="C38" s="149"/>
      <c r="D38" s="90" t="s">
        <v>40</v>
      </c>
      <c r="E38" s="54">
        <v>26.8</v>
      </c>
      <c r="F38" s="54">
        <v>50.8</v>
      </c>
      <c r="G38" s="54">
        <v>61.677399999999999</v>
      </c>
      <c r="H38" s="55">
        <v>85.1</v>
      </c>
      <c r="I38" s="55">
        <v>127.8</v>
      </c>
      <c r="J38" s="55">
        <v>143.6</v>
      </c>
      <c r="K38" s="55">
        <v>189.7</v>
      </c>
      <c r="L38" s="55">
        <v>173.7</v>
      </c>
      <c r="M38" s="55">
        <v>185.9</v>
      </c>
      <c r="N38" s="55">
        <v>337.1</v>
      </c>
      <c r="O38" s="127">
        <f t="shared" si="0"/>
        <v>151.20000000000002</v>
      </c>
      <c r="P38" s="127">
        <f t="shared" si="1"/>
        <v>181.33405056481979</v>
      </c>
    </row>
    <row r="39" spans="1:16" s="5" customFormat="1" ht="13.5" customHeight="1" x14ac:dyDescent="0.2">
      <c r="A39" s="88">
        <v>34</v>
      </c>
      <c r="B39" s="160" t="s">
        <v>43</v>
      </c>
      <c r="C39" s="160"/>
      <c r="D39" s="90" t="s">
        <v>40</v>
      </c>
      <c r="E39" s="54">
        <v>128.69999999999999</v>
      </c>
      <c r="F39" s="54">
        <v>121.3</v>
      </c>
      <c r="G39" s="54">
        <v>133.08070000000001</v>
      </c>
      <c r="H39" s="55">
        <v>173</v>
      </c>
      <c r="I39" s="55">
        <v>242.1</v>
      </c>
      <c r="J39" s="55">
        <v>2075.1</v>
      </c>
      <c r="K39" s="55">
        <v>2299.6999999999998</v>
      </c>
      <c r="L39" s="55">
        <v>1980.2</v>
      </c>
      <c r="M39" s="55">
        <v>2304.1</v>
      </c>
      <c r="N39" s="55">
        <v>2455.1999999999998</v>
      </c>
      <c r="O39" s="127">
        <f t="shared" si="0"/>
        <v>151.09999999999991</v>
      </c>
      <c r="P39" s="127">
        <f t="shared" si="1"/>
        <v>106.55787509222689</v>
      </c>
    </row>
    <row r="40" spans="1:16" s="56" customFormat="1" ht="18" customHeight="1" x14ac:dyDescent="0.2">
      <c r="A40" s="8">
        <v>35</v>
      </c>
      <c r="B40" s="154" t="s">
        <v>44</v>
      </c>
      <c r="C40" s="154"/>
      <c r="D40" s="9" t="s">
        <v>13</v>
      </c>
      <c r="E40" s="50">
        <f>E41+E43+E45+E47</f>
        <v>771</v>
      </c>
      <c r="F40" s="50">
        <v>789</v>
      </c>
      <c r="G40" s="50">
        <f>G41+G43+G45+G47</f>
        <v>809</v>
      </c>
      <c r="H40" s="50">
        <f>H41+H43+H45+H47</f>
        <v>827</v>
      </c>
      <c r="I40" s="50">
        <f>I41+I43+I45+I47</f>
        <v>864</v>
      </c>
      <c r="J40" s="50">
        <v>874</v>
      </c>
      <c r="K40" s="50">
        <v>913</v>
      </c>
      <c r="L40" s="50">
        <f>L41+L43+L45+L47</f>
        <v>965</v>
      </c>
      <c r="M40" s="50">
        <v>997</v>
      </c>
      <c r="N40" s="50">
        <v>1064</v>
      </c>
      <c r="O40" s="219">
        <f t="shared" si="0"/>
        <v>67</v>
      </c>
      <c r="P40" s="127">
        <f t="shared" si="1"/>
        <v>106.72016048144432</v>
      </c>
    </row>
    <row r="41" spans="1:16" s="5" customFormat="1" ht="13.5" customHeight="1" x14ac:dyDescent="0.2">
      <c r="A41" s="88">
        <v>36</v>
      </c>
      <c r="B41" s="152" t="s">
        <v>45</v>
      </c>
      <c r="C41" s="19" t="s">
        <v>12</v>
      </c>
      <c r="D41" s="90" t="s">
        <v>13</v>
      </c>
      <c r="E41" s="49">
        <v>574</v>
      </c>
      <c r="F41" s="49">
        <v>541</v>
      </c>
      <c r="G41" s="49">
        <v>509</v>
      </c>
      <c r="H41" s="49">
        <v>481</v>
      </c>
      <c r="I41" s="49">
        <v>467</v>
      </c>
      <c r="J41" s="49">
        <v>437</v>
      </c>
      <c r="K41" s="49">
        <v>413</v>
      </c>
      <c r="L41" s="49">
        <v>408</v>
      </c>
      <c r="M41" s="49">
        <f>M40-M43-M45-M47</f>
        <v>376</v>
      </c>
      <c r="N41" s="49">
        <v>335</v>
      </c>
      <c r="O41" s="219">
        <f t="shared" si="0"/>
        <v>-41</v>
      </c>
      <c r="P41" s="127">
        <f t="shared" si="1"/>
        <v>89.09574468085107</v>
      </c>
    </row>
    <row r="42" spans="1:16" s="5" customFormat="1" ht="13.5" customHeight="1" x14ac:dyDescent="0.2">
      <c r="A42" s="88">
        <v>37</v>
      </c>
      <c r="B42" s="152"/>
      <c r="C42" s="19" t="s">
        <v>46</v>
      </c>
      <c r="D42" s="90" t="s">
        <v>17</v>
      </c>
      <c r="E42" s="54">
        <f>E41/E40*100</f>
        <v>74.448767833981847</v>
      </c>
      <c r="F42" s="54">
        <v>68.56780735107732</v>
      </c>
      <c r="G42" s="54">
        <f>G41/G40*100</f>
        <v>62.917181705809647</v>
      </c>
      <c r="H42" s="54">
        <f>H41/H40*100</f>
        <v>58.162031438935912</v>
      </c>
      <c r="I42" s="54">
        <f>I41/I40*100</f>
        <v>54.050925925925931</v>
      </c>
      <c r="J42" s="54">
        <f t="shared" ref="J42:M42" si="8">J41/J40*100</f>
        <v>50</v>
      </c>
      <c r="K42" s="54">
        <f t="shared" si="8"/>
        <v>45.2354874041621</v>
      </c>
      <c r="L42" s="54">
        <f t="shared" si="8"/>
        <v>42.279792746113991</v>
      </c>
      <c r="M42" s="54">
        <f t="shared" si="8"/>
        <v>37.713139418254762</v>
      </c>
      <c r="N42" s="54">
        <f>N41/N40*100</f>
        <v>31.484962406015036</v>
      </c>
      <c r="O42" s="127">
        <f t="shared" si="0"/>
        <v>-6.2281770122397262</v>
      </c>
      <c r="P42" s="127">
        <f t="shared" si="1"/>
        <v>83.485392337226045</v>
      </c>
    </row>
    <row r="43" spans="1:16" s="5" customFormat="1" ht="13.5" customHeight="1" x14ac:dyDescent="0.2">
      <c r="A43" s="88">
        <v>38</v>
      </c>
      <c r="B43" s="152" t="s">
        <v>47</v>
      </c>
      <c r="C43" s="19" t="s">
        <v>12</v>
      </c>
      <c r="D43" s="90" t="s">
        <v>13</v>
      </c>
      <c r="E43" s="49">
        <v>145</v>
      </c>
      <c r="F43" s="49">
        <v>170</v>
      </c>
      <c r="G43" s="49">
        <v>204</v>
      </c>
      <c r="H43" s="49">
        <v>215</v>
      </c>
      <c r="I43" s="49">
        <v>244</v>
      </c>
      <c r="J43" s="49">
        <v>273</v>
      </c>
      <c r="K43" s="49">
        <v>294</v>
      </c>
      <c r="L43" s="49">
        <v>326</v>
      </c>
      <c r="M43" s="49">
        <v>362</v>
      </c>
      <c r="N43" s="49">
        <v>395</v>
      </c>
      <c r="O43" s="219">
        <f t="shared" si="0"/>
        <v>33</v>
      </c>
      <c r="P43" s="127">
        <f t="shared" si="1"/>
        <v>109.11602209944751</v>
      </c>
    </row>
    <row r="44" spans="1:16" s="5" customFormat="1" ht="13.5" customHeight="1" x14ac:dyDescent="0.2">
      <c r="A44" s="88">
        <v>39</v>
      </c>
      <c r="B44" s="152"/>
      <c r="C44" s="19" t="s">
        <v>46</v>
      </c>
      <c r="D44" s="90" t="s">
        <v>17</v>
      </c>
      <c r="E44" s="54">
        <f>E43/E40*100</f>
        <v>18.806744487678341</v>
      </c>
      <c r="F44" s="54">
        <v>21.546261089987325</v>
      </c>
      <c r="G44" s="54">
        <f>G43/G40*100</f>
        <v>25.21631644004944</v>
      </c>
      <c r="H44" s="54">
        <f>H43/H40*100</f>
        <v>25.997581620314392</v>
      </c>
      <c r="I44" s="54">
        <f>I43/I40*100</f>
        <v>28.240740740740737</v>
      </c>
      <c r="J44" s="54">
        <f t="shared" ref="J44:M44" si="9">J43/J40*100</f>
        <v>31.235697940503432</v>
      </c>
      <c r="K44" s="54">
        <f t="shared" si="9"/>
        <v>32.201533406352681</v>
      </c>
      <c r="L44" s="54">
        <f t="shared" si="9"/>
        <v>33.782383419689118</v>
      </c>
      <c r="M44" s="54">
        <f t="shared" si="9"/>
        <v>36.308926780341025</v>
      </c>
      <c r="N44" s="54">
        <f>N43/N40*100</f>
        <v>37.124060150375939</v>
      </c>
      <c r="O44" s="127">
        <f t="shared" si="0"/>
        <v>0.81513337003491415</v>
      </c>
      <c r="P44" s="127">
        <f t="shared" si="1"/>
        <v>102.24499439205748</v>
      </c>
    </row>
    <row r="45" spans="1:16" s="5" customFormat="1" ht="13.5" customHeight="1" x14ac:dyDescent="0.2">
      <c r="A45" s="88">
        <v>40</v>
      </c>
      <c r="B45" s="152" t="s">
        <v>48</v>
      </c>
      <c r="C45" s="19" t="s">
        <v>12</v>
      </c>
      <c r="D45" s="90" t="s">
        <v>13</v>
      </c>
      <c r="E45" s="49">
        <v>46</v>
      </c>
      <c r="F45" s="49">
        <v>64</v>
      </c>
      <c r="G45" s="49">
        <v>77</v>
      </c>
      <c r="H45" s="49">
        <v>109</v>
      </c>
      <c r="I45" s="49">
        <v>124</v>
      </c>
      <c r="J45" s="49">
        <v>129</v>
      </c>
      <c r="K45" s="49">
        <v>157</v>
      </c>
      <c r="L45" s="49">
        <v>168</v>
      </c>
      <c r="M45" s="49">
        <v>189</v>
      </c>
      <c r="N45" s="49">
        <v>233</v>
      </c>
      <c r="O45" s="219">
        <f t="shared" si="0"/>
        <v>44</v>
      </c>
      <c r="P45" s="127">
        <f t="shared" si="1"/>
        <v>123.28042328042328</v>
      </c>
    </row>
    <row r="46" spans="1:16" s="5" customFormat="1" ht="13.5" customHeight="1" x14ac:dyDescent="0.2">
      <c r="A46" s="88">
        <v>41</v>
      </c>
      <c r="B46" s="152"/>
      <c r="C46" s="19" t="s">
        <v>46</v>
      </c>
      <c r="D46" s="90" t="s">
        <v>17</v>
      </c>
      <c r="E46" s="54">
        <f>E45/E40*100</f>
        <v>5.966277561608301</v>
      </c>
      <c r="F46" s="54">
        <v>8.1115335868187568</v>
      </c>
      <c r="G46" s="54">
        <f>G45/G40*100</f>
        <v>9.5179233621755248</v>
      </c>
      <c r="H46" s="54">
        <f>H45/H40*100</f>
        <v>13.180169286577993</v>
      </c>
      <c r="I46" s="54">
        <f>I45/I40*100</f>
        <v>14.351851851851851</v>
      </c>
      <c r="J46" s="54">
        <f t="shared" ref="J46:M46" si="10">J45/J40*100</f>
        <v>14.759725400457665</v>
      </c>
      <c r="K46" s="54">
        <f t="shared" si="10"/>
        <v>17.196056955093102</v>
      </c>
      <c r="L46" s="54">
        <f t="shared" si="10"/>
        <v>17.409326424870468</v>
      </c>
      <c r="M46" s="54">
        <f t="shared" si="10"/>
        <v>18.956870611835505</v>
      </c>
      <c r="N46" s="54">
        <f>N45/N40*100</f>
        <v>21.898496240601503</v>
      </c>
      <c r="O46" s="127">
        <f t="shared" si="0"/>
        <v>2.9416256287659976</v>
      </c>
      <c r="P46" s="127">
        <f t="shared" si="1"/>
        <v>115.51746429565979</v>
      </c>
    </row>
    <row r="47" spans="1:16" s="5" customFormat="1" ht="13.5" customHeight="1" x14ac:dyDescent="0.2">
      <c r="A47" s="88">
        <v>42</v>
      </c>
      <c r="B47" s="152" t="s">
        <v>49</v>
      </c>
      <c r="C47" s="19" t="s">
        <v>12</v>
      </c>
      <c r="D47" s="90" t="s">
        <v>13</v>
      </c>
      <c r="E47" s="49">
        <v>6</v>
      </c>
      <c r="F47" s="49">
        <v>14</v>
      </c>
      <c r="G47" s="49">
        <v>19</v>
      </c>
      <c r="H47" s="49">
        <v>22</v>
      </c>
      <c r="I47" s="49">
        <v>29</v>
      </c>
      <c r="J47" s="49">
        <v>36</v>
      </c>
      <c r="K47" s="49">
        <v>49</v>
      </c>
      <c r="L47" s="49">
        <v>63</v>
      </c>
      <c r="M47" s="49">
        <v>70</v>
      </c>
      <c r="N47" s="49">
        <v>101</v>
      </c>
      <c r="O47" s="219">
        <f t="shared" si="0"/>
        <v>31</v>
      </c>
      <c r="P47" s="127">
        <f t="shared" si="1"/>
        <v>144.28571428571428</v>
      </c>
    </row>
    <row r="48" spans="1:16" s="5" customFormat="1" ht="13.5" customHeight="1" x14ac:dyDescent="0.2">
      <c r="A48" s="88">
        <v>43</v>
      </c>
      <c r="B48" s="152"/>
      <c r="C48" s="19" t="s">
        <v>46</v>
      </c>
      <c r="D48" s="90" t="s">
        <v>17</v>
      </c>
      <c r="E48" s="54">
        <f>E47/E40*100</f>
        <v>0.77821011673151752</v>
      </c>
      <c r="F48" s="54">
        <v>1.7743979721166032</v>
      </c>
      <c r="G48" s="54">
        <f>G47/G40*100</f>
        <v>2.3485784919653896</v>
      </c>
      <c r="H48" s="54">
        <f>H47/H40*100</f>
        <v>2.6602176541717046</v>
      </c>
      <c r="I48" s="54">
        <f>I47/I40*100</f>
        <v>3.3564814814814818</v>
      </c>
      <c r="J48" s="54">
        <f t="shared" ref="J48:M48" si="11">J47/J40*100</f>
        <v>4.1189931350114417</v>
      </c>
      <c r="K48" s="54">
        <f t="shared" si="11"/>
        <v>5.3669222343921135</v>
      </c>
      <c r="L48" s="54">
        <f t="shared" si="11"/>
        <v>6.528497409326425</v>
      </c>
      <c r="M48" s="54">
        <f t="shared" si="11"/>
        <v>7.0210631895687063</v>
      </c>
      <c r="N48" s="54">
        <f>N47/N40*100</f>
        <v>9.4924812030075181</v>
      </c>
      <c r="O48" s="127">
        <f t="shared" si="0"/>
        <v>2.4714180134388117</v>
      </c>
      <c r="P48" s="127">
        <f t="shared" si="1"/>
        <v>135.2000537056928</v>
      </c>
    </row>
    <row r="49" spans="1:16" s="56" customFormat="1" ht="15" customHeight="1" x14ac:dyDescent="0.2">
      <c r="A49" s="8">
        <v>44</v>
      </c>
      <c r="B49" s="177" t="s">
        <v>50</v>
      </c>
      <c r="C49" s="177"/>
      <c r="D49" s="9" t="s">
        <v>13</v>
      </c>
      <c r="E49" s="50">
        <v>569</v>
      </c>
      <c r="F49" s="50">
        <v>636</v>
      </c>
      <c r="G49" s="50">
        <v>657</v>
      </c>
      <c r="H49" s="50">
        <v>625</v>
      </c>
      <c r="I49" s="50">
        <v>612</v>
      </c>
      <c r="J49" s="50">
        <v>601</v>
      </c>
      <c r="K49" s="50">
        <v>617</v>
      </c>
      <c r="L49" s="22">
        <v>696</v>
      </c>
      <c r="M49" s="22">
        <v>709</v>
      </c>
      <c r="N49" s="22">
        <v>822</v>
      </c>
      <c r="O49" s="219">
        <f t="shared" si="0"/>
        <v>113</v>
      </c>
      <c r="P49" s="127">
        <f t="shared" si="1"/>
        <v>115.9379407616361</v>
      </c>
    </row>
    <row r="50" spans="1:16" s="5" customFormat="1" ht="13.5" customHeight="1" x14ac:dyDescent="0.2">
      <c r="A50" s="88">
        <v>45</v>
      </c>
      <c r="B50" s="149" t="s">
        <v>51</v>
      </c>
      <c r="C50" s="149"/>
      <c r="D50" s="90" t="s">
        <v>13</v>
      </c>
      <c r="E50" s="49">
        <v>399</v>
      </c>
      <c r="F50" s="49">
        <v>449</v>
      </c>
      <c r="G50" s="15">
        <v>473</v>
      </c>
      <c r="H50" s="15">
        <v>607</v>
      </c>
      <c r="I50" s="15">
        <v>492</v>
      </c>
      <c r="J50" s="15">
        <v>595</v>
      </c>
      <c r="K50" s="15">
        <v>584</v>
      </c>
      <c r="L50" s="11">
        <v>674</v>
      </c>
      <c r="M50" s="11">
        <v>692</v>
      </c>
      <c r="N50" s="11">
        <v>735</v>
      </c>
      <c r="O50" s="219">
        <f t="shared" si="0"/>
        <v>43</v>
      </c>
      <c r="P50" s="127">
        <f t="shared" si="1"/>
        <v>106.21387283236994</v>
      </c>
    </row>
    <row r="51" spans="1:16" s="5" customFormat="1" ht="13.5" customHeight="1" x14ac:dyDescent="0.2">
      <c r="A51" s="88">
        <v>46</v>
      </c>
      <c r="B51" s="149" t="s">
        <v>52</v>
      </c>
      <c r="C51" s="149"/>
      <c r="D51" s="90" t="s">
        <v>17</v>
      </c>
      <c r="E51" s="54">
        <f t="shared" ref="E51:K51" si="12">E50/E49*100</f>
        <v>70.123022847100174</v>
      </c>
      <c r="F51" s="54">
        <v>70.59748427672956</v>
      </c>
      <c r="G51" s="54">
        <f t="shared" si="12"/>
        <v>71.993911719939121</v>
      </c>
      <c r="H51" s="54">
        <f t="shared" si="12"/>
        <v>97.11999999999999</v>
      </c>
      <c r="I51" s="54">
        <f t="shared" si="12"/>
        <v>80.392156862745097</v>
      </c>
      <c r="J51" s="54">
        <f t="shared" si="12"/>
        <v>99.001663893510823</v>
      </c>
      <c r="K51" s="54">
        <f t="shared" si="12"/>
        <v>94.651539708265801</v>
      </c>
      <c r="L51" s="25">
        <f>L50/L49*100</f>
        <v>96.839080459770116</v>
      </c>
      <c r="M51" s="25">
        <f>M50/M49*100</f>
        <v>97.60225669957687</v>
      </c>
      <c r="N51" s="25">
        <f>N50/N49*100</f>
        <v>89.416058394160586</v>
      </c>
      <c r="O51" s="127">
        <f t="shared" si="0"/>
        <v>-8.1861983054162835</v>
      </c>
      <c r="P51" s="127">
        <f t="shared" si="1"/>
        <v>91.612695666849504</v>
      </c>
    </row>
    <row r="52" spans="1:16" s="5" customFormat="1" ht="13.5" customHeight="1" x14ac:dyDescent="0.2">
      <c r="A52" s="88">
        <v>47</v>
      </c>
      <c r="B52" s="149" t="s">
        <v>53</v>
      </c>
      <c r="C52" s="149"/>
      <c r="D52" s="90" t="s">
        <v>13</v>
      </c>
      <c r="E52" s="49">
        <v>420</v>
      </c>
      <c r="F52" s="49">
        <v>535</v>
      </c>
      <c r="G52" s="15">
        <v>409</v>
      </c>
      <c r="H52" s="15">
        <v>618</v>
      </c>
      <c r="I52" s="15">
        <v>459</v>
      </c>
      <c r="J52" s="15">
        <v>510</v>
      </c>
      <c r="K52" s="15">
        <v>530</v>
      </c>
      <c r="L52" s="11">
        <v>619</v>
      </c>
      <c r="M52" s="11">
        <v>645</v>
      </c>
      <c r="N52" s="11">
        <v>631</v>
      </c>
      <c r="O52" s="219">
        <f t="shared" si="0"/>
        <v>-14</v>
      </c>
      <c r="P52" s="127">
        <f t="shared" si="1"/>
        <v>97.829457364341081</v>
      </c>
    </row>
    <row r="53" spans="1:16" s="5" customFormat="1" ht="13.5" customHeight="1" x14ac:dyDescent="0.2">
      <c r="A53" s="88">
        <v>48</v>
      </c>
      <c r="B53" s="149" t="s">
        <v>52</v>
      </c>
      <c r="C53" s="149"/>
      <c r="D53" s="90" t="s">
        <v>17</v>
      </c>
      <c r="E53" s="54">
        <f t="shared" ref="E53:K53" si="13">E52/E49*100</f>
        <v>73.813708260105443</v>
      </c>
      <c r="F53" s="54">
        <v>84.119496855345915</v>
      </c>
      <c r="G53" s="54">
        <f t="shared" si="13"/>
        <v>62.25266362252664</v>
      </c>
      <c r="H53" s="54">
        <f t="shared" si="13"/>
        <v>98.88</v>
      </c>
      <c r="I53" s="54">
        <f t="shared" si="13"/>
        <v>75</v>
      </c>
      <c r="J53" s="54">
        <f t="shared" si="13"/>
        <v>84.858569051580702</v>
      </c>
      <c r="K53" s="54">
        <f t="shared" si="13"/>
        <v>85.899513776337116</v>
      </c>
      <c r="L53" s="25">
        <f>L52/L49*100</f>
        <v>88.936781609195407</v>
      </c>
      <c r="M53" s="25">
        <f>M52/M49*100</f>
        <v>90.973201692524682</v>
      </c>
      <c r="N53" s="25">
        <f>N52/N49*100</f>
        <v>76.763990267639898</v>
      </c>
      <c r="O53" s="127">
        <f t="shared" si="0"/>
        <v>-14.209211424884785</v>
      </c>
      <c r="P53" s="127">
        <f t="shared" si="1"/>
        <v>84.380882325204169</v>
      </c>
    </row>
    <row r="54" spans="1:16" s="5" customFormat="1" ht="13.5" customHeight="1" x14ac:dyDescent="0.2">
      <c r="A54" s="88">
        <v>49</v>
      </c>
      <c r="B54" s="149" t="s">
        <v>54</v>
      </c>
      <c r="C54" s="149"/>
      <c r="D54" s="90" t="s">
        <v>13</v>
      </c>
      <c r="E54" s="49">
        <v>121</v>
      </c>
      <c r="F54" s="49">
        <v>131</v>
      </c>
      <c r="G54" s="15">
        <v>141</v>
      </c>
      <c r="H54" s="15">
        <v>147</v>
      </c>
      <c r="I54" s="15">
        <v>293</v>
      </c>
      <c r="J54" s="15">
        <v>300</v>
      </c>
      <c r="K54" s="15">
        <v>407</v>
      </c>
      <c r="L54" s="11">
        <v>385</v>
      </c>
      <c r="M54" s="11">
        <v>393</v>
      </c>
      <c r="N54" s="11">
        <v>390</v>
      </c>
      <c r="O54" s="219">
        <f t="shared" si="0"/>
        <v>-3</v>
      </c>
      <c r="P54" s="127">
        <f t="shared" si="1"/>
        <v>99.236641221374043</v>
      </c>
    </row>
    <row r="55" spans="1:16" s="5" customFormat="1" ht="13.5" customHeight="1" x14ac:dyDescent="0.2">
      <c r="A55" s="88">
        <v>50</v>
      </c>
      <c r="B55" s="149" t="s">
        <v>52</v>
      </c>
      <c r="C55" s="149"/>
      <c r="D55" s="90" t="s">
        <v>17</v>
      </c>
      <c r="E55" s="54">
        <f t="shared" ref="E55:K55" si="14">E54/E49*100</f>
        <v>21.265377855887522</v>
      </c>
      <c r="F55" s="54">
        <v>20.59748427672956</v>
      </c>
      <c r="G55" s="54">
        <f t="shared" si="14"/>
        <v>21.461187214611872</v>
      </c>
      <c r="H55" s="54">
        <f t="shared" si="14"/>
        <v>23.52</v>
      </c>
      <c r="I55" s="54">
        <f t="shared" si="14"/>
        <v>47.875816993464056</v>
      </c>
      <c r="J55" s="54">
        <f t="shared" si="14"/>
        <v>49.916805324459233</v>
      </c>
      <c r="K55" s="54">
        <f t="shared" si="14"/>
        <v>65.964343598055109</v>
      </c>
      <c r="L55" s="25">
        <f>L54/L49*100</f>
        <v>55.31609195402298</v>
      </c>
      <c r="M55" s="25">
        <f>M54/M49*100</f>
        <v>55.430183356840622</v>
      </c>
      <c r="N55" s="25">
        <f>N54/N49*100</f>
        <v>47.445255474452551</v>
      </c>
      <c r="O55" s="127">
        <f t="shared" si="0"/>
        <v>-7.9849278823880709</v>
      </c>
      <c r="P55" s="127">
        <f t="shared" si="1"/>
        <v>85.594621199457649</v>
      </c>
    </row>
    <row r="56" spans="1:16" s="5" customFormat="1" ht="13.5" customHeight="1" x14ac:dyDescent="0.2">
      <c r="A56" s="88">
        <v>51</v>
      </c>
      <c r="B56" s="149" t="s">
        <v>55</v>
      </c>
      <c r="C56" s="149"/>
      <c r="D56" s="90" t="s">
        <v>13</v>
      </c>
      <c r="E56" s="49">
        <v>170</v>
      </c>
      <c r="F56" s="49">
        <v>183</v>
      </c>
      <c r="G56" s="15">
        <v>182</v>
      </c>
      <c r="H56" s="15">
        <v>217</v>
      </c>
      <c r="I56" s="57">
        <v>354</v>
      </c>
      <c r="J56" s="57">
        <v>333</v>
      </c>
      <c r="K56" s="57">
        <v>313</v>
      </c>
      <c r="L56" s="11">
        <v>337</v>
      </c>
      <c r="M56" s="11">
        <v>381</v>
      </c>
      <c r="N56" s="11">
        <v>302</v>
      </c>
      <c r="O56" s="219">
        <f t="shared" si="0"/>
        <v>-79</v>
      </c>
      <c r="P56" s="127">
        <f t="shared" si="1"/>
        <v>79.265091863517057</v>
      </c>
    </row>
    <row r="57" spans="1:16" s="5" customFormat="1" ht="13.5" customHeight="1" x14ac:dyDescent="0.2">
      <c r="A57" s="88">
        <v>52</v>
      </c>
      <c r="B57" s="149" t="s">
        <v>52</v>
      </c>
      <c r="C57" s="149"/>
      <c r="D57" s="90" t="s">
        <v>17</v>
      </c>
      <c r="E57" s="54">
        <f t="shared" ref="E57:K57" si="15">E56/E49*100</f>
        <v>29.876977152899826</v>
      </c>
      <c r="F57" s="54">
        <v>28.773584905660378</v>
      </c>
      <c r="G57" s="54">
        <f t="shared" si="15"/>
        <v>27.701674277016743</v>
      </c>
      <c r="H57" s="54">
        <f t="shared" si="15"/>
        <v>34.72</v>
      </c>
      <c r="I57" s="54">
        <f t="shared" si="15"/>
        <v>57.843137254901968</v>
      </c>
      <c r="J57" s="54">
        <f t="shared" si="15"/>
        <v>55.407653910149747</v>
      </c>
      <c r="K57" s="54">
        <f t="shared" si="15"/>
        <v>50.729335494327387</v>
      </c>
      <c r="L57" s="25">
        <f>L56/L49*100</f>
        <v>48.419540229885058</v>
      </c>
      <c r="M57" s="25">
        <f>M56/M49*100</f>
        <v>53.737658674189007</v>
      </c>
      <c r="N57" s="25">
        <f>N56/N49*100</f>
        <v>36.739659367396591</v>
      </c>
      <c r="O57" s="127">
        <f t="shared" si="0"/>
        <v>-16.997999306792416</v>
      </c>
      <c r="P57" s="127">
        <f t="shared" si="1"/>
        <v>68.368552471087085</v>
      </c>
    </row>
    <row r="58" spans="1:16" s="56" customFormat="1" ht="18" customHeight="1" x14ac:dyDescent="0.2">
      <c r="A58" s="8">
        <v>53</v>
      </c>
      <c r="B58" s="154" t="s">
        <v>56</v>
      </c>
      <c r="C58" s="154"/>
      <c r="D58" s="9" t="s">
        <v>57</v>
      </c>
      <c r="E58" s="50">
        <f>SUM(E59:E63)</f>
        <v>128650</v>
      </c>
      <c r="F58" s="50">
        <v>159635</v>
      </c>
      <c r="G58" s="50">
        <f t="shared" ref="G58:I58" si="16">SUM(G59:G63)</f>
        <v>187089</v>
      </c>
      <c r="H58" s="50">
        <f t="shared" si="16"/>
        <v>215419</v>
      </c>
      <c r="I58" s="50">
        <f t="shared" si="16"/>
        <v>243489</v>
      </c>
      <c r="J58" s="50">
        <v>266517</v>
      </c>
      <c r="K58" s="50">
        <v>313431</v>
      </c>
      <c r="L58" s="22">
        <f>SUM(L59:L63)</f>
        <v>344007</v>
      </c>
      <c r="M58" s="22">
        <f>SUM(M59:M63)</f>
        <v>378678</v>
      </c>
      <c r="N58" s="22">
        <f>SUM(N59:N63)</f>
        <v>462992</v>
      </c>
      <c r="O58" s="219">
        <f t="shared" si="0"/>
        <v>84314</v>
      </c>
      <c r="P58" s="127">
        <f t="shared" si="1"/>
        <v>122.26535473410127</v>
      </c>
    </row>
    <row r="59" spans="1:16" s="5" customFormat="1" ht="13.5" customHeight="1" x14ac:dyDescent="0.2">
      <c r="A59" s="88">
        <v>54</v>
      </c>
      <c r="B59" s="156" t="s">
        <v>58</v>
      </c>
      <c r="C59" s="156"/>
      <c r="D59" s="90" t="s">
        <v>57</v>
      </c>
      <c r="E59" s="49">
        <v>748</v>
      </c>
      <c r="F59" s="49">
        <v>775</v>
      </c>
      <c r="G59" s="49">
        <v>852</v>
      </c>
      <c r="H59" s="49">
        <v>854</v>
      </c>
      <c r="I59" s="49">
        <v>813</v>
      </c>
      <c r="J59" s="49">
        <v>711</v>
      </c>
      <c r="K59" s="49">
        <v>629</v>
      </c>
      <c r="L59" s="11">
        <v>619</v>
      </c>
      <c r="M59" s="11">
        <v>615</v>
      </c>
      <c r="N59" s="11">
        <v>700</v>
      </c>
      <c r="O59" s="219">
        <f t="shared" si="0"/>
        <v>85</v>
      </c>
      <c r="P59" s="127">
        <f t="shared" si="1"/>
        <v>113.82113821138211</v>
      </c>
    </row>
    <row r="60" spans="1:16" s="5" customFormat="1" ht="13.5" customHeight="1" x14ac:dyDescent="0.2">
      <c r="A60" s="88">
        <v>55</v>
      </c>
      <c r="B60" s="156" t="s">
        <v>59</v>
      </c>
      <c r="C60" s="156"/>
      <c r="D60" s="90" t="s">
        <v>57</v>
      </c>
      <c r="E60" s="49">
        <v>9026</v>
      </c>
      <c r="F60" s="49">
        <v>10245</v>
      </c>
      <c r="G60" s="49">
        <v>12514</v>
      </c>
      <c r="H60" s="49">
        <v>14644</v>
      </c>
      <c r="I60" s="49">
        <v>17560</v>
      </c>
      <c r="J60" s="49">
        <v>20326</v>
      </c>
      <c r="K60" s="49">
        <v>24090</v>
      </c>
      <c r="L60" s="11">
        <v>28471</v>
      </c>
      <c r="M60" s="11">
        <v>33713</v>
      </c>
      <c r="N60" s="11">
        <v>41210</v>
      </c>
      <c r="O60" s="219">
        <f t="shared" si="0"/>
        <v>7497</v>
      </c>
      <c r="P60" s="127">
        <f t="shared" si="1"/>
        <v>122.23771245513599</v>
      </c>
    </row>
    <row r="61" spans="1:16" s="16" customFormat="1" ht="13.5" customHeight="1" x14ac:dyDescent="0.2">
      <c r="A61" s="88">
        <v>56</v>
      </c>
      <c r="B61" s="156" t="s">
        <v>60</v>
      </c>
      <c r="C61" s="156"/>
      <c r="D61" s="90" t="s">
        <v>57</v>
      </c>
      <c r="E61" s="49">
        <v>5121</v>
      </c>
      <c r="F61" s="49">
        <v>6202</v>
      </c>
      <c r="G61" s="49">
        <v>8344</v>
      </c>
      <c r="H61" s="49">
        <v>10304</v>
      </c>
      <c r="I61" s="49">
        <v>12453</v>
      </c>
      <c r="J61" s="49">
        <v>14621</v>
      </c>
      <c r="K61" s="49">
        <v>18490</v>
      </c>
      <c r="L61" s="11">
        <v>21588</v>
      </c>
      <c r="M61" s="11">
        <v>24230</v>
      </c>
      <c r="N61" s="11">
        <v>29137</v>
      </c>
      <c r="O61" s="219">
        <f t="shared" si="0"/>
        <v>4907</v>
      </c>
      <c r="P61" s="127">
        <f t="shared" si="1"/>
        <v>120.25175402393727</v>
      </c>
    </row>
    <row r="62" spans="1:16" s="16" customFormat="1" ht="13.5" customHeight="1" x14ac:dyDescent="0.2">
      <c r="A62" s="88">
        <v>57</v>
      </c>
      <c r="B62" s="156" t="s">
        <v>61</v>
      </c>
      <c r="C62" s="156"/>
      <c r="D62" s="90" t="s">
        <v>57</v>
      </c>
      <c r="E62" s="49">
        <v>62450</v>
      </c>
      <c r="F62" s="49">
        <v>78654</v>
      </c>
      <c r="G62" s="49">
        <v>93447</v>
      </c>
      <c r="H62" s="49">
        <v>102352</v>
      </c>
      <c r="I62" s="49">
        <v>117003</v>
      </c>
      <c r="J62" s="49">
        <v>129278</v>
      </c>
      <c r="K62" s="49">
        <v>153070</v>
      </c>
      <c r="L62" s="11">
        <v>168321</v>
      </c>
      <c r="M62" s="11">
        <v>190473</v>
      </c>
      <c r="N62" s="11">
        <v>237190</v>
      </c>
      <c r="O62" s="219">
        <f t="shared" si="0"/>
        <v>46717</v>
      </c>
      <c r="P62" s="127">
        <f t="shared" si="1"/>
        <v>124.52683582450005</v>
      </c>
    </row>
    <row r="63" spans="1:16" s="16" customFormat="1" ht="13.5" customHeight="1" x14ac:dyDescent="0.2">
      <c r="A63" s="88">
        <v>58</v>
      </c>
      <c r="B63" s="156" t="s">
        <v>62</v>
      </c>
      <c r="C63" s="156"/>
      <c r="D63" s="90" t="s">
        <v>57</v>
      </c>
      <c r="E63" s="49">
        <v>51305</v>
      </c>
      <c r="F63" s="49">
        <v>63759</v>
      </c>
      <c r="G63" s="49">
        <v>71932</v>
      </c>
      <c r="H63" s="49">
        <v>87265</v>
      </c>
      <c r="I63" s="49">
        <v>95660</v>
      </c>
      <c r="J63" s="49">
        <v>101581</v>
      </c>
      <c r="K63" s="49">
        <v>117152</v>
      </c>
      <c r="L63" s="11">
        <v>125008</v>
      </c>
      <c r="M63" s="11">
        <v>129647</v>
      </c>
      <c r="N63" s="11">
        <v>154755</v>
      </c>
      <c r="O63" s="219">
        <f t="shared" si="0"/>
        <v>25108</v>
      </c>
      <c r="P63" s="127">
        <f t="shared" si="1"/>
        <v>119.36643346934368</v>
      </c>
    </row>
    <row r="64" spans="1:16" s="16" customFormat="1" ht="13.5" customHeight="1" x14ac:dyDescent="0.2">
      <c r="A64" s="88">
        <v>59</v>
      </c>
      <c r="B64" s="149" t="s">
        <v>63</v>
      </c>
      <c r="C64" s="149"/>
      <c r="D64" s="90" t="s">
        <v>57</v>
      </c>
      <c r="E64" s="49">
        <f>SUM(E65:E69)</f>
        <v>57690</v>
      </c>
      <c r="F64" s="49">
        <v>69365</v>
      </c>
      <c r="G64" s="49">
        <f>SUM(G65:G69)</f>
        <v>81192</v>
      </c>
      <c r="H64" s="49">
        <f>SUM(H65:H69)</f>
        <v>95254</v>
      </c>
      <c r="I64" s="49">
        <f>SUM(I65:I69)</f>
        <v>108988</v>
      </c>
      <c r="J64" s="49">
        <v>119923</v>
      </c>
      <c r="K64" s="49">
        <v>140889</v>
      </c>
      <c r="L64" s="22">
        <f>SUM(L65:L69)</f>
        <v>154149</v>
      </c>
      <c r="M64" s="22">
        <f>SUM(M65:M69)</f>
        <v>172125</v>
      </c>
      <c r="N64" s="22">
        <f>SUM(N65:N69)</f>
        <v>204389</v>
      </c>
      <c r="O64" s="219">
        <f t="shared" si="0"/>
        <v>32264</v>
      </c>
      <c r="P64" s="127">
        <f t="shared" si="1"/>
        <v>118.74451706608569</v>
      </c>
    </row>
    <row r="65" spans="1:16" s="16" customFormat="1" ht="13.5" customHeight="1" x14ac:dyDescent="0.2">
      <c r="A65" s="88">
        <v>60</v>
      </c>
      <c r="B65" s="156" t="s">
        <v>64</v>
      </c>
      <c r="C65" s="156"/>
      <c r="D65" s="90" t="s">
        <v>57</v>
      </c>
      <c r="E65" s="49">
        <v>264</v>
      </c>
      <c r="F65" s="49">
        <v>276</v>
      </c>
      <c r="G65" s="49">
        <v>308</v>
      </c>
      <c r="H65" s="49">
        <v>290</v>
      </c>
      <c r="I65" s="49">
        <v>290</v>
      </c>
      <c r="J65" s="49">
        <v>283</v>
      </c>
      <c r="K65" s="49">
        <v>266</v>
      </c>
      <c r="L65" s="49">
        <v>248</v>
      </c>
      <c r="M65" s="49">
        <v>252</v>
      </c>
      <c r="N65" s="49">
        <v>272</v>
      </c>
      <c r="O65" s="219">
        <f t="shared" si="0"/>
        <v>20</v>
      </c>
      <c r="P65" s="127">
        <f t="shared" si="1"/>
        <v>107.93650793650794</v>
      </c>
    </row>
    <row r="66" spans="1:16" s="16" customFormat="1" ht="13.5" customHeight="1" x14ac:dyDescent="0.2">
      <c r="A66" s="88">
        <v>61</v>
      </c>
      <c r="B66" s="156" t="s">
        <v>65</v>
      </c>
      <c r="C66" s="156"/>
      <c r="D66" s="90" t="s">
        <v>57</v>
      </c>
      <c r="E66" s="49">
        <v>2863</v>
      </c>
      <c r="F66" s="49">
        <v>3297</v>
      </c>
      <c r="G66" s="49">
        <v>3588</v>
      </c>
      <c r="H66" s="49">
        <v>4302</v>
      </c>
      <c r="I66" s="49">
        <v>5349</v>
      </c>
      <c r="J66" s="49">
        <v>6341</v>
      </c>
      <c r="K66" s="49">
        <v>7662</v>
      </c>
      <c r="L66" s="49">
        <v>8868</v>
      </c>
      <c r="M66" s="49">
        <v>10532</v>
      </c>
      <c r="N66" s="49">
        <v>12564</v>
      </c>
      <c r="O66" s="219">
        <f t="shared" si="0"/>
        <v>2032</v>
      </c>
      <c r="P66" s="127">
        <f t="shared" si="1"/>
        <v>119.29358146600835</v>
      </c>
    </row>
    <row r="67" spans="1:16" s="16" customFormat="1" ht="13.5" customHeight="1" x14ac:dyDescent="0.2">
      <c r="A67" s="88">
        <v>62</v>
      </c>
      <c r="B67" s="156" t="s">
        <v>66</v>
      </c>
      <c r="C67" s="156"/>
      <c r="D67" s="90" t="s">
        <v>57</v>
      </c>
      <c r="E67" s="49">
        <v>2137</v>
      </c>
      <c r="F67" s="49">
        <v>2650</v>
      </c>
      <c r="G67" s="49">
        <v>3138</v>
      </c>
      <c r="H67" s="49">
        <v>3857</v>
      </c>
      <c r="I67" s="49">
        <v>4704</v>
      </c>
      <c r="J67" s="49">
        <v>5566</v>
      </c>
      <c r="K67" s="49">
        <v>7007</v>
      </c>
      <c r="L67" s="49">
        <v>8247</v>
      </c>
      <c r="M67" s="49">
        <v>9356</v>
      </c>
      <c r="N67" s="49">
        <v>11459</v>
      </c>
      <c r="O67" s="219">
        <f t="shared" si="0"/>
        <v>2103</v>
      </c>
      <c r="P67" s="127">
        <f t="shared" si="1"/>
        <v>122.47755451047455</v>
      </c>
    </row>
    <row r="68" spans="1:16" s="16" customFormat="1" ht="13.5" customHeight="1" x14ac:dyDescent="0.2">
      <c r="A68" s="88">
        <v>63</v>
      </c>
      <c r="B68" s="156" t="s">
        <v>67</v>
      </c>
      <c r="C68" s="156"/>
      <c r="D68" s="90" t="s">
        <v>57</v>
      </c>
      <c r="E68" s="49">
        <v>28931</v>
      </c>
      <c r="F68" s="49">
        <v>35449</v>
      </c>
      <c r="G68" s="49">
        <v>42224</v>
      </c>
      <c r="H68" s="49">
        <v>47870</v>
      </c>
      <c r="I68" s="49">
        <v>55101</v>
      </c>
      <c r="J68" s="49">
        <v>60450</v>
      </c>
      <c r="K68" s="49">
        <v>71809</v>
      </c>
      <c r="L68" s="49">
        <v>79483</v>
      </c>
      <c r="M68" s="49">
        <v>90546</v>
      </c>
      <c r="N68" s="49">
        <v>110387</v>
      </c>
      <c r="O68" s="219">
        <f t="shared" si="0"/>
        <v>19841</v>
      </c>
      <c r="P68" s="127">
        <f t="shared" si="1"/>
        <v>121.91261900028714</v>
      </c>
    </row>
    <row r="69" spans="1:16" s="16" customFormat="1" ht="13.5" customHeight="1" x14ac:dyDescent="0.2">
      <c r="A69" s="88">
        <v>64</v>
      </c>
      <c r="B69" s="156" t="s">
        <v>68</v>
      </c>
      <c r="C69" s="156"/>
      <c r="D69" s="90" t="s">
        <v>57</v>
      </c>
      <c r="E69" s="49">
        <v>23495</v>
      </c>
      <c r="F69" s="49">
        <v>27693</v>
      </c>
      <c r="G69" s="49">
        <v>31934</v>
      </c>
      <c r="H69" s="49">
        <v>38935</v>
      </c>
      <c r="I69" s="49">
        <v>43544</v>
      </c>
      <c r="J69" s="49">
        <v>47283</v>
      </c>
      <c r="K69" s="49">
        <v>54145</v>
      </c>
      <c r="L69" s="49">
        <v>57303</v>
      </c>
      <c r="M69" s="49">
        <v>61439</v>
      </c>
      <c r="N69" s="49">
        <v>69707</v>
      </c>
      <c r="O69" s="219">
        <f t="shared" si="0"/>
        <v>8268</v>
      </c>
      <c r="P69" s="127">
        <f t="shared" si="1"/>
        <v>113.4572502807663</v>
      </c>
    </row>
    <row r="70" spans="1:16" s="16" customFormat="1" ht="13.5" customHeight="1" x14ac:dyDescent="0.2">
      <c r="A70" s="88">
        <v>65</v>
      </c>
      <c r="B70" s="149" t="s">
        <v>69</v>
      </c>
      <c r="C70" s="149"/>
      <c r="D70" s="90" t="s">
        <v>57</v>
      </c>
      <c r="E70" s="49">
        <v>1379</v>
      </c>
      <c r="F70" s="49">
        <v>1564</v>
      </c>
      <c r="G70" s="49">
        <v>1731</v>
      </c>
      <c r="H70" s="49">
        <v>1922</v>
      </c>
      <c r="I70" s="49">
        <v>2261</v>
      </c>
      <c r="J70" s="49">
        <v>2473</v>
      </c>
      <c r="K70" s="49">
        <v>2952</v>
      </c>
      <c r="L70" s="49">
        <v>3412</v>
      </c>
      <c r="M70" s="49">
        <v>3587</v>
      </c>
      <c r="N70" s="49">
        <v>4437</v>
      </c>
      <c r="O70" s="219">
        <f t="shared" si="0"/>
        <v>850</v>
      </c>
      <c r="P70" s="127">
        <f t="shared" si="1"/>
        <v>123.69668246445498</v>
      </c>
    </row>
    <row r="71" spans="1:16" s="16" customFormat="1" ht="13.5" customHeight="1" x14ac:dyDescent="0.2">
      <c r="A71" s="88">
        <v>66</v>
      </c>
      <c r="B71" s="149" t="s">
        <v>70</v>
      </c>
      <c r="C71" s="149"/>
      <c r="D71" s="90" t="s">
        <v>57</v>
      </c>
      <c r="E71" s="49">
        <v>34510</v>
      </c>
      <c r="F71" s="49">
        <v>50325</v>
      </c>
      <c r="G71" s="49">
        <v>61311</v>
      </c>
      <c r="H71" s="49">
        <v>76599</v>
      </c>
      <c r="I71" s="49">
        <v>82893</v>
      </c>
      <c r="J71" s="49">
        <v>94822</v>
      </c>
      <c r="K71" s="49">
        <v>103362</v>
      </c>
      <c r="L71" s="49">
        <v>126656</v>
      </c>
      <c r="M71" s="49">
        <v>137220</v>
      </c>
      <c r="N71" s="49">
        <v>153639</v>
      </c>
      <c r="O71" s="219">
        <f t="shared" ref="O71:O101" si="17">N71-M71</f>
        <v>16419</v>
      </c>
      <c r="P71" s="127">
        <f t="shared" ref="P71:P101" si="18">N71/M71*100</f>
        <v>111.96545693047662</v>
      </c>
    </row>
    <row r="72" spans="1:16" s="16" customFormat="1" ht="13.5" customHeight="1" x14ac:dyDescent="0.2">
      <c r="A72" s="88">
        <v>67</v>
      </c>
      <c r="B72" s="149" t="s">
        <v>71</v>
      </c>
      <c r="C72" s="149"/>
      <c r="D72" s="90" t="s">
        <v>57</v>
      </c>
      <c r="E72" s="49">
        <v>13260</v>
      </c>
      <c r="F72" s="49">
        <v>716</v>
      </c>
      <c r="G72" s="49">
        <v>2149</v>
      </c>
      <c r="H72" s="49">
        <v>394</v>
      </c>
      <c r="I72" s="49">
        <v>2400</v>
      </c>
      <c r="J72" s="49">
        <v>3116</v>
      </c>
      <c r="K72" s="49">
        <v>5444</v>
      </c>
      <c r="L72" s="49">
        <v>5697</v>
      </c>
      <c r="M72" s="49">
        <v>5907</v>
      </c>
      <c r="N72" s="49">
        <v>4065</v>
      </c>
      <c r="O72" s="220">
        <f t="shared" si="17"/>
        <v>-1842</v>
      </c>
      <c r="P72" s="138">
        <f t="shared" si="18"/>
        <v>68.81665820213307</v>
      </c>
    </row>
    <row r="73" spans="1:16" s="16" customFormat="1" ht="13.5" customHeight="1" x14ac:dyDescent="0.2">
      <c r="A73" s="88">
        <v>68</v>
      </c>
      <c r="B73" s="149" t="s">
        <v>72</v>
      </c>
      <c r="C73" s="149"/>
      <c r="D73" s="90" t="s">
        <v>57</v>
      </c>
      <c r="E73" s="49">
        <v>49471</v>
      </c>
      <c r="F73" s="49">
        <v>667</v>
      </c>
      <c r="G73" s="49">
        <v>3105</v>
      </c>
      <c r="H73" s="49">
        <v>973</v>
      </c>
      <c r="I73" s="49">
        <v>4044</v>
      </c>
      <c r="J73" s="49">
        <v>2315</v>
      </c>
      <c r="K73" s="49">
        <v>3043</v>
      </c>
      <c r="L73" s="49">
        <v>3016</v>
      </c>
      <c r="M73" s="49">
        <v>7888</v>
      </c>
      <c r="N73" s="49">
        <v>4973</v>
      </c>
      <c r="O73" s="220">
        <f t="shared" si="17"/>
        <v>-2915</v>
      </c>
      <c r="P73" s="138">
        <f t="shared" si="18"/>
        <v>63.045131845841787</v>
      </c>
    </row>
    <row r="74" spans="1:16" s="16" customFormat="1" ht="13.5" customHeight="1" x14ac:dyDescent="0.2">
      <c r="A74" s="88">
        <v>69</v>
      </c>
      <c r="B74" s="149" t="s">
        <v>73</v>
      </c>
      <c r="C74" s="149"/>
      <c r="D74" s="90" t="s">
        <v>57</v>
      </c>
      <c r="E74" s="49">
        <v>8636</v>
      </c>
      <c r="F74" s="49">
        <v>4963</v>
      </c>
      <c r="G74" s="49">
        <v>4449</v>
      </c>
      <c r="H74" s="49">
        <v>6998</v>
      </c>
      <c r="I74" s="49">
        <v>4670</v>
      </c>
      <c r="J74" s="49">
        <v>9590</v>
      </c>
      <c r="K74" s="49">
        <v>7148</v>
      </c>
      <c r="L74" s="49">
        <v>8357</v>
      </c>
      <c r="M74" s="49">
        <v>13936</v>
      </c>
      <c r="N74" s="49">
        <v>18045</v>
      </c>
      <c r="O74" s="220">
        <f t="shared" si="17"/>
        <v>4109</v>
      </c>
      <c r="P74" s="138">
        <f t="shared" si="18"/>
        <v>129.48478760045924</v>
      </c>
    </row>
    <row r="75" spans="1:16" s="16" customFormat="1" ht="13.5" customHeight="1" x14ac:dyDescent="0.2">
      <c r="A75" s="88">
        <v>70</v>
      </c>
      <c r="B75" s="149" t="s">
        <v>74</v>
      </c>
      <c r="C75" s="149"/>
      <c r="D75" s="90" t="s">
        <v>57</v>
      </c>
      <c r="E75" s="49">
        <v>3130</v>
      </c>
      <c r="F75" s="49">
        <v>2062</v>
      </c>
      <c r="G75" s="49">
        <v>1760</v>
      </c>
      <c r="H75" s="49">
        <v>1766</v>
      </c>
      <c r="I75" s="49">
        <v>1951</v>
      </c>
      <c r="J75" s="49">
        <v>1772</v>
      </c>
      <c r="K75" s="49">
        <v>2374</v>
      </c>
      <c r="L75" s="49">
        <v>2631</v>
      </c>
      <c r="M75" s="49">
        <v>3282</v>
      </c>
      <c r="N75" s="49">
        <v>2186</v>
      </c>
      <c r="O75" s="220">
        <f t="shared" si="17"/>
        <v>-1096</v>
      </c>
      <c r="P75" s="138">
        <f t="shared" si="18"/>
        <v>66.605728214503358</v>
      </c>
    </row>
    <row r="76" spans="1:16" s="16" customFormat="1" ht="18" customHeight="1" x14ac:dyDescent="0.2">
      <c r="A76" s="8">
        <v>71</v>
      </c>
      <c r="B76" s="154" t="s">
        <v>75</v>
      </c>
      <c r="C76" s="154"/>
      <c r="D76" s="9" t="s">
        <v>23</v>
      </c>
      <c r="E76" s="50">
        <f>SUM(E77:E79)</f>
        <v>1333</v>
      </c>
      <c r="F76" s="50">
        <v>1399</v>
      </c>
      <c r="G76" s="50">
        <f>SUM(G77:G79)</f>
        <v>1317</v>
      </c>
      <c r="H76" s="50">
        <f>SUM(H77:H79)</f>
        <v>1295</v>
      </c>
      <c r="I76" s="50">
        <v>1223</v>
      </c>
      <c r="J76" s="50">
        <v>1191</v>
      </c>
      <c r="K76" s="50">
        <v>1219</v>
      </c>
      <c r="L76" s="22">
        <f>SUM(L77:L79)</f>
        <v>1356</v>
      </c>
      <c r="M76" s="22">
        <v>1384</v>
      </c>
      <c r="N76" s="22">
        <v>1485</v>
      </c>
      <c r="O76" s="220">
        <f t="shared" si="17"/>
        <v>101</v>
      </c>
      <c r="P76" s="138">
        <f t="shared" si="18"/>
        <v>107.29768786127167</v>
      </c>
    </row>
    <row r="77" spans="1:16" s="16" customFormat="1" ht="13.5" customHeight="1" x14ac:dyDescent="0.2">
      <c r="A77" s="88">
        <v>72</v>
      </c>
      <c r="B77" s="155" t="s">
        <v>76</v>
      </c>
      <c r="C77" s="89" t="s">
        <v>77</v>
      </c>
      <c r="D77" s="90" t="s">
        <v>23</v>
      </c>
      <c r="E77" s="49">
        <v>768</v>
      </c>
      <c r="F77" s="49">
        <v>768</v>
      </c>
      <c r="G77" s="49">
        <v>690</v>
      </c>
      <c r="H77" s="49">
        <v>635</v>
      </c>
      <c r="I77" s="49">
        <v>614</v>
      </c>
      <c r="J77" s="49">
        <v>578</v>
      </c>
      <c r="K77" s="49">
        <v>535</v>
      </c>
      <c r="L77" s="49">
        <v>565</v>
      </c>
      <c r="M77" s="49">
        <v>545</v>
      </c>
      <c r="N77" s="49">
        <v>575</v>
      </c>
      <c r="O77" s="219">
        <f t="shared" si="17"/>
        <v>30</v>
      </c>
      <c r="P77" s="127">
        <f t="shared" si="18"/>
        <v>105.50458715596329</v>
      </c>
    </row>
    <row r="78" spans="1:16" s="16" customFormat="1" ht="13.5" customHeight="1" x14ac:dyDescent="0.2">
      <c r="A78" s="88">
        <v>73</v>
      </c>
      <c r="B78" s="155"/>
      <c r="C78" s="89" t="s">
        <v>78</v>
      </c>
      <c r="D78" s="90" t="s">
        <v>23</v>
      </c>
      <c r="E78" s="49">
        <v>443</v>
      </c>
      <c r="F78" s="49">
        <v>515</v>
      </c>
      <c r="G78" s="49">
        <v>511</v>
      </c>
      <c r="H78" s="49">
        <v>547</v>
      </c>
      <c r="I78" s="49">
        <v>544</v>
      </c>
      <c r="J78" s="49">
        <v>548</v>
      </c>
      <c r="K78" s="49">
        <v>609</v>
      </c>
      <c r="L78" s="49">
        <v>720</v>
      </c>
      <c r="M78" s="49">
        <v>761</v>
      </c>
      <c r="N78" s="49">
        <v>782</v>
      </c>
      <c r="O78" s="219">
        <f t="shared" si="17"/>
        <v>21</v>
      </c>
      <c r="P78" s="127">
        <f t="shared" si="18"/>
        <v>102.75952693823915</v>
      </c>
    </row>
    <row r="79" spans="1:16" s="16" customFormat="1" ht="13.5" customHeight="1" x14ac:dyDescent="0.2">
      <c r="A79" s="88">
        <v>74</v>
      </c>
      <c r="B79" s="155"/>
      <c r="C79" s="89" t="s">
        <v>79</v>
      </c>
      <c r="D79" s="90" t="s">
        <v>23</v>
      </c>
      <c r="E79" s="49">
        <v>122</v>
      </c>
      <c r="F79" s="49">
        <v>126</v>
      </c>
      <c r="G79" s="49">
        <v>116</v>
      </c>
      <c r="H79" s="49">
        <v>113</v>
      </c>
      <c r="I79" s="49">
        <v>65</v>
      </c>
      <c r="J79" s="49">
        <v>65</v>
      </c>
      <c r="K79" s="49">
        <v>75</v>
      </c>
      <c r="L79" s="49">
        <v>71</v>
      </c>
      <c r="M79" s="49">
        <v>78</v>
      </c>
      <c r="N79" s="49">
        <v>127</v>
      </c>
      <c r="O79" s="219">
        <f t="shared" si="17"/>
        <v>49</v>
      </c>
      <c r="P79" s="127">
        <f t="shared" si="18"/>
        <v>162.82051282051282</v>
      </c>
    </row>
    <row r="80" spans="1:16" s="16" customFormat="1" ht="13.5" customHeight="1" x14ac:dyDescent="0.2">
      <c r="A80" s="88">
        <v>75</v>
      </c>
      <c r="B80" s="152" t="s">
        <v>80</v>
      </c>
      <c r="C80" s="152"/>
      <c r="D80" s="90" t="s">
        <v>23</v>
      </c>
      <c r="E80" s="49">
        <v>550</v>
      </c>
      <c r="F80" s="49">
        <v>635</v>
      </c>
      <c r="G80" s="49">
        <v>591</v>
      </c>
      <c r="H80" s="49">
        <v>582</v>
      </c>
      <c r="I80" s="49">
        <v>560</v>
      </c>
      <c r="J80" s="49">
        <v>519</v>
      </c>
      <c r="K80" s="49">
        <v>562</v>
      </c>
      <c r="L80" s="49">
        <v>619</v>
      </c>
      <c r="M80" s="49">
        <v>615</v>
      </c>
      <c r="N80" s="49">
        <v>646</v>
      </c>
      <c r="O80" s="219">
        <f t="shared" si="17"/>
        <v>31</v>
      </c>
      <c r="P80" s="127">
        <f t="shared" si="18"/>
        <v>105.04065040650406</v>
      </c>
    </row>
    <row r="81" spans="1:16" s="16" customFormat="1" ht="13.5" customHeight="1" x14ac:dyDescent="0.2">
      <c r="A81" s="88">
        <v>76</v>
      </c>
      <c r="B81" s="149" t="s">
        <v>81</v>
      </c>
      <c r="C81" s="149"/>
      <c r="D81" s="90" t="s">
        <v>82</v>
      </c>
      <c r="E81" s="55">
        <v>24</v>
      </c>
      <c r="F81" s="55">
        <v>24.7</v>
      </c>
      <c r="G81" s="55">
        <v>24</v>
      </c>
      <c r="H81" s="55">
        <v>40</v>
      </c>
      <c r="I81" s="55">
        <v>72</v>
      </c>
      <c r="J81" s="55">
        <v>54</v>
      </c>
      <c r="K81" s="55">
        <v>48</v>
      </c>
      <c r="L81" s="55">
        <v>45</v>
      </c>
      <c r="M81" s="55">
        <v>35</v>
      </c>
      <c r="N81" s="55">
        <v>42</v>
      </c>
      <c r="O81" s="127">
        <f t="shared" si="17"/>
        <v>7</v>
      </c>
      <c r="P81" s="127">
        <f t="shared" si="18"/>
        <v>120</v>
      </c>
    </row>
    <row r="82" spans="1:16" s="16" customFormat="1" ht="13.5" customHeight="1" x14ac:dyDescent="0.2">
      <c r="A82" s="88">
        <v>77</v>
      </c>
      <c r="B82" s="149" t="s">
        <v>83</v>
      </c>
      <c r="C82" s="149"/>
      <c r="D82" s="90" t="s">
        <v>82</v>
      </c>
      <c r="E82" s="55">
        <v>17</v>
      </c>
      <c r="F82" s="55">
        <v>16.2</v>
      </c>
      <c r="G82" s="55">
        <v>17.5</v>
      </c>
      <c r="H82" s="55">
        <v>18</v>
      </c>
      <c r="I82" s="55">
        <v>28.5</v>
      </c>
      <c r="J82" s="55">
        <v>21.6</v>
      </c>
      <c r="K82" s="55">
        <v>15.5</v>
      </c>
      <c r="L82" s="55">
        <v>17.2</v>
      </c>
      <c r="M82" s="55">
        <v>16.5</v>
      </c>
      <c r="N82" s="55">
        <v>15.8</v>
      </c>
      <c r="O82" s="127">
        <f t="shared" si="17"/>
        <v>-0.69999999999999929</v>
      </c>
      <c r="P82" s="127">
        <f t="shared" si="18"/>
        <v>95.757575757575765</v>
      </c>
    </row>
    <row r="83" spans="1:16" s="16" customFormat="1" ht="13.5" customHeight="1" x14ac:dyDescent="0.2">
      <c r="A83" s="88">
        <v>78</v>
      </c>
      <c r="B83" s="149" t="s">
        <v>84</v>
      </c>
      <c r="C83" s="149"/>
      <c r="D83" s="90" t="s">
        <v>82</v>
      </c>
      <c r="E83" s="55">
        <v>300</v>
      </c>
      <c r="F83" s="55">
        <v>400</v>
      </c>
      <c r="G83" s="55">
        <v>747</v>
      </c>
      <c r="H83" s="55">
        <v>355</v>
      </c>
      <c r="I83" s="55">
        <v>480</v>
      </c>
      <c r="J83" s="55">
        <v>450</v>
      </c>
      <c r="K83" s="55">
        <v>800</v>
      </c>
      <c r="L83" s="55">
        <v>2100</v>
      </c>
      <c r="M83" s="55">
        <v>795.2</v>
      </c>
      <c r="N83" s="55">
        <v>1250</v>
      </c>
      <c r="O83" s="127">
        <f t="shared" si="17"/>
        <v>454.79999999999995</v>
      </c>
      <c r="P83" s="127">
        <f t="shared" si="18"/>
        <v>157.19315895372233</v>
      </c>
    </row>
    <row r="84" spans="1:16" s="16" customFormat="1" ht="13.5" customHeight="1" x14ac:dyDescent="0.2">
      <c r="A84" s="88">
        <v>79</v>
      </c>
      <c r="B84" s="149" t="s">
        <v>85</v>
      </c>
      <c r="C84" s="149"/>
      <c r="D84" s="90" t="s">
        <v>82</v>
      </c>
      <c r="E84" s="55">
        <v>150</v>
      </c>
      <c r="F84" s="55">
        <v>150</v>
      </c>
      <c r="G84" s="55">
        <v>122</v>
      </c>
      <c r="H84" s="55">
        <v>90</v>
      </c>
      <c r="I84" s="55">
        <v>80</v>
      </c>
      <c r="J84" s="55">
        <v>50</v>
      </c>
      <c r="K84" s="55">
        <v>30</v>
      </c>
      <c r="L84" s="55">
        <v>30</v>
      </c>
      <c r="M84" s="55">
        <v>20</v>
      </c>
      <c r="N84" s="55">
        <v>30</v>
      </c>
      <c r="O84" s="127">
        <f t="shared" si="17"/>
        <v>10</v>
      </c>
      <c r="P84" s="127">
        <f t="shared" si="18"/>
        <v>150</v>
      </c>
    </row>
    <row r="85" spans="1:16" s="16" customFormat="1" ht="13.5" customHeight="1" x14ac:dyDescent="0.2">
      <c r="A85" s="88">
        <v>80</v>
      </c>
      <c r="B85" s="149" t="s">
        <v>86</v>
      </c>
      <c r="C85" s="149"/>
      <c r="D85" s="90" t="s">
        <v>7</v>
      </c>
      <c r="E85" s="15">
        <v>2</v>
      </c>
      <c r="F85" s="15">
        <v>2</v>
      </c>
      <c r="G85" s="15">
        <v>2</v>
      </c>
      <c r="H85" s="15">
        <v>2</v>
      </c>
      <c r="I85" s="15">
        <v>2</v>
      </c>
      <c r="J85" s="15">
        <v>2</v>
      </c>
      <c r="K85" s="15">
        <v>1</v>
      </c>
      <c r="L85" s="15">
        <v>1</v>
      </c>
      <c r="M85" s="15">
        <v>1</v>
      </c>
      <c r="N85" s="15">
        <v>1</v>
      </c>
      <c r="O85" s="219">
        <f t="shared" si="17"/>
        <v>0</v>
      </c>
      <c r="P85" s="127">
        <f t="shared" si="18"/>
        <v>100</v>
      </c>
    </row>
    <row r="86" spans="1:16" s="16" customFormat="1" ht="13.5" customHeight="1" x14ac:dyDescent="0.2">
      <c r="A86" s="88">
        <v>81</v>
      </c>
      <c r="B86" s="149" t="s">
        <v>87</v>
      </c>
      <c r="C86" s="149"/>
      <c r="D86" s="90" t="s">
        <v>7</v>
      </c>
      <c r="E86" s="15">
        <v>38</v>
      </c>
      <c r="F86" s="15">
        <v>33</v>
      </c>
      <c r="G86" s="15">
        <v>33</v>
      </c>
      <c r="H86" s="15">
        <v>33</v>
      </c>
      <c r="I86" s="15">
        <v>34</v>
      </c>
      <c r="J86" s="15">
        <v>32</v>
      </c>
      <c r="K86" s="15">
        <v>32</v>
      </c>
      <c r="L86" s="15">
        <v>30</v>
      </c>
      <c r="M86" s="15">
        <v>30</v>
      </c>
      <c r="N86" s="15">
        <v>32</v>
      </c>
      <c r="O86" s="219">
        <f t="shared" si="17"/>
        <v>2</v>
      </c>
      <c r="P86" s="127">
        <f t="shared" si="18"/>
        <v>106.66666666666667</v>
      </c>
    </row>
    <row r="87" spans="1:16" s="16" customFormat="1" ht="13.5" customHeight="1" x14ac:dyDescent="0.2">
      <c r="A87" s="88">
        <v>82</v>
      </c>
      <c r="B87" s="149" t="s">
        <v>88</v>
      </c>
      <c r="C87" s="149"/>
      <c r="D87" s="90" t="s">
        <v>23</v>
      </c>
      <c r="E87" s="15">
        <v>945</v>
      </c>
      <c r="F87" s="15">
        <v>832</v>
      </c>
      <c r="G87" s="15">
        <v>843</v>
      </c>
      <c r="H87" s="15">
        <v>871</v>
      </c>
      <c r="I87" s="15">
        <v>913</v>
      </c>
      <c r="J87" s="15">
        <v>856</v>
      </c>
      <c r="K87" s="15">
        <v>837</v>
      </c>
      <c r="L87" s="15">
        <v>837</v>
      </c>
      <c r="M87" s="15">
        <v>853</v>
      </c>
      <c r="N87" s="15">
        <v>897</v>
      </c>
      <c r="O87" s="219">
        <f t="shared" si="17"/>
        <v>44</v>
      </c>
      <c r="P87" s="127">
        <f t="shared" si="18"/>
        <v>105.15826494724503</v>
      </c>
    </row>
    <row r="88" spans="1:16" s="16" customFormat="1" ht="13.5" customHeight="1" x14ac:dyDescent="0.2">
      <c r="A88" s="88">
        <v>83</v>
      </c>
      <c r="B88" s="149" t="s">
        <v>89</v>
      </c>
      <c r="C88" s="149"/>
      <c r="D88" s="90" t="s">
        <v>23</v>
      </c>
      <c r="E88" s="15">
        <v>471</v>
      </c>
      <c r="F88" s="15">
        <v>411</v>
      </c>
      <c r="G88" s="15">
        <v>432</v>
      </c>
      <c r="H88" s="15">
        <v>428</v>
      </c>
      <c r="I88" s="15">
        <v>453</v>
      </c>
      <c r="J88" s="15">
        <v>426</v>
      </c>
      <c r="K88" s="15">
        <v>416</v>
      </c>
      <c r="L88" s="15">
        <v>428</v>
      </c>
      <c r="M88" s="15">
        <v>439</v>
      </c>
      <c r="N88" s="15">
        <v>460</v>
      </c>
      <c r="O88" s="219">
        <f t="shared" si="17"/>
        <v>21</v>
      </c>
      <c r="P88" s="127">
        <f t="shared" si="18"/>
        <v>104.78359908883827</v>
      </c>
    </row>
    <row r="89" spans="1:16" s="16" customFormat="1" ht="13.5" customHeight="1" x14ac:dyDescent="0.2">
      <c r="A89" s="88">
        <v>84</v>
      </c>
      <c r="B89" s="149" t="s">
        <v>90</v>
      </c>
      <c r="C89" s="149"/>
      <c r="D89" s="90" t="s">
        <v>23</v>
      </c>
      <c r="E89" s="15">
        <v>78</v>
      </c>
      <c r="F89" s="15">
        <v>70</v>
      </c>
      <c r="G89" s="15">
        <v>77</v>
      </c>
      <c r="H89" s="15">
        <v>67</v>
      </c>
      <c r="I89" s="15">
        <v>74</v>
      </c>
      <c r="J89" s="15">
        <v>72</v>
      </c>
      <c r="K89" s="15">
        <v>76</v>
      </c>
      <c r="L89" s="15">
        <v>75</v>
      </c>
      <c r="M89" s="15">
        <v>78</v>
      </c>
      <c r="N89" s="15">
        <v>82</v>
      </c>
      <c r="O89" s="219">
        <f t="shared" si="17"/>
        <v>4</v>
      </c>
      <c r="P89" s="127">
        <f t="shared" si="18"/>
        <v>105.12820512820514</v>
      </c>
    </row>
    <row r="90" spans="1:16" s="16" customFormat="1" ht="13.5" customHeight="1" x14ac:dyDescent="0.2">
      <c r="A90" s="88">
        <v>85</v>
      </c>
      <c r="B90" s="149" t="s">
        <v>89</v>
      </c>
      <c r="C90" s="149"/>
      <c r="D90" s="90" t="s">
        <v>23</v>
      </c>
      <c r="E90" s="15">
        <v>51</v>
      </c>
      <c r="F90" s="15">
        <v>52</v>
      </c>
      <c r="G90" s="15">
        <v>48</v>
      </c>
      <c r="H90" s="15">
        <v>47</v>
      </c>
      <c r="I90" s="15">
        <v>46</v>
      </c>
      <c r="J90" s="15">
        <v>47</v>
      </c>
      <c r="K90" s="15">
        <v>49</v>
      </c>
      <c r="L90" s="15">
        <v>50</v>
      </c>
      <c r="M90" s="15">
        <v>53</v>
      </c>
      <c r="N90" s="15">
        <v>58</v>
      </c>
      <c r="O90" s="219">
        <f t="shared" si="17"/>
        <v>5</v>
      </c>
      <c r="P90" s="127">
        <f t="shared" si="18"/>
        <v>109.43396226415094</v>
      </c>
    </row>
    <row r="91" spans="1:16" s="16" customFormat="1" ht="13.5" customHeight="1" x14ac:dyDescent="0.2">
      <c r="A91" s="88">
        <v>86</v>
      </c>
      <c r="B91" s="149" t="s">
        <v>91</v>
      </c>
      <c r="C91" s="149"/>
      <c r="D91" s="90" t="s">
        <v>23</v>
      </c>
      <c r="E91" s="15">
        <v>44</v>
      </c>
      <c r="F91" s="15">
        <v>44</v>
      </c>
      <c r="G91" s="15">
        <v>41</v>
      </c>
      <c r="H91" s="15">
        <v>40</v>
      </c>
      <c r="I91" s="15">
        <v>39</v>
      </c>
      <c r="J91" s="15">
        <v>39</v>
      </c>
      <c r="K91" s="15">
        <v>40</v>
      </c>
      <c r="L91" s="15">
        <v>40</v>
      </c>
      <c r="M91" s="15">
        <v>41</v>
      </c>
      <c r="N91" s="15">
        <v>46</v>
      </c>
      <c r="O91" s="219">
        <f t="shared" si="17"/>
        <v>5</v>
      </c>
      <c r="P91" s="127">
        <f t="shared" si="18"/>
        <v>112.19512195121952</v>
      </c>
    </row>
    <row r="92" spans="1:16" s="16" customFormat="1" ht="13.5" customHeight="1" x14ac:dyDescent="0.2">
      <c r="A92" s="88">
        <v>87</v>
      </c>
      <c r="B92" s="149" t="s">
        <v>89</v>
      </c>
      <c r="C92" s="149"/>
      <c r="D92" s="90" t="s">
        <v>23</v>
      </c>
      <c r="E92" s="15">
        <v>34</v>
      </c>
      <c r="F92" s="15">
        <v>35</v>
      </c>
      <c r="G92" s="15">
        <v>32</v>
      </c>
      <c r="H92" s="15">
        <v>31</v>
      </c>
      <c r="I92" s="15">
        <v>30</v>
      </c>
      <c r="J92" s="15">
        <v>31</v>
      </c>
      <c r="K92" s="15">
        <v>32</v>
      </c>
      <c r="L92" s="15">
        <v>33</v>
      </c>
      <c r="M92" s="15">
        <v>32</v>
      </c>
      <c r="N92" s="15">
        <v>39</v>
      </c>
      <c r="O92" s="219">
        <f t="shared" si="17"/>
        <v>7</v>
      </c>
      <c r="P92" s="127">
        <f t="shared" si="18"/>
        <v>121.875</v>
      </c>
    </row>
    <row r="93" spans="1:16" s="16" customFormat="1" ht="13.5" customHeight="1" x14ac:dyDescent="0.2">
      <c r="A93" s="88">
        <v>88</v>
      </c>
      <c r="B93" s="149" t="s">
        <v>92</v>
      </c>
      <c r="C93" s="149"/>
      <c r="D93" s="90" t="s">
        <v>23</v>
      </c>
      <c r="E93" s="15">
        <v>126</v>
      </c>
      <c r="F93" s="15">
        <v>78</v>
      </c>
      <c r="G93" s="15">
        <v>91</v>
      </c>
      <c r="H93" s="15">
        <v>71</v>
      </c>
      <c r="I93" s="15">
        <v>90</v>
      </c>
      <c r="J93" s="15">
        <v>85</v>
      </c>
      <c r="K93" s="15">
        <v>78</v>
      </c>
      <c r="L93" s="15">
        <v>80</v>
      </c>
      <c r="M93" s="15">
        <v>94</v>
      </c>
      <c r="N93" s="15">
        <v>124</v>
      </c>
      <c r="O93" s="219">
        <f t="shared" si="17"/>
        <v>30</v>
      </c>
      <c r="P93" s="127">
        <f t="shared" si="18"/>
        <v>131.91489361702128</v>
      </c>
    </row>
    <row r="94" spans="1:16" s="16" customFormat="1" ht="13.5" customHeight="1" x14ac:dyDescent="0.2">
      <c r="A94" s="88">
        <v>89</v>
      </c>
      <c r="B94" s="149" t="s">
        <v>93</v>
      </c>
      <c r="C94" s="149"/>
      <c r="D94" s="90" t="s">
        <v>23</v>
      </c>
      <c r="E94" s="15">
        <v>112</v>
      </c>
      <c r="F94" s="15">
        <v>115</v>
      </c>
      <c r="G94" s="15">
        <v>112</v>
      </c>
      <c r="H94" s="15">
        <v>118</v>
      </c>
      <c r="I94" s="15">
        <v>112</v>
      </c>
      <c r="J94" s="15">
        <v>87</v>
      </c>
      <c r="K94" s="15">
        <v>116</v>
      </c>
      <c r="L94" s="15">
        <v>115</v>
      </c>
      <c r="M94" s="15">
        <v>112</v>
      </c>
      <c r="N94" s="15">
        <v>84</v>
      </c>
      <c r="O94" s="219">
        <f t="shared" si="17"/>
        <v>-28</v>
      </c>
      <c r="P94" s="127">
        <f t="shared" si="18"/>
        <v>75</v>
      </c>
    </row>
    <row r="95" spans="1:16" s="16" customFormat="1" ht="13.5" customHeight="1" x14ac:dyDescent="0.2">
      <c r="A95" s="88">
        <v>90</v>
      </c>
      <c r="B95" s="149" t="s">
        <v>94</v>
      </c>
      <c r="C95" s="149"/>
      <c r="D95" s="90" t="s">
        <v>23</v>
      </c>
      <c r="E95" s="15">
        <v>20</v>
      </c>
      <c r="F95" s="15">
        <v>14</v>
      </c>
      <c r="G95" s="15">
        <v>21</v>
      </c>
      <c r="H95" s="15">
        <v>16</v>
      </c>
      <c r="I95" s="15">
        <v>4</v>
      </c>
      <c r="J95" s="15">
        <v>3</v>
      </c>
      <c r="K95" s="15">
        <v>8</v>
      </c>
      <c r="L95" s="15">
        <v>9</v>
      </c>
      <c r="M95" s="15">
        <v>11</v>
      </c>
      <c r="N95" s="15">
        <v>8</v>
      </c>
      <c r="O95" s="219">
        <f t="shared" si="17"/>
        <v>-3</v>
      </c>
      <c r="P95" s="127">
        <f t="shared" si="18"/>
        <v>72.727272727272734</v>
      </c>
    </row>
    <row r="96" spans="1:16" s="16" customFormat="1" ht="13.5" customHeight="1" x14ac:dyDescent="0.2">
      <c r="A96" s="88">
        <v>91</v>
      </c>
      <c r="B96" s="149" t="s">
        <v>95</v>
      </c>
      <c r="C96" s="149"/>
      <c r="D96" s="90" t="s">
        <v>23</v>
      </c>
      <c r="E96" s="15">
        <v>20</v>
      </c>
      <c r="F96" s="15">
        <v>14</v>
      </c>
      <c r="G96" s="15">
        <v>21</v>
      </c>
      <c r="H96" s="15">
        <v>15</v>
      </c>
      <c r="I96" s="15">
        <v>4</v>
      </c>
      <c r="J96" s="15">
        <v>3</v>
      </c>
      <c r="K96" s="15">
        <v>8</v>
      </c>
      <c r="L96" s="15">
        <v>9</v>
      </c>
      <c r="M96" s="15">
        <v>11</v>
      </c>
      <c r="N96" s="15">
        <v>8</v>
      </c>
      <c r="O96" s="219">
        <f t="shared" si="17"/>
        <v>-3</v>
      </c>
      <c r="P96" s="127">
        <f t="shared" si="18"/>
        <v>72.727272727272734</v>
      </c>
    </row>
    <row r="97" spans="1:16" s="16" customFormat="1" ht="27" customHeight="1" x14ac:dyDescent="0.2">
      <c r="A97" s="88">
        <v>92</v>
      </c>
      <c r="B97" s="149" t="s">
        <v>96</v>
      </c>
      <c r="C97" s="149"/>
      <c r="D97" s="90" t="s">
        <v>23</v>
      </c>
      <c r="E97" s="15"/>
      <c r="F97" s="15">
        <v>1</v>
      </c>
      <c r="G97" s="15"/>
      <c r="H97" s="15"/>
      <c r="I97" s="15"/>
      <c r="J97" s="15"/>
      <c r="K97" s="15">
        <v>2</v>
      </c>
      <c r="L97" s="15"/>
      <c r="M97" s="15">
        <v>3</v>
      </c>
      <c r="N97" s="15">
        <v>1</v>
      </c>
      <c r="O97" s="219">
        <f t="shared" si="17"/>
        <v>-2</v>
      </c>
      <c r="P97" s="127">
        <f t="shared" si="18"/>
        <v>33.333333333333329</v>
      </c>
    </row>
    <row r="98" spans="1:16" s="16" customFormat="1" ht="13.5" customHeight="1" x14ac:dyDescent="0.2">
      <c r="A98" s="88">
        <v>93</v>
      </c>
      <c r="B98" s="149" t="s">
        <v>97</v>
      </c>
      <c r="C98" s="149"/>
      <c r="D98" s="90" t="s">
        <v>23</v>
      </c>
      <c r="E98" s="15"/>
      <c r="F98" s="15"/>
      <c r="G98" s="15"/>
      <c r="H98" s="15">
        <v>2</v>
      </c>
      <c r="I98" s="15"/>
      <c r="J98" s="15"/>
      <c r="K98" s="15"/>
      <c r="L98" s="15"/>
      <c r="M98" s="15"/>
      <c r="N98" s="15">
        <v>1</v>
      </c>
      <c r="O98" s="219">
        <f t="shared" si="17"/>
        <v>1</v>
      </c>
      <c r="P98" s="127" t="e">
        <f t="shared" si="18"/>
        <v>#DIV/0!</v>
      </c>
    </row>
    <row r="99" spans="1:16" s="16" customFormat="1" ht="13.5" customHeight="1" x14ac:dyDescent="0.2">
      <c r="A99" s="88">
        <v>94</v>
      </c>
      <c r="B99" s="149" t="s">
        <v>98</v>
      </c>
      <c r="C99" s="149"/>
      <c r="D99" s="90" t="s">
        <v>23</v>
      </c>
      <c r="E99" s="15">
        <v>70</v>
      </c>
      <c r="F99" s="15">
        <v>21</v>
      </c>
      <c r="G99" s="15">
        <v>11</v>
      </c>
      <c r="H99" s="15">
        <v>18</v>
      </c>
      <c r="I99" s="15">
        <v>21</v>
      </c>
      <c r="J99" s="15">
        <v>20</v>
      </c>
      <c r="K99" s="15">
        <v>21</v>
      </c>
      <c r="L99" s="15">
        <v>42</v>
      </c>
      <c r="M99" s="15">
        <v>120</v>
      </c>
      <c r="N99" s="15">
        <v>28</v>
      </c>
      <c r="O99" s="219">
        <f t="shared" si="17"/>
        <v>-92</v>
      </c>
      <c r="P99" s="127">
        <f t="shared" si="18"/>
        <v>23.333333333333332</v>
      </c>
    </row>
    <row r="100" spans="1:16" s="16" customFormat="1" ht="13.5" customHeight="1" x14ac:dyDescent="0.2">
      <c r="A100" s="88">
        <v>95</v>
      </c>
      <c r="B100" s="149" t="s">
        <v>99</v>
      </c>
      <c r="C100" s="149"/>
      <c r="D100" s="90" t="s">
        <v>7</v>
      </c>
      <c r="E100" s="15">
        <v>14</v>
      </c>
      <c r="F100" s="15">
        <v>20</v>
      </c>
      <c r="G100" s="15">
        <v>16</v>
      </c>
      <c r="H100" s="15">
        <v>22</v>
      </c>
      <c r="I100" s="15">
        <v>12</v>
      </c>
      <c r="J100" s="15">
        <v>26</v>
      </c>
      <c r="K100" s="15">
        <v>21</v>
      </c>
      <c r="L100" s="15">
        <v>23</v>
      </c>
      <c r="M100" s="15">
        <v>32</v>
      </c>
      <c r="N100" s="15">
        <v>47</v>
      </c>
      <c r="O100" s="219">
        <f t="shared" si="17"/>
        <v>15</v>
      </c>
      <c r="P100" s="127">
        <f t="shared" si="18"/>
        <v>146.875</v>
      </c>
    </row>
    <row r="101" spans="1:16" s="16" customFormat="1" ht="13.5" customHeight="1" x14ac:dyDescent="0.2">
      <c r="A101" s="88">
        <v>96</v>
      </c>
      <c r="B101" s="149" t="s">
        <v>100</v>
      </c>
      <c r="C101" s="149"/>
      <c r="D101" s="90" t="s">
        <v>23</v>
      </c>
      <c r="E101" s="15">
        <v>16</v>
      </c>
      <c r="F101" s="15">
        <v>18</v>
      </c>
      <c r="G101" s="15">
        <v>14</v>
      </c>
      <c r="H101" s="15">
        <v>28</v>
      </c>
      <c r="I101" s="15">
        <v>7</v>
      </c>
      <c r="J101" s="15">
        <v>31</v>
      </c>
      <c r="K101" s="15">
        <v>23</v>
      </c>
      <c r="L101" s="15">
        <v>26</v>
      </c>
      <c r="M101" s="15">
        <v>32</v>
      </c>
      <c r="N101" s="15">
        <v>39</v>
      </c>
      <c r="O101" s="219">
        <f t="shared" si="17"/>
        <v>7</v>
      </c>
      <c r="P101" s="127">
        <f t="shared" si="18"/>
        <v>121.875</v>
      </c>
    </row>
    <row r="102" spans="1:16" s="16" customFormat="1" ht="19.5" customHeight="1" x14ac:dyDescent="0.2">
      <c r="A102" s="183" t="s">
        <v>101</v>
      </c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</row>
    <row r="103" spans="1:16" s="16" customFormat="1" ht="18" customHeight="1" x14ac:dyDescent="0.2"/>
    <row r="104" spans="1:16" s="27" customFormat="1" ht="18" customHeight="1" x14ac:dyDescent="0.2"/>
    <row r="105" spans="1:16" s="28" customFormat="1" ht="18" customHeight="1" x14ac:dyDescent="0.2">
      <c r="B105" s="184" t="s">
        <v>102</v>
      </c>
      <c r="C105" s="184"/>
      <c r="D105" s="29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</row>
    <row r="106" spans="1:16" s="28" customFormat="1" ht="18" customHeight="1" x14ac:dyDescent="0.2">
      <c r="B106" s="181" t="s">
        <v>116</v>
      </c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</row>
  </sheetData>
  <mergeCells count="109">
    <mergeCell ref="O4:P4"/>
    <mergeCell ref="B6:C6"/>
    <mergeCell ref="B7:C7"/>
    <mergeCell ref="A2:P2"/>
    <mergeCell ref="I3:P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O106"/>
    <mergeCell ref="B98:C98"/>
    <mergeCell ref="B99:C99"/>
    <mergeCell ref="B100:C100"/>
    <mergeCell ref="B101:C101"/>
    <mergeCell ref="A102:P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6999999999999995" bottom="0.27559055118110237" header="0.15748031496062992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"/>
  <sheetViews>
    <sheetView workbookViewId="0">
      <selection activeCell="O6" sqref="O6:P101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4" width="6.85546875" style="1" customWidth="1"/>
    <col min="15" max="15" width="7" style="1" customWidth="1"/>
    <col min="16" max="16" width="6.140625" style="1" customWidth="1"/>
    <col min="17" max="17" width="0.7109375" style="1" customWidth="1"/>
    <col min="18" max="250" width="9.140625" style="1"/>
    <col min="251" max="251" width="4.5703125" style="1" customWidth="1"/>
    <col min="252" max="252" width="12.7109375" style="1" customWidth="1"/>
    <col min="253" max="253" width="16.85546875" style="1" customWidth="1"/>
    <col min="254" max="254" width="9.140625" style="1"/>
    <col min="255" max="258" width="8.5703125" style="1" customWidth="1"/>
    <col min="259" max="260" width="5.85546875" style="1" customWidth="1"/>
    <col min="261" max="506" width="9.140625" style="1"/>
    <col min="507" max="507" width="4.5703125" style="1" customWidth="1"/>
    <col min="508" max="508" width="12.7109375" style="1" customWidth="1"/>
    <col min="509" max="509" width="16.85546875" style="1" customWidth="1"/>
    <col min="510" max="510" width="9.140625" style="1"/>
    <col min="511" max="514" width="8.5703125" style="1" customWidth="1"/>
    <col min="515" max="516" width="5.85546875" style="1" customWidth="1"/>
    <col min="517" max="762" width="9.140625" style="1"/>
    <col min="763" max="763" width="4.5703125" style="1" customWidth="1"/>
    <col min="764" max="764" width="12.7109375" style="1" customWidth="1"/>
    <col min="765" max="765" width="16.85546875" style="1" customWidth="1"/>
    <col min="766" max="766" width="9.140625" style="1"/>
    <col min="767" max="770" width="8.5703125" style="1" customWidth="1"/>
    <col min="771" max="772" width="5.85546875" style="1" customWidth="1"/>
    <col min="773" max="1018" width="9.140625" style="1"/>
    <col min="1019" max="1019" width="4.5703125" style="1" customWidth="1"/>
    <col min="1020" max="1020" width="12.7109375" style="1" customWidth="1"/>
    <col min="1021" max="1021" width="16.85546875" style="1" customWidth="1"/>
    <col min="1022" max="1022" width="9.140625" style="1"/>
    <col min="1023" max="1026" width="8.5703125" style="1" customWidth="1"/>
    <col min="1027" max="1028" width="5.85546875" style="1" customWidth="1"/>
    <col min="1029" max="1274" width="9.140625" style="1"/>
    <col min="1275" max="1275" width="4.5703125" style="1" customWidth="1"/>
    <col min="1276" max="1276" width="12.7109375" style="1" customWidth="1"/>
    <col min="1277" max="1277" width="16.85546875" style="1" customWidth="1"/>
    <col min="1278" max="1278" width="9.140625" style="1"/>
    <col min="1279" max="1282" width="8.5703125" style="1" customWidth="1"/>
    <col min="1283" max="1284" width="5.85546875" style="1" customWidth="1"/>
    <col min="1285" max="1530" width="9.140625" style="1"/>
    <col min="1531" max="1531" width="4.5703125" style="1" customWidth="1"/>
    <col min="1532" max="1532" width="12.7109375" style="1" customWidth="1"/>
    <col min="1533" max="1533" width="16.85546875" style="1" customWidth="1"/>
    <col min="1534" max="1534" width="9.140625" style="1"/>
    <col min="1535" max="1538" width="8.5703125" style="1" customWidth="1"/>
    <col min="1539" max="1540" width="5.85546875" style="1" customWidth="1"/>
    <col min="1541" max="1786" width="9.140625" style="1"/>
    <col min="1787" max="1787" width="4.5703125" style="1" customWidth="1"/>
    <col min="1788" max="1788" width="12.7109375" style="1" customWidth="1"/>
    <col min="1789" max="1789" width="16.85546875" style="1" customWidth="1"/>
    <col min="1790" max="1790" width="9.140625" style="1"/>
    <col min="1791" max="1794" width="8.5703125" style="1" customWidth="1"/>
    <col min="1795" max="1796" width="5.85546875" style="1" customWidth="1"/>
    <col min="1797" max="2042" width="9.140625" style="1"/>
    <col min="2043" max="2043" width="4.5703125" style="1" customWidth="1"/>
    <col min="2044" max="2044" width="12.7109375" style="1" customWidth="1"/>
    <col min="2045" max="2045" width="16.85546875" style="1" customWidth="1"/>
    <col min="2046" max="2046" width="9.140625" style="1"/>
    <col min="2047" max="2050" width="8.5703125" style="1" customWidth="1"/>
    <col min="2051" max="2052" width="5.85546875" style="1" customWidth="1"/>
    <col min="2053" max="2298" width="9.140625" style="1"/>
    <col min="2299" max="2299" width="4.5703125" style="1" customWidth="1"/>
    <col min="2300" max="2300" width="12.7109375" style="1" customWidth="1"/>
    <col min="2301" max="2301" width="16.85546875" style="1" customWidth="1"/>
    <col min="2302" max="2302" width="9.140625" style="1"/>
    <col min="2303" max="2306" width="8.5703125" style="1" customWidth="1"/>
    <col min="2307" max="2308" width="5.85546875" style="1" customWidth="1"/>
    <col min="2309" max="2554" width="9.140625" style="1"/>
    <col min="2555" max="2555" width="4.5703125" style="1" customWidth="1"/>
    <col min="2556" max="2556" width="12.7109375" style="1" customWidth="1"/>
    <col min="2557" max="2557" width="16.85546875" style="1" customWidth="1"/>
    <col min="2558" max="2558" width="9.140625" style="1"/>
    <col min="2559" max="2562" width="8.5703125" style="1" customWidth="1"/>
    <col min="2563" max="2564" width="5.85546875" style="1" customWidth="1"/>
    <col min="2565" max="2810" width="9.140625" style="1"/>
    <col min="2811" max="2811" width="4.5703125" style="1" customWidth="1"/>
    <col min="2812" max="2812" width="12.7109375" style="1" customWidth="1"/>
    <col min="2813" max="2813" width="16.85546875" style="1" customWidth="1"/>
    <col min="2814" max="2814" width="9.140625" style="1"/>
    <col min="2815" max="2818" width="8.5703125" style="1" customWidth="1"/>
    <col min="2819" max="2820" width="5.85546875" style="1" customWidth="1"/>
    <col min="2821" max="3066" width="9.140625" style="1"/>
    <col min="3067" max="3067" width="4.5703125" style="1" customWidth="1"/>
    <col min="3068" max="3068" width="12.7109375" style="1" customWidth="1"/>
    <col min="3069" max="3069" width="16.85546875" style="1" customWidth="1"/>
    <col min="3070" max="3070" width="9.140625" style="1"/>
    <col min="3071" max="3074" width="8.5703125" style="1" customWidth="1"/>
    <col min="3075" max="3076" width="5.85546875" style="1" customWidth="1"/>
    <col min="3077" max="3322" width="9.140625" style="1"/>
    <col min="3323" max="3323" width="4.5703125" style="1" customWidth="1"/>
    <col min="3324" max="3324" width="12.7109375" style="1" customWidth="1"/>
    <col min="3325" max="3325" width="16.85546875" style="1" customWidth="1"/>
    <col min="3326" max="3326" width="9.140625" style="1"/>
    <col min="3327" max="3330" width="8.5703125" style="1" customWidth="1"/>
    <col min="3331" max="3332" width="5.85546875" style="1" customWidth="1"/>
    <col min="3333" max="3578" width="9.140625" style="1"/>
    <col min="3579" max="3579" width="4.5703125" style="1" customWidth="1"/>
    <col min="3580" max="3580" width="12.7109375" style="1" customWidth="1"/>
    <col min="3581" max="3581" width="16.85546875" style="1" customWidth="1"/>
    <col min="3582" max="3582" width="9.140625" style="1"/>
    <col min="3583" max="3586" width="8.5703125" style="1" customWidth="1"/>
    <col min="3587" max="3588" width="5.85546875" style="1" customWidth="1"/>
    <col min="3589" max="3834" width="9.140625" style="1"/>
    <col min="3835" max="3835" width="4.5703125" style="1" customWidth="1"/>
    <col min="3836" max="3836" width="12.7109375" style="1" customWidth="1"/>
    <col min="3837" max="3837" width="16.85546875" style="1" customWidth="1"/>
    <col min="3838" max="3838" width="9.140625" style="1"/>
    <col min="3839" max="3842" width="8.5703125" style="1" customWidth="1"/>
    <col min="3843" max="3844" width="5.85546875" style="1" customWidth="1"/>
    <col min="3845" max="4090" width="9.140625" style="1"/>
    <col min="4091" max="4091" width="4.5703125" style="1" customWidth="1"/>
    <col min="4092" max="4092" width="12.7109375" style="1" customWidth="1"/>
    <col min="4093" max="4093" width="16.85546875" style="1" customWidth="1"/>
    <col min="4094" max="4094" width="9.140625" style="1"/>
    <col min="4095" max="4098" width="8.5703125" style="1" customWidth="1"/>
    <col min="4099" max="4100" width="5.85546875" style="1" customWidth="1"/>
    <col min="4101" max="4346" width="9.140625" style="1"/>
    <col min="4347" max="4347" width="4.5703125" style="1" customWidth="1"/>
    <col min="4348" max="4348" width="12.7109375" style="1" customWidth="1"/>
    <col min="4349" max="4349" width="16.85546875" style="1" customWidth="1"/>
    <col min="4350" max="4350" width="9.140625" style="1"/>
    <col min="4351" max="4354" width="8.5703125" style="1" customWidth="1"/>
    <col min="4355" max="4356" width="5.85546875" style="1" customWidth="1"/>
    <col min="4357" max="4602" width="9.140625" style="1"/>
    <col min="4603" max="4603" width="4.5703125" style="1" customWidth="1"/>
    <col min="4604" max="4604" width="12.7109375" style="1" customWidth="1"/>
    <col min="4605" max="4605" width="16.85546875" style="1" customWidth="1"/>
    <col min="4606" max="4606" width="9.140625" style="1"/>
    <col min="4607" max="4610" width="8.5703125" style="1" customWidth="1"/>
    <col min="4611" max="4612" width="5.85546875" style="1" customWidth="1"/>
    <col min="4613" max="4858" width="9.140625" style="1"/>
    <col min="4859" max="4859" width="4.5703125" style="1" customWidth="1"/>
    <col min="4860" max="4860" width="12.7109375" style="1" customWidth="1"/>
    <col min="4861" max="4861" width="16.85546875" style="1" customWidth="1"/>
    <col min="4862" max="4862" width="9.140625" style="1"/>
    <col min="4863" max="4866" width="8.5703125" style="1" customWidth="1"/>
    <col min="4867" max="4868" width="5.85546875" style="1" customWidth="1"/>
    <col min="4869" max="5114" width="9.140625" style="1"/>
    <col min="5115" max="5115" width="4.5703125" style="1" customWidth="1"/>
    <col min="5116" max="5116" width="12.7109375" style="1" customWidth="1"/>
    <col min="5117" max="5117" width="16.85546875" style="1" customWidth="1"/>
    <col min="5118" max="5118" width="9.140625" style="1"/>
    <col min="5119" max="5122" width="8.5703125" style="1" customWidth="1"/>
    <col min="5123" max="5124" width="5.85546875" style="1" customWidth="1"/>
    <col min="5125" max="5370" width="9.140625" style="1"/>
    <col min="5371" max="5371" width="4.5703125" style="1" customWidth="1"/>
    <col min="5372" max="5372" width="12.7109375" style="1" customWidth="1"/>
    <col min="5373" max="5373" width="16.85546875" style="1" customWidth="1"/>
    <col min="5374" max="5374" width="9.140625" style="1"/>
    <col min="5375" max="5378" width="8.5703125" style="1" customWidth="1"/>
    <col min="5379" max="5380" width="5.85546875" style="1" customWidth="1"/>
    <col min="5381" max="5626" width="9.140625" style="1"/>
    <col min="5627" max="5627" width="4.5703125" style="1" customWidth="1"/>
    <col min="5628" max="5628" width="12.7109375" style="1" customWidth="1"/>
    <col min="5629" max="5629" width="16.85546875" style="1" customWidth="1"/>
    <col min="5630" max="5630" width="9.140625" style="1"/>
    <col min="5631" max="5634" width="8.5703125" style="1" customWidth="1"/>
    <col min="5635" max="5636" width="5.85546875" style="1" customWidth="1"/>
    <col min="5637" max="5882" width="9.140625" style="1"/>
    <col min="5883" max="5883" width="4.5703125" style="1" customWidth="1"/>
    <col min="5884" max="5884" width="12.7109375" style="1" customWidth="1"/>
    <col min="5885" max="5885" width="16.85546875" style="1" customWidth="1"/>
    <col min="5886" max="5886" width="9.140625" style="1"/>
    <col min="5887" max="5890" width="8.5703125" style="1" customWidth="1"/>
    <col min="5891" max="5892" width="5.85546875" style="1" customWidth="1"/>
    <col min="5893" max="6138" width="9.140625" style="1"/>
    <col min="6139" max="6139" width="4.5703125" style="1" customWidth="1"/>
    <col min="6140" max="6140" width="12.7109375" style="1" customWidth="1"/>
    <col min="6141" max="6141" width="16.85546875" style="1" customWidth="1"/>
    <col min="6142" max="6142" width="9.140625" style="1"/>
    <col min="6143" max="6146" width="8.5703125" style="1" customWidth="1"/>
    <col min="6147" max="6148" width="5.85546875" style="1" customWidth="1"/>
    <col min="6149" max="6394" width="9.140625" style="1"/>
    <col min="6395" max="6395" width="4.5703125" style="1" customWidth="1"/>
    <col min="6396" max="6396" width="12.7109375" style="1" customWidth="1"/>
    <col min="6397" max="6397" width="16.85546875" style="1" customWidth="1"/>
    <col min="6398" max="6398" width="9.140625" style="1"/>
    <col min="6399" max="6402" width="8.5703125" style="1" customWidth="1"/>
    <col min="6403" max="6404" width="5.85546875" style="1" customWidth="1"/>
    <col min="6405" max="6650" width="9.140625" style="1"/>
    <col min="6651" max="6651" width="4.5703125" style="1" customWidth="1"/>
    <col min="6652" max="6652" width="12.7109375" style="1" customWidth="1"/>
    <col min="6653" max="6653" width="16.85546875" style="1" customWidth="1"/>
    <col min="6654" max="6654" width="9.140625" style="1"/>
    <col min="6655" max="6658" width="8.5703125" style="1" customWidth="1"/>
    <col min="6659" max="6660" width="5.85546875" style="1" customWidth="1"/>
    <col min="6661" max="6906" width="9.140625" style="1"/>
    <col min="6907" max="6907" width="4.5703125" style="1" customWidth="1"/>
    <col min="6908" max="6908" width="12.7109375" style="1" customWidth="1"/>
    <col min="6909" max="6909" width="16.85546875" style="1" customWidth="1"/>
    <col min="6910" max="6910" width="9.140625" style="1"/>
    <col min="6911" max="6914" width="8.5703125" style="1" customWidth="1"/>
    <col min="6915" max="6916" width="5.85546875" style="1" customWidth="1"/>
    <col min="6917" max="7162" width="9.140625" style="1"/>
    <col min="7163" max="7163" width="4.5703125" style="1" customWidth="1"/>
    <col min="7164" max="7164" width="12.7109375" style="1" customWidth="1"/>
    <col min="7165" max="7165" width="16.85546875" style="1" customWidth="1"/>
    <col min="7166" max="7166" width="9.140625" style="1"/>
    <col min="7167" max="7170" width="8.5703125" style="1" customWidth="1"/>
    <col min="7171" max="7172" width="5.85546875" style="1" customWidth="1"/>
    <col min="7173" max="7418" width="9.140625" style="1"/>
    <col min="7419" max="7419" width="4.5703125" style="1" customWidth="1"/>
    <col min="7420" max="7420" width="12.7109375" style="1" customWidth="1"/>
    <col min="7421" max="7421" width="16.85546875" style="1" customWidth="1"/>
    <col min="7422" max="7422" width="9.140625" style="1"/>
    <col min="7423" max="7426" width="8.5703125" style="1" customWidth="1"/>
    <col min="7427" max="7428" width="5.85546875" style="1" customWidth="1"/>
    <col min="7429" max="7674" width="9.140625" style="1"/>
    <col min="7675" max="7675" width="4.5703125" style="1" customWidth="1"/>
    <col min="7676" max="7676" width="12.7109375" style="1" customWidth="1"/>
    <col min="7677" max="7677" width="16.85546875" style="1" customWidth="1"/>
    <col min="7678" max="7678" width="9.140625" style="1"/>
    <col min="7679" max="7682" width="8.5703125" style="1" customWidth="1"/>
    <col min="7683" max="7684" width="5.85546875" style="1" customWidth="1"/>
    <col min="7685" max="7930" width="9.140625" style="1"/>
    <col min="7931" max="7931" width="4.5703125" style="1" customWidth="1"/>
    <col min="7932" max="7932" width="12.7109375" style="1" customWidth="1"/>
    <col min="7933" max="7933" width="16.85546875" style="1" customWidth="1"/>
    <col min="7934" max="7934" width="9.140625" style="1"/>
    <col min="7935" max="7938" width="8.5703125" style="1" customWidth="1"/>
    <col min="7939" max="7940" width="5.85546875" style="1" customWidth="1"/>
    <col min="7941" max="8186" width="9.140625" style="1"/>
    <col min="8187" max="8187" width="4.5703125" style="1" customWidth="1"/>
    <col min="8188" max="8188" width="12.7109375" style="1" customWidth="1"/>
    <col min="8189" max="8189" width="16.85546875" style="1" customWidth="1"/>
    <col min="8190" max="8190" width="9.140625" style="1"/>
    <col min="8191" max="8194" width="8.5703125" style="1" customWidth="1"/>
    <col min="8195" max="8196" width="5.85546875" style="1" customWidth="1"/>
    <col min="8197" max="8442" width="9.140625" style="1"/>
    <col min="8443" max="8443" width="4.5703125" style="1" customWidth="1"/>
    <col min="8444" max="8444" width="12.7109375" style="1" customWidth="1"/>
    <col min="8445" max="8445" width="16.85546875" style="1" customWidth="1"/>
    <col min="8446" max="8446" width="9.140625" style="1"/>
    <col min="8447" max="8450" width="8.5703125" style="1" customWidth="1"/>
    <col min="8451" max="8452" width="5.85546875" style="1" customWidth="1"/>
    <col min="8453" max="8698" width="9.140625" style="1"/>
    <col min="8699" max="8699" width="4.5703125" style="1" customWidth="1"/>
    <col min="8700" max="8700" width="12.7109375" style="1" customWidth="1"/>
    <col min="8701" max="8701" width="16.85546875" style="1" customWidth="1"/>
    <col min="8702" max="8702" width="9.140625" style="1"/>
    <col min="8703" max="8706" width="8.5703125" style="1" customWidth="1"/>
    <col min="8707" max="8708" width="5.85546875" style="1" customWidth="1"/>
    <col min="8709" max="8954" width="9.140625" style="1"/>
    <col min="8955" max="8955" width="4.5703125" style="1" customWidth="1"/>
    <col min="8956" max="8956" width="12.7109375" style="1" customWidth="1"/>
    <col min="8957" max="8957" width="16.85546875" style="1" customWidth="1"/>
    <col min="8958" max="8958" width="9.140625" style="1"/>
    <col min="8959" max="8962" width="8.5703125" style="1" customWidth="1"/>
    <col min="8963" max="8964" width="5.85546875" style="1" customWidth="1"/>
    <col min="8965" max="9210" width="9.140625" style="1"/>
    <col min="9211" max="9211" width="4.5703125" style="1" customWidth="1"/>
    <col min="9212" max="9212" width="12.7109375" style="1" customWidth="1"/>
    <col min="9213" max="9213" width="16.85546875" style="1" customWidth="1"/>
    <col min="9214" max="9214" width="9.140625" style="1"/>
    <col min="9215" max="9218" width="8.5703125" style="1" customWidth="1"/>
    <col min="9219" max="9220" width="5.85546875" style="1" customWidth="1"/>
    <col min="9221" max="9466" width="9.140625" style="1"/>
    <col min="9467" max="9467" width="4.5703125" style="1" customWidth="1"/>
    <col min="9468" max="9468" width="12.7109375" style="1" customWidth="1"/>
    <col min="9469" max="9469" width="16.85546875" style="1" customWidth="1"/>
    <col min="9470" max="9470" width="9.140625" style="1"/>
    <col min="9471" max="9474" width="8.5703125" style="1" customWidth="1"/>
    <col min="9475" max="9476" width="5.85546875" style="1" customWidth="1"/>
    <col min="9477" max="9722" width="9.140625" style="1"/>
    <col min="9723" max="9723" width="4.5703125" style="1" customWidth="1"/>
    <col min="9724" max="9724" width="12.7109375" style="1" customWidth="1"/>
    <col min="9725" max="9725" width="16.85546875" style="1" customWidth="1"/>
    <col min="9726" max="9726" width="9.140625" style="1"/>
    <col min="9727" max="9730" width="8.5703125" style="1" customWidth="1"/>
    <col min="9731" max="9732" width="5.85546875" style="1" customWidth="1"/>
    <col min="9733" max="9978" width="9.140625" style="1"/>
    <col min="9979" max="9979" width="4.5703125" style="1" customWidth="1"/>
    <col min="9980" max="9980" width="12.7109375" style="1" customWidth="1"/>
    <col min="9981" max="9981" width="16.85546875" style="1" customWidth="1"/>
    <col min="9982" max="9982" width="9.140625" style="1"/>
    <col min="9983" max="9986" width="8.5703125" style="1" customWidth="1"/>
    <col min="9987" max="9988" width="5.85546875" style="1" customWidth="1"/>
    <col min="9989" max="10234" width="9.140625" style="1"/>
    <col min="10235" max="10235" width="4.5703125" style="1" customWidth="1"/>
    <col min="10236" max="10236" width="12.7109375" style="1" customWidth="1"/>
    <col min="10237" max="10237" width="16.85546875" style="1" customWidth="1"/>
    <col min="10238" max="10238" width="9.140625" style="1"/>
    <col min="10239" max="10242" width="8.5703125" style="1" customWidth="1"/>
    <col min="10243" max="10244" width="5.85546875" style="1" customWidth="1"/>
    <col min="10245" max="10490" width="9.140625" style="1"/>
    <col min="10491" max="10491" width="4.5703125" style="1" customWidth="1"/>
    <col min="10492" max="10492" width="12.7109375" style="1" customWidth="1"/>
    <col min="10493" max="10493" width="16.85546875" style="1" customWidth="1"/>
    <col min="10494" max="10494" width="9.140625" style="1"/>
    <col min="10495" max="10498" width="8.5703125" style="1" customWidth="1"/>
    <col min="10499" max="10500" width="5.85546875" style="1" customWidth="1"/>
    <col min="10501" max="10746" width="9.140625" style="1"/>
    <col min="10747" max="10747" width="4.5703125" style="1" customWidth="1"/>
    <col min="10748" max="10748" width="12.7109375" style="1" customWidth="1"/>
    <col min="10749" max="10749" width="16.85546875" style="1" customWidth="1"/>
    <col min="10750" max="10750" width="9.140625" style="1"/>
    <col min="10751" max="10754" width="8.5703125" style="1" customWidth="1"/>
    <col min="10755" max="10756" width="5.85546875" style="1" customWidth="1"/>
    <col min="10757" max="11002" width="9.140625" style="1"/>
    <col min="11003" max="11003" width="4.5703125" style="1" customWidth="1"/>
    <col min="11004" max="11004" width="12.7109375" style="1" customWidth="1"/>
    <col min="11005" max="11005" width="16.85546875" style="1" customWidth="1"/>
    <col min="11006" max="11006" width="9.140625" style="1"/>
    <col min="11007" max="11010" width="8.5703125" style="1" customWidth="1"/>
    <col min="11011" max="11012" width="5.85546875" style="1" customWidth="1"/>
    <col min="11013" max="11258" width="9.140625" style="1"/>
    <col min="11259" max="11259" width="4.5703125" style="1" customWidth="1"/>
    <col min="11260" max="11260" width="12.7109375" style="1" customWidth="1"/>
    <col min="11261" max="11261" width="16.85546875" style="1" customWidth="1"/>
    <col min="11262" max="11262" width="9.140625" style="1"/>
    <col min="11263" max="11266" width="8.5703125" style="1" customWidth="1"/>
    <col min="11267" max="11268" width="5.85546875" style="1" customWidth="1"/>
    <col min="11269" max="11514" width="9.140625" style="1"/>
    <col min="11515" max="11515" width="4.5703125" style="1" customWidth="1"/>
    <col min="11516" max="11516" width="12.7109375" style="1" customWidth="1"/>
    <col min="11517" max="11517" width="16.85546875" style="1" customWidth="1"/>
    <col min="11518" max="11518" width="9.140625" style="1"/>
    <col min="11519" max="11522" width="8.5703125" style="1" customWidth="1"/>
    <col min="11523" max="11524" width="5.85546875" style="1" customWidth="1"/>
    <col min="11525" max="11770" width="9.140625" style="1"/>
    <col min="11771" max="11771" width="4.5703125" style="1" customWidth="1"/>
    <col min="11772" max="11772" width="12.7109375" style="1" customWidth="1"/>
    <col min="11773" max="11773" width="16.85546875" style="1" customWidth="1"/>
    <col min="11774" max="11774" width="9.140625" style="1"/>
    <col min="11775" max="11778" width="8.5703125" style="1" customWidth="1"/>
    <col min="11779" max="11780" width="5.85546875" style="1" customWidth="1"/>
    <col min="11781" max="12026" width="9.140625" style="1"/>
    <col min="12027" max="12027" width="4.5703125" style="1" customWidth="1"/>
    <col min="12028" max="12028" width="12.7109375" style="1" customWidth="1"/>
    <col min="12029" max="12029" width="16.85546875" style="1" customWidth="1"/>
    <col min="12030" max="12030" width="9.140625" style="1"/>
    <col min="12031" max="12034" width="8.5703125" style="1" customWidth="1"/>
    <col min="12035" max="12036" width="5.85546875" style="1" customWidth="1"/>
    <col min="12037" max="12282" width="9.140625" style="1"/>
    <col min="12283" max="12283" width="4.5703125" style="1" customWidth="1"/>
    <col min="12284" max="12284" width="12.7109375" style="1" customWidth="1"/>
    <col min="12285" max="12285" width="16.85546875" style="1" customWidth="1"/>
    <col min="12286" max="12286" width="9.140625" style="1"/>
    <col min="12287" max="12290" width="8.5703125" style="1" customWidth="1"/>
    <col min="12291" max="12292" width="5.85546875" style="1" customWidth="1"/>
    <col min="12293" max="12538" width="9.140625" style="1"/>
    <col min="12539" max="12539" width="4.5703125" style="1" customWidth="1"/>
    <col min="12540" max="12540" width="12.7109375" style="1" customWidth="1"/>
    <col min="12541" max="12541" width="16.85546875" style="1" customWidth="1"/>
    <col min="12542" max="12542" width="9.140625" style="1"/>
    <col min="12543" max="12546" width="8.5703125" style="1" customWidth="1"/>
    <col min="12547" max="12548" width="5.85546875" style="1" customWidth="1"/>
    <col min="12549" max="12794" width="9.140625" style="1"/>
    <col min="12795" max="12795" width="4.5703125" style="1" customWidth="1"/>
    <col min="12796" max="12796" width="12.7109375" style="1" customWidth="1"/>
    <col min="12797" max="12797" width="16.85546875" style="1" customWidth="1"/>
    <col min="12798" max="12798" width="9.140625" style="1"/>
    <col min="12799" max="12802" width="8.5703125" style="1" customWidth="1"/>
    <col min="12803" max="12804" width="5.85546875" style="1" customWidth="1"/>
    <col min="12805" max="13050" width="9.140625" style="1"/>
    <col min="13051" max="13051" width="4.5703125" style="1" customWidth="1"/>
    <col min="13052" max="13052" width="12.7109375" style="1" customWidth="1"/>
    <col min="13053" max="13053" width="16.85546875" style="1" customWidth="1"/>
    <col min="13054" max="13054" width="9.140625" style="1"/>
    <col min="13055" max="13058" width="8.5703125" style="1" customWidth="1"/>
    <col min="13059" max="13060" width="5.85546875" style="1" customWidth="1"/>
    <col min="13061" max="13306" width="9.140625" style="1"/>
    <col min="13307" max="13307" width="4.5703125" style="1" customWidth="1"/>
    <col min="13308" max="13308" width="12.7109375" style="1" customWidth="1"/>
    <col min="13309" max="13309" width="16.85546875" style="1" customWidth="1"/>
    <col min="13310" max="13310" width="9.140625" style="1"/>
    <col min="13311" max="13314" width="8.5703125" style="1" customWidth="1"/>
    <col min="13315" max="13316" width="5.85546875" style="1" customWidth="1"/>
    <col min="13317" max="13562" width="9.140625" style="1"/>
    <col min="13563" max="13563" width="4.5703125" style="1" customWidth="1"/>
    <col min="13564" max="13564" width="12.7109375" style="1" customWidth="1"/>
    <col min="13565" max="13565" width="16.85546875" style="1" customWidth="1"/>
    <col min="13566" max="13566" width="9.140625" style="1"/>
    <col min="13567" max="13570" width="8.5703125" style="1" customWidth="1"/>
    <col min="13571" max="13572" width="5.85546875" style="1" customWidth="1"/>
    <col min="13573" max="13818" width="9.140625" style="1"/>
    <col min="13819" max="13819" width="4.5703125" style="1" customWidth="1"/>
    <col min="13820" max="13820" width="12.7109375" style="1" customWidth="1"/>
    <col min="13821" max="13821" width="16.85546875" style="1" customWidth="1"/>
    <col min="13822" max="13822" width="9.140625" style="1"/>
    <col min="13823" max="13826" width="8.5703125" style="1" customWidth="1"/>
    <col min="13827" max="13828" width="5.85546875" style="1" customWidth="1"/>
    <col min="13829" max="14074" width="9.140625" style="1"/>
    <col min="14075" max="14075" width="4.5703125" style="1" customWidth="1"/>
    <col min="14076" max="14076" width="12.7109375" style="1" customWidth="1"/>
    <col min="14077" max="14077" width="16.85546875" style="1" customWidth="1"/>
    <col min="14078" max="14078" width="9.140625" style="1"/>
    <col min="14079" max="14082" width="8.5703125" style="1" customWidth="1"/>
    <col min="14083" max="14084" width="5.85546875" style="1" customWidth="1"/>
    <col min="14085" max="14330" width="9.140625" style="1"/>
    <col min="14331" max="14331" width="4.5703125" style="1" customWidth="1"/>
    <col min="14332" max="14332" width="12.7109375" style="1" customWidth="1"/>
    <col min="14333" max="14333" width="16.85546875" style="1" customWidth="1"/>
    <col min="14334" max="14334" width="9.140625" style="1"/>
    <col min="14335" max="14338" width="8.5703125" style="1" customWidth="1"/>
    <col min="14339" max="14340" width="5.85546875" style="1" customWidth="1"/>
    <col min="14341" max="14586" width="9.140625" style="1"/>
    <col min="14587" max="14587" width="4.5703125" style="1" customWidth="1"/>
    <col min="14588" max="14588" width="12.7109375" style="1" customWidth="1"/>
    <col min="14589" max="14589" width="16.85546875" style="1" customWidth="1"/>
    <col min="14590" max="14590" width="9.140625" style="1"/>
    <col min="14591" max="14594" width="8.5703125" style="1" customWidth="1"/>
    <col min="14595" max="14596" width="5.85546875" style="1" customWidth="1"/>
    <col min="14597" max="14842" width="9.140625" style="1"/>
    <col min="14843" max="14843" width="4.5703125" style="1" customWidth="1"/>
    <col min="14844" max="14844" width="12.7109375" style="1" customWidth="1"/>
    <col min="14845" max="14845" width="16.85546875" style="1" customWidth="1"/>
    <col min="14846" max="14846" width="9.140625" style="1"/>
    <col min="14847" max="14850" width="8.5703125" style="1" customWidth="1"/>
    <col min="14851" max="14852" width="5.85546875" style="1" customWidth="1"/>
    <col min="14853" max="15098" width="9.140625" style="1"/>
    <col min="15099" max="15099" width="4.5703125" style="1" customWidth="1"/>
    <col min="15100" max="15100" width="12.7109375" style="1" customWidth="1"/>
    <col min="15101" max="15101" width="16.85546875" style="1" customWidth="1"/>
    <col min="15102" max="15102" width="9.140625" style="1"/>
    <col min="15103" max="15106" width="8.5703125" style="1" customWidth="1"/>
    <col min="15107" max="15108" width="5.85546875" style="1" customWidth="1"/>
    <col min="15109" max="15354" width="9.140625" style="1"/>
    <col min="15355" max="15355" width="4.5703125" style="1" customWidth="1"/>
    <col min="15356" max="15356" width="12.7109375" style="1" customWidth="1"/>
    <col min="15357" max="15357" width="16.85546875" style="1" customWidth="1"/>
    <col min="15358" max="15358" width="9.140625" style="1"/>
    <col min="15359" max="15362" width="8.5703125" style="1" customWidth="1"/>
    <col min="15363" max="15364" width="5.85546875" style="1" customWidth="1"/>
    <col min="15365" max="15610" width="9.140625" style="1"/>
    <col min="15611" max="15611" width="4.5703125" style="1" customWidth="1"/>
    <col min="15612" max="15612" width="12.7109375" style="1" customWidth="1"/>
    <col min="15613" max="15613" width="16.85546875" style="1" customWidth="1"/>
    <col min="15614" max="15614" width="9.140625" style="1"/>
    <col min="15615" max="15618" width="8.5703125" style="1" customWidth="1"/>
    <col min="15619" max="15620" width="5.85546875" style="1" customWidth="1"/>
    <col min="15621" max="15866" width="9.140625" style="1"/>
    <col min="15867" max="15867" width="4.5703125" style="1" customWidth="1"/>
    <col min="15868" max="15868" width="12.7109375" style="1" customWidth="1"/>
    <col min="15869" max="15869" width="16.85546875" style="1" customWidth="1"/>
    <col min="15870" max="15870" width="9.140625" style="1"/>
    <col min="15871" max="15874" width="8.5703125" style="1" customWidth="1"/>
    <col min="15875" max="15876" width="5.85546875" style="1" customWidth="1"/>
    <col min="15877" max="16122" width="9.140625" style="1"/>
    <col min="16123" max="16123" width="4.5703125" style="1" customWidth="1"/>
    <col min="16124" max="16124" width="12.7109375" style="1" customWidth="1"/>
    <col min="16125" max="16125" width="16.85546875" style="1" customWidth="1"/>
    <col min="16126" max="16126" width="9.140625" style="1"/>
    <col min="16127" max="16130" width="8.5703125" style="1" customWidth="1"/>
    <col min="16131" max="16132" width="5.85546875" style="1" customWidth="1"/>
    <col min="16133" max="16384" width="9.140625" style="1"/>
  </cols>
  <sheetData>
    <row r="1" spans="1:16" ht="15" customHeight="1" x14ac:dyDescent="0.2">
      <c r="B1" s="2" t="s">
        <v>107</v>
      </c>
      <c r="C1" s="2"/>
      <c r="D1" s="31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8.75" customHeight="1" x14ac:dyDescent="0.2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ht="14.25" customHeight="1" x14ac:dyDescent="0.2">
      <c r="H3" s="34"/>
      <c r="I3" s="180" t="s">
        <v>119</v>
      </c>
      <c r="J3" s="180"/>
      <c r="K3" s="180"/>
      <c r="L3" s="180"/>
      <c r="M3" s="180"/>
      <c r="N3" s="180"/>
      <c r="O3" s="180"/>
      <c r="P3" s="180"/>
    </row>
    <row r="4" spans="1:16" ht="15" customHeight="1" x14ac:dyDescent="0.2">
      <c r="A4" s="175" t="s">
        <v>1</v>
      </c>
      <c r="B4" s="185" t="s">
        <v>2</v>
      </c>
      <c r="C4" s="186"/>
      <c r="D4" s="189" t="s">
        <v>3</v>
      </c>
      <c r="E4" s="191">
        <v>2008</v>
      </c>
      <c r="F4" s="191">
        <v>2009</v>
      </c>
      <c r="G4" s="174">
        <v>2010</v>
      </c>
      <c r="H4" s="174">
        <v>2011</v>
      </c>
      <c r="I4" s="174">
        <v>2012</v>
      </c>
      <c r="J4" s="174">
        <v>2013</v>
      </c>
      <c r="K4" s="174">
        <v>2014</v>
      </c>
      <c r="L4" s="174">
        <v>2015</v>
      </c>
      <c r="M4" s="175">
        <v>2016</v>
      </c>
      <c r="N4" s="174">
        <v>2017</v>
      </c>
      <c r="O4" s="167" t="s">
        <v>118</v>
      </c>
      <c r="P4" s="168"/>
    </row>
    <row r="5" spans="1:16" ht="15" customHeight="1" x14ac:dyDescent="0.2">
      <c r="A5" s="176"/>
      <c r="B5" s="187"/>
      <c r="C5" s="188"/>
      <c r="D5" s="190"/>
      <c r="E5" s="192"/>
      <c r="F5" s="192"/>
      <c r="G5" s="174"/>
      <c r="H5" s="174"/>
      <c r="I5" s="174"/>
      <c r="J5" s="174"/>
      <c r="K5" s="174"/>
      <c r="L5" s="174"/>
      <c r="M5" s="176"/>
      <c r="N5" s="174"/>
      <c r="O5" s="123" t="s">
        <v>4</v>
      </c>
      <c r="P5" s="123" t="s">
        <v>5</v>
      </c>
    </row>
    <row r="6" spans="1:16" ht="13.5" customHeight="1" x14ac:dyDescent="0.2">
      <c r="A6" s="122">
        <v>1</v>
      </c>
      <c r="B6" s="195" t="s">
        <v>6</v>
      </c>
      <c r="C6" s="196"/>
      <c r="D6" s="120" t="s">
        <v>7</v>
      </c>
      <c r="E6" s="35">
        <v>3</v>
      </c>
      <c r="F6" s="35">
        <v>3</v>
      </c>
      <c r="G6" s="35">
        <v>3</v>
      </c>
      <c r="H6" s="35">
        <v>3</v>
      </c>
      <c r="I6" s="35">
        <v>3</v>
      </c>
      <c r="J6" s="35">
        <v>3</v>
      </c>
      <c r="K6" s="35">
        <v>3</v>
      </c>
      <c r="L6" s="35">
        <v>3</v>
      </c>
      <c r="M6" s="35">
        <v>3</v>
      </c>
      <c r="N6" s="35">
        <v>3</v>
      </c>
      <c r="O6" s="219">
        <f>N6-M6</f>
        <v>0</v>
      </c>
      <c r="P6" s="127">
        <f>N6/M6*100</f>
        <v>100</v>
      </c>
    </row>
    <row r="7" spans="1:16" ht="13.5" customHeight="1" x14ac:dyDescent="0.2">
      <c r="A7" s="122">
        <v>2</v>
      </c>
      <c r="B7" s="195" t="s">
        <v>8</v>
      </c>
      <c r="C7" s="196"/>
      <c r="D7" s="120" t="s">
        <v>9</v>
      </c>
      <c r="E7" s="35">
        <v>3523</v>
      </c>
      <c r="F7" s="35">
        <v>3523</v>
      </c>
      <c r="G7" s="35">
        <v>3523</v>
      </c>
      <c r="H7" s="35">
        <v>3523</v>
      </c>
      <c r="I7" s="35">
        <v>3523</v>
      </c>
      <c r="J7" s="35">
        <v>3523</v>
      </c>
      <c r="K7" s="35">
        <v>3523</v>
      </c>
      <c r="L7" s="35">
        <v>3523</v>
      </c>
      <c r="M7" s="35">
        <v>3523</v>
      </c>
      <c r="N7" s="35">
        <v>3523</v>
      </c>
      <c r="O7" s="219">
        <f t="shared" ref="O7:O70" si="0">N7-M7</f>
        <v>0</v>
      </c>
      <c r="P7" s="127">
        <f t="shared" ref="P7:P70" si="1">N7/M7*100</f>
        <v>100</v>
      </c>
    </row>
    <row r="8" spans="1:16" ht="13.5" customHeight="1" x14ac:dyDescent="0.2">
      <c r="A8" s="122">
        <v>3</v>
      </c>
      <c r="B8" s="195" t="s">
        <v>10</v>
      </c>
      <c r="C8" s="196"/>
      <c r="D8" s="120" t="s">
        <v>11</v>
      </c>
      <c r="E8" s="35">
        <v>212</v>
      </c>
      <c r="F8" s="35">
        <v>212</v>
      </c>
      <c r="G8" s="35">
        <v>212</v>
      </c>
      <c r="H8" s="35">
        <v>212</v>
      </c>
      <c r="I8" s="35">
        <v>212</v>
      </c>
      <c r="J8" s="35">
        <v>212</v>
      </c>
      <c r="K8" s="35">
        <v>212</v>
      </c>
      <c r="L8" s="35">
        <v>212</v>
      </c>
      <c r="M8" s="35">
        <v>212</v>
      </c>
      <c r="N8" s="35">
        <v>212</v>
      </c>
      <c r="O8" s="219">
        <f t="shared" si="0"/>
        <v>0</v>
      </c>
      <c r="P8" s="127">
        <f t="shared" si="1"/>
        <v>100</v>
      </c>
    </row>
    <row r="9" spans="1:16" ht="18" customHeight="1" x14ac:dyDescent="0.2">
      <c r="A9" s="8">
        <v>4</v>
      </c>
      <c r="B9" s="193" t="s">
        <v>12</v>
      </c>
      <c r="C9" s="194"/>
      <c r="D9" s="9" t="s">
        <v>13</v>
      </c>
      <c r="E9" s="50">
        <v>390</v>
      </c>
      <c r="F9" s="50">
        <v>404</v>
      </c>
      <c r="G9" s="38">
        <v>411</v>
      </c>
      <c r="H9" s="38">
        <v>424</v>
      </c>
      <c r="I9" s="38">
        <v>429</v>
      </c>
      <c r="J9" s="38">
        <v>438</v>
      </c>
      <c r="K9" s="38">
        <v>438</v>
      </c>
      <c r="L9" s="36">
        <v>458</v>
      </c>
      <c r="M9" s="36">
        <f>M10+M11</f>
        <v>468</v>
      </c>
      <c r="N9" s="108">
        <f>N10+N11</f>
        <v>480</v>
      </c>
      <c r="O9" s="219">
        <f t="shared" si="0"/>
        <v>12</v>
      </c>
      <c r="P9" s="127">
        <f t="shared" si="1"/>
        <v>102.56410256410255</v>
      </c>
    </row>
    <row r="10" spans="1:16" ht="13.5" customHeight="1" x14ac:dyDescent="0.2">
      <c r="A10" s="122">
        <v>5</v>
      </c>
      <c r="B10" s="195" t="s">
        <v>14</v>
      </c>
      <c r="C10" s="196"/>
      <c r="D10" s="120" t="s">
        <v>13</v>
      </c>
      <c r="E10" s="49">
        <v>92</v>
      </c>
      <c r="F10" s="49">
        <v>100</v>
      </c>
      <c r="G10" s="36">
        <v>103</v>
      </c>
      <c r="H10" s="36">
        <v>111</v>
      </c>
      <c r="I10" s="36">
        <v>114</v>
      </c>
      <c r="J10" s="36">
        <v>117</v>
      </c>
      <c r="K10" s="36">
        <v>124</v>
      </c>
      <c r="L10" s="36">
        <v>134</v>
      </c>
      <c r="M10" s="36">
        <v>204</v>
      </c>
      <c r="N10" s="66">
        <v>225</v>
      </c>
      <c r="O10" s="219">
        <f t="shared" si="0"/>
        <v>21</v>
      </c>
      <c r="P10" s="127">
        <f t="shared" si="1"/>
        <v>110.29411764705883</v>
      </c>
    </row>
    <row r="11" spans="1:16" ht="13.5" customHeight="1" x14ac:dyDescent="0.2">
      <c r="A11" s="122">
        <v>6</v>
      </c>
      <c r="B11" s="195" t="s">
        <v>15</v>
      </c>
      <c r="C11" s="196"/>
      <c r="D11" s="120" t="s">
        <v>13</v>
      </c>
      <c r="E11" s="35">
        <f>E9-E10</f>
        <v>298</v>
      </c>
      <c r="F11" s="35">
        <v>304</v>
      </c>
      <c r="G11" s="36">
        <v>308</v>
      </c>
      <c r="H11" s="36">
        <v>313</v>
      </c>
      <c r="I11" s="36">
        <v>315</v>
      </c>
      <c r="J11" s="36">
        <v>321</v>
      </c>
      <c r="K11" s="36">
        <v>314</v>
      </c>
      <c r="L11" s="36">
        <v>324</v>
      </c>
      <c r="M11" s="36">
        <v>264</v>
      </c>
      <c r="N11" s="66">
        <v>255</v>
      </c>
      <c r="O11" s="219">
        <f t="shared" si="0"/>
        <v>-9</v>
      </c>
      <c r="P11" s="127">
        <f t="shared" si="1"/>
        <v>96.590909090909093</v>
      </c>
    </row>
    <row r="12" spans="1:16" ht="13.5" customHeight="1" x14ac:dyDescent="0.2">
      <c r="A12" s="122">
        <v>7</v>
      </c>
      <c r="B12" s="195" t="s">
        <v>16</v>
      </c>
      <c r="C12" s="196"/>
      <c r="D12" s="120" t="s">
        <v>17</v>
      </c>
      <c r="E12" s="37">
        <f t="shared" ref="E12:N12" si="2">E11/E9*100</f>
        <v>76.410256410256409</v>
      </c>
      <c r="F12" s="37">
        <v>75.247524752475243</v>
      </c>
      <c r="G12" s="37">
        <f t="shared" si="2"/>
        <v>74.93917274939173</v>
      </c>
      <c r="H12" s="37">
        <f t="shared" si="2"/>
        <v>73.820754716981128</v>
      </c>
      <c r="I12" s="37">
        <f t="shared" si="2"/>
        <v>73.426573426573427</v>
      </c>
      <c r="J12" s="37">
        <f t="shared" si="2"/>
        <v>73.287671232876718</v>
      </c>
      <c r="K12" s="37">
        <f t="shared" si="2"/>
        <v>71.689497716894977</v>
      </c>
      <c r="L12" s="37">
        <f t="shared" si="2"/>
        <v>70.742358078602621</v>
      </c>
      <c r="M12" s="37">
        <f t="shared" si="2"/>
        <v>56.410256410256409</v>
      </c>
      <c r="N12" s="105">
        <f t="shared" si="2"/>
        <v>53.125</v>
      </c>
      <c r="O12" s="127">
        <f t="shared" si="0"/>
        <v>-3.2852564102564088</v>
      </c>
      <c r="P12" s="127">
        <f t="shared" si="1"/>
        <v>94.17613636363636</v>
      </c>
    </row>
    <row r="13" spans="1:16" ht="13.5" customHeight="1" x14ac:dyDescent="0.2">
      <c r="A13" s="122">
        <v>8</v>
      </c>
      <c r="B13" s="195" t="s">
        <v>18</v>
      </c>
      <c r="C13" s="196"/>
      <c r="D13" s="120" t="s">
        <v>13</v>
      </c>
      <c r="E13" s="36">
        <v>56</v>
      </c>
      <c r="F13" s="36">
        <v>62</v>
      </c>
      <c r="G13" s="36">
        <v>63</v>
      </c>
      <c r="H13" s="36">
        <v>75</v>
      </c>
      <c r="I13" s="36">
        <v>83</v>
      </c>
      <c r="J13" s="36">
        <v>88</v>
      </c>
      <c r="K13" s="36">
        <v>90</v>
      </c>
      <c r="L13" s="36">
        <v>109</v>
      </c>
      <c r="M13" s="36">
        <v>109</v>
      </c>
      <c r="N13" s="66">
        <v>110</v>
      </c>
      <c r="O13" s="219">
        <f t="shared" si="0"/>
        <v>1</v>
      </c>
      <c r="P13" s="127">
        <f t="shared" si="1"/>
        <v>100.91743119266054</v>
      </c>
    </row>
    <row r="14" spans="1:16" ht="13.5" customHeight="1" x14ac:dyDescent="0.2">
      <c r="A14" s="122">
        <v>9</v>
      </c>
      <c r="B14" s="197" t="s">
        <v>19</v>
      </c>
      <c r="C14" s="198"/>
      <c r="D14" s="120" t="s">
        <v>17</v>
      </c>
      <c r="E14" s="37">
        <f>E13/E11*100</f>
        <v>18.791946308724832</v>
      </c>
      <c r="F14" s="37">
        <v>20.394736842105264</v>
      </c>
      <c r="G14" s="37">
        <f>G13/G11*100</f>
        <v>20.454545454545457</v>
      </c>
      <c r="H14" s="37">
        <f>H13/H11*100</f>
        <v>23.961661341853034</v>
      </c>
      <c r="I14" s="37">
        <f>I13/I9*100</f>
        <v>19.347319347319349</v>
      </c>
      <c r="J14" s="37">
        <f>J13/J9*100</f>
        <v>20.091324200913242</v>
      </c>
      <c r="K14" s="37">
        <f>K13/K9*100</f>
        <v>20.547945205479451</v>
      </c>
      <c r="L14" s="37">
        <f t="shared" ref="L14:N14" si="3">L13/L9*100</f>
        <v>23.799126637554586</v>
      </c>
      <c r="M14" s="37">
        <f t="shared" si="3"/>
        <v>23.29059829059829</v>
      </c>
      <c r="N14" s="12">
        <f t="shared" si="3"/>
        <v>22.916666666666664</v>
      </c>
      <c r="O14" s="127">
        <f t="shared" si="0"/>
        <v>-0.37393162393162527</v>
      </c>
      <c r="P14" s="127">
        <f t="shared" si="1"/>
        <v>98.394495412844023</v>
      </c>
    </row>
    <row r="15" spans="1:16" ht="19.5" customHeight="1" x14ac:dyDescent="0.2">
      <c r="A15" s="122">
        <v>10</v>
      </c>
      <c r="B15" s="195" t="s">
        <v>20</v>
      </c>
      <c r="C15" s="196"/>
      <c r="D15" s="120" t="s">
        <v>13</v>
      </c>
      <c r="E15" s="36">
        <v>70</v>
      </c>
      <c r="F15" s="36">
        <v>79</v>
      </c>
      <c r="G15" s="36">
        <v>85</v>
      </c>
      <c r="H15" s="36">
        <v>99</v>
      </c>
      <c r="I15" s="36">
        <v>96</v>
      </c>
      <c r="J15" s="36">
        <v>101</v>
      </c>
      <c r="K15" s="36">
        <v>109</v>
      </c>
      <c r="L15" s="36">
        <v>202</v>
      </c>
      <c r="M15" s="36">
        <v>204</v>
      </c>
      <c r="N15" s="66">
        <v>208</v>
      </c>
      <c r="O15" s="219">
        <f t="shared" si="0"/>
        <v>4</v>
      </c>
      <c r="P15" s="127">
        <f t="shared" si="1"/>
        <v>101.96078431372548</v>
      </c>
    </row>
    <row r="16" spans="1:16" ht="13.5" customHeight="1" x14ac:dyDescent="0.2">
      <c r="A16" s="122">
        <v>11</v>
      </c>
      <c r="B16" s="197" t="s">
        <v>19</v>
      </c>
      <c r="C16" s="198"/>
      <c r="D16" s="120" t="s">
        <v>17</v>
      </c>
      <c r="E16" s="37">
        <f t="shared" ref="E16:N16" si="4">E15/E9*100</f>
        <v>17.948717948717949</v>
      </c>
      <c r="F16" s="37">
        <v>19.554455445544555</v>
      </c>
      <c r="G16" s="37">
        <f t="shared" si="4"/>
        <v>20.68126520681265</v>
      </c>
      <c r="H16" s="37">
        <f t="shared" si="4"/>
        <v>23.349056603773587</v>
      </c>
      <c r="I16" s="37">
        <f t="shared" si="4"/>
        <v>22.377622377622377</v>
      </c>
      <c r="J16" s="37">
        <f t="shared" si="4"/>
        <v>23.059360730593607</v>
      </c>
      <c r="K16" s="37">
        <f t="shared" si="4"/>
        <v>24.885844748858446</v>
      </c>
      <c r="L16" s="37">
        <f t="shared" si="4"/>
        <v>44.104803493449779</v>
      </c>
      <c r="M16" s="37">
        <f t="shared" si="4"/>
        <v>43.589743589743591</v>
      </c>
      <c r="N16" s="12">
        <f t="shared" si="4"/>
        <v>43.333333333333336</v>
      </c>
      <c r="O16" s="127">
        <f t="shared" si="0"/>
        <v>-0.2564102564102555</v>
      </c>
      <c r="P16" s="127">
        <f t="shared" si="1"/>
        <v>99.411764705882348</v>
      </c>
    </row>
    <row r="17" spans="1:19" ht="13.5" customHeight="1" x14ac:dyDescent="0.2">
      <c r="A17" s="122">
        <v>12</v>
      </c>
      <c r="B17" s="195" t="s">
        <v>21</v>
      </c>
      <c r="C17" s="196"/>
      <c r="D17" s="120" t="s">
        <v>13</v>
      </c>
      <c r="E17" s="36">
        <v>158</v>
      </c>
      <c r="F17" s="36">
        <v>180</v>
      </c>
      <c r="G17" s="36">
        <v>179</v>
      </c>
      <c r="H17" s="36">
        <v>223</v>
      </c>
      <c r="I17" s="15">
        <v>233</v>
      </c>
      <c r="J17" s="15">
        <v>305</v>
      </c>
      <c r="K17" s="15">
        <v>311</v>
      </c>
      <c r="L17" s="15"/>
      <c r="M17" s="15">
        <v>452</v>
      </c>
      <c r="N17" s="66">
        <v>459</v>
      </c>
      <c r="O17" s="219">
        <f t="shared" si="0"/>
        <v>7</v>
      </c>
      <c r="P17" s="127">
        <f t="shared" si="1"/>
        <v>101.54867256637168</v>
      </c>
    </row>
    <row r="18" spans="1:19" ht="13.5" customHeight="1" x14ac:dyDescent="0.2">
      <c r="A18" s="122">
        <v>13</v>
      </c>
      <c r="B18" s="197" t="s">
        <v>19</v>
      </c>
      <c r="C18" s="198"/>
      <c r="D18" s="120" t="s">
        <v>17</v>
      </c>
      <c r="E18" s="37">
        <f>E17/E11*100</f>
        <v>53.020134228187921</v>
      </c>
      <c r="F18" s="37">
        <v>59.210526315789465</v>
      </c>
      <c r="G18" s="37">
        <f>G17/G11*100</f>
        <v>58.116883116883123</v>
      </c>
      <c r="H18" s="37">
        <f>H17/H11*100</f>
        <v>71.246006389776369</v>
      </c>
      <c r="I18" s="37">
        <f>I17/I9*100</f>
        <v>54.312354312354316</v>
      </c>
      <c r="J18" s="37">
        <f>J17/J9*100</f>
        <v>69.634703196347033</v>
      </c>
      <c r="K18" s="37">
        <f>K17/K9*100</f>
        <v>71.004566210045667</v>
      </c>
      <c r="L18" s="37">
        <f t="shared" ref="L18:N18" si="5">L17/L9*100</f>
        <v>0</v>
      </c>
      <c r="M18" s="37">
        <f t="shared" si="5"/>
        <v>96.581196581196579</v>
      </c>
      <c r="N18" s="12">
        <f t="shared" si="5"/>
        <v>95.625</v>
      </c>
      <c r="O18" s="127">
        <f t="shared" si="0"/>
        <v>-0.95619658119657913</v>
      </c>
      <c r="P18" s="127">
        <f t="shared" si="1"/>
        <v>99.009955752212392</v>
      </c>
    </row>
    <row r="19" spans="1:19" ht="18" customHeight="1" x14ac:dyDescent="0.2">
      <c r="A19" s="8">
        <v>14</v>
      </c>
      <c r="B19" s="193" t="s">
        <v>22</v>
      </c>
      <c r="C19" s="194"/>
      <c r="D19" s="9" t="s">
        <v>23</v>
      </c>
      <c r="E19" s="50">
        <v>1466</v>
      </c>
      <c r="F19" s="50">
        <v>1477</v>
      </c>
      <c r="G19" s="38">
        <v>1493</v>
      </c>
      <c r="H19" s="38">
        <v>1526</v>
      </c>
      <c r="I19" s="38">
        <v>1550</v>
      </c>
      <c r="J19" s="38">
        <v>1537</v>
      </c>
      <c r="K19" s="38">
        <v>1534</v>
      </c>
      <c r="L19" s="36">
        <v>1552</v>
      </c>
      <c r="M19" s="36">
        <f>M20+M21</f>
        <v>1595</v>
      </c>
      <c r="N19" s="22">
        <f t="shared" ref="N19" si="6">N20+N21</f>
        <v>1618</v>
      </c>
      <c r="O19" s="219">
        <f t="shared" si="0"/>
        <v>23</v>
      </c>
      <c r="P19" s="127">
        <f t="shared" si="1"/>
        <v>101.44200626959248</v>
      </c>
    </row>
    <row r="20" spans="1:19" ht="13.5" customHeight="1" x14ac:dyDescent="0.2">
      <c r="A20" s="122">
        <v>15</v>
      </c>
      <c r="B20" s="195" t="s">
        <v>24</v>
      </c>
      <c r="C20" s="196"/>
      <c r="D20" s="120" t="s">
        <v>23</v>
      </c>
      <c r="E20" s="36">
        <v>754</v>
      </c>
      <c r="F20" s="36">
        <v>750</v>
      </c>
      <c r="G20" s="36">
        <v>749</v>
      </c>
      <c r="H20" s="36">
        <v>764</v>
      </c>
      <c r="I20" s="36">
        <v>778</v>
      </c>
      <c r="J20" s="36">
        <v>767</v>
      </c>
      <c r="K20" s="36">
        <v>780</v>
      </c>
      <c r="L20" s="36">
        <v>791</v>
      </c>
      <c r="M20" s="36">
        <v>813</v>
      </c>
      <c r="N20" s="36">
        <v>827</v>
      </c>
      <c r="O20" s="219">
        <f t="shared" si="0"/>
        <v>14</v>
      </c>
      <c r="P20" s="127">
        <f t="shared" si="1"/>
        <v>101.72201722017221</v>
      </c>
    </row>
    <row r="21" spans="1:19" ht="13.5" customHeight="1" x14ac:dyDescent="0.2">
      <c r="A21" s="122">
        <v>16</v>
      </c>
      <c r="B21" s="195" t="s">
        <v>25</v>
      </c>
      <c r="C21" s="196"/>
      <c r="D21" s="120" t="s">
        <v>23</v>
      </c>
      <c r="E21" s="36">
        <v>712</v>
      </c>
      <c r="F21" s="36">
        <v>727</v>
      </c>
      <c r="G21" s="36">
        <v>744</v>
      </c>
      <c r="H21" s="36">
        <v>762</v>
      </c>
      <c r="I21" s="36">
        <v>772</v>
      </c>
      <c r="J21" s="36">
        <v>770</v>
      </c>
      <c r="K21" s="36">
        <v>754</v>
      </c>
      <c r="L21" s="36">
        <v>761</v>
      </c>
      <c r="M21" s="36">
        <v>782</v>
      </c>
      <c r="N21" s="36">
        <v>791</v>
      </c>
      <c r="O21" s="219">
        <f t="shared" si="0"/>
        <v>9</v>
      </c>
      <c r="P21" s="127">
        <f t="shared" si="1"/>
        <v>101.15089514066496</v>
      </c>
    </row>
    <row r="22" spans="1:19" ht="13.5" customHeight="1" x14ac:dyDescent="0.2">
      <c r="A22" s="122">
        <v>17</v>
      </c>
      <c r="B22" s="195" t="s">
        <v>26</v>
      </c>
      <c r="C22" s="196"/>
      <c r="D22" s="120" t="s">
        <v>23</v>
      </c>
      <c r="E22" s="36">
        <v>320</v>
      </c>
      <c r="F22" s="36">
        <v>336</v>
      </c>
      <c r="G22" s="36">
        <v>345</v>
      </c>
      <c r="H22" s="36">
        <v>366</v>
      </c>
      <c r="I22" s="36">
        <v>380</v>
      </c>
      <c r="J22" s="36">
        <v>396</v>
      </c>
      <c r="K22" s="36">
        <v>400</v>
      </c>
      <c r="L22" s="36">
        <v>419</v>
      </c>
      <c r="M22" s="36">
        <v>717</v>
      </c>
      <c r="N22" s="36">
        <v>691</v>
      </c>
      <c r="O22" s="219">
        <f t="shared" si="0"/>
        <v>-26</v>
      </c>
      <c r="P22" s="127">
        <f t="shared" si="1"/>
        <v>96.373779637377964</v>
      </c>
      <c r="R22" s="118"/>
      <c r="S22" s="5"/>
    </row>
    <row r="23" spans="1:19" ht="13.5" customHeight="1" x14ac:dyDescent="0.2">
      <c r="A23" s="122">
        <v>18</v>
      </c>
      <c r="B23" s="199" t="s">
        <v>15</v>
      </c>
      <c r="C23" s="200"/>
      <c r="D23" s="120" t="s">
        <v>23</v>
      </c>
      <c r="E23" s="36">
        <v>1146</v>
      </c>
      <c r="F23" s="36">
        <v>1141</v>
      </c>
      <c r="G23" s="36">
        <v>1148</v>
      </c>
      <c r="H23" s="36">
        <v>1160</v>
      </c>
      <c r="I23" s="36">
        <v>1170</v>
      </c>
      <c r="J23" s="36">
        <v>1141</v>
      </c>
      <c r="K23" s="36">
        <v>1134</v>
      </c>
      <c r="L23" s="36">
        <v>1133</v>
      </c>
      <c r="M23" s="36">
        <v>878</v>
      </c>
      <c r="N23" s="36">
        <v>927</v>
      </c>
      <c r="O23" s="219">
        <f t="shared" si="0"/>
        <v>49</v>
      </c>
      <c r="P23" s="127">
        <f t="shared" si="1"/>
        <v>105.58086560364465</v>
      </c>
      <c r="R23" s="5"/>
      <c r="S23" s="5"/>
    </row>
    <row r="24" spans="1:19" ht="13.5" customHeight="1" x14ac:dyDescent="0.2">
      <c r="A24" s="122">
        <v>19</v>
      </c>
      <c r="B24" s="195" t="s">
        <v>27</v>
      </c>
      <c r="C24" s="196"/>
      <c r="D24" s="120" t="s">
        <v>23</v>
      </c>
      <c r="E24" s="36">
        <f>E19-E25-E26</f>
        <v>369</v>
      </c>
      <c r="F24" s="36">
        <v>368</v>
      </c>
      <c r="G24" s="35">
        <v>372</v>
      </c>
      <c r="H24" s="35">
        <v>381</v>
      </c>
      <c r="I24" s="35">
        <v>395</v>
      </c>
      <c r="J24" s="35">
        <v>383</v>
      </c>
      <c r="K24" s="35">
        <v>394</v>
      </c>
      <c r="L24" s="35">
        <v>415</v>
      </c>
      <c r="M24" s="35">
        <v>418</v>
      </c>
      <c r="N24" s="35">
        <v>430</v>
      </c>
      <c r="O24" s="219">
        <f t="shared" si="0"/>
        <v>12</v>
      </c>
      <c r="P24" s="127">
        <f t="shared" si="1"/>
        <v>102.87081339712918</v>
      </c>
      <c r="R24" s="118"/>
      <c r="S24" s="5"/>
    </row>
    <row r="25" spans="1:19" ht="13.5" customHeight="1" x14ac:dyDescent="0.2">
      <c r="A25" s="122">
        <v>20</v>
      </c>
      <c r="B25" s="201" t="s">
        <v>28</v>
      </c>
      <c r="C25" s="202"/>
      <c r="D25" s="120" t="s">
        <v>23</v>
      </c>
      <c r="E25" s="36">
        <v>1015</v>
      </c>
      <c r="F25" s="36">
        <v>1021</v>
      </c>
      <c r="G25" s="36">
        <f>573+462</f>
        <v>1035</v>
      </c>
      <c r="H25" s="36">
        <f>576+489</f>
        <v>1065</v>
      </c>
      <c r="I25" s="36">
        <v>1072</v>
      </c>
      <c r="J25" s="36">
        <v>1069</v>
      </c>
      <c r="K25" s="36">
        <v>1058</v>
      </c>
      <c r="L25" s="36">
        <f>539+511</f>
        <v>1050</v>
      </c>
      <c r="M25" s="36">
        <f>555+532</f>
        <v>1087</v>
      </c>
      <c r="N25" s="36">
        <v>1092</v>
      </c>
      <c r="O25" s="219">
        <f t="shared" si="0"/>
        <v>5</v>
      </c>
      <c r="P25" s="127">
        <f t="shared" si="1"/>
        <v>100.45998160073597</v>
      </c>
    </row>
    <row r="26" spans="1:19" ht="13.5" customHeight="1" x14ac:dyDescent="0.2">
      <c r="A26" s="122">
        <v>21</v>
      </c>
      <c r="B26" s="201" t="s">
        <v>29</v>
      </c>
      <c r="C26" s="202"/>
      <c r="D26" s="120" t="s">
        <v>23</v>
      </c>
      <c r="E26" s="36">
        <v>82</v>
      </c>
      <c r="F26" s="36">
        <v>88</v>
      </c>
      <c r="G26" s="36">
        <v>86</v>
      </c>
      <c r="H26" s="36">
        <v>80</v>
      </c>
      <c r="I26" s="36">
        <v>83</v>
      </c>
      <c r="J26" s="36">
        <v>85</v>
      </c>
      <c r="K26" s="36">
        <v>82</v>
      </c>
      <c r="L26" s="36">
        <v>87</v>
      </c>
      <c r="M26" s="36">
        <v>90</v>
      </c>
      <c r="N26" s="36">
        <v>96</v>
      </c>
      <c r="O26" s="219">
        <f t="shared" si="0"/>
        <v>6</v>
      </c>
      <c r="P26" s="127">
        <f t="shared" si="1"/>
        <v>106.66666666666667</v>
      </c>
    </row>
    <row r="27" spans="1:19" ht="13.5" customHeight="1" x14ac:dyDescent="0.2">
      <c r="A27" s="122">
        <v>22</v>
      </c>
      <c r="B27" s="195" t="s">
        <v>30</v>
      </c>
      <c r="C27" s="196"/>
      <c r="D27" s="120" t="s">
        <v>23</v>
      </c>
      <c r="E27" s="36"/>
      <c r="F27" s="36"/>
      <c r="G27" s="36"/>
      <c r="H27" s="36"/>
      <c r="I27" s="36"/>
      <c r="J27" s="36"/>
      <c r="K27" s="36"/>
      <c r="L27" s="36"/>
      <c r="M27" s="36"/>
      <c r="N27" s="36">
        <v>0</v>
      </c>
      <c r="O27" s="219">
        <f t="shared" si="0"/>
        <v>0</v>
      </c>
      <c r="P27" s="127" t="e">
        <f t="shared" si="1"/>
        <v>#DIV/0!</v>
      </c>
    </row>
    <row r="28" spans="1:19" ht="13.5" customHeight="1" x14ac:dyDescent="0.2">
      <c r="A28" s="122">
        <v>23</v>
      </c>
      <c r="B28" s="195" t="s">
        <v>31</v>
      </c>
      <c r="C28" s="196"/>
      <c r="D28" s="120" t="s">
        <v>23</v>
      </c>
      <c r="E28" s="36">
        <v>25</v>
      </c>
      <c r="F28" s="36">
        <v>23</v>
      </c>
      <c r="G28" s="36">
        <v>22</v>
      </c>
      <c r="H28" s="36">
        <v>13</v>
      </c>
      <c r="I28" s="36">
        <v>13</v>
      </c>
      <c r="J28" s="36">
        <v>7</v>
      </c>
      <c r="K28" s="36">
        <v>13</v>
      </c>
      <c r="L28" s="36">
        <v>12</v>
      </c>
      <c r="M28" s="36">
        <v>8</v>
      </c>
      <c r="N28" s="36">
        <v>14</v>
      </c>
      <c r="O28" s="219">
        <f t="shared" si="0"/>
        <v>6</v>
      </c>
      <c r="P28" s="127">
        <f t="shared" si="1"/>
        <v>175</v>
      </c>
    </row>
    <row r="29" spans="1:19" ht="13.5" customHeight="1" x14ac:dyDescent="0.2">
      <c r="A29" s="122">
        <v>24</v>
      </c>
      <c r="B29" s="195" t="s">
        <v>32</v>
      </c>
      <c r="C29" s="196"/>
      <c r="D29" s="120" t="s">
        <v>23</v>
      </c>
      <c r="E29" s="36">
        <v>29</v>
      </c>
      <c r="F29" s="36">
        <v>33</v>
      </c>
      <c r="G29" s="36">
        <v>37</v>
      </c>
      <c r="H29" s="36">
        <v>36</v>
      </c>
      <c r="I29" s="36">
        <v>43</v>
      </c>
      <c r="J29" s="36">
        <v>33</v>
      </c>
      <c r="K29" s="36">
        <v>25</v>
      </c>
      <c r="L29" s="36">
        <v>25</v>
      </c>
      <c r="M29" s="36">
        <v>25</v>
      </c>
      <c r="N29" s="36">
        <v>24</v>
      </c>
      <c r="O29" s="219">
        <f t="shared" si="0"/>
        <v>-1</v>
      </c>
      <c r="P29" s="127">
        <f t="shared" si="1"/>
        <v>96</v>
      </c>
    </row>
    <row r="30" spans="1:19" ht="13.5" customHeight="1" x14ac:dyDescent="0.2">
      <c r="A30" s="122">
        <v>25</v>
      </c>
      <c r="B30" s="195" t="s">
        <v>33</v>
      </c>
      <c r="C30" s="196"/>
      <c r="D30" s="120" t="s">
        <v>23</v>
      </c>
      <c r="E30" s="36">
        <v>6</v>
      </c>
      <c r="F30" s="36">
        <v>19</v>
      </c>
      <c r="G30" s="36">
        <v>15</v>
      </c>
      <c r="H30" s="36">
        <v>13</v>
      </c>
      <c r="I30" s="36">
        <v>4</v>
      </c>
      <c r="J30" s="36">
        <v>15</v>
      </c>
      <c r="K30" s="36">
        <v>6</v>
      </c>
      <c r="L30" s="36">
        <v>28</v>
      </c>
      <c r="M30" s="36">
        <v>13</v>
      </c>
      <c r="N30" s="36">
        <v>10</v>
      </c>
      <c r="O30" s="219">
        <f t="shared" si="0"/>
        <v>-3</v>
      </c>
      <c r="P30" s="127">
        <f t="shared" si="1"/>
        <v>76.923076923076934</v>
      </c>
    </row>
    <row r="31" spans="1:19" ht="13.5" customHeight="1" x14ac:dyDescent="0.2">
      <c r="A31" s="122">
        <v>26</v>
      </c>
      <c r="B31" s="195" t="s">
        <v>34</v>
      </c>
      <c r="C31" s="196"/>
      <c r="D31" s="120" t="s">
        <v>23</v>
      </c>
      <c r="E31" s="36">
        <v>28</v>
      </c>
      <c r="F31" s="36">
        <v>31</v>
      </c>
      <c r="G31" s="36">
        <v>30</v>
      </c>
      <c r="H31" s="36">
        <v>13</v>
      </c>
      <c r="I31" s="36">
        <v>15</v>
      </c>
      <c r="J31" s="36">
        <v>23</v>
      </c>
      <c r="K31" s="36">
        <v>22</v>
      </c>
      <c r="L31" s="36">
        <v>23</v>
      </c>
      <c r="M31" s="36">
        <v>25</v>
      </c>
      <c r="N31" s="36">
        <v>15</v>
      </c>
      <c r="O31" s="219">
        <f t="shared" si="0"/>
        <v>-10</v>
      </c>
      <c r="P31" s="127">
        <f t="shared" si="1"/>
        <v>60</v>
      </c>
    </row>
    <row r="32" spans="1:19" ht="13.5" customHeight="1" x14ac:dyDescent="0.2">
      <c r="A32" s="122">
        <v>27</v>
      </c>
      <c r="B32" s="195" t="s">
        <v>35</v>
      </c>
      <c r="C32" s="196"/>
      <c r="D32" s="120" t="s">
        <v>23</v>
      </c>
      <c r="E32" s="36">
        <v>668</v>
      </c>
      <c r="F32" s="36">
        <v>665</v>
      </c>
      <c r="G32" s="36">
        <v>660</v>
      </c>
      <c r="H32" s="36">
        <v>653</v>
      </c>
      <c r="I32" s="36">
        <v>685</v>
      </c>
      <c r="J32" s="36">
        <v>749</v>
      </c>
      <c r="K32" s="36">
        <v>742</v>
      </c>
      <c r="L32" s="36"/>
      <c r="M32" s="36">
        <v>695</v>
      </c>
      <c r="N32" s="36">
        <v>697</v>
      </c>
      <c r="O32" s="219">
        <f t="shared" si="0"/>
        <v>2</v>
      </c>
      <c r="P32" s="127">
        <f t="shared" si="1"/>
        <v>100.28776978417267</v>
      </c>
    </row>
    <row r="33" spans="1:16" ht="13.5" customHeight="1" x14ac:dyDescent="0.2">
      <c r="A33" s="122">
        <v>28</v>
      </c>
      <c r="B33" s="195" t="s">
        <v>36</v>
      </c>
      <c r="C33" s="196"/>
      <c r="D33" s="120" t="s">
        <v>23</v>
      </c>
      <c r="E33" s="36">
        <v>8</v>
      </c>
      <c r="F33" s="36">
        <v>13</v>
      </c>
      <c r="G33" s="36">
        <v>17</v>
      </c>
      <c r="H33" s="36">
        <v>22</v>
      </c>
      <c r="I33" s="36">
        <v>15</v>
      </c>
      <c r="J33" s="36">
        <v>13</v>
      </c>
      <c r="K33" s="36">
        <v>14</v>
      </c>
      <c r="L33" s="36">
        <v>5</v>
      </c>
      <c r="M33" s="36">
        <v>14</v>
      </c>
      <c r="N33" s="36">
        <v>16</v>
      </c>
      <c r="O33" s="219">
        <f t="shared" si="0"/>
        <v>2</v>
      </c>
      <c r="P33" s="127">
        <f t="shared" si="1"/>
        <v>114.28571428571428</v>
      </c>
    </row>
    <row r="34" spans="1:16" ht="13.5" customHeight="1" x14ac:dyDescent="0.2">
      <c r="A34" s="122">
        <v>29</v>
      </c>
      <c r="B34" s="195" t="s">
        <v>37</v>
      </c>
      <c r="C34" s="196"/>
      <c r="D34" s="120" t="s">
        <v>23</v>
      </c>
      <c r="E34" s="36">
        <v>121</v>
      </c>
      <c r="F34" s="36">
        <v>166</v>
      </c>
      <c r="G34" s="36">
        <v>192</v>
      </c>
      <c r="H34" s="36">
        <v>195</v>
      </c>
      <c r="I34" s="36">
        <v>89</v>
      </c>
      <c r="J34" s="36">
        <v>83</v>
      </c>
      <c r="K34" s="36">
        <v>37</v>
      </c>
      <c r="L34" s="36">
        <v>57</v>
      </c>
      <c r="M34" s="36">
        <v>94</v>
      </c>
      <c r="N34" s="36">
        <v>211</v>
      </c>
      <c r="O34" s="219">
        <f t="shared" si="0"/>
        <v>117</v>
      </c>
      <c r="P34" s="127">
        <f t="shared" si="1"/>
        <v>224.468085106383</v>
      </c>
    </row>
    <row r="35" spans="1:16" ht="19.5" customHeight="1" x14ac:dyDescent="0.2">
      <c r="A35" s="122">
        <v>30</v>
      </c>
      <c r="B35" s="195" t="s">
        <v>38</v>
      </c>
      <c r="C35" s="196"/>
      <c r="D35" s="120" t="s">
        <v>23</v>
      </c>
      <c r="E35" s="36">
        <v>111</v>
      </c>
      <c r="F35" s="36">
        <v>152</v>
      </c>
      <c r="G35" s="36">
        <v>184</v>
      </c>
      <c r="H35" s="36">
        <v>186</v>
      </c>
      <c r="I35" s="36">
        <v>96</v>
      </c>
      <c r="J35" s="36">
        <v>37</v>
      </c>
      <c r="K35" s="36">
        <v>9</v>
      </c>
      <c r="L35" s="36">
        <v>26</v>
      </c>
      <c r="M35" s="36">
        <v>46</v>
      </c>
      <c r="N35" s="36">
        <v>106</v>
      </c>
      <c r="O35" s="219">
        <f t="shared" si="0"/>
        <v>60</v>
      </c>
      <c r="P35" s="127">
        <f t="shared" si="1"/>
        <v>230.43478260869566</v>
      </c>
    </row>
    <row r="36" spans="1:16" ht="13.5" customHeight="1" x14ac:dyDescent="0.2">
      <c r="A36" s="122">
        <v>31</v>
      </c>
      <c r="B36" s="195" t="s">
        <v>39</v>
      </c>
      <c r="C36" s="196"/>
      <c r="D36" s="120" t="s">
        <v>40</v>
      </c>
      <c r="E36" s="42">
        <v>158.69999999999999</v>
      </c>
      <c r="F36" s="42">
        <v>159.5</v>
      </c>
      <c r="G36" s="42">
        <v>230.2</v>
      </c>
      <c r="H36" s="42">
        <v>480</v>
      </c>
      <c r="I36" s="42">
        <v>840.1</v>
      </c>
      <c r="J36" s="42">
        <v>1070.3</v>
      </c>
      <c r="K36" s="42">
        <v>1076.9000000000001</v>
      </c>
      <c r="L36" s="42">
        <v>1211.5</v>
      </c>
      <c r="M36" s="42">
        <v>960.7</v>
      </c>
      <c r="N36" s="42">
        <v>1391.6</v>
      </c>
      <c r="O36" s="127">
        <f t="shared" si="0"/>
        <v>430.89999999999986</v>
      </c>
      <c r="P36" s="127">
        <f t="shared" si="1"/>
        <v>144.8527115644842</v>
      </c>
    </row>
    <row r="37" spans="1:16" ht="13.5" customHeight="1" x14ac:dyDescent="0.2">
      <c r="A37" s="122">
        <v>32</v>
      </c>
      <c r="B37" s="203" t="s">
        <v>41</v>
      </c>
      <c r="C37" s="204"/>
      <c r="D37" s="120" t="s">
        <v>40</v>
      </c>
      <c r="E37" s="42">
        <v>139.69999999999999</v>
      </c>
      <c r="F37" s="42">
        <v>124.5</v>
      </c>
      <c r="G37" s="42">
        <v>169.6</v>
      </c>
      <c r="H37" s="42">
        <v>230.8</v>
      </c>
      <c r="I37" s="42">
        <v>428</v>
      </c>
      <c r="J37" s="42">
        <v>1084.0999999999999</v>
      </c>
      <c r="K37" s="42">
        <v>1606.9</v>
      </c>
      <c r="L37" s="42">
        <v>1786</v>
      </c>
      <c r="M37" s="42">
        <v>1731.3</v>
      </c>
      <c r="N37" s="42">
        <v>2135.4</v>
      </c>
      <c r="O37" s="127">
        <f t="shared" si="0"/>
        <v>404.10000000000014</v>
      </c>
      <c r="P37" s="127">
        <f t="shared" si="1"/>
        <v>123.34084214174321</v>
      </c>
    </row>
    <row r="38" spans="1:16" ht="13.5" customHeight="1" x14ac:dyDescent="0.2">
      <c r="A38" s="122">
        <v>33</v>
      </c>
      <c r="B38" s="195" t="s">
        <v>42</v>
      </c>
      <c r="C38" s="196"/>
      <c r="D38" s="120" t="s">
        <v>40</v>
      </c>
      <c r="E38" s="42">
        <v>18.100000000000001</v>
      </c>
      <c r="F38" s="42">
        <v>38.5</v>
      </c>
      <c r="G38" s="42">
        <v>34.700000000000003</v>
      </c>
      <c r="H38" s="42">
        <v>44.2</v>
      </c>
      <c r="I38" s="42">
        <v>70.2</v>
      </c>
      <c r="J38" s="42">
        <v>82.3</v>
      </c>
      <c r="K38" s="42">
        <v>88.6</v>
      </c>
      <c r="L38" s="42">
        <v>105.9</v>
      </c>
      <c r="M38" s="42">
        <v>105.9</v>
      </c>
      <c r="N38" s="42">
        <v>108.5</v>
      </c>
      <c r="O38" s="127">
        <f t="shared" si="0"/>
        <v>2.5999999999999943</v>
      </c>
      <c r="P38" s="127">
        <f t="shared" si="1"/>
        <v>102.45514636449479</v>
      </c>
    </row>
    <row r="39" spans="1:16" ht="13.5" customHeight="1" x14ac:dyDescent="0.2">
      <c r="A39" s="122">
        <v>34</v>
      </c>
      <c r="B39" s="203" t="s">
        <v>43</v>
      </c>
      <c r="C39" s="204"/>
      <c r="D39" s="120" t="s">
        <v>40</v>
      </c>
      <c r="E39" s="42">
        <v>101.2</v>
      </c>
      <c r="F39" s="42">
        <v>102.1</v>
      </c>
      <c r="G39" s="42">
        <v>120.3</v>
      </c>
      <c r="H39" s="42">
        <v>151.80000000000001</v>
      </c>
      <c r="I39" s="42">
        <v>322.10000000000002</v>
      </c>
      <c r="J39" s="42">
        <v>1086.4000000000001</v>
      </c>
      <c r="K39" s="42">
        <v>1467.2</v>
      </c>
      <c r="L39" s="42">
        <v>1154.4000000000001</v>
      </c>
      <c r="M39" s="42">
        <v>1321.9</v>
      </c>
      <c r="N39" s="42">
        <v>1228.3</v>
      </c>
      <c r="O39" s="127">
        <f t="shared" si="0"/>
        <v>-93.600000000000136</v>
      </c>
      <c r="P39" s="127">
        <f t="shared" si="1"/>
        <v>92.919282850442528</v>
      </c>
    </row>
    <row r="40" spans="1:16" ht="18" customHeight="1" x14ac:dyDescent="0.2">
      <c r="A40" s="8">
        <v>35</v>
      </c>
      <c r="B40" s="193" t="s">
        <v>44</v>
      </c>
      <c r="C40" s="194"/>
      <c r="D40" s="9" t="s">
        <v>13</v>
      </c>
      <c r="E40" s="38">
        <f>E41+E43+E45+E47</f>
        <v>333</v>
      </c>
      <c r="F40" s="38">
        <v>326</v>
      </c>
      <c r="G40" s="38">
        <f>G41+G43+G45+G47</f>
        <v>326</v>
      </c>
      <c r="H40" s="38">
        <f>H41+H43+H45+H47</f>
        <v>332</v>
      </c>
      <c r="I40" s="38">
        <v>329</v>
      </c>
      <c r="J40" s="38">
        <v>327</v>
      </c>
      <c r="K40" s="38">
        <v>341</v>
      </c>
      <c r="L40" s="38">
        <f>L41+L43+L45+L47</f>
        <v>357</v>
      </c>
      <c r="M40" s="38">
        <f>M41+M43+M45+M47</f>
        <v>368</v>
      </c>
      <c r="N40" s="38">
        <v>370</v>
      </c>
      <c r="O40" s="219">
        <f t="shared" si="0"/>
        <v>2</v>
      </c>
      <c r="P40" s="127">
        <f t="shared" si="1"/>
        <v>100.54347826086956</v>
      </c>
    </row>
    <row r="41" spans="1:16" ht="13.5" customHeight="1" x14ac:dyDescent="0.2">
      <c r="A41" s="122">
        <v>36</v>
      </c>
      <c r="B41" s="207" t="s">
        <v>45</v>
      </c>
      <c r="C41" s="19" t="s">
        <v>12</v>
      </c>
      <c r="D41" s="120" t="s">
        <v>13</v>
      </c>
      <c r="E41" s="36">
        <f>10+22+16+46+95</f>
        <v>189</v>
      </c>
      <c r="F41" s="36">
        <v>157</v>
      </c>
      <c r="G41" s="36">
        <f>6+11+15+32+76</f>
        <v>140</v>
      </c>
      <c r="H41" s="36">
        <f>4+15+16+39+78</f>
        <v>152</v>
      </c>
      <c r="I41" s="36">
        <v>156</v>
      </c>
      <c r="J41" s="36">
        <v>141</v>
      </c>
      <c r="K41" s="36">
        <v>131</v>
      </c>
      <c r="L41" s="36">
        <v>138</v>
      </c>
      <c r="M41" s="36">
        <f>45+122</f>
        <v>167</v>
      </c>
      <c r="N41" s="36">
        <v>156</v>
      </c>
      <c r="O41" s="219">
        <f t="shared" si="0"/>
        <v>-11</v>
      </c>
      <c r="P41" s="127">
        <f t="shared" si="1"/>
        <v>93.41317365269461</v>
      </c>
    </row>
    <row r="42" spans="1:16" ht="13.5" customHeight="1" x14ac:dyDescent="0.2">
      <c r="A42" s="122">
        <v>37</v>
      </c>
      <c r="B42" s="208"/>
      <c r="C42" s="19" t="s">
        <v>46</v>
      </c>
      <c r="D42" s="120" t="s">
        <v>17</v>
      </c>
      <c r="E42" s="42">
        <f t="shared" ref="E42:K42" si="7">E41/E40*100</f>
        <v>56.756756756756758</v>
      </c>
      <c r="F42" s="42">
        <v>48.159509202453989</v>
      </c>
      <c r="G42" s="42">
        <f t="shared" si="7"/>
        <v>42.944785276073624</v>
      </c>
      <c r="H42" s="42">
        <f t="shared" si="7"/>
        <v>45.783132530120483</v>
      </c>
      <c r="I42" s="42">
        <f t="shared" si="7"/>
        <v>47.416413373860181</v>
      </c>
      <c r="J42" s="42">
        <f t="shared" si="7"/>
        <v>43.119266055045877</v>
      </c>
      <c r="K42" s="42">
        <f t="shared" si="7"/>
        <v>38.416422287390027</v>
      </c>
      <c r="L42" s="42">
        <f>L41/L40*100</f>
        <v>38.655462184873954</v>
      </c>
      <c r="M42" s="42">
        <f>M41/M40*100</f>
        <v>45.380434782608695</v>
      </c>
      <c r="N42" s="42">
        <f>N41/N40*100</f>
        <v>42.162162162162161</v>
      </c>
      <c r="O42" s="127">
        <f t="shared" si="0"/>
        <v>-3.2182726204465339</v>
      </c>
      <c r="P42" s="127">
        <f t="shared" si="1"/>
        <v>92.908237578896262</v>
      </c>
    </row>
    <row r="43" spans="1:16" ht="13.5" customHeight="1" x14ac:dyDescent="0.2">
      <c r="A43" s="122">
        <v>38</v>
      </c>
      <c r="B43" s="207" t="s">
        <v>47</v>
      </c>
      <c r="C43" s="19" t="s">
        <v>12</v>
      </c>
      <c r="D43" s="120" t="s">
        <v>13</v>
      </c>
      <c r="E43" s="36">
        <v>105</v>
      </c>
      <c r="F43" s="36">
        <v>117</v>
      </c>
      <c r="G43" s="36">
        <v>126</v>
      </c>
      <c r="H43" s="36">
        <v>124</v>
      </c>
      <c r="I43" s="36">
        <v>115</v>
      </c>
      <c r="J43" s="36">
        <v>113</v>
      </c>
      <c r="K43" s="36">
        <v>136</v>
      </c>
      <c r="L43" s="36">
        <v>136</v>
      </c>
      <c r="M43" s="36">
        <v>130</v>
      </c>
      <c r="N43" s="36">
        <v>127</v>
      </c>
      <c r="O43" s="219">
        <f t="shared" si="0"/>
        <v>-3</v>
      </c>
      <c r="P43" s="127">
        <f t="shared" si="1"/>
        <v>97.692307692307693</v>
      </c>
    </row>
    <row r="44" spans="1:16" ht="13.5" customHeight="1" x14ac:dyDescent="0.2">
      <c r="A44" s="122">
        <v>39</v>
      </c>
      <c r="B44" s="208"/>
      <c r="C44" s="19" t="s">
        <v>46</v>
      </c>
      <c r="D44" s="120" t="s">
        <v>17</v>
      </c>
      <c r="E44" s="42">
        <f t="shared" ref="E44:K44" si="8">E43/E40*100</f>
        <v>31.531531531531531</v>
      </c>
      <c r="F44" s="42">
        <v>35.889570552147241</v>
      </c>
      <c r="G44" s="42">
        <f t="shared" si="8"/>
        <v>38.650306748466257</v>
      </c>
      <c r="H44" s="42">
        <f t="shared" si="8"/>
        <v>37.349397590361441</v>
      </c>
      <c r="I44" s="42">
        <f t="shared" si="8"/>
        <v>34.954407294832826</v>
      </c>
      <c r="J44" s="42">
        <f t="shared" si="8"/>
        <v>34.556574923547402</v>
      </c>
      <c r="K44" s="42">
        <f t="shared" si="8"/>
        <v>39.882697947214076</v>
      </c>
      <c r="L44" s="42">
        <f>L43/L40*100</f>
        <v>38.095238095238095</v>
      </c>
      <c r="M44" s="42">
        <f>M43/M40*100</f>
        <v>35.326086956521742</v>
      </c>
      <c r="N44" s="42">
        <f>N43/N40*100</f>
        <v>34.324324324324323</v>
      </c>
      <c r="O44" s="127">
        <f t="shared" si="0"/>
        <v>-1.0017626321974191</v>
      </c>
      <c r="P44" s="127">
        <f t="shared" si="1"/>
        <v>97.164241164241147</v>
      </c>
    </row>
    <row r="45" spans="1:16" ht="13.5" customHeight="1" x14ac:dyDescent="0.2">
      <c r="A45" s="122">
        <v>40</v>
      </c>
      <c r="B45" s="207" t="s">
        <v>48</v>
      </c>
      <c r="C45" s="19" t="s">
        <v>12</v>
      </c>
      <c r="D45" s="120" t="s">
        <v>13</v>
      </c>
      <c r="E45" s="36">
        <v>29</v>
      </c>
      <c r="F45" s="36">
        <v>39</v>
      </c>
      <c r="G45" s="36">
        <v>43</v>
      </c>
      <c r="H45" s="36">
        <v>48</v>
      </c>
      <c r="I45" s="36">
        <v>49</v>
      </c>
      <c r="J45" s="36">
        <v>56</v>
      </c>
      <c r="K45" s="36">
        <v>49</v>
      </c>
      <c r="L45" s="36">
        <v>60</v>
      </c>
      <c r="M45" s="36">
        <v>57</v>
      </c>
      <c r="N45" s="36">
        <v>67</v>
      </c>
      <c r="O45" s="219">
        <f t="shared" si="0"/>
        <v>10</v>
      </c>
      <c r="P45" s="127">
        <f t="shared" si="1"/>
        <v>117.54385964912282</v>
      </c>
    </row>
    <row r="46" spans="1:16" ht="13.5" customHeight="1" x14ac:dyDescent="0.2">
      <c r="A46" s="122">
        <v>41</v>
      </c>
      <c r="B46" s="208"/>
      <c r="C46" s="19" t="s">
        <v>46</v>
      </c>
      <c r="D46" s="120" t="s">
        <v>17</v>
      </c>
      <c r="E46" s="42">
        <f t="shared" ref="E46:K46" si="9">E45/E40*100</f>
        <v>8.7087087087087074</v>
      </c>
      <c r="F46" s="42">
        <v>11.963190184049081</v>
      </c>
      <c r="G46" s="42">
        <f t="shared" si="9"/>
        <v>13.190184049079754</v>
      </c>
      <c r="H46" s="42">
        <f t="shared" si="9"/>
        <v>14.457831325301203</v>
      </c>
      <c r="I46" s="42">
        <f t="shared" si="9"/>
        <v>14.893617021276595</v>
      </c>
      <c r="J46" s="42">
        <f t="shared" si="9"/>
        <v>17.12538226299694</v>
      </c>
      <c r="K46" s="42">
        <f t="shared" si="9"/>
        <v>14.369501466275661</v>
      </c>
      <c r="L46" s="42">
        <f>L45/L40*100</f>
        <v>16.806722689075631</v>
      </c>
      <c r="M46" s="42">
        <f>M45/M40*100</f>
        <v>15.489130434782608</v>
      </c>
      <c r="N46" s="42">
        <f>N45/N40*100</f>
        <v>18.108108108108109</v>
      </c>
      <c r="O46" s="127">
        <f t="shared" si="0"/>
        <v>2.6189776733255012</v>
      </c>
      <c r="P46" s="127">
        <f t="shared" si="1"/>
        <v>116.90848743480325</v>
      </c>
    </row>
    <row r="47" spans="1:16" ht="13.5" customHeight="1" x14ac:dyDescent="0.2">
      <c r="A47" s="122">
        <v>42</v>
      </c>
      <c r="B47" s="207" t="s">
        <v>49</v>
      </c>
      <c r="C47" s="19" t="s">
        <v>12</v>
      </c>
      <c r="D47" s="120" t="s">
        <v>13</v>
      </c>
      <c r="E47" s="36">
        <v>10</v>
      </c>
      <c r="F47" s="36">
        <v>13</v>
      </c>
      <c r="G47" s="36">
        <v>17</v>
      </c>
      <c r="H47" s="36">
        <v>8</v>
      </c>
      <c r="I47" s="36">
        <v>9</v>
      </c>
      <c r="J47" s="36">
        <v>17</v>
      </c>
      <c r="K47" s="36">
        <v>25</v>
      </c>
      <c r="L47" s="36">
        <v>23</v>
      </c>
      <c r="M47" s="36">
        <v>14</v>
      </c>
      <c r="N47" s="36">
        <v>20</v>
      </c>
      <c r="O47" s="219">
        <f t="shared" si="0"/>
        <v>6</v>
      </c>
      <c r="P47" s="127">
        <f t="shared" si="1"/>
        <v>142.85714285714286</v>
      </c>
    </row>
    <row r="48" spans="1:16" ht="13.5" customHeight="1" x14ac:dyDescent="0.2">
      <c r="A48" s="122">
        <v>43</v>
      </c>
      <c r="B48" s="208"/>
      <c r="C48" s="19" t="s">
        <v>46</v>
      </c>
      <c r="D48" s="120" t="s">
        <v>17</v>
      </c>
      <c r="E48" s="42">
        <f t="shared" ref="E48:K48" si="10">E47/E40*100</f>
        <v>3.0030030030030028</v>
      </c>
      <c r="F48" s="42">
        <v>3.9877300613496933</v>
      </c>
      <c r="G48" s="42">
        <f t="shared" si="10"/>
        <v>5.2147239263803682</v>
      </c>
      <c r="H48" s="42">
        <f t="shared" si="10"/>
        <v>2.4096385542168677</v>
      </c>
      <c r="I48" s="42">
        <f t="shared" si="10"/>
        <v>2.735562310030395</v>
      </c>
      <c r="J48" s="42">
        <f t="shared" si="10"/>
        <v>5.1987767584097861</v>
      </c>
      <c r="K48" s="42">
        <f t="shared" si="10"/>
        <v>7.3313782991202352</v>
      </c>
      <c r="L48" s="42">
        <f>L47/L40*100</f>
        <v>6.4425770308123242</v>
      </c>
      <c r="M48" s="42">
        <f>M47/M40*100</f>
        <v>3.804347826086957</v>
      </c>
      <c r="N48" s="42">
        <f>N47/N40*100</f>
        <v>5.4054054054054053</v>
      </c>
      <c r="O48" s="127">
        <f t="shared" si="0"/>
        <v>1.6010575793184483</v>
      </c>
      <c r="P48" s="127">
        <f t="shared" si="1"/>
        <v>142.08494208494207</v>
      </c>
    </row>
    <row r="49" spans="1:16" ht="15" customHeight="1" x14ac:dyDescent="0.2">
      <c r="A49" s="8">
        <v>44</v>
      </c>
      <c r="B49" s="205" t="s">
        <v>50</v>
      </c>
      <c r="C49" s="206"/>
      <c r="D49" s="9" t="s">
        <v>13</v>
      </c>
      <c r="E49" s="38">
        <v>280</v>
      </c>
      <c r="F49" s="38">
        <v>237</v>
      </c>
      <c r="G49" s="38">
        <v>227</v>
      </c>
      <c r="H49" s="38">
        <v>223</v>
      </c>
      <c r="I49" s="38">
        <v>224</v>
      </c>
      <c r="J49" s="38">
        <v>220</v>
      </c>
      <c r="K49" s="38">
        <v>240</v>
      </c>
      <c r="L49" s="22">
        <v>255</v>
      </c>
      <c r="M49" s="22">
        <v>265</v>
      </c>
      <c r="N49" s="22">
        <v>261</v>
      </c>
      <c r="O49" s="219">
        <f t="shared" si="0"/>
        <v>-4</v>
      </c>
      <c r="P49" s="127">
        <f t="shared" si="1"/>
        <v>98.490566037735846</v>
      </c>
    </row>
    <row r="50" spans="1:16" ht="13.5" customHeight="1" x14ac:dyDescent="0.2">
      <c r="A50" s="122">
        <v>45</v>
      </c>
      <c r="B50" s="195" t="s">
        <v>51</v>
      </c>
      <c r="C50" s="196"/>
      <c r="D50" s="120" t="s">
        <v>13</v>
      </c>
      <c r="E50" s="36">
        <v>272</v>
      </c>
      <c r="F50" s="36">
        <v>292</v>
      </c>
      <c r="G50" s="36">
        <v>304</v>
      </c>
      <c r="H50" s="36">
        <v>282</v>
      </c>
      <c r="I50" s="36">
        <v>203</v>
      </c>
      <c r="J50" s="15">
        <v>216</v>
      </c>
      <c r="K50" s="15">
        <v>231</v>
      </c>
      <c r="L50" s="11">
        <v>242</v>
      </c>
      <c r="M50" s="11">
        <v>237</v>
      </c>
      <c r="N50" s="11">
        <v>247</v>
      </c>
      <c r="O50" s="219">
        <f t="shared" si="0"/>
        <v>10</v>
      </c>
      <c r="P50" s="127">
        <f t="shared" si="1"/>
        <v>104.21940928270041</v>
      </c>
    </row>
    <row r="51" spans="1:16" ht="13.5" customHeight="1" x14ac:dyDescent="0.2">
      <c r="A51" s="122">
        <v>46</v>
      </c>
      <c r="B51" s="195" t="s">
        <v>52</v>
      </c>
      <c r="C51" s="196"/>
      <c r="D51" s="120" t="s">
        <v>17</v>
      </c>
      <c r="E51" s="42">
        <f t="shared" ref="E51:K51" si="11">E50/E49*100</f>
        <v>97.142857142857139</v>
      </c>
      <c r="F51" s="42">
        <v>123.20675105485233</v>
      </c>
      <c r="G51" s="42">
        <f t="shared" si="11"/>
        <v>133.92070484581498</v>
      </c>
      <c r="H51" s="42">
        <f t="shared" si="11"/>
        <v>126.45739910313902</v>
      </c>
      <c r="I51" s="42">
        <f t="shared" si="11"/>
        <v>90.625</v>
      </c>
      <c r="J51" s="55">
        <f t="shared" si="11"/>
        <v>98.181818181818187</v>
      </c>
      <c r="K51" s="55">
        <f t="shared" si="11"/>
        <v>96.25</v>
      </c>
      <c r="L51" s="25">
        <f>L50/L49*100</f>
        <v>94.901960784313715</v>
      </c>
      <c r="M51" s="25">
        <f>M50/M49*100</f>
        <v>89.433962264150949</v>
      </c>
      <c r="N51" s="25">
        <f>N50/N49*100</f>
        <v>94.636015325670499</v>
      </c>
      <c r="O51" s="127">
        <f t="shared" si="0"/>
        <v>5.2020530615195497</v>
      </c>
      <c r="P51" s="127">
        <f t="shared" si="1"/>
        <v>105.81664160887208</v>
      </c>
    </row>
    <row r="52" spans="1:16" ht="13.5" customHeight="1" x14ac:dyDescent="0.2">
      <c r="A52" s="122">
        <v>47</v>
      </c>
      <c r="B52" s="195" t="s">
        <v>53</v>
      </c>
      <c r="C52" s="196"/>
      <c r="D52" s="120" t="s">
        <v>13</v>
      </c>
      <c r="E52" s="36">
        <v>251</v>
      </c>
      <c r="F52" s="36">
        <v>237</v>
      </c>
      <c r="G52" s="36">
        <v>229</v>
      </c>
      <c r="H52" s="36">
        <v>243</v>
      </c>
      <c r="I52" s="36">
        <v>169</v>
      </c>
      <c r="J52" s="15">
        <v>191</v>
      </c>
      <c r="K52" s="15">
        <v>214</v>
      </c>
      <c r="L52" s="11">
        <v>218</v>
      </c>
      <c r="M52" s="11">
        <v>211</v>
      </c>
      <c r="N52" s="11">
        <v>213</v>
      </c>
      <c r="O52" s="219">
        <f t="shared" si="0"/>
        <v>2</v>
      </c>
      <c r="P52" s="127">
        <f t="shared" si="1"/>
        <v>100.9478672985782</v>
      </c>
    </row>
    <row r="53" spans="1:16" ht="13.5" customHeight="1" x14ac:dyDescent="0.2">
      <c r="A53" s="122">
        <v>48</v>
      </c>
      <c r="B53" s="195" t="s">
        <v>52</v>
      </c>
      <c r="C53" s="196"/>
      <c r="D53" s="120" t="s">
        <v>17</v>
      </c>
      <c r="E53" s="42">
        <f t="shared" ref="E53:K53" si="12">E52/E49*100</f>
        <v>89.642857142857153</v>
      </c>
      <c r="F53" s="42">
        <v>100</v>
      </c>
      <c r="G53" s="42">
        <f t="shared" si="12"/>
        <v>100.88105726872247</v>
      </c>
      <c r="H53" s="42">
        <f t="shared" si="12"/>
        <v>108.96860986547085</v>
      </c>
      <c r="I53" s="42">
        <f t="shared" si="12"/>
        <v>75.446428571428569</v>
      </c>
      <c r="J53" s="55">
        <f t="shared" si="12"/>
        <v>86.818181818181813</v>
      </c>
      <c r="K53" s="55">
        <f t="shared" si="12"/>
        <v>89.166666666666671</v>
      </c>
      <c r="L53" s="25">
        <f>L52/L49*100</f>
        <v>85.490196078431367</v>
      </c>
      <c r="M53" s="25">
        <f>M52/M49*100</f>
        <v>79.622641509433961</v>
      </c>
      <c r="N53" s="25">
        <f>N52/N49*100</f>
        <v>81.609195402298852</v>
      </c>
      <c r="O53" s="127">
        <f t="shared" si="0"/>
        <v>1.9865538928648903</v>
      </c>
      <c r="P53" s="127">
        <f t="shared" si="1"/>
        <v>102.49496105028055</v>
      </c>
    </row>
    <row r="54" spans="1:16" ht="13.5" customHeight="1" x14ac:dyDescent="0.2">
      <c r="A54" s="122">
        <v>49</v>
      </c>
      <c r="B54" s="195" t="s">
        <v>54</v>
      </c>
      <c r="C54" s="196"/>
      <c r="D54" s="120" t="s">
        <v>13</v>
      </c>
      <c r="E54" s="36">
        <v>81</v>
      </c>
      <c r="F54" s="36">
        <v>60</v>
      </c>
      <c r="G54" s="36">
        <v>73</v>
      </c>
      <c r="H54" s="36">
        <v>83</v>
      </c>
      <c r="I54" s="36">
        <v>68</v>
      </c>
      <c r="J54" s="15">
        <v>66</v>
      </c>
      <c r="K54" s="15">
        <v>144</v>
      </c>
      <c r="L54" s="11">
        <v>103</v>
      </c>
      <c r="M54" s="11">
        <v>116</v>
      </c>
      <c r="N54" s="11">
        <v>119</v>
      </c>
      <c r="O54" s="219">
        <f t="shared" si="0"/>
        <v>3</v>
      </c>
      <c r="P54" s="127">
        <f t="shared" si="1"/>
        <v>102.58620689655173</v>
      </c>
    </row>
    <row r="55" spans="1:16" ht="13.5" customHeight="1" x14ac:dyDescent="0.2">
      <c r="A55" s="122">
        <v>50</v>
      </c>
      <c r="B55" s="195" t="s">
        <v>52</v>
      </c>
      <c r="C55" s="196"/>
      <c r="D55" s="120" t="s">
        <v>17</v>
      </c>
      <c r="E55" s="42">
        <f>E54/E51*100</f>
        <v>83.382352941176478</v>
      </c>
      <c r="F55" s="42">
        <v>48.698630136986296</v>
      </c>
      <c r="G55" s="42">
        <f>G54/G51*100</f>
        <v>54.50986842105263</v>
      </c>
      <c r="H55" s="42">
        <f>H54/H51*100</f>
        <v>65.634751773049643</v>
      </c>
      <c r="I55" s="42">
        <f t="shared" ref="I55:N55" si="13">I54/I49*100</f>
        <v>30.357142857142854</v>
      </c>
      <c r="J55" s="55">
        <f t="shared" si="13"/>
        <v>30</v>
      </c>
      <c r="K55" s="55">
        <f t="shared" si="13"/>
        <v>60</v>
      </c>
      <c r="L55" s="25">
        <f t="shared" si="13"/>
        <v>40.392156862745097</v>
      </c>
      <c r="M55" s="25">
        <f t="shared" si="13"/>
        <v>43.773584905660378</v>
      </c>
      <c r="N55" s="25">
        <f t="shared" si="13"/>
        <v>45.593869731800766</v>
      </c>
      <c r="O55" s="127">
        <f t="shared" si="0"/>
        <v>1.8202848261403872</v>
      </c>
      <c r="P55" s="127">
        <f t="shared" si="1"/>
        <v>104.15840930109657</v>
      </c>
    </row>
    <row r="56" spans="1:16" ht="13.5" customHeight="1" x14ac:dyDescent="0.2">
      <c r="A56" s="122">
        <v>51</v>
      </c>
      <c r="B56" s="195" t="s">
        <v>55</v>
      </c>
      <c r="C56" s="196"/>
      <c r="D56" s="120" t="s">
        <v>13</v>
      </c>
      <c r="E56" s="36">
        <v>132</v>
      </c>
      <c r="F56" s="36">
        <v>93</v>
      </c>
      <c r="G56" s="36">
        <v>134</v>
      </c>
      <c r="H56" s="36">
        <v>176</v>
      </c>
      <c r="I56" s="36">
        <v>139</v>
      </c>
      <c r="J56" s="15">
        <v>114</v>
      </c>
      <c r="K56" s="15">
        <v>224</v>
      </c>
      <c r="L56" s="11">
        <v>190</v>
      </c>
      <c r="M56" s="11">
        <v>180</v>
      </c>
      <c r="N56" s="11">
        <v>184</v>
      </c>
      <c r="O56" s="219">
        <f t="shared" si="0"/>
        <v>4</v>
      </c>
      <c r="P56" s="127">
        <f t="shared" si="1"/>
        <v>102.22222222222221</v>
      </c>
    </row>
    <row r="57" spans="1:16" ht="13.5" customHeight="1" x14ac:dyDescent="0.2">
      <c r="A57" s="122">
        <v>52</v>
      </c>
      <c r="B57" s="195" t="s">
        <v>52</v>
      </c>
      <c r="C57" s="196"/>
      <c r="D57" s="120" t="s">
        <v>17</v>
      </c>
      <c r="E57" s="42">
        <f t="shared" ref="E57:K57" si="14">E56/E49*100</f>
        <v>47.142857142857139</v>
      </c>
      <c r="F57" s="42">
        <v>39.24050632911392</v>
      </c>
      <c r="G57" s="42">
        <f t="shared" si="14"/>
        <v>59.030837004405292</v>
      </c>
      <c r="H57" s="42">
        <f t="shared" si="14"/>
        <v>78.923766816143498</v>
      </c>
      <c r="I57" s="42">
        <f t="shared" si="14"/>
        <v>62.053571428571431</v>
      </c>
      <c r="J57" s="42">
        <f t="shared" si="14"/>
        <v>51.81818181818182</v>
      </c>
      <c r="K57" s="42">
        <f t="shared" si="14"/>
        <v>93.333333333333329</v>
      </c>
      <c r="L57" s="25">
        <f>L56/L49*100</f>
        <v>74.509803921568633</v>
      </c>
      <c r="M57" s="25">
        <f>M56/M49*100</f>
        <v>67.924528301886795</v>
      </c>
      <c r="N57" s="25">
        <f>N56/N49*100</f>
        <v>70.498084291187737</v>
      </c>
      <c r="O57" s="127">
        <f t="shared" si="0"/>
        <v>2.5735559893009423</v>
      </c>
      <c r="P57" s="127">
        <f t="shared" si="1"/>
        <v>103.78884631758194</v>
      </c>
    </row>
    <row r="58" spans="1:16" ht="18" customHeight="1" x14ac:dyDescent="0.2">
      <c r="A58" s="8">
        <v>53</v>
      </c>
      <c r="B58" s="193" t="s">
        <v>56</v>
      </c>
      <c r="C58" s="194"/>
      <c r="D58" s="9" t="s">
        <v>57</v>
      </c>
      <c r="E58" s="38">
        <f>SUM(E59:E63)</f>
        <v>83970</v>
      </c>
      <c r="F58" s="38">
        <v>95333</v>
      </c>
      <c r="G58" s="38">
        <f t="shared" ref="G58:I58" si="15">SUM(G59:G63)</f>
        <v>105855</v>
      </c>
      <c r="H58" s="38">
        <f t="shared" si="15"/>
        <v>96082</v>
      </c>
      <c r="I58" s="38">
        <f t="shared" si="15"/>
        <v>98346</v>
      </c>
      <c r="J58" s="38">
        <v>109091</v>
      </c>
      <c r="K58" s="38">
        <v>123652</v>
      </c>
      <c r="L58" s="22">
        <f>SUM(L59:L63)</f>
        <v>131240</v>
      </c>
      <c r="M58" s="22">
        <f>SUM(M59:M63)</f>
        <v>115693</v>
      </c>
      <c r="N58" s="22">
        <f>SUM(N59:N63)</f>
        <v>129121</v>
      </c>
      <c r="O58" s="219">
        <f t="shared" si="0"/>
        <v>13428</v>
      </c>
      <c r="P58" s="127">
        <f t="shared" si="1"/>
        <v>111.60657948190469</v>
      </c>
    </row>
    <row r="59" spans="1:16" ht="13.5" customHeight="1" x14ac:dyDescent="0.2">
      <c r="A59" s="122">
        <v>54</v>
      </c>
      <c r="B59" s="209" t="s">
        <v>58</v>
      </c>
      <c r="C59" s="210"/>
      <c r="D59" s="120" t="s">
        <v>57</v>
      </c>
      <c r="E59" s="36">
        <v>400</v>
      </c>
      <c r="F59" s="36">
        <v>428</v>
      </c>
      <c r="G59" s="36">
        <v>500</v>
      </c>
      <c r="H59" s="36">
        <v>444</v>
      </c>
      <c r="I59" s="36">
        <v>407</v>
      </c>
      <c r="J59" s="36">
        <v>331</v>
      </c>
      <c r="K59" s="36">
        <v>334</v>
      </c>
      <c r="L59" s="11">
        <v>277</v>
      </c>
      <c r="M59" s="11">
        <v>231</v>
      </c>
      <c r="N59" s="11">
        <v>242</v>
      </c>
      <c r="O59" s="219">
        <f t="shared" si="0"/>
        <v>11</v>
      </c>
      <c r="P59" s="127">
        <f t="shared" si="1"/>
        <v>104.76190476190477</v>
      </c>
    </row>
    <row r="60" spans="1:16" ht="13.5" customHeight="1" x14ac:dyDescent="0.2">
      <c r="A60" s="122">
        <v>55</v>
      </c>
      <c r="B60" s="209" t="s">
        <v>59</v>
      </c>
      <c r="C60" s="210"/>
      <c r="D60" s="120" t="s">
        <v>57</v>
      </c>
      <c r="E60" s="36">
        <v>4961</v>
      </c>
      <c r="F60" s="36">
        <v>5699</v>
      </c>
      <c r="G60" s="36">
        <v>6447</v>
      </c>
      <c r="H60" s="36">
        <v>6424</v>
      </c>
      <c r="I60" s="36">
        <v>6649</v>
      </c>
      <c r="J60" s="36">
        <v>7156</v>
      </c>
      <c r="K60" s="36">
        <v>8071</v>
      </c>
      <c r="L60" s="11">
        <v>8854</v>
      </c>
      <c r="M60" s="11">
        <v>8873</v>
      </c>
      <c r="N60" s="11">
        <v>9763</v>
      </c>
      <c r="O60" s="219">
        <f t="shared" si="0"/>
        <v>890</v>
      </c>
      <c r="P60" s="127">
        <f t="shared" si="1"/>
        <v>110.03042939253915</v>
      </c>
    </row>
    <row r="61" spans="1:16" ht="13.5" customHeight="1" x14ac:dyDescent="0.2">
      <c r="A61" s="122">
        <v>56</v>
      </c>
      <c r="B61" s="209" t="s">
        <v>60</v>
      </c>
      <c r="C61" s="210"/>
      <c r="D61" s="120" t="s">
        <v>57</v>
      </c>
      <c r="E61" s="36">
        <v>6923</v>
      </c>
      <c r="F61" s="36">
        <v>7817</v>
      </c>
      <c r="G61" s="36">
        <v>9148</v>
      </c>
      <c r="H61" s="36">
        <v>8591</v>
      </c>
      <c r="I61" s="36">
        <v>8873</v>
      </c>
      <c r="J61" s="36">
        <v>9902</v>
      </c>
      <c r="K61" s="36">
        <v>10860</v>
      </c>
      <c r="L61" s="11">
        <v>11348</v>
      </c>
      <c r="M61" s="11">
        <v>9990</v>
      </c>
      <c r="N61" s="11">
        <v>10882</v>
      </c>
      <c r="O61" s="219">
        <f t="shared" si="0"/>
        <v>892</v>
      </c>
      <c r="P61" s="127">
        <f t="shared" si="1"/>
        <v>108.92892892892894</v>
      </c>
    </row>
    <row r="62" spans="1:16" ht="13.5" customHeight="1" x14ac:dyDescent="0.2">
      <c r="A62" s="122">
        <v>57</v>
      </c>
      <c r="B62" s="209" t="s">
        <v>61</v>
      </c>
      <c r="C62" s="210"/>
      <c r="D62" s="120" t="s">
        <v>57</v>
      </c>
      <c r="E62" s="36">
        <v>40551</v>
      </c>
      <c r="F62" s="36">
        <v>47104</v>
      </c>
      <c r="G62" s="36">
        <v>53804</v>
      </c>
      <c r="H62" s="36">
        <v>46719</v>
      </c>
      <c r="I62" s="36">
        <v>48372</v>
      </c>
      <c r="J62" s="36">
        <v>55027</v>
      </c>
      <c r="K62" s="36">
        <v>63777</v>
      </c>
      <c r="L62" s="11">
        <v>68902</v>
      </c>
      <c r="M62" s="11">
        <v>61049</v>
      </c>
      <c r="N62" s="11">
        <v>69800</v>
      </c>
      <c r="O62" s="219">
        <f t="shared" si="0"/>
        <v>8751</v>
      </c>
      <c r="P62" s="127">
        <f t="shared" si="1"/>
        <v>114.33438713164834</v>
      </c>
    </row>
    <row r="63" spans="1:16" ht="13.5" customHeight="1" x14ac:dyDescent="0.2">
      <c r="A63" s="122">
        <v>58</v>
      </c>
      <c r="B63" s="209" t="s">
        <v>62</v>
      </c>
      <c r="C63" s="210"/>
      <c r="D63" s="120" t="s">
        <v>57</v>
      </c>
      <c r="E63" s="36">
        <v>31135</v>
      </c>
      <c r="F63" s="36">
        <v>34285</v>
      </c>
      <c r="G63" s="36">
        <v>35956</v>
      </c>
      <c r="H63" s="36">
        <v>33904</v>
      </c>
      <c r="I63" s="36">
        <v>34045</v>
      </c>
      <c r="J63" s="36">
        <v>36675</v>
      </c>
      <c r="K63" s="36">
        <v>40610</v>
      </c>
      <c r="L63" s="11">
        <v>41859</v>
      </c>
      <c r="M63" s="11">
        <v>35550</v>
      </c>
      <c r="N63" s="11">
        <v>38434</v>
      </c>
      <c r="O63" s="219">
        <f t="shared" si="0"/>
        <v>2884</v>
      </c>
      <c r="P63" s="127">
        <f t="shared" si="1"/>
        <v>108.11251758087201</v>
      </c>
    </row>
    <row r="64" spans="1:16" ht="13.5" customHeight="1" x14ac:dyDescent="0.2">
      <c r="A64" s="122">
        <v>59</v>
      </c>
      <c r="B64" s="195" t="s">
        <v>63</v>
      </c>
      <c r="C64" s="196"/>
      <c r="D64" s="120" t="s">
        <v>57</v>
      </c>
      <c r="E64" s="36">
        <f>SUM(E65:E69)</f>
        <v>35178</v>
      </c>
      <c r="F64" s="36">
        <v>40317</v>
      </c>
      <c r="G64" s="36">
        <f>G65+G66+G67+G68+G69</f>
        <v>45581</v>
      </c>
      <c r="H64" s="36">
        <f>H65+H66+H67+H68+H69</f>
        <v>41761</v>
      </c>
      <c r="I64" s="36">
        <v>43343</v>
      </c>
      <c r="J64" s="36">
        <v>47978</v>
      </c>
      <c r="K64" s="36">
        <v>54426</v>
      </c>
      <c r="L64" s="22">
        <f>SUM(L65:L69)</f>
        <v>58632</v>
      </c>
      <c r="M64" s="22">
        <f>SUM(M65:M69)</f>
        <v>54444</v>
      </c>
      <c r="N64" s="22">
        <f>SUM(N65:N69)</f>
        <v>58023</v>
      </c>
      <c r="O64" s="219">
        <f t="shared" si="0"/>
        <v>3579</v>
      </c>
      <c r="P64" s="127">
        <f t="shared" si="1"/>
        <v>106.57372713246637</v>
      </c>
    </row>
    <row r="65" spans="1:16" ht="13.5" customHeight="1" x14ac:dyDescent="0.2">
      <c r="A65" s="122">
        <v>60</v>
      </c>
      <c r="B65" s="209" t="s">
        <v>64</v>
      </c>
      <c r="C65" s="210"/>
      <c r="D65" s="120" t="s">
        <v>57</v>
      </c>
      <c r="E65" s="36">
        <v>150</v>
      </c>
      <c r="F65" s="36">
        <v>160</v>
      </c>
      <c r="G65" s="36">
        <v>180</v>
      </c>
      <c r="H65" s="36">
        <v>169</v>
      </c>
      <c r="I65" s="36">
        <v>158</v>
      </c>
      <c r="J65" s="36">
        <v>142</v>
      </c>
      <c r="K65" s="36">
        <v>135</v>
      </c>
      <c r="L65" s="36">
        <v>116</v>
      </c>
      <c r="M65" s="36">
        <v>98</v>
      </c>
      <c r="N65" s="36">
        <v>92</v>
      </c>
      <c r="O65" s="219">
        <f t="shared" si="0"/>
        <v>-6</v>
      </c>
      <c r="P65" s="127">
        <f t="shared" si="1"/>
        <v>93.877551020408163</v>
      </c>
    </row>
    <row r="66" spans="1:16" ht="13.5" customHeight="1" x14ac:dyDescent="0.2">
      <c r="A66" s="122">
        <v>61</v>
      </c>
      <c r="B66" s="209" t="s">
        <v>65</v>
      </c>
      <c r="C66" s="210"/>
      <c r="D66" s="120" t="s">
        <v>57</v>
      </c>
      <c r="E66" s="36">
        <v>1435</v>
      </c>
      <c r="F66" s="36">
        <v>1597</v>
      </c>
      <c r="G66" s="36">
        <v>1802</v>
      </c>
      <c r="H66" s="36">
        <v>1834</v>
      </c>
      <c r="I66" s="36">
        <v>1942</v>
      </c>
      <c r="J66" s="36">
        <v>2119</v>
      </c>
      <c r="K66" s="36">
        <v>2360</v>
      </c>
      <c r="L66" s="36">
        <v>2634</v>
      </c>
      <c r="M66" s="36">
        <v>2764</v>
      </c>
      <c r="N66" s="36">
        <v>3014</v>
      </c>
      <c r="O66" s="219">
        <f t="shared" si="0"/>
        <v>250</v>
      </c>
      <c r="P66" s="127">
        <f t="shared" si="1"/>
        <v>109.04486251808973</v>
      </c>
    </row>
    <row r="67" spans="1:16" ht="13.5" customHeight="1" x14ac:dyDescent="0.2">
      <c r="A67" s="122">
        <v>62</v>
      </c>
      <c r="B67" s="209" t="s">
        <v>66</v>
      </c>
      <c r="C67" s="210"/>
      <c r="D67" s="120" t="s">
        <v>57</v>
      </c>
      <c r="E67" s="36">
        <v>2648</v>
      </c>
      <c r="F67" s="36">
        <v>2939</v>
      </c>
      <c r="G67" s="36">
        <v>3430</v>
      </c>
      <c r="H67" s="36">
        <v>3350</v>
      </c>
      <c r="I67" s="36">
        <v>3524</v>
      </c>
      <c r="J67" s="36">
        <v>3968</v>
      </c>
      <c r="K67" s="36">
        <v>4229</v>
      </c>
      <c r="L67" s="36">
        <v>4469</v>
      </c>
      <c r="M67" s="36">
        <v>4161</v>
      </c>
      <c r="N67" s="36">
        <v>4311</v>
      </c>
      <c r="O67" s="219">
        <f t="shared" si="0"/>
        <v>150</v>
      </c>
      <c r="P67" s="127">
        <f t="shared" si="1"/>
        <v>103.60490266762798</v>
      </c>
    </row>
    <row r="68" spans="1:16" ht="13.5" customHeight="1" x14ac:dyDescent="0.2">
      <c r="A68" s="122">
        <v>63</v>
      </c>
      <c r="B68" s="209" t="s">
        <v>67</v>
      </c>
      <c r="C68" s="210"/>
      <c r="D68" s="120" t="s">
        <v>57</v>
      </c>
      <c r="E68" s="36">
        <v>18092</v>
      </c>
      <c r="F68" s="36">
        <v>21097</v>
      </c>
      <c r="G68" s="36">
        <v>24243</v>
      </c>
      <c r="H68" s="36">
        <v>21334</v>
      </c>
      <c r="I68" s="36">
        <v>22486</v>
      </c>
      <c r="J68" s="36">
        <v>25668</v>
      </c>
      <c r="K68" s="36">
        <v>29966</v>
      </c>
      <c r="L68" s="36">
        <v>32426</v>
      </c>
      <c r="M68" s="36">
        <v>29901</v>
      </c>
      <c r="N68" s="36">
        <v>32860</v>
      </c>
      <c r="O68" s="219">
        <f t="shared" si="0"/>
        <v>2959</v>
      </c>
      <c r="P68" s="127">
        <f t="shared" si="1"/>
        <v>109.89599010066553</v>
      </c>
    </row>
    <row r="69" spans="1:16" ht="13.5" customHeight="1" x14ac:dyDescent="0.2">
      <c r="A69" s="122">
        <v>64</v>
      </c>
      <c r="B69" s="209" t="s">
        <v>68</v>
      </c>
      <c r="C69" s="210"/>
      <c r="D69" s="120" t="s">
        <v>57</v>
      </c>
      <c r="E69" s="36">
        <v>12853</v>
      </c>
      <c r="F69" s="36">
        <v>14524</v>
      </c>
      <c r="G69" s="36">
        <v>15926</v>
      </c>
      <c r="H69" s="36">
        <v>15074</v>
      </c>
      <c r="I69" s="36">
        <v>15233</v>
      </c>
      <c r="J69" s="36">
        <v>16081</v>
      </c>
      <c r="K69" s="36">
        <v>17736</v>
      </c>
      <c r="L69" s="36">
        <v>18987</v>
      </c>
      <c r="M69" s="36">
        <v>17520</v>
      </c>
      <c r="N69" s="36">
        <v>17746</v>
      </c>
      <c r="O69" s="219">
        <f t="shared" si="0"/>
        <v>226</v>
      </c>
      <c r="P69" s="127">
        <f t="shared" si="1"/>
        <v>101.28995433789953</v>
      </c>
    </row>
    <row r="70" spans="1:16" ht="13.5" customHeight="1" x14ac:dyDescent="0.2">
      <c r="A70" s="122">
        <v>65</v>
      </c>
      <c r="B70" s="195" t="s">
        <v>69</v>
      </c>
      <c r="C70" s="196"/>
      <c r="D70" s="120" t="s">
        <v>57</v>
      </c>
      <c r="E70" s="36">
        <v>679</v>
      </c>
      <c r="F70" s="36">
        <v>737</v>
      </c>
      <c r="G70" s="36">
        <v>835</v>
      </c>
      <c r="H70" s="36">
        <v>873</v>
      </c>
      <c r="I70" s="36">
        <v>806</v>
      </c>
      <c r="J70" s="36">
        <v>884</v>
      </c>
      <c r="K70" s="36">
        <v>979</v>
      </c>
      <c r="L70" s="36">
        <v>1100</v>
      </c>
      <c r="M70" s="36">
        <v>911</v>
      </c>
      <c r="N70" s="36">
        <v>1044</v>
      </c>
      <c r="O70" s="219">
        <f t="shared" si="0"/>
        <v>133</v>
      </c>
      <c r="P70" s="127">
        <f t="shared" si="1"/>
        <v>114.59934138309551</v>
      </c>
    </row>
    <row r="71" spans="1:16" ht="13.5" customHeight="1" x14ac:dyDescent="0.2">
      <c r="A71" s="122">
        <v>66</v>
      </c>
      <c r="B71" s="195" t="s">
        <v>70</v>
      </c>
      <c r="C71" s="196"/>
      <c r="D71" s="120" t="s">
        <v>57</v>
      </c>
      <c r="E71" s="36">
        <v>25884</v>
      </c>
      <c r="F71" s="36">
        <v>30027</v>
      </c>
      <c r="G71" s="36">
        <v>34121</v>
      </c>
      <c r="H71" s="36">
        <v>40243</v>
      </c>
      <c r="I71" s="36">
        <v>35248</v>
      </c>
      <c r="J71" s="36">
        <v>36617</v>
      </c>
      <c r="K71" s="36">
        <v>40374</v>
      </c>
      <c r="L71" s="36">
        <v>50057</v>
      </c>
      <c r="M71" s="36">
        <v>40455</v>
      </c>
      <c r="N71" s="36">
        <v>44408</v>
      </c>
      <c r="O71" s="219">
        <f t="shared" ref="O71:O101" si="16">N71-M71</f>
        <v>3953</v>
      </c>
      <c r="P71" s="127">
        <f t="shared" ref="P71:P101" si="17">N71/M71*100</f>
        <v>109.77135088369793</v>
      </c>
    </row>
    <row r="72" spans="1:16" ht="13.5" customHeight="1" x14ac:dyDescent="0.2">
      <c r="A72" s="122">
        <v>67</v>
      </c>
      <c r="B72" s="195" t="s">
        <v>71</v>
      </c>
      <c r="C72" s="196"/>
      <c r="D72" s="120" t="s">
        <v>57</v>
      </c>
      <c r="E72" s="36">
        <v>2093</v>
      </c>
      <c r="F72" s="36">
        <v>295</v>
      </c>
      <c r="G72" s="35">
        <v>3634</v>
      </c>
      <c r="H72" s="35">
        <v>1154</v>
      </c>
      <c r="I72" s="35">
        <v>641</v>
      </c>
      <c r="J72" s="35">
        <v>210</v>
      </c>
      <c r="K72" s="35">
        <v>145</v>
      </c>
      <c r="L72" s="35">
        <v>227</v>
      </c>
      <c r="M72" s="35">
        <v>1248</v>
      </c>
      <c r="N72" s="35">
        <v>450</v>
      </c>
      <c r="O72" s="220">
        <f t="shared" si="16"/>
        <v>-798</v>
      </c>
      <c r="P72" s="138">
        <f t="shared" si="17"/>
        <v>36.057692307692307</v>
      </c>
    </row>
    <row r="73" spans="1:16" ht="13.5" customHeight="1" x14ac:dyDescent="0.2">
      <c r="A73" s="122">
        <v>68</v>
      </c>
      <c r="B73" s="195" t="s">
        <v>72</v>
      </c>
      <c r="C73" s="196"/>
      <c r="D73" s="120" t="s">
        <v>57</v>
      </c>
      <c r="E73" s="36">
        <v>1154</v>
      </c>
      <c r="F73" s="36">
        <v>299</v>
      </c>
      <c r="G73" s="36">
        <v>1590</v>
      </c>
      <c r="H73" s="36">
        <v>5037</v>
      </c>
      <c r="I73" s="36">
        <v>751</v>
      </c>
      <c r="J73" s="36">
        <v>170</v>
      </c>
      <c r="K73" s="36">
        <v>359</v>
      </c>
      <c r="L73" s="36">
        <v>209</v>
      </c>
      <c r="M73" s="36">
        <v>7522</v>
      </c>
      <c r="N73" s="36">
        <v>376</v>
      </c>
      <c r="O73" s="220">
        <f t="shared" si="16"/>
        <v>-7146</v>
      </c>
      <c r="P73" s="138">
        <f t="shared" si="17"/>
        <v>4.9986705663387401</v>
      </c>
    </row>
    <row r="74" spans="1:16" ht="13.5" customHeight="1" x14ac:dyDescent="0.2">
      <c r="A74" s="122">
        <v>69</v>
      </c>
      <c r="B74" s="195" t="s">
        <v>73</v>
      </c>
      <c r="C74" s="196"/>
      <c r="D74" s="120" t="s">
        <v>57</v>
      </c>
      <c r="E74" s="36">
        <v>1357</v>
      </c>
      <c r="F74" s="36">
        <v>4419</v>
      </c>
      <c r="G74" s="36">
        <v>1774</v>
      </c>
      <c r="H74" s="36">
        <v>1691</v>
      </c>
      <c r="I74" s="36">
        <v>3103</v>
      </c>
      <c r="J74" s="36">
        <v>2902</v>
      </c>
      <c r="K74" s="36">
        <v>2494</v>
      </c>
      <c r="L74" s="36">
        <v>2899</v>
      </c>
      <c r="M74" s="36">
        <v>9486</v>
      </c>
      <c r="N74" s="36">
        <v>5618</v>
      </c>
      <c r="O74" s="220">
        <f t="shared" si="16"/>
        <v>-3868</v>
      </c>
      <c r="P74" s="138">
        <f t="shared" si="17"/>
        <v>59.224119755429051</v>
      </c>
    </row>
    <row r="75" spans="1:16" ht="13.5" customHeight="1" x14ac:dyDescent="0.2">
      <c r="A75" s="122">
        <v>70</v>
      </c>
      <c r="B75" s="195" t="s">
        <v>74</v>
      </c>
      <c r="C75" s="196"/>
      <c r="D75" s="120" t="s">
        <v>57</v>
      </c>
      <c r="E75" s="36">
        <v>993</v>
      </c>
      <c r="F75" s="36">
        <v>228</v>
      </c>
      <c r="G75" s="36">
        <v>1060</v>
      </c>
      <c r="H75" s="36">
        <v>435</v>
      </c>
      <c r="I75" s="36">
        <v>1912</v>
      </c>
      <c r="J75" s="36">
        <v>708</v>
      </c>
      <c r="K75" s="36">
        <v>493</v>
      </c>
      <c r="L75" s="36">
        <v>192</v>
      </c>
      <c r="M75" s="36">
        <v>5537</v>
      </c>
      <c r="N75" s="36">
        <v>1150</v>
      </c>
      <c r="O75" s="220">
        <f t="shared" si="16"/>
        <v>-4387</v>
      </c>
      <c r="P75" s="138">
        <f t="shared" si="17"/>
        <v>20.769369694780568</v>
      </c>
    </row>
    <row r="76" spans="1:16" ht="18" customHeight="1" x14ac:dyDescent="0.2">
      <c r="A76" s="8">
        <v>71</v>
      </c>
      <c r="B76" s="193" t="s">
        <v>75</v>
      </c>
      <c r="C76" s="194"/>
      <c r="D76" s="9" t="s">
        <v>23</v>
      </c>
      <c r="E76" s="38">
        <v>535</v>
      </c>
      <c r="F76" s="38">
        <v>522</v>
      </c>
      <c r="G76" s="38">
        <v>501</v>
      </c>
      <c r="H76" s="38">
        <v>483</v>
      </c>
      <c r="I76" s="38">
        <v>494</v>
      </c>
      <c r="J76" s="38">
        <v>469</v>
      </c>
      <c r="K76" s="38">
        <v>515</v>
      </c>
      <c r="L76" s="22">
        <f>SUM(L77:L79)</f>
        <v>528</v>
      </c>
      <c r="M76" s="22">
        <f>SUM(M77:M79)</f>
        <v>560</v>
      </c>
      <c r="N76" s="22">
        <v>557</v>
      </c>
      <c r="O76" s="220">
        <f t="shared" si="16"/>
        <v>-3</v>
      </c>
      <c r="P76" s="138">
        <f t="shared" si="17"/>
        <v>99.464285714285722</v>
      </c>
    </row>
    <row r="77" spans="1:16" ht="13.5" customHeight="1" x14ac:dyDescent="0.2">
      <c r="A77" s="122">
        <v>72</v>
      </c>
      <c r="B77" s="189" t="s">
        <v>76</v>
      </c>
      <c r="C77" s="119" t="s">
        <v>77</v>
      </c>
      <c r="D77" s="120" t="s">
        <v>23</v>
      </c>
      <c r="E77" s="36">
        <v>243</v>
      </c>
      <c r="F77" s="36">
        <v>235</v>
      </c>
      <c r="G77" s="36">
        <v>210</v>
      </c>
      <c r="H77" s="36">
        <v>173</v>
      </c>
      <c r="I77" s="36">
        <v>189</v>
      </c>
      <c r="J77" s="36">
        <v>143</v>
      </c>
      <c r="K77" s="36">
        <v>155</v>
      </c>
      <c r="L77" s="36">
        <v>172</v>
      </c>
      <c r="M77" s="36">
        <v>178</v>
      </c>
      <c r="N77" s="36">
        <v>188</v>
      </c>
      <c r="O77" s="219">
        <f t="shared" si="16"/>
        <v>10</v>
      </c>
      <c r="P77" s="127">
        <f t="shared" si="17"/>
        <v>105.61797752808988</v>
      </c>
    </row>
    <row r="78" spans="1:16" ht="13.5" customHeight="1" x14ac:dyDescent="0.2">
      <c r="A78" s="122">
        <v>73</v>
      </c>
      <c r="B78" s="211"/>
      <c r="C78" s="119" t="s">
        <v>78</v>
      </c>
      <c r="D78" s="120" t="s">
        <v>23</v>
      </c>
      <c r="E78" s="36">
        <v>274</v>
      </c>
      <c r="F78" s="36">
        <v>272</v>
      </c>
      <c r="G78" s="36">
        <v>267</v>
      </c>
      <c r="H78" s="36">
        <v>287</v>
      </c>
      <c r="I78" s="36">
        <v>281</v>
      </c>
      <c r="J78" s="36">
        <v>306</v>
      </c>
      <c r="K78" s="36">
        <v>337</v>
      </c>
      <c r="L78" s="36">
        <v>332</v>
      </c>
      <c r="M78" s="36">
        <v>353</v>
      </c>
      <c r="N78" s="36">
        <v>319</v>
      </c>
      <c r="O78" s="219">
        <f t="shared" si="16"/>
        <v>-34</v>
      </c>
      <c r="P78" s="127">
        <f t="shared" si="17"/>
        <v>90.368271954674213</v>
      </c>
    </row>
    <row r="79" spans="1:16" ht="13.5" customHeight="1" x14ac:dyDescent="0.2">
      <c r="A79" s="122">
        <v>74</v>
      </c>
      <c r="B79" s="190"/>
      <c r="C79" s="119" t="s">
        <v>79</v>
      </c>
      <c r="D79" s="120" t="s">
        <v>23</v>
      </c>
      <c r="E79" s="36">
        <v>18</v>
      </c>
      <c r="F79" s="36">
        <v>27</v>
      </c>
      <c r="G79" s="36">
        <v>24</v>
      </c>
      <c r="H79" s="36">
        <v>23</v>
      </c>
      <c r="I79" s="36">
        <v>24</v>
      </c>
      <c r="J79" s="36">
        <v>20</v>
      </c>
      <c r="K79" s="36">
        <v>23</v>
      </c>
      <c r="L79" s="36">
        <v>24</v>
      </c>
      <c r="M79" s="36">
        <v>29</v>
      </c>
      <c r="N79" s="36">
        <v>46</v>
      </c>
      <c r="O79" s="219">
        <f t="shared" si="16"/>
        <v>17</v>
      </c>
      <c r="P79" s="127">
        <f t="shared" si="17"/>
        <v>158.62068965517241</v>
      </c>
    </row>
    <row r="80" spans="1:16" ht="13.5" customHeight="1" x14ac:dyDescent="0.2">
      <c r="A80" s="122">
        <v>75</v>
      </c>
      <c r="B80" s="212" t="s">
        <v>80</v>
      </c>
      <c r="C80" s="213"/>
      <c r="D80" s="120" t="s">
        <v>23</v>
      </c>
      <c r="E80" s="36">
        <v>231</v>
      </c>
      <c r="F80" s="36">
        <v>248</v>
      </c>
      <c r="G80" s="36">
        <v>231</v>
      </c>
      <c r="H80" s="36">
        <v>215</v>
      </c>
      <c r="I80" s="36">
        <v>224</v>
      </c>
      <c r="J80" s="36">
        <v>213</v>
      </c>
      <c r="K80" s="36">
        <v>232</v>
      </c>
      <c r="L80" s="36">
        <v>234</v>
      </c>
      <c r="M80" s="36">
        <v>251</v>
      </c>
      <c r="N80" s="36">
        <v>248</v>
      </c>
      <c r="O80" s="219">
        <f t="shared" si="16"/>
        <v>-3</v>
      </c>
      <c r="P80" s="127">
        <f t="shared" si="17"/>
        <v>98.804780876494021</v>
      </c>
    </row>
    <row r="81" spans="1:16" ht="13.5" customHeight="1" x14ac:dyDescent="0.2">
      <c r="A81" s="122">
        <v>76</v>
      </c>
      <c r="B81" s="195" t="s">
        <v>81</v>
      </c>
      <c r="C81" s="196"/>
      <c r="D81" s="120" t="s">
        <v>82</v>
      </c>
      <c r="E81" s="42">
        <v>0</v>
      </c>
      <c r="F81" s="42">
        <v>1</v>
      </c>
      <c r="G81" s="42">
        <v>2</v>
      </c>
      <c r="H81" s="42">
        <v>5</v>
      </c>
      <c r="I81" s="42">
        <v>4.8</v>
      </c>
      <c r="J81" s="42">
        <v>10</v>
      </c>
      <c r="K81" s="42">
        <v>5.8</v>
      </c>
      <c r="L81" s="42">
        <v>11</v>
      </c>
      <c r="M81" s="42">
        <v>10.8</v>
      </c>
      <c r="N81" s="42">
        <v>16.399999999999999</v>
      </c>
      <c r="O81" s="127">
        <f t="shared" si="16"/>
        <v>5.5999999999999979</v>
      </c>
      <c r="P81" s="127">
        <f t="shared" si="17"/>
        <v>151.85185185185185</v>
      </c>
    </row>
    <row r="82" spans="1:16" ht="13.5" customHeight="1" x14ac:dyDescent="0.2">
      <c r="A82" s="122">
        <v>77</v>
      </c>
      <c r="B82" s="195" t="s">
        <v>83</v>
      </c>
      <c r="C82" s="196"/>
      <c r="D82" s="120" t="s">
        <v>82</v>
      </c>
      <c r="E82" s="42"/>
      <c r="F82" s="42">
        <v>0.4</v>
      </c>
      <c r="G82" s="42">
        <v>2</v>
      </c>
      <c r="H82" s="42">
        <v>2</v>
      </c>
      <c r="I82" s="42">
        <v>4.2</v>
      </c>
      <c r="J82" s="42">
        <v>27.7</v>
      </c>
      <c r="K82" s="42">
        <v>4.17</v>
      </c>
      <c r="L82" s="42">
        <v>8.1</v>
      </c>
      <c r="M82" s="42">
        <v>8</v>
      </c>
      <c r="N82" s="42">
        <v>13.3</v>
      </c>
      <c r="O82" s="127">
        <f t="shared" si="16"/>
        <v>5.3000000000000007</v>
      </c>
      <c r="P82" s="127">
        <f t="shared" si="17"/>
        <v>166.25</v>
      </c>
    </row>
    <row r="83" spans="1:16" ht="13.5" customHeight="1" x14ac:dyDescent="0.2">
      <c r="A83" s="122">
        <v>78</v>
      </c>
      <c r="B83" s="195" t="s">
        <v>84</v>
      </c>
      <c r="C83" s="196"/>
      <c r="D83" s="120" t="s">
        <v>82</v>
      </c>
      <c r="E83" s="42"/>
      <c r="F83" s="42"/>
      <c r="G83" s="42">
        <v>500</v>
      </c>
      <c r="H83" s="42">
        <v>150</v>
      </c>
      <c r="I83" s="42">
        <v>300</v>
      </c>
      <c r="J83" s="42">
        <v>420</v>
      </c>
      <c r="K83" s="42">
        <v>430</v>
      </c>
      <c r="L83" s="42">
        <v>410</v>
      </c>
      <c r="M83" s="42">
        <v>616.1</v>
      </c>
      <c r="N83" s="42">
        <v>1172.5</v>
      </c>
      <c r="O83" s="127">
        <f t="shared" si="16"/>
        <v>556.4</v>
      </c>
      <c r="P83" s="127">
        <f t="shared" si="17"/>
        <v>190.31001460801818</v>
      </c>
    </row>
    <row r="84" spans="1:16" ht="13.5" customHeight="1" x14ac:dyDescent="0.2">
      <c r="A84" s="122">
        <v>79</v>
      </c>
      <c r="B84" s="195" t="s">
        <v>85</v>
      </c>
      <c r="C84" s="196"/>
      <c r="D84" s="120" t="s">
        <v>82</v>
      </c>
      <c r="E84" s="42"/>
      <c r="F84" s="42"/>
      <c r="G84" s="42">
        <v>45</v>
      </c>
      <c r="H84" s="42">
        <v>45</v>
      </c>
      <c r="I84" s="42">
        <v>45</v>
      </c>
      <c r="J84" s="42">
        <v>50</v>
      </c>
      <c r="K84" s="42">
        <v>30</v>
      </c>
      <c r="L84" s="42">
        <v>35</v>
      </c>
      <c r="M84" s="42">
        <v>35</v>
      </c>
      <c r="N84" s="42">
        <v>35</v>
      </c>
      <c r="O84" s="127">
        <f t="shared" si="16"/>
        <v>0</v>
      </c>
      <c r="P84" s="127">
        <f t="shared" si="17"/>
        <v>100</v>
      </c>
    </row>
    <row r="85" spans="1:16" ht="13.5" customHeight="1" x14ac:dyDescent="0.2">
      <c r="A85" s="122">
        <v>80</v>
      </c>
      <c r="B85" s="195" t="s">
        <v>86</v>
      </c>
      <c r="C85" s="196"/>
      <c r="D85" s="120" t="s">
        <v>7</v>
      </c>
      <c r="E85" s="36">
        <v>1</v>
      </c>
      <c r="F85" s="36">
        <v>1</v>
      </c>
      <c r="G85" s="36">
        <v>1</v>
      </c>
      <c r="H85" s="36">
        <v>1</v>
      </c>
      <c r="I85" s="36">
        <v>1</v>
      </c>
      <c r="J85" s="36">
        <v>1</v>
      </c>
      <c r="K85" s="36">
        <v>1</v>
      </c>
      <c r="L85" s="36">
        <v>1</v>
      </c>
      <c r="M85" s="36">
        <v>1</v>
      </c>
      <c r="N85" s="36">
        <v>1</v>
      </c>
      <c r="O85" s="219">
        <f t="shared" si="16"/>
        <v>0</v>
      </c>
      <c r="P85" s="127">
        <f t="shared" si="17"/>
        <v>100</v>
      </c>
    </row>
    <row r="86" spans="1:16" ht="13.5" customHeight="1" x14ac:dyDescent="0.2">
      <c r="A86" s="122">
        <v>81</v>
      </c>
      <c r="B86" s="195" t="s">
        <v>87</v>
      </c>
      <c r="C86" s="196"/>
      <c r="D86" s="120" t="s">
        <v>7</v>
      </c>
      <c r="E86" s="36">
        <v>11</v>
      </c>
      <c r="F86" s="36">
        <v>11</v>
      </c>
      <c r="G86" s="36">
        <v>11</v>
      </c>
      <c r="H86" s="36">
        <v>11</v>
      </c>
      <c r="I86" s="36">
        <v>10</v>
      </c>
      <c r="J86" s="36">
        <v>10</v>
      </c>
      <c r="K86" s="36">
        <v>10</v>
      </c>
      <c r="L86" s="36">
        <v>9</v>
      </c>
      <c r="M86" s="36">
        <v>9</v>
      </c>
      <c r="N86" s="36">
        <v>9</v>
      </c>
      <c r="O86" s="219">
        <f t="shared" si="16"/>
        <v>0</v>
      </c>
      <c r="P86" s="127">
        <f t="shared" si="17"/>
        <v>100</v>
      </c>
    </row>
    <row r="87" spans="1:16" ht="13.5" customHeight="1" x14ac:dyDescent="0.2">
      <c r="A87" s="122">
        <v>82</v>
      </c>
      <c r="B87" s="195" t="s">
        <v>88</v>
      </c>
      <c r="C87" s="196"/>
      <c r="D87" s="120" t="s">
        <v>23</v>
      </c>
      <c r="E87" s="36">
        <v>297</v>
      </c>
      <c r="F87" s="36">
        <v>288</v>
      </c>
      <c r="G87" s="36">
        <v>275</v>
      </c>
      <c r="H87" s="36">
        <v>263</v>
      </c>
      <c r="I87" s="36">
        <v>220</v>
      </c>
      <c r="J87" s="36">
        <v>200</v>
      </c>
      <c r="K87" s="36">
        <v>206</v>
      </c>
      <c r="L87" s="36">
        <v>208</v>
      </c>
      <c r="M87" s="36">
        <v>211</v>
      </c>
      <c r="N87" s="36">
        <v>223</v>
      </c>
      <c r="O87" s="219">
        <f t="shared" si="16"/>
        <v>12</v>
      </c>
      <c r="P87" s="127">
        <f t="shared" si="17"/>
        <v>105.68720379146919</v>
      </c>
    </row>
    <row r="88" spans="1:16" ht="13.5" customHeight="1" x14ac:dyDescent="0.2">
      <c r="A88" s="122">
        <v>83</v>
      </c>
      <c r="B88" s="195" t="s">
        <v>89</v>
      </c>
      <c r="C88" s="196"/>
      <c r="D88" s="120" t="s">
        <v>23</v>
      </c>
      <c r="E88" s="36">
        <v>144</v>
      </c>
      <c r="F88" s="36">
        <v>130</v>
      </c>
      <c r="G88" s="36">
        <v>130</v>
      </c>
      <c r="H88" s="36">
        <v>117</v>
      </c>
      <c r="I88" s="36">
        <v>100</v>
      </c>
      <c r="J88" s="36">
        <v>82</v>
      </c>
      <c r="K88" s="36">
        <v>90</v>
      </c>
      <c r="L88" s="36">
        <v>92</v>
      </c>
      <c r="M88" s="36">
        <v>99</v>
      </c>
      <c r="N88" s="36">
        <v>111</v>
      </c>
      <c r="O88" s="219">
        <f t="shared" si="16"/>
        <v>12</v>
      </c>
      <c r="P88" s="127">
        <f t="shared" si="17"/>
        <v>112.12121212121211</v>
      </c>
    </row>
    <row r="89" spans="1:16" ht="13.5" customHeight="1" x14ac:dyDescent="0.2">
      <c r="A89" s="122">
        <v>84</v>
      </c>
      <c r="B89" s="195" t="s">
        <v>90</v>
      </c>
      <c r="C89" s="196"/>
      <c r="D89" s="120" t="s">
        <v>23</v>
      </c>
      <c r="E89" s="36">
        <v>31</v>
      </c>
      <c r="F89" s="36">
        <v>29</v>
      </c>
      <c r="G89" s="36">
        <v>37</v>
      </c>
      <c r="H89" s="36">
        <v>31</v>
      </c>
      <c r="I89" s="36">
        <v>39</v>
      </c>
      <c r="J89" s="36">
        <v>37</v>
      </c>
      <c r="K89" s="36">
        <v>39</v>
      </c>
      <c r="L89" s="36">
        <v>37</v>
      </c>
      <c r="M89" s="36">
        <v>37</v>
      </c>
      <c r="N89" s="36">
        <v>34</v>
      </c>
      <c r="O89" s="219">
        <f t="shared" si="16"/>
        <v>-3</v>
      </c>
      <c r="P89" s="127">
        <f t="shared" si="17"/>
        <v>91.891891891891902</v>
      </c>
    </row>
    <row r="90" spans="1:16" ht="13.5" customHeight="1" x14ac:dyDescent="0.2">
      <c r="A90" s="122">
        <v>85</v>
      </c>
      <c r="B90" s="195" t="s">
        <v>89</v>
      </c>
      <c r="C90" s="196"/>
      <c r="D90" s="120" t="s">
        <v>23</v>
      </c>
      <c r="E90" s="36">
        <v>21</v>
      </c>
      <c r="F90" s="36">
        <v>23</v>
      </c>
      <c r="G90" s="36">
        <v>24</v>
      </c>
      <c r="H90" s="36">
        <v>24</v>
      </c>
      <c r="I90" s="36">
        <v>27</v>
      </c>
      <c r="J90" s="36">
        <v>25</v>
      </c>
      <c r="K90" s="36">
        <v>26</v>
      </c>
      <c r="L90" s="36">
        <v>24</v>
      </c>
      <c r="M90" s="36">
        <v>24</v>
      </c>
      <c r="N90" s="36">
        <v>23</v>
      </c>
      <c r="O90" s="219">
        <f t="shared" si="16"/>
        <v>-1</v>
      </c>
      <c r="P90" s="127">
        <f t="shared" si="17"/>
        <v>95.833333333333343</v>
      </c>
    </row>
    <row r="91" spans="1:16" ht="13.5" customHeight="1" x14ac:dyDescent="0.2">
      <c r="A91" s="122">
        <v>86</v>
      </c>
      <c r="B91" s="195" t="s">
        <v>91</v>
      </c>
      <c r="C91" s="196"/>
      <c r="D91" s="120" t="s">
        <v>23</v>
      </c>
      <c r="E91" s="36">
        <v>16</v>
      </c>
      <c r="F91" s="36">
        <v>16</v>
      </c>
      <c r="G91" s="36">
        <v>16</v>
      </c>
      <c r="H91" s="36">
        <v>16</v>
      </c>
      <c r="I91" s="36">
        <v>16</v>
      </c>
      <c r="J91" s="36">
        <v>15</v>
      </c>
      <c r="K91" s="36">
        <v>15</v>
      </c>
      <c r="L91" s="36">
        <v>15</v>
      </c>
      <c r="M91" s="36">
        <v>15</v>
      </c>
      <c r="N91" s="36">
        <v>14</v>
      </c>
      <c r="O91" s="219">
        <f t="shared" si="16"/>
        <v>-1</v>
      </c>
      <c r="P91" s="127">
        <f t="shared" si="17"/>
        <v>93.333333333333329</v>
      </c>
    </row>
    <row r="92" spans="1:16" ht="13.5" customHeight="1" x14ac:dyDescent="0.2">
      <c r="A92" s="122">
        <v>87</v>
      </c>
      <c r="B92" s="195" t="s">
        <v>89</v>
      </c>
      <c r="C92" s="196"/>
      <c r="D92" s="120" t="s">
        <v>23</v>
      </c>
      <c r="E92" s="36">
        <v>13</v>
      </c>
      <c r="F92" s="36">
        <v>14</v>
      </c>
      <c r="G92" s="36">
        <v>14</v>
      </c>
      <c r="H92" s="36">
        <v>14</v>
      </c>
      <c r="I92" s="36">
        <v>14</v>
      </c>
      <c r="J92" s="36">
        <v>12</v>
      </c>
      <c r="K92" s="36">
        <v>12</v>
      </c>
      <c r="L92" s="36">
        <v>12</v>
      </c>
      <c r="M92" s="36">
        <v>12</v>
      </c>
      <c r="N92" s="36">
        <v>11</v>
      </c>
      <c r="O92" s="219">
        <f t="shared" si="16"/>
        <v>-1</v>
      </c>
      <c r="P92" s="127">
        <f t="shared" si="17"/>
        <v>91.666666666666657</v>
      </c>
    </row>
    <row r="93" spans="1:16" ht="13.5" customHeight="1" x14ac:dyDescent="0.2">
      <c r="A93" s="122">
        <v>88</v>
      </c>
      <c r="B93" s="195" t="s">
        <v>92</v>
      </c>
      <c r="C93" s="196"/>
      <c r="D93" s="120" t="s">
        <v>23</v>
      </c>
      <c r="E93" s="36">
        <v>42</v>
      </c>
      <c r="F93" s="36">
        <v>22</v>
      </c>
      <c r="G93" s="36">
        <v>21</v>
      </c>
      <c r="H93" s="36">
        <v>15</v>
      </c>
      <c r="I93" s="36">
        <v>15</v>
      </c>
      <c r="J93" s="36">
        <v>21</v>
      </c>
      <c r="K93" s="36">
        <v>29</v>
      </c>
      <c r="L93" s="36">
        <v>33</v>
      </c>
      <c r="M93" s="36">
        <v>32</v>
      </c>
      <c r="N93" s="36">
        <v>37</v>
      </c>
      <c r="O93" s="219">
        <f t="shared" si="16"/>
        <v>5</v>
      </c>
      <c r="P93" s="127">
        <f t="shared" si="17"/>
        <v>115.625</v>
      </c>
    </row>
    <row r="94" spans="1:16" ht="13.5" customHeight="1" x14ac:dyDescent="0.2">
      <c r="A94" s="122">
        <v>89</v>
      </c>
      <c r="B94" s="195" t="s">
        <v>93</v>
      </c>
      <c r="C94" s="196"/>
      <c r="D94" s="120" t="s">
        <v>23</v>
      </c>
      <c r="E94" s="36">
        <v>60</v>
      </c>
      <c r="F94" s="36">
        <v>45</v>
      </c>
      <c r="G94" s="36">
        <v>50</v>
      </c>
      <c r="H94" s="36">
        <v>40</v>
      </c>
      <c r="I94" s="36">
        <v>35</v>
      </c>
      <c r="J94" s="36">
        <v>30</v>
      </c>
      <c r="K94" s="36">
        <v>33</v>
      </c>
      <c r="L94" s="36">
        <v>23</v>
      </c>
      <c r="M94" s="36">
        <v>30</v>
      </c>
      <c r="N94" s="36">
        <v>30</v>
      </c>
      <c r="O94" s="219">
        <f t="shared" si="16"/>
        <v>0</v>
      </c>
      <c r="P94" s="127">
        <f t="shared" si="17"/>
        <v>100</v>
      </c>
    </row>
    <row r="95" spans="1:16" ht="13.5" customHeight="1" x14ac:dyDescent="0.2">
      <c r="A95" s="122">
        <v>90</v>
      </c>
      <c r="B95" s="195" t="s">
        <v>94</v>
      </c>
      <c r="C95" s="196"/>
      <c r="D95" s="120" t="s">
        <v>23</v>
      </c>
      <c r="E95" s="36">
        <v>7</v>
      </c>
      <c r="F95" s="36">
        <v>2</v>
      </c>
      <c r="G95" s="36">
        <v>4</v>
      </c>
      <c r="H95" s="36">
        <v>1</v>
      </c>
      <c r="I95" s="36"/>
      <c r="J95" s="36"/>
      <c r="K95" s="36">
        <v>1</v>
      </c>
      <c r="L95" s="36"/>
      <c r="M95" s="36">
        <v>4</v>
      </c>
      <c r="N95" s="36">
        <v>2</v>
      </c>
      <c r="O95" s="219">
        <f t="shared" si="16"/>
        <v>-2</v>
      </c>
      <c r="P95" s="127">
        <f t="shared" si="17"/>
        <v>50</v>
      </c>
    </row>
    <row r="96" spans="1:16" ht="13.5" customHeight="1" x14ac:dyDescent="0.2">
      <c r="A96" s="122">
        <v>91</v>
      </c>
      <c r="B96" s="195" t="s">
        <v>95</v>
      </c>
      <c r="C96" s="196"/>
      <c r="D96" s="120" t="s">
        <v>23</v>
      </c>
      <c r="E96" s="36">
        <v>5</v>
      </c>
      <c r="F96" s="36">
        <v>1</v>
      </c>
      <c r="G96" s="36">
        <v>3</v>
      </c>
      <c r="H96" s="36">
        <v>1</v>
      </c>
      <c r="I96" s="36"/>
      <c r="J96" s="36"/>
      <c r="K96" s="36">
        <v>1</v>
      </c>
      <c r="L96" s="36"/>
      <c r="M96" s="36">
        <v>4</v>
      </c>
      <c r="N96" s="36">
        <v>2</v>
      </c>
      <c r="O96" s="219">
        <f t="shared" si="16"/>
        <v>-2</v>
      </c>
      <c r="P96" s="127">
        <f t="shared" si="17"/>
        <v>50</v>
      </c>
    </row>
    <row r="97" spans="1:16" ht="27" customHeight="1" x14ac:dyDescent="0.2">
      <c r="A97" s="122">
        <v>92</v>
      </c>
      <c r="B97" s="195" t="s">
        <v>96</v>
      </c>
      <c r="C97" s="196"/>
      <c r="D97" s="120" t="s">
        <v>23</v>
      </c>
      <c r="E97" s="36">
        <v>1</v>
      </c>
      <c r="F97" s="36">
        <v>1</v>
      </c>
      <c r="G97" s="36">
        <v>1</v>
      </c>
      <c r="H97" s="36"/>
      <c r="I97" s="36"/>
      <c r="J97" s="36"/>
      <c r="K97" s="36">
        <v>2</v>
      </c>
      <c r="L97" s="36">
        <v>2</v>
      </c>
      <c r="M97" s="36">
        <v>4</v>
      </c>
      <c r="N97" s="36">
        <v>1</v>
      </c>
      <c r="O97" s="219">
        <f t="shared" si="16"/>
        <v>-3</v>
      </c>
      <c r="P97" s="127">
        <f t="shared" si="17"/>
        <v>25</v>
      </c>
    </row>
    <row r="98" spans="1:16" ht="13.5" customHeight="1" x14ac:dyDescent="0.2">
      <c r="A98" s="122">
        <v>93</v>
      </c>
      <c r="B98" s="195" t="s">
        <v>97</v>
      </c>
      <c r="C98" s="196"/>
      <c r="D98" s="120" t="s">
        <v>23</v>
      </c>
      <c r="E98" s="36"/>
      <c r="F98" s="36"/>
      <c r="G98" s="36"/>
      <c r="H98" s="36"/>
      <c r="I98" s="36"/>
      <c r="J98" s="36"/>
      <c r="K98" s="36"/>
      <c r="L98" s="36"/>
      <c r="M98" s="36"/>
      <c r="N98" s="36">
        <v>0</v>
      </c>
      <c r="O98" s="219">
        <f t="shared" si="16"/>
        <v>0</v>
      </c>
      <c r="P98" s="127" t="e">
        <f t="shared" si="17"/>
        <v>#DIV/0!</v>
      </c>
    </row>
    <row r="99" spans="1:16" ht="13.5" customHeight="1" x14ac:dyDescent="0.2">
      <c r="A99" s="122">
        <v>94</v>
      </c>
      <c r="B99" s="195" t="s">
        <v>98</v>
      </c>
      <c r="C99" s="196"/>
      <c r="D99" s="120" t="s">
        <v>23</v>
      </c>
      <c r="E99" s="36">
        <v>26</v>
      </c>
      <c r="F99" s="36">
        <v>14</v>
      </c>
      <c r="G99" s="36">
        <v>4</v>
      </c>
      <c r="H99" s="36">
        <v>11</v>
      </c>
      <c r="I99" s="36">
        <v>6</v>
      </c>
      <c r="J99" s="36">
        <v>29</v>
      </c>
      <c r="K99" s="36">
        <v>3</v>
      </c>
      <c r="L99" s="36">
        <v>14</v>
      </c>
      <c r="M99" s="36">
        <v>10</v>
      </c>
      <c r="N99" s="36">
        <v>58</v>
      </c>
      <c r="O99" s="219">
        <f t="shared" si="16"/>
        <v>48</v>
      </c>
      <c r="P99" s="127">
        <f t="shared" si="17"/>
        <v>580</v>
      </c>
    </row>
    <row r="100" spans="1:16" ht="13.5" customHeight="1" x14ac:dyDescent="0.2">
      <c r="A100" s="122">
        <v>95</v>
      </c>
      <c r="B100" s="195" t="s">
        <v>99</v>
      </c>
      <c r="C100" s="196"/>
      <c r="D100" s="120" t="s">
        <v>7</v>
      </c>
      <c r="E100" s="36">
        <v>6</v>
      </c>
      <c r="F100" s="36">
        <v>2</v>
      </c>
      <c r="G100" s="36">
        <v>4</v>
      </c>
      <c r="H100" s="36">
        <v>5</v>
      </c>
      <c r="I100" s="36">
        <v>4</v>
      </c>
      <c r="J100" s="36">
        <v>7</v>
      </c>
      <c r="K100" s="36">
        <v>6</v>
      </c>
      <c r="L100" s="36">
        <v>6</v>
      </c>
      <c r="M100" s="36">
        <v>6</v>
      </c>
      <c r="N100" s="36">
        <v>9</v>
      </c>
      <c r="O100" s="219">
        <f t="shared" si="16"/>
        <v>3</v>
      </c>
      <c r="P100" s="127">
        <f t="shared" si="17"/>
        <v>150</v>
      </c>
    </row>
    <row r="101" spans="1:16" ht="13.5" customHeight="1" x14ac:dyDescent="0.2">
      <c r="A101" s="122">
        <v>96</v>
      </c>
      <c r="B101" s="149" t="s">
        <v>100</v>
      </c>
      <c r="C101" s="149"/>
      <c r="D101" s="120" t="s">
        <v>23</v>
      </c>
      <c r="E101" s="36">
        <v>4</v>
      </c>
      <c r="F101" s="36">
        <v>2</v>
      </c>
      <c r="G101" s="36">
        <v>3</v>
      </c>
      <c r="H101" s="36">
        <v>5</v>
      </c>
      <c r="I101" s="36">
        <v>5</v>
      </c>
      <c r="J101" s="36">
        <v>7</v>
      </c>
      <c r="K101" s="36">
        <v>5</v>
      </c>
      <c r="L101" s="36">
        <v>5</v>
      </c>
      <c r="M101" s="36">
        <v>5</v>
      </c>
      <c r="N101" s="36">
        <v>8</v>
      </c>
      <c r="O101" s="219">
        <f t="shared" si="16"/>
        <v>3</v>
      </c>
      <c r="P101" s="127">
        <f t="shared" si="17"/>
        <v>160</v>
      </c>
    </row>
    <row r="102" spans="1:16" ht="19.5" customHeight="1" x14ac:dyDescent="0.2">
      <c r="A102" s="150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6" ht="18" customHeight="1" x14ac:dyDescent="0.2"/>
    <row r="104" spans="1:16" ht="18" customHeight="1" x14ac:dyDescent="0.2"/>
    <row r="105" spans="1:16" s="28" customFormat="1" ht="18" customHeight="1" x14ac:dyDescent="0.2">
      <c r="B105" s="151" t="s">
        <v>102</v>
      </c>
      <c r="C105" s="151"/>
      <c r="D105" s="29"/>
    </row>
    <row r="106" spans="1:16" s="28" customFormat="1" ht="18" customHeight="1" x14ac:dyDescent="0.2">
      <c r="B106" s="148" t="s">
        <v>103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  <row r="107" spans="1:16" ht="11.25" customHeight="1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</sheetData>
  <mergeCells count="109">
    <mergeCell ref="B99:C99"/>
    <mergeCell ref="B100:C100"/>
    <mergeCell ref="B101:C101"/>
    <mergeCell ref="A102:P102"/>
    <mergeCell ref="B105:C105"/>
    <mergeCell ref="B106:O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K4:K5"/>
    <mergeCell ref="L4:L5"/>
    <mergeCell ref="O4:P4"/>
    <mergeCell ref="B6:C6"/>
    <mergeCell ref="B7:C7"/>
    <mergeCell ref="B8:C8"/>
    <mergeCell ref="A2:P2"/>
    <mergeCell ref="I3:P3"/>
    <mergeCell ref="A4:A5"/>
    <mergeCell ref="B4:C5"/>
    <mergeCell ref="D4:D5"/>
    <mergeCell ref="E4:E5"/>
    <mergeCell ref="G4:G5"/>
    <mergeCell ref="H4:H5"/>
    <mergeCell ref="I4:I5"/>
    <mergeCell ref="J4:J5"/>
    <mergeCell ref="M4:M5"/>
    <mergeCell ref="N4:N5"/>
    <mergeCell ref="F4:F5"/>
  </mergeCells>
  <pageMargins left="0.6692913385826772" right="0.43307086614173229" top="0.55000000000000004" bottom="0.27559055118110237" header="0.15748031496062992" footer="0.1574803149606299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workbookViewId="0">
      <selection activeCell="O6" sqref="O6:P101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4" width="6.85546875" style="1" customWidth="1"/>
    <col min="15" max="15" width="7" style="1" customWidth="1"/>
    <col min="16" max="16" width="6.140625" style="1" customWidth="1"/>
    <col min="17" max="17" width="0.7109375" style="1" customWidth="1"/>
    <col min="18" max="250" width="9.140625" style="1"/>
    <col min="251" max="251" width="3.85546875" style="1" customWidth="1"/>
    <col min="252" max="252" width="10.5703125" style="1" customWidth="1"/>
    <col min="253" max="253" width="20.28515625" style="1" customWidth="1"/>
    <col min="254" max="254" width="7.85546875" style="1" customWidth="1"/>
    <col min="255" max="258" width="8.42578125" style="1" customWidth="1"/>
    <col min="259" max="260" width="6" style="1" customWidth="1"/>
    <col min="261" max="506" width="9.140625" style="1"/>
    <col min="507" max="507" width="3.85546875" style="1" customWidth="1"/>
    <col min="508" max="508" width="10.5703125" style="1" customWidth="1"/>
    <col min="509" max="509" width="20.28515625" style="1" customWidth="1"/>
    <col min="510" max="510" width="7.85546875" style="1" customWidth="1"/>
    <col min="511" max="514" width="8.42578125" style="1" customWidth="1"/>
    <col min="515" max="516" width="6" style="1" customWidth="1"/>
    <col min="517" max="762" width="9.140625" style="1"/>
    <col min="763" max="763" width="3.85546875" style="1" customWidth="1"/>
    <col min="764" max="764" width="10.5703125" style="1" customWidth="1"/>
    <col min="765" max="765" width="20.28515625" style="1" customWidth="1"/>
    <col min="766" max="766" width="7.85546875" style="1" customWidth="1"/>
    <col min="767" max="770" width="8.42578125" style="1" customWidth="1"/>
    <col min="771" max="772" width="6" style="1" customWidth="1"/>
    <col min="773" max="1018" width="9.140625" style="1"/>
    <col min="1019" max="1019" width="3.85546875" style="1" customWidth="1"/>
    <col min="1020" max="1020" width="10.5703125" style="1" customWidth="1"/>
    <col min="1021" max="1021" width="20.28515625" style="1" customWidth="1"/>
    <col min="1022" max="1022" width="7.85546875" style="1" customWidth="1"/>
    <col min="1023" max="1026" width="8.42578125" style="1" customWidth="1"/>
    <col min="1027" max="1028" width="6" style="1" customWidth="1"/>
    <col min="1029" max="1274" width="9.140625" style="1"/>
    <col min="1275" max="1275" width="3.85546875" style="1" customWidth="1"/>
    <col min="1276" max="1276" width="10.5703125" style="1" customWidth="1"/>
    <col min="1277" max="1277" width="20.28515625" style="1" customWidth="1"/>
    <col min="1278" max="1278" width="7.85546875" style="1" customWidth="1"/>
    <col min="1279" max="1282" width="8.42578125" style="1" customWidth="1"/>
    <col min="1283" max="1284" width="6" style="1" customWidth="1"/>
    <col min="1285" max="1530" width="9.140625" style="1"/>
    <col min="1531" max="1531" width="3.85546875" style="1" customWidth="1"/>
    <col min="1532" max="1532" width="10.5703125" style="1" customWidth="1"/>
    <col min="1533" max="1533" width="20.28515625" style="1" customWidth="1"/>
    <col min="1534" max="1534" width="7.85546875" style="1" customWidth="1"/>
    <col min="1535" max="1538" width="8.42578125" style="1" customWidth="1"/>
    <col min="1539" max="1540" width="6" style="1" customWidth="1"/>
    <col min="1541" max="1786" width="9.140625" style="1"/>
    <col min="1787" max="1787" width="3.85546875" style="1" customWidth="1"/>
    <col min="1788" max="1788" width="10.5703125" style="1" customWidth="1"/>
    <col min="1789" max="1789" width="20.28515625" style="1" customWidth="1"/>
    <col min="1790" max="1790" width="7.85546875" style="1" customWidth="1"/>
    <col min="1791" max="1794" width="8.42578125" style="1" customWidth="1"/>
    <col min="1795" max="1796" width="6" style="1" customWidth="1"/>
    <col min="1797" max="2042" width="9.140625" style="1"/>
    <col min="2043" max="2043" width="3.85546875" style="1" customWidth="1"/>
    <col min="2044" max="2044" width="10.5703125" style="1" customWidth="1"/>
    <col min="2045" max="2045" width="20.28515625" style="1" customWidth="1"/>
    <col min="2046" max="2046" width="7.85546875" style="1" customWidth="1"/>
    <col min="2047" max="2050" width="8.42578125" style="1" customWidth="1"/>
    <col min="2051" max="2052" width="6" style="1" customWidth="1"/>
    <col min="2053" max="2298" width="9.140625" style="1"/>
    <col min="2299" max="2299" width="3.85546875" style="1" customWidth="1"/>
    <col min="2300" max="2300" width="10.5703125" style="1" customWidth="1"/>
    <col min="2301" max="2301" width="20.28515625" style="1" customWidth="1"/>
    <col min="2302" max="2302" width="7.85546875" style="1" customWidth="1"/>
    <col min="2303" max="2306" width="8.42578125" style="1" customWidth="1"/>
    <col min="2307" max="2308" width="6" style="1" customWidth="1"/>
    <col min="2309" max="2554" width="9.140625" style="1"/>
    <col min="2555" max="2555" width="3.85546875" style="1" customWidth="1"/>
    <col min="2556" max="2556" width="10.5703125" style="1" customWidth="1"/>
    <col min="2557" max="2557" width="20.28515625" style="1" customWidth="1"/>
    <col min="2558" max="2558" width="7.85546875" style="1" customWidth="1"/>
    <col min="2559" max="2562" width="8.42578125" style="1" customWidth="1"/>
    <col min="2563" max="2564" width="6" style="1" customWidth="1"/>
    <col min="2565" max="2810" width="9.140625" style="1"/>
    <col min="2811" max="2811" width="3.85546875" style="1" customWidth="1"/>
    <col min="2812" max="2812" width="10.5703125" style="1" customWidth="1"/>
    <col min="2813" max="2813" width="20.28515625" style="1" customWidth="1"/>
    <col min="2814" max="2814" width="7.85546875" style="1" customWidth="1"/>
    <col min="2815" max="2818" width="8.42578125" style="1" customWidth="1"/>
    <col min="2819" max="2820" width="6" style="1" customWidth="1"/>
    <col min="2821" max="3066" width="9.140625" style="1"/>
    <col min="3067" max="3067" width="3.85546875" style="1" customWidth="1"/>
    <col min="3068" max="3068" width="10.5703125" style="1" customWidth="1"/>
    <col min="3069" max="3069" width="20.28515625" style="1" customWidth="1"/>
    <col min="3070" max="3070" width="7.85546875" style="1" customWidth="1"/>
    <col min="3071" max="3074" width="8.42578125" style="1" customWidth="1"/>
    <col min="3075" max="3076" width="6" style="1" customWidth="1"/>
    <col min="3077" max="3322" width="9.140625" style="1"/>
    <col min="3323" max="3323" width="3.85546875" style="1" customWidth="1"/>
    <col min="3324" max="3324" width="10.5703125" style="1" customWidth="1"/>
    <col min="3325" max="3325" width="20.28515625" style="1" customWidth="1"/>
    <col min="3326" max="3326" width="7.85546875" style="1" customWidth="1"/>
    <col min="3327" max="3330" width="8.42578125" style="1" customWidth="1"/>
    <col min="3331" max="3332" width="6" style="1" customWidth="1"/>
    <col min="3333" max="3578" width="9.140625" style="1"/>
    <col min="3579" max="3579" width="3.85546875" style="1" customWidth="1"/>
    <col min="3580" max="3580" width="10.5703125" style="1" customWidth="1"/>
    <col min="3581" max="3581" width="20.28515625" style="1" customWidth="1"/>
    <col min="3582" max="3582" width="7.85546875" style="1" customWidth="1"/>
    <col min="3583" max="3586" width="8.42578125" style="1" customWidth="1"/>
    <col min="3587" max="3588" width="6" style="1" customWidth="1"/>
    <col min="3589" max="3834" width="9.140625" style="1"/>
    <col min="3835" max="3835" width="3.85546875" style="1" customWidth="1"/>
    <col min="3836" max="3836" width="10.5703125" style="1" customWidth="1"/>
    <col min="3837" max="3837" width="20.28515625" style="1" customWidth="1"/>
    <col min="3838" max="3838" width="7.85546875" style="1" customWidth="1"/>
    <col min="3839" max="3842" width="8.42578125" style="1" customWidth="1"/>
    <col min="3843" max="3844" width="6" style="1" customWidth="1"/>
    <col min="3845" max="4090" width="9.140625" style="1"/>
    <col min="4091" max="4091" width="3.85546875" style="1" customWidth="1"/>
    <col min="4092" max="4092" width="10.5703125" style="1" customWidth="1"/>
    <col min="4093" max="4093" width="20.28515625" style="1" customWidth="1"/>
    <col min="4094" max="4094" width="7.85546875" style="1" customWidth="1"/>
    <col min="4095" max="4098" width="8.42578125" style="1" customWidth="1"/>
    <col min="4099" max="4100" width="6" style="1" customWidth="1"/>
    <col min="4101" max="4346" width="9.140625" style="1"/>
    <col min="4347" max="4347" width="3.85546875" style="1" customWidth="1"/>
    <col min="4348" max="4348" width="10.5703125" style="1" customWidth="1"/>
    <col min="4349" max="4349" width="20.28515625" style="1" customWidth="1"/>
    <col min="4350" max="4350" width="7.85546875" style="1" customWidth="1"/>
    <col min="4351" max="4354" width="8.42578125" style="1" customWidth="1"/>
    <col min="4355" max="4356" width="6" style="1" customWidth="1"/>
    <col min="4357" max="4602" width="9.140625" style="1"/>
    <col min="4603" max="4603" width="3.85546875" style="1" customWidth="1"/>
    <col min="4604" max="4604" width="10.5703125" style="1" customWidth="1"/>
    <col min="4605" max="4605" width="20.28515625" style="1" customWidth="1"/>
    <col min="4606" max="4606" width="7.85546875" style="1" customWidth="1"/>
    <col min="4607" max="4610" width="8.42578125" style="1" customWidth="1"/>
    <col min="4611" max="4612" width="6" style="1" customWidth="1"/>
    <col min="4613" max="4858" width="9.140625" style="1"/>
    <col min="4859" max="4859" width="3.85546875" style="1" customWidth="1"/>
    <col min="4860" max="4860" width="10.5703125" style="1" customWidth="1"/>
    <col min="4861" max="4861" width="20.28515625" style="1" customWidth="1"/>
    <col min="4862" max="4862" width="7.85546875" style="1" customWidth="1"/>
    <col min="4863" max="4866" width="8.42578125" style="1" customWidth="1"/>
    <col min="4867" max="4868" width="6" style="1" customWidth="1"/>
    <col min="4869" max="5114" width="9.140625" style="1"/>
    <col min="5115" max="5115" width="3.85546875" style="1" customWidth="1"/>
    <col min="5116" max="5116" width="10.5703125" style="1" customWidth="1"/>
    <col min="5117" max="5117" width="20.28515625" style="1" customWidth="1"/>
    <col min="5118" max="5118" width="7.85546875" style="1" customWidth="1"/>
    <col min="5119" max="5122" width="8.42578125" style="1" customWidth="1"/>
    <col min="5123" max="5124" width="6" style="1" customWidth="1"/>
    <col min="5125" max="5370" width="9.140625" style="1"/>
    <col min="5371" max="5371" width="3.85546875" style="1" customWidth="1"/>
    <col min="5372" max="5372" width="10.5703125" style="1" customWidth="1"/>
    <col min="5373" max="5373" width="20.28515625" style="1" customWidth="1"/>
    <col min="5374" max="5374" width="7.85546875" style="1" customWidth="1"/>
    <col min="5375" max="5378" width="8.42578125" style="1" customWidth="1"/>
    <col min="5379" max="5380" width="6" style="1" customWidth="1"/>
    <col min="5381" max="5626" width="9.140625" style="1"/>
    <col min="5627" max="5627" width="3.85546875" style="1" customWidth="1"/>
    <col min="5628" max="5628" width="10.5703125" style="1" customWidth="1"/>
    <col min="5629" max="5629" width="20.28515625" style="1" customWidth="1"/>
    <col min="5630" max="5630" width="7.85546875" style="1" customWidth="1"/>
    <col min="5631" max="5634" width="8.42578125" style="1" customWidth="1"/>
    <col min="5635" max="5636" width="6" style="1" customWidth="1"/>
    <col min="5637" max="5882" width="9.140625" style="1"/>
    <col min="5883" max="5883" width="3.85546875" style="1" customWidth="1"/>
    <col min="5884" max="5884" width="10.5703125" style="1" customWidth="1"/>
    <col min="5885" max="5885" width="20.28515625" style="1" customWidth="1"/>
    <col min="5886" max="5886" width="7.85546875" style="1" customWidth="1"/>
    <col min="5887" max="5890" width="8.42578125" style="1" customWidth="1"/>
    <col min="5891" max="5892" width="6" style="1" customWidth="1"/>
    <col min="5893" max="6138" width="9.140625" style="1"/>
    <col min="6139" max="6139" width="3.85546875" style="1" customWidth="1"/>
    <col min="6140" max="6140" width="10.5703125" style="1" customWidth="1"/>
    <col min="6141" max="6141" width="20.28515625" style="1" customWidth="1"/>
    <col min="6142" max="6142" width="7.85546875" style="1" customWidth="1"/>
    <col min="6143" max="6146" width="8.42578125" style="1" customWidth="1"/>
    <col min="6147" max="6148" width="6" style="1" customWidth="1"/>
    <col min="6149" max="6394" width="9.140625" style="1"/>
    <col min="6395" max="6395" width="3.85546875" style="1" customWidth="1"/>
    <col min="6396" max="6396" width="10.5703125" style="1" customWidth="1"/>
    <col min="6397" max="6397" width="20.28515625" style="1" customWidth="1"/>
    <col min="6398" max="6398" width="7.85546875" style="1" customWidth="1"/>
    <col min="6399" max="6402" width="8.42578125" style="1" customWidth="1"/>
    <col min="6403" max="6404" width="6" style="1" customWidth="1"/>
    <col min="6405" max="6650" width="9.140625" style="1"/>
    <col min="6651" max="6651" width="3.85546875" style="1" customWidth="1"/>
    <col min="6652" max="6652" width="10.5703125" style="1" customWidth="1"/>
    <col min="6653" max="6653" width="20.28515625" style="1" customWidth="1"/>
    <col min="6654" max="6654" width="7.85546875" style="1" customWidth="1"/>
    <col min="6655" max="6658" width="8.42578125" style="1" customWidth="1"/>
    <col min="6659" max="6660" width="6" style="1" customWidth="1"/>
    <col min="6661" max="6906" width="9.140625" style="1"/>
    <col min="6907" max="6907" width="3.85546875" style="1" customWidth="1"/>
    <col min="6908" max="6908" width="10.5703125" style="1" customWidth="1"/>
    <col min="6909" max="6909" width="20.28515625" style="1" customWidth="1"/>
    <col min="6910" max="6910" width="7.85546875" style="1" customWidth="1"/>
    <col min="6911" max="6914" width="8.42578125" style="1" customWidth="1"/>
    <col min="6915" max="6916" width="6" style="1" customWidth="1"/>
    <col min="6917" max="7162" width="9.140625" style="1"/>
    <col min="7163" max="7163" width="3.85546875" style="1" customWidth="1"/>
    <col min="7164" max="7164" width="10.5703125" style="1" customWidth="1"/>
    <col min="7165" max="7165" width="20.28515625" style="1" customWidth="1"/>
    <col min="7166" max="7166" width="7.85546875" style="1" customWidth="1"/>
    <col min="7167" max="7170" width="8.42578125" style="1" customWidth="1"/>
    <col min="7171" max="7172" width="6" style="1" customWidth="1"/>
    <col min="7173" max="7418" width="9.140625" style="1"/>
    <col min="7419" max="7419" width="3.85546875" style="1" customWidth="1"/>
    <col min="7420" max="7420" width="10.5703125" style="1" customWidth="1"/>
    <col min="7421" max="7421" width="20.28515625" style="1" customWidth="1"/>
    <col min="7422" max="7422" width="7.85546875" style="1" customWidth="1"/>
    <col min="7423" max="7426" width="8.42578125" style="1" customWidth="1"/>
    <col min="7427" max="7428" width="6" style="1" customWidth="1"/>
    <col min="7429" max="7674" width="9.140625" style="1"/>
    <col min="7675" max="7675" width="3.85546875" style="1" customWidth="1"/>
    <col min="7676" max="7676" width="10.5703125" style="1" customWidth="1"/>
    <col min="7677" max="7677" width="20.28515625" style="1" customWidth="1"/>
    <col min="7678" max="7678" width="7.85546875" style="1" customWidth="1"/>
    <col min="7679" max="7682" width="8.42578125" style="1" customWidth="1"/>
    <col min="7683" max="7684" width="6" style="1" customWidth="1"/>
    <col min="7685" max="7930" width="9.140625" style="1"/>
    <col min="7931" max="7931" width="3.85546875" style="1" customWidth="1"/>
    <col min="7932" max="7932" width="10.5703125" style="1" customWidth="1"/>
    <col min="7933" max="7933" width="20.28515625" style="1" customWidth="1"/>
    <col min="7934" max="7934" width="7.85546875" style="1" customWidth="1"/>
    <col min="7935" max="7938" width="8.42578125" style="1" customWidth="1"/>
    <col min="7939" max="7940" width="6" style="1" customWidth="1"/>
    <col min="7941" max="8186" width="9.140625" style="1"/>
    <col min="8187" max="8187" width="3.85546875" style="1" customWidth="1"/>
    <col min="8188" max="8188" width="10.5703125" style="1" customWidth="1"/>
    <col min="8189" max="8189" width="20.28515625" style="1" customWidth="1"/>
    <col min="8190" max="8190" width="7.85546875" style="1" customWidth="1"/>
    <col min="8191" max="8194" width="8.42578125" style="1" customWidth="1"/>
    <col min="8195" max="8196" width="6" style="1" customWidth="1"/>
    <col min="8197" max="8442" width="9.140625" style="1"/>
    <col min="8443" max="8443" width="3.85546875" style="1" customWidth="1"/>
    <col min="8444" max="8444" width="10.5703125" style="1" customWidth="1"/>
    <col min="8445" max="8445" width="20.28515625" style="1" customWidth="1"/>
    <col min="8446" max="8446" width="7.85546875" style="1" customWidth="1"/>
    <col min="8447" max="8450" width="8.42578125" style="1" customWidth="1"/>
    <col min="8451" max="8452" width="6" style="1" customWidth="1"/>
    <col min="8453" max="8698" width="9.140625" style="1"/>
    <col min="8699" max="8699" width="3.85546875" style="1" customWidth="1"/>
    <col min="8700" max="8700" width="10.5703125" style="1" customWidth="1"/>
    <col min="8701" max="8701" width="20.28515625" style="1" customWidth="1"/>
    <col min="8702" max="8702" width="7.85546875" style="1" customWidth="1"/>
    <col min="8703" max="8706" width="8.42578125" style="1" customWidth="1"/>
    <col min="8707" max="8708" width="6" style="1" customWidth="1"/>
    <col min="8709" max="8954" width="9.140625" style="1"/>
    <col min="8955" max="8955" width="3.85546875" style="1" customWidth="1"/>
    <col min="8956" max="8956" width="10.5703125" style="1" customWidth="1"/>
    <col min="8957" max="8957" width="20.28515625" style="1" customWidth="1"/>
    <col min="8958" max="8958" width="7.85546875" style="1" customWidth="1"/>
    <col min="8959" max="8962" width="8.42578125" style="1" customWidth="1"/>
    <col min="8963" max="8964" width="6" style="1" customWidth="1"/>
    <col min="8965" max="9210" width="9.140625" style="1"/>
    <col min="9211" max="9211" width="3.85546875" style="1" customWidth="1"/>
    <col min="9212" max="9212" width="10.5703125" style="1" customWidth="1"/>
    <col min="9213" max="9213" width="20.28515625" style="1" customWidth="1"/>
    <col min="9214" max="9214" width="7.85546875" style="1" customWidth="1"/>
    <col min="9215" max="9218" width="8.42578125" style="1" customWidth="1"/>
    <col min="9219" max="9220" width="6" style="1" customWidth="1"/>
    <col min="9221" max="9466" width="9.140625" style="1"/>
    <col min="9467" max="9467" width="3.85546875" style="1" customWidth="1"/>
    <col min="9468" max="9468" width="10.5703125" style="1" customWidth="1"/>
    <col min="9469" max="9469" width="20.28515625" style="1" customWidth="1"/>
    <col min="9470" max="9470" width="7.85546875" style="1" customWidth="1"/>
    <col min="9471" max="9474" width="8.42578125" style="1" customWidth="1"/>
    <col min="9475" max="9476" width="6" style="1" customWidth="1"/>
    <col min="9477" max="9722" width="9.140625" style="1"/>
    <col min="9723" max="9723" width="3.85546875" style="1" customWidth="1"/>
    <col min="9724" max="9724" width="10.5703125" style="1" customWidth="1"/>
    <col min="9725" max="9725" width="20.28515625" style="1" customWidth="1"/>
    <col min="9726" max="9726" width="7.85546875" style="1" customWidth="1"/>
    <col min="9727" max="9730" width="8.42578125" style="1" customWidth="1"/>
    <col min="9731" max="9732" width="6" style="1" customWidth="1"/>
    <col min="9733" max="9978" width="9.140625" style="1"/>
    <col min="9979" max="9979" width="3.85546875" style="1" customWidth="1"/>
    <col min="9980" max="9980" width="10.5703125" style="1" customWidth="1"/>
    <col min="9981" max="9981" width="20.28515625" style="1" customWidth="1"/>
    <col min="9982" max="9982" width="7.85546875" style="1" customWidth="1"/>
    <col min="9983" max="9986" width="8.42578125" style="1" customWidth="1"/>
    <col min="9987" max="9988" width="6" style="1" customWidth="1"/>
    <col min="9989" max="10234" width="9.140625" style="1"/>
    <col min="10235" max="10235" width="3.85546875" style="1" customWidth="1"/>
    <col min="10236" max="10236" width="10.5703125" style="1" customWidth="1"/>
    <col min="10237" max="10237" width="20.28515625" style="1" customWidth="1"/>
    <col min="10238" max="10238" width="7.85546875" style="1" customWidth="1"/>
    <col min="10239" max="10242" width="8.42578125" style="1" customWidth="1"/>
    <col min="10243" max="10244" width="6" style="1" customWidth="1"/>
    <col min="10245" max="10490" width="9.140625" style="1"/>
    <col min="10491" max="10491" width="3.85546875" style="1" customWidth="1"/>
    <col min="10492" max="10492" width="10.5703125" style="1" customWidth="1"/>
    <col min="10493" max="10493" width="20.28515625" style="1" customWidth="1"/>
    <col min="10494" max="10494" width="7.85546875" style="1" customWidth="1"/>
    <col min="10495" max="10498" width="8.42578125" style="1" customWidth="1"/>
    <col min="10499" max="10500" width="6" style="1" customWidth="1"/>
    <col min="10501" max="10746" width="9.140625" style="1"/>
    <col min="10747" max="10747" width="3.85546875" style="1" customWidth="1"/>
    <col min="10748" max="10748" width="10.5703125" style="1" customWidth="1"/>
    <col min="10749" max="10749" width="20.28515625" style="1" customWidth="1"/>
    <col min="10750" max="10750" width="7.85546875" style="1" customWidth="1"/>
    <col min="10751" max="10754" width="8.42578125" style="1" customWidth="1"/>
    <col min="10755" max="10756" width="6" style="1" customWidth="1"/>
    <col min="10757" max="11002" width="9.140625" style="1"/>
    <col min="11003" max="11003" width="3.85546875" style="1" customWidth="1"/>
    <col min="11004" max="11004" width="10.5703125" style="1" customWidth="1"/>
    <col min="11005" max="11005" width="20.28515625" style="1" customWidth="1"/>
    <col min="11006" max="11006" width="7.85546875" style="1" customWidth="1"/>
    <col min="11007" max="11010" width="8.42578125" style="1" customWidth="1"/>
    <col min="11011" max="11012" width="6" style="1" customWidth="1"/>
    <col min="11013" max="11258" width="9.140625" style="1"/>
    <col min="11259" max="11259" width="3.85546875" style="1" customWidth="1"/>
    <col min="11260" max="11260" width="10.5703125" style="1" customWidth="1"/>
    <col min="11261" max="11261" width="20.28515625" style="1" customWidth="1"/>
    <col min="11262" max="11262" width="7.85546875" style="1" customWidth="1"/>
    <col min="11263" max="11266" width="8.42578125" style="1" customWidth="1"/>
    <col min="11267" max="11268" width="6" style="1" customWidth="1"/>
    <col min="11269" max="11514" width="9.140625" style="1"/>
    <col min="11515" max="11515" width="3.85546875" style="1" customWidth="1"/>
    <col min="11516" max="11516" width="10.5703125" style="1" customWidth="1"/>
    <col min="11517" max="11517" width="20.28515625" style="1" customWidth="1"/>
    <col min="11518" max="11518" width="7.85546875" style="1" customWidth="1"/>
    <col min="11519" max="11522" width="8.42578125" style="1" customWidth="1"/>
    <col min="11523" max="11524" width="6" style="1" customWidth="1"/>
    <col min="11525" max="11770" width="9.140625" style="1"/>
    <col min="11771" max="11771" width="3.85546875" style="1" customWidth="1"/>
    <col min="11772" max="11772" width="10.5703125" style="1" customWidth="1"/>
    <col min="11773" max="11773" width="20.28515625" style="1" customWidth="1"/>
    <col min="11774" max="11774" width="7.85546875" style="1" customWidth="1"/>
    <col min="11775" max="11778" width="8.42578125" style="1" customWidth="1"/>
    <col min="11779" max="11780" width="6" style="1" customWidth="1"/>
    <col min="11781" max="12026" width="9.140625" style="1"/>
    <col min="12027" max="12027" width="3.85546875" style="1" customWidth="1"/>
    <col min="12028" max="12028" width="10.5703125" style="1" customWidth="1"/>
    <col min="12029" max="12029" width="20.28515625" style="1" customWidth="1"/>
    <col min="12030" max="12030" width="7.85546875" style="1" customWidth="1"/>
    <col min="12031" max="12034" width="8.42578125" style="1" customWidth="1"/>
    <col min="12035" max="12036" width="6" style="1" customWidth="1"/>
    <col min="12037" max="12282" width="9.140625" style="1"/>
    <col min="12283" max="12283" width="3.85546875" style="1" customWidth="1"/>
    <col min="12284" max="12284" width="10.5703125" style="1" customWidth="1"/>
    <col min="12285" max="12285" width="20.28515625" style="1" customWidth="1"/>
    <col min="12286" max="12286" width="7.85546875" style="1" customWidth="1"/>
    <col min="12287" max="12290" width="8.42578125" style="1" customWidth="1"/>
    <col min="12291" max="12292" width="6" style="1" customWidth="1"/>
    <col min="12293" max="12538" width="9.140625" style="1"/>
    <col min="12539" max="12539" width="3.85546875" style="1" customWidth="1"/>
    <col min="12540" max="12540" width="10.5703125" style="1" customWidth="1"/>
    <col min="12541" max="12541" width="20.28515625" style="1" customWidth="1"/>
    <col min="12542" max="12542" width="7.85546875" style="1" customWidth="1"/>
    <col min="12543" max="12546" width="8.42578125" style="1" customWidth="1"/>
    <col min="12547" max="12548" width="6" style="1" customWidth="1"/>
    <col min="12549" max="12794" width="9.140625" style="1"/>
    <col min="12795" max="12795" width="3.85546875" style="1" customWidth="1"/>
    <col min="12796" max="12796" width="10.5703125" style="1" customWidth="1"/>
    <col min="12797" max="12797" width="20.28515625" style="1" customWidth="1"/>
    <col min="12798" max="12798" width="7.85546875" style="1" customWidth="1"/>
    <col min="12799" max="12802" width="8.42578125" style="1" customWidth="1"/>
    <col min="12803" max="12804" width="6" style="1" customWidth="1"/>
    <col min="12805" max="13050" width="9.140625" style="1"/>
    <col min="13051" max="13051" width="3.85546875" style="1" customWidth="1"/>
    <col min="13052" max="13052" width="10.5703125" style="1" customWidth="1"/>
    <col min="13053" max="13053" width="20.28515625" style="1" customWidth="1"/>
    <col min="13054" max="13054" width="7.85546875" style="1" customWidth="1"/>
    <col min="13055" max="13058" width="8.42578125" style="1" customWidth="1"/>
    <col min="13059" max="13060" width="6" style="1" customWidth="1"/>
    <col min="13061" max="13306" width="9.140625" style="1"/>
    <col min="13307" max="13307" width="3.85546875" style="1" customWidth="1"/>
    <col min="13308" max="13308" width="10.5703125" style="1" customWidth="1"/>
    <col min="13309" max="13309" width="20.28515625" style="1" customWidth="1"/>
    <col min="13310" max="13310" width="7.85546875" style="1" customWidth="1"/>
    <col min="13311" max="13314" width="8.42578125" style="1" customWidth="1"/>
    <col min="13315" max="13316" width="6" style="1" customWidth="1"/>
    <col min="13317" max="13562" width="9.140625" style="1"/>
    <col min="13563" max="13563" width="3.85546875" style="1" customWidth="1"/>
    <col min="13564" max="13564" width="10.5703125" style="1" customWidth="1"/>
    <col min="13565" max="13565" width="20.28515625" style="1" customWidth="1"/>
    <col min="13566" max="13566" width="7.85546875" style="1" customWidth="1"/>
    <col min="13567" max="13570" width="8.42578125" style="1" customWidth="1"/>
    <col min="13571" max="13572" width="6" style="1" customWidth="1"/>
    <col min="13573" max="13818" width="9.140625" style="1"/>
    <col min="13819" max="13819" width="3.85546875" style="1" customWidth="1"/>
    <col min="13820" max="13820" width="10.5703125" style="1" customWidth="1"/>
    <col min="13821" max="13821" width="20.28515625" style="1" customWidth="1"/>
    <col min="13822" max="13822" width="7.85546875" style="1" customWidth="1"/>
    <col min="13823" max="13826" width="8.42578125" style="1" customWidth="1"/>
    <col min="13827" max="13828" width="6" style="1" customWidth="1"/>
    <col min="13829" max="14074" width="9.140625" style="1"/>
    <col min="14075" max="14075" width="3.85546875" style="1" customWidth="1"/>
    <col min="14076" max="14076" width="10.5703125" style="1" customWidth="1"/>
    <col min="14077" max="14077" width="20.28515625" style="1" customWidth="1"/>
    <col min="14078" max="14078" width="7.85546875" style="1" customWidth="1"/>
    <col min="14079" max="14082" width="8.42578125" style="1" customWidth="1"/>
    <col min="14083" max="14084" width="6" style="1" customWidth="1"/>
    <col min="14085" max="14330" width="9.140625" style="1"/>
    <col min="14331" max="14331" width="3.85546875" style="1" customWidth="1"/>
    <col min="14332" max="14332" width="10.5703125" style="1" customWidth="1"/>
    <col min="14333" max="14333" width="20.28515625" style="1" customWidth="1"/>
    <col min="14334" max="14334" width="7.85546875" style="1" customWidth="1"/>
    <col min="14335" max="14338" width="8.42578125" style="1" customWidth="1"/>
    <col min="14339" max="14340" width="6" style="1" customWidth="1"/>
    <col min="14341" max="14586" width="9.140625" style="1"/>
    <col min="14587" max="14587" width="3.85546875" style="1" customWidth="1"/>
    <col min="14588" max="14588" width="10.5703125" style="1" customWidth="1"/>
    <col min="14589" max="14589" width="20.28515625" style="1" customWidth="1"/>
    <col min="14590" max="14590" width="7.85546875" style="1" customWidth="1"/>
    <col min="14591" max="14594" width="8.42578125" style="1" customWidth="1"/>
    <col min="14595" max="14596" width="6" style="1" customWidth="1"/>
    <col min="14597" max="14842" width="9.140625" style="1"/>
    <col min="14843" max="14843" width="3.85546875" style="1" customWidth="1"/>
    <col min="14844" max="14844" width="10.5703125" style="1" customWidth="1"/>
    <col min="14845" max="14845" width="20.28515625" style="1" customWidth="1"/>
    <col min="14846" max="14846" width="7.85546875" style="1" customWidth="1"/>
    <col min="14847" max="14850" width="8.42578125" style="1" customWidth="1"/>
    <col min="14851" max="14852" width="6" style="1" customWidth="1"/>
    <col min="14853" max="15098" width="9.140625" style="1"/>
    <col min="15099" max="15099" width="3.85546875" style="1" customWidth="1"/>
    <col min="15100" max="15100" width="10.5703125" style="1" customWidth="1"/>
    <col min="15101" max="15101" width="20.28515625" style="1" customWidth="1"/>
    <col min="15102" max="15102" width="7.85546875" style="1" customWidth="1"/>
    <col min="15103" max="15106" width="8.42578125" style="1" customWidth="1"/>
    <col min="15107" max="15108" width="6" style="1" customWidth="1"/>
    <col min="15109" max="15354" width="9.140625" style="1"/>
    <col min="15355" max="15355" width="3.85546875" style="1" customWidth="1"/>
    <col min="15356" max="15356" width="10.5703125" style="1" customWidth="1"/>
    <col min="15357" max="15357" width="20.28515625" style="1" customWidth="1"/>
    <col min="15358" max="15358" width="7.85546875" style="1" customWidth="1"/>
    <col min="15359" max="15362" width="8.42578125" style="1" customWidth="1"/>
    <col min="15363" max="15364" width="6" style="1" customWidth="1"/>
    <col min="15365" max="15610" width="9.140625" style="1"/>
    <col min="15611" max="15611" width="3.85546875" style="1" customWidth="1"/>
    <col min="15612" max="15612" width="10.5703125" style="1" customWidth="1"/>
    <col min="15613" max="15613" width="20.28515625" style="1" customWidth="1"/>
    <col min="15614" max="15614" width="7.85546875" style="1" customWidth="1"/>
    <col min="15615" max="15618" width="8.42578125" style="1" customWidth="1"/>
    <col min="15619" max="15620" width="6" style="1" customWidth="1"/>
    <col min="15621" max="15866" width="9.140625" style="1"/>
    <col min="15867" max="15867" width="3.85546875" style="1" customWidth="1"/>
    <col min="15868" max="15868" width="10.5703125" style="1" customWidth="1"/>
    <col min="15869" max="15869" width="20.28515625" style="1" customWidth="1"/>
    <col min="15870" max="15870" width="7.85546875" style="1" customWidth="1"/>
    <col min="15871" max="15874" width="8.42578125" style="1" customWidth="1"/>
    <col min="15875" max="15876" width="6" style="1" customWidth="1"/>
    <col min="15877" max="16122" width="9.140625" style="1"/>
    <col min="16123" max="16123" width="3.85546875" style="1" customWidth="1"/>
    <col min="16124" max="16124" width="10.5703125" style="1" customWidth="1"/>
    <col min="16125" max="16125" width="20.28515625" style="1" customWidth="1"/>
    <col min="16126" max="16126" width="7.85546875" style="1" customWidth="1"/>
    <col min="16127" max="16130" width="8.42578125" style="1" customWidth="1"/>
    <col min="16131" max="16132" width="6" style="1" customWidth="1"/>
    <col min="16133" max="16384" width="9.140625" style="1"/>
  </cols>
  <sheetData>
    <row r="1" spans="1:16" ht="15" customHeight="1" x14ac:dyDescent="0.2">
      <c r="B1" s="2" t="s">
        <v>108</v>
      </c>
      <c r="C1" s="2"/>
      <c r="D1" s="31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8.75" customHeight="1" x14ac:dyDescent="0.2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ht="14.25" customHeight="1" x14ac:dyDescent="0.2">
      <c r="H3" s="34"/>
      <c r="I3" s="180" t="s">
        <v>119</v>
      </c>
      <c r="J3" s="180"/>
      <c r="K3" s="180"/>
      <c r="L3" s="180"/>
      <c r="M3" s="180"/>
      <c r="N3" s="180"/>
      <c r="O3" s="180"/>
      <c r="P3" s="180"/>
    </row>
    <row r="4" spans="1:16" ht="15" customHeight="1" x14ac:dyDescent="0.2">
      <c r="A4" s="173" t="s">
        <v>1</v>
      </c>
      <c r="B4" s="149" t="s">
        <v>2</v>
      </c>
      <c r="C4" s="149"/>
      <c r="D4" s="155" t="s">
        <v>3</v>
      </c>
      <c r="E4" s="174">
        <v>2008</v>
      </c>
      <c r="F4" s="174">
        <v>2009</v>
      </c>
      <c r="G4" s="174">
        <v>2010</v>
      </c>
      <c r="H4" s="174">
        <v>2011</v>
      </c>
      <c r="I4" s="174">
        <v>2012</v>
      </c>
      <c r="J4" s="174">
        <v>2013</v>
      </c>
      <c r="K4" s="174">
        <v>2014</v>
      </c>
      <c r="L4" s="174">
        <v>2015</v>
      </c>
      <c r="M4" s="175">
        <v>2016</v>
      </c>
      <c r="N4" s="174">
        <v>2017</v>
      </c>
      <c r="O4" s="167" t="s">
        <v>118</v>
      </c>
      <c r="P4" s="168"/>
    </row>
    <row r="5" spans="1:16" ht="15" customHeight="1" x14ac:dyDescent="0.2">
      <c r="A5" s="173"/>
      <c r="B5" s="149"/>
      <c r="C5" s="149"/>
      <c r="D5" s="155"/>
      <c r="E5" s="174"/>
      <c r="F5" s="174"/>
      <c r="G5" s="174"/>
      <c r="H5" s="174"/>
      <c r="I5" s="174"/>
      <c r="J5" s="174"/>
      <c r="K5" s="174"/>
      <c r="L5" s="174"/>
      <c r="M5" s="176"/>
      <c r="N5" s="174"/>
      <c r="O5" s="123" t="s">
        <v>4</v>
      </c>
      <c r="P5" s="123" t="s">
        <v>5</v>
      </c>
    </row>
    <row r="6" spans="1:16" ht="13.5" customHeight="1" x14ac:dyDescent="0.2">
      <c r="A6" s="122">
        <v>1</v>
      </c>
      <c r="B6" s="149" t="s">
        <v>6</v>
      </c>
      <c r="C6" s="149"/>
      <c r="D6" s="120" t="s">
        <v>7</v>
      </c>
      <c r="E6" s="35">
        <v>5</v>
      </c>
      <c r="F6" s="35">
        <v>5</v>
      </c>
      <c r="G6" s="35">
        <v>5</v>
      </c>
      <c r="H6" s="35">
        <v>5</v>
      </c>
      <c r="I6" s="35">
        <v>5</v>
      </c>
      <c r="J6" s="35">
        <v>5</v>
      </c>
      <c r="K6" s="35">
        <v>5</v>
      </c>
      <c r="L6" s="35">
        <v>5</v>
      </c>
      <c r="M6" s="35">
        <v>5</v>
      </c>
      <c r="N6" s="35">
        <v>5</v>
      </c>
      <c r="O6" s="219">
        <f>N6-M6</f>
        <v>0</v>
      </c>
      <c r="P6" s="127">
        <f>N6/M6*100</f>
        <v>100</v>
      </c>
    </row>
    <row r="7" spans="1:16" ht="13.5" customHeight="1" x14ac:dyDescent="0.2">
      <c r="A7" s="122">
        <v>2</v>
      </c>
      <c r="B7" s="149" t="s">
        <v>8</v>
      </c>
      <c r="C7" s="149"/>
      <c r="D7" s="120" t="s">
        <v>9</v>
      </c>
      <c r="E7" s="35">
        <v>6468</v>
      </c>
      <c r="F7" s="35">
        <v>6468</v>
      </c>
      <c r="G7" s="35">
        <v>6468</v>
      </c>
      <c r="H7" s="35">
        <v>6468</v>
      </c>
      <c r="I7" s="35">
        <v>6468</v>
      </c>
      <c r="J7" s="35">
        <v>6468</v>
      </c>
      <c r="K7" s="35">
        <v>6468</v>
      </c>
      <c r="L7" s="35">
        <v>6468</v>
      </c>
      <c r="M7" s="35">
        <v>6468</v>
      </c>
      <c r="N7" s="35">
        <v>6468</v>
      </c>
      <c r="O7" s="219">
        <f t="shared" ref="O7:O70" si="0">N7-M7</f>
        <v>0</v>
      </c>
      <c r="P7" s="127">
        <f t="shared" ref="P7:P70" si="1">N7/M7*100</f>
        <v>100</v>
      </c>
    </row>
    <row r="8" spans="1:16" ht="13.5" customHeight="1" x14ac:dyDescent="0.2">
      <c r="A8" s="122">
        <v>3</v>
      </c>
      <c r="B8" s="149" t="s">
        <v>10</v>
      </c>
      <c r="C8" s="149"/>
      <c r="D8" s="120" t="s">
        <v>11</v>
      </c>
      <c r="E8" s="35">
        <v>160</v>
      </c>
      <c r="F8" s="35">
        <v>160</v>
      </c>
      <c r="G8" s="35">
        <v>160</v>
      </c>
      <c r="H8" s="35">
        <v>160</v>
      </c>
      <c r="I8" s="35">
        <v>160</v>
      </c>
      <c r="J8" s="35">
        <v>160</v>
      </c>
      <c r="K8" s="35">
        <v>160</v>
      </c>
      <c r="L8" s="35">
        <v>160</v>
      </c>
      <c r="M8" s="35">
        <v>160</v>
      </c>
      <c r="N8" s="35">
        <v>160</v>
      </c>
      <c r="O8" s="219">
        <f t="shared" si="0"/>
        <v>0</v>
      </c>
      <c r="P8" s="127">
        <f t="shared" si="1"/>
        <v>100</v>
      </c>
    </row>
    <row r="9" spans="1:16" ht="18" customHeight="1" x14ac:dyDescent="0.2">
      <c r="A9" s="8">
        <v>4</v>
      </c>
      <c r="B9" s="154" t="s">
        <v>12</v>
      </c>
      <c r="C9" s="154"/>
      <c r="D9" s="9" t="s">
        <v>13</v>
      </c>
      <c r="E9" s="38">
        <v>949</v>
      </c>
      <c r="F9" s="38">
        <v>969</v>
      </c>
      <c r="G9" s="38">
        <v>962</v>
      </c>
      <c r="H9" s="38">
        <v>979</v>
      </c>
      <c r="I9" s="38">
        <v>981</v>
      </c>
      <c r="J9" s="38">
        <v>1002</v>
      </c>
      <c r="K9" s="38">
        <v>991</v>
      </c>
      <c r="L9" s="38">
        <v>1021</v>
      </c>
      <c r="M9" s="38">
        <f>M10+M11</f>
        <v>1012</v>
      </c>
      <c r="N9" s="108">
        <f>N10+N11</f>
        <v>1024</v>
      </c>
      <c r="O9" s="219">
        <f t="shared" si="0"/>
        <v>12</v>
      </c>
      <c r="P9" s="127">
        <f t="shared" si="1"/>
        <v>101.18577075098814</v>
      </c>
    </row>
    <row r="10" spans="1:16" ht="13.5" customHeight="1" x14ac:dyDescent="0.2">
      <c r="A10" s="122">
        <v>5</v>
      </c>
      <c r="B10" s="149" t="s">
        <v>14</v>
      </c>
      <c r="C10" s="149"/>
      <c r="D10" s="120" t="s">
        <v>13</v>
      </c>
      <c r="E10" s="36">
        <v>335</v>
      </c>
      <c r="F10" s="36">
        <v>345</v>
      </c>
      <c r="G10" s="36">
        <v>345</v>
      </c>
      <c r="H10" s="36">
        <v>354</v>
      </c>
      <c r="I10" s="36">
        <v>197</v>
      </c>
      <c r="J10" s="36">
        <v>491</v>
      </c>
      <c r="K10" s="36">
        <v>491</v>
      </c>
      <c r="L10" s="36">
        <v>369</v>
      </c>
      <c r="M10" s="36">
        <v>509</v>
      </c>
      <c r="N10" s="66">
        <v>504</v>
      </c>
      <c r="O10" s="219">
        <f t="shared" si="0"/>
        <v>-5</v>
      </c>
      <c r="P10" s="127">
        <f t="shared" si="1"/>
        <v>99.017681728880163</v>
      </c>
    </row>
    <row r="11" spans="1:16" ht="13.5" customHeight="1" x14ac:dyDescent="0.2">
      <c r="A11" s="122">
        <v>6</v>
      </c>
      <c r="B11" s="149" t="s">
        <v>15</v>
      </c>
      <c r="C11" s="149"/>
      <c r="D11" s="120" t="s">
        <v>13</v>
      </c>
      <c r="E11" s="36">
        <v>614</v>
      </c>
      <c r="F11" s="36">
        <v>624</v>
      </c>
      <c r="G11" s="36">
        <v>617</v>
      </c>
      <c r="H11" s="36">
        <v>625</v>
      </c>
      <c r="I11" s="36">
        <v>784</v>
      </c>
      <c r="J11" s="36">
        <v>511</v>
      </c>
      <c r="K11" s="36">
        <v>500</v>
      </c>
      <c r="L11" s="36">
        <v>652</v>
      </c>
      <c r="M11" s="36">
        <v>503</v>
      </c>
      <c r="N11" s="66">
        <v>520</v>
      </c>
      <c r="O11" s="219">
        <f t="shared" si="0"/>
        <v>17</v>
      </c>
      <c r="P11" s="127">
        <f t="shared" si="1"/>
        <v>103.37972166998013</v>
      </c>
    </row>
    <row r="12" spans="1:16" ht="13.5" customHeight="1" x14ac:dyDescent="0.2">
      <c r="A12" s="122">
        <v>7</v>
      </c>
      <c r="B12" s="149" t="s">
        <v>16</v>
      </c>
      <c r="C12" s="149"/>
      <c r="D12" s="120" t="s">
        <v>17</v>
      </c>
      <c r="E12" s="37">
        <f t="shared" ref="E12:I12" si="2">E11/E9*100</f>
        <v>64.699683877766063</v>
      </c>
      <c r="F12" s="37">
        <v>64.396284829721367</v>
      </c>
      <c r="G12" s="37">
        <f t="shared" si="2"/>
        <v>64.137214137214144</v>
      </c>
      <c r="H12" s="37">
        <f t="shared" si="2"/>
        <v>63.840653728294185</v>
      </c>
      <c r="I12" s="37">
        <f t="shared" si="2"/>
        <v>79.918450560652403</v>
      </c>
      <c r="J12" s="37">
        <f>J11/J9*100</f>
        <v>50.998003992015974</v>
      </c>
      <c r="K12" s="37">
        <f>K11/K9*100</f>
        <v>50.454086781029261</v>
      </c>
      <c r="L12" s="37">
        <f>L11/L9*100</f>
        <v>63.858961802154745</v>
      </c>
      <c r="M12" s="37">
        <f>M11/M9*100</f>
        <v>49.703557312252968</v>
      </c>
      <c r="N12" s="105">
        <f t="shared" ref="N12" si="3">N11/N9*100</f>
        <v>50.78125</v>
      </c>
      <c r="O12" s="127">
        <f t="shared" si="0"/>
        <v>1.0776926877470316</v>
      </c>
      <c r="P12" s="127">
        <f t="shared" si="1"/>
        <v>102.16824055666002</v>
      </c>
    </row>
    <row r="13" spans="1:16" ht="13.5" customHeight="1" x14ac:dyDescent="0.2">
      <c r="A13" s="122">
        <v>8</v>
      </c>
      <c r="B13" s="149" t="s">
        <v>18</v>
      </c>
      <c r="C13" s="149"/>
      <c r="D13" s="120" t="s">
        <v>13</v>
      </c>
      <c r="E13" s="36">
        <v>233</v>
      </c>
      <c r="F13" s="36">
        <v>244</v>
      </c>
      <c r="G13" s="36">
        <v>245</v>
      </c>
      <c r="H13" s="36">
        <v>273</v>
      </c>
      <c r="I13" s="36">
        <v>301</v>
      </c>
      <c r="J13" s="36">
        <v>304</v>
      </c>
      <c r="K13" s="36">
        <v>291</v>
      </c>
      <c r="L13" s="36">
        <f>251+90</f>
        <v>341</v>
      </c>
      <c r="M13" s="36">
        <v>331</v>
      </c>
      <c r="N13" s="66">
        <v>330</v>
      </c>
      <c r="O13" s="219">
        <f t="shared" si="0"/>
        <v>-1</v>
      </c>
      <c r="P13" s="127">
        <f t="shared" si="1"/>
        <v>99.697885196374628</v>
      </c>
    </row>
    <row r="14" spans="1:16" ht="13.5" customHeight="1" x14ac:dyDescent="0.2">
      <c r="A14" s="122">
        <v>9</v>
      </c>
      <c r="B14" s="164" t="s">
        <v>19</v>
      </c>
      <c r="C14" s="164"/>
      <c r="D14" s="120" t="s">
        <v>17</v>
      </c>
      <c r="E14" s="37">
        <f>E13/E11*100</f>
        <v>37.947882736156352</v>
      </c>
      <c r="F14" s="37">
        <v>39.102564102564102</v>
      </c>
      <c r="G14" s="37">
        <f>G13/G11*100</f>
        <v>39.708265802269047</v>
      </c>
      <c r="H14" s="37">
        <f>H13/H11*100</f>
        <v>43.68</v>
      </c>
      <c r="I14" s="37">
        <f>I13/I9*100</f>
        <v>30.682976554536189</v>
      </c>
      <c r="J14" s="37">
        <f>J13/J9*100</f>
        <v>30.339321357285431</v>
      </c>
      <c r="K14" s="37">
        <f>K13/K9*100</f>
        <v>29.364278506559032</v>
      </c>
      <c r="L14" s="37">
        <f t="shared" ref="L14:N14" si="4">L13/L9*100</f>
        <v>33.398628795298727</v>
      </c>
      <c r="M14" s="37">
        <f t="shared" si="4"/>
        <v>32.707509881422922</v>
      </c>
      <c r="N14" s="12">
        <f t="shared" si="4"/>
        <v>32.2265625</v>
      </c>
      <c r="O14" s="127">
        <f t="shared" si="0"/>
        <v>-0.48094738142292215</v>
      </c>
      <c r="P14" s="127">
        <f t="shared" si="1"/>
        <v>98.529550604229627</v>
      </c>
    </row>
    <row r="15" spans="1:16" ht="24" customHeight="1" x14ac:dyDescent="0.2">
      <c r="A15" s="122">
        <v>10</v>
      </c>
      <c r="B15" s="149" t="s">
        <v>20</v>
      </c>
      <c r="C15" s="149"/>
      <c r="D15" s="120" t="s">
        <v>13</v>
      </c>
      <c r="E15" s="36">
        <f>298+25</f>
        <v>323</v>
      </c>
      <c r="F15" s="36">
        <v>324</v>
      </c>
      <c r="G15" s="36">
        <v>323</v>
      </c>
      <c r="H15" s="36">
        <v>377</v>
      </c>
      <c r="I15" s="36">
        <v>422</v>
      </c>
      <c r="J15" s="36">
        <v>413</v>
      </c>
      <c r="K15" s="36">
        <v>501</v>
      </c>
      <c r="L15" s="36">
        <v>526</v>
      </c>
      <c r="M15" s="36">
        <v>503</v>
      </c>
      <c r="N15" s="66">
        <v>505</v>
      </c>
      <c r="O15" s="219">
        <f t="shared" si="0"/>
        <v>2</v>
      </c>
      <c r="P15" s="127">
        <f t="shared" si="1"/>
        <v>100.39761431411532</v>
      </c>
    </row>
    <row r="16" spans="1:16" ht="13.5" customHeight="1" x14ac:dyDescent="0.2">
      <c r="A16" s="122">
        <v>11</v>
      </c>
      <c r="B16" s="164" t="s">
        <v>19</v>
      </c>
      <c r="C16" s="164"/>
      <c r="D16" s="120" t="s">
        <v>17</v>
      </c>
      <c r="E16" s="37">
        <f>E15/E9*100</f>
        <v>34.035827186512115</v>
      </c>
      <c r="F16" s="37">
        <v>33.436532507739933</v>
      </c>
      <c r="G16" s="37">
        <f>G15/G9*100</f>
        <v>33.575883575883573</v>
      </c>
      <c r="H16" s="37">
        <f>H15/H9*100</f>
        <v>38.508682328907042</v>
      </c>
      <c r="I16" s="37">
        <f>I15/I9*100</f>
        <v>43.017329255861362</v>
      </c>
      <c r="J16" s="37">
        <f t="shared" ref="J16:N16" si="5">J15/J9*100</f>
        <v>41.21756487025948</v>
      </c>
      <c r="K16" s="37">
        <f t="shared" si="5"/>
        <v>50.554994954591322</v>
      </c>
      <c r="L16" s="37">
        <f t="shared" si="5"/>
        <v>51.518119490695405</v>
      </c>
      <c r="M16" s="37">
        <f t="shared" si="5"/>
        <v>49.703557312252968</v>
      </c>
      <c r="N16" s="12">
        <f t="shared" si="5"/>
        <v>49.31640625</v>
      </c>
      <c r="O16" s="127">
        <f t="shared" si="0"/>
        <v>-0.38715106225296836</v>
      </c>
      <c r="P16" s="127">
        <f t="shared" si="1"/>
        <v>99.221079771371762</v>
      </c>
    </row>
    <row r="17" spans="1:19" ht="13.5" customHeight="1" x14ac:dyDescent="0.2">
      <c r="A17" s="122">
        <v>12</v>
      </c>
      <c r="B17" s="149" t="s">
        <v>21</v>
      </c>
      <c r="C17" s="149"/>
      <c r="D17" s="120" t="s">
        <v>13</v>
      </c>
      <c r="E17" s="36">
        <v>378</v>
      </c>
      <c r="F17" s="36">
        <v>386</v>
      </c>
      <c r="G17" s="36">
        <v>406</v>
      </c>
      <c r="H17" s="36">
        <v>413</v>
      </c>
      <c r="I17" s="15">
        <v>568</v>
      </c>
      <c r="J17" s="15">
        <v>613</v>
      </c>
      <c r="K17" s="15">
        <v>638</v>
      </c>
      <c r="L17" s="15"/>
      <c r="M17" s="15">
        <v>883</v>
      </c>
      <c r="N17" s="66">
        <v>881</v>
      </c>
      <c r="O17" s="219">
        <f t="shared" si="0"/>
        <v>-2</v>
      </c>
      <c r="P17" s="127">
        <f t="shared" si="1"/>
        <v>99.773499433748583</v>
      </c>
    </row>
    <row r="18" spans="1:19" ht="13.5" customHeight="1" x14ac:dyDescent="0.2">
      <c r="A18" s="122">
        <v>13</v>
      </c>
      <c r="B18" s="164" t="s">
        <v>19</v>
      </c>
      <c r="C18" s="164"/>
      <c r="D18" s="120" t="s">
        <v>17</v>
      </c>
      <c r="E18" s="37">
        <f t="shared" ref="E18:N18" si="6">E17/E9*100</f>
        <v>39.831401475237094</v>
      </c>
      <c r="F18" s="37">
        <v>39.834881320949435</v>
      </c>
      <c r="G18" s="37">
        <f t="shared" si="6"/>
        <v>42.203742203742209</v>
      </c>
      <c r="H18" s="37">
        <f t="shared" si="6"/>
        <v>42.185903983656793</v>
      </c>
      <c r="I18" s="37">
        <f t="shared" si="6"/>
        <v>57.900101936799189</v>
      </c>
      <c r="J18" s="37">
        <f t="shared" si="6"/>
        <v>61.177644710578839</v>
      </c>
      <c r="K18" s="37">
        <f t="shared" si="6"/>
        <v>64.379414732593347</v>
      </c>
      <c r="L18" s="37">
        <f t="shared" si="6"/>
        <v>0</v>
      </c>
      <c r="M18" s="37">
        <f t="shared" si="6"/>
        <v>87.252964426877469</v>
      </c>
      <c r="N18" s="12">
        <f t="shared" si="6"/>
        <v>86.03515625</v>
      </c>
      <c r="O18" s="127">
        <f t="shared" si="0"/>
        <v>-1.2178081768774689</v>
      </c>
      <c r="P18" s="127">
        <f t="shared" si="1"/>
        <v>98.604278737259349</v>
      </c>
    </row>
    <row r="19" spans="1:19" ht="18" customHeight="1" x14ac:dyDescent="0.2">
      <c r="A19" s="8">
        <v>14</v>
      </c>
      <c r="B19" s="154" t="s">
        <v>22</v>
      </c>
      <c r="C19" s="154"/>
      <c r="D19" s="9" t="s">
        <v>23</v>
      </c>
      <c r="E19" s="38">
        <v>3638</v>
      </c>
      <c r="F19" s="38">
        <v>3646</v>
      </c>
      <c r="G19" s="38">
        <v>3598</v>
      </c>
      <c r="H19" s="38">
        <v>3608</v>
      </c>
      <c r="I19" s="38">
        <v>3655</v>
      </c>
      <c r="J19" s="38">
        <v>3650</v>
      </c>
      <c r="K19" s="38">
        <v>3647</v>
      </c>
      <c r="L19" s="38">
        <v>3786</v>
      </c>
      <c r="M19" s="38">
        <f>M20+M21</f>
        <v>3757</v>
      </c>
      <c r="N19" s="22">
        <f t="shared" ref="N19" si="7">N20+N21</f>
        <v>3779</v>
      </c>
      <c r="O19" s="219">
        <f t="shared" si="0"/>
        <v>22</v>
      </c>
      <c r="P19" s="127">
        <f t="shared" si="1"/>
        <v>100.58557359595422</v>
      </c>
    </row>
    <row r="20" spans="1:19" ht="13.5" customHeight="1" x14ac:dyDescent="0.2">
      <c r="A20" s="122">
        <v>15</v>
      </c>
      <c r="B20" s="149" t="s">
        <v>24</v>
      </c>
      <c r="C20" s="149"/>
      <c r="D20" s="120" t="s">
        <v>23</v>
      </c>
      <c r="E20" s="36">
        <v>1818</v>
      </c>
      <c r="F20" s="36">
        <v>1832</v>
      </c>
      <c r="G20" s="36">
        <v>1812</v>
      </c>
      <c r="H20" s="36">
        <v>1823</v>
      </c>
      <c r="I20" s="36">
        <v>1843</v>
      </c>
      <c r="J20" s="36">
        <v>1847</v>
      </c>
      <c r="K20" s="36">
        <v>1843</v>
      </c>
      <c r="L20" s="36">
        <v>1931</v>
      </c>
      <c r="M20" s="36">
        <v>1918</v>
      </c>
      <c r="N20" s="36">
        <v>1922</v>
      </c>
      <c r="O20" s="219">
        <f t="shared" si="0"/>
        <v>4</v>
      </c>
      <c r="P20" s="127">
        <f t="shared" si="1"/>
        <v>100.20855057351407</v>
      </c>
    </row>
    <row r="21" spans="1:19" ht="13.5" customHeight="1" x14ac:dyDescent="0.2">
      <c r="A21" s="122">
        <v>16</v>
      </c>
      <c r="B21" s="149" t="s">
        <v>25</v>
      </c>
      <c r="C21" s="149"/>
      <c r="D21" s="120" t="s">
        <v>23</v>
      </c>
      <c r="E21" s="36">
        <v>1820</v>
      </c>
      <c r="F21" s="36">
        <v>1814</v>
      </c>
      <c r="G21" s="36">
        <v>1786</v>
      </c>
      <c r="H21" s="36">
        <v>1785</v>
      </c>
      <c r="I21" s="36">
        <v>1812</v>
      </c>
      <c r="J21" s="36">
        <v>1803</v>
      </c>
      <c r="K21" s="36">
        <v>1804</v>
      </c>
      <c r="L21" s="36">
        <v>1855</v>
      </c>
      <c r="M21" s="36">
        <v>1839</v>
      </c>
      <c r="N21" s="36">
        <v>1857</v>
      </c>
      <c r="O21" s="219">
        <f t="shared" si="0"/>
        <v>18</v>
      </c>
      <c r="P21" s="127">
        <f t="shared" si="1"/>
        <v>100.97879282218598</v>
      </c>
    </row>
    <row r="22" spans="1:19" ht="13.5" customHeight="1" x14ac:dyDescent="0.2">
      <c r="A22" s="122">
        <v>17</v>
      </c>
      <c r="B22" s="149" t="s">
        <v>26</v>
      </c>
      <c r="C22" s="149"/>
      <c r="D22" s="120" t="s">
        <v>23</v>
      </c>
      <c r="E22" s="36">
        <v>1261</v>
      </c>
      <c r="F22" s="36">
        <v>1261</v>
      </c>
      <c r="G22" s="36">
        <v>1229</v>
      </c>
      <c r="H22" s="36">
        <v>1225</v>
      </c>
      <c r="I22" s="36">
        <v>659</v>
      </c>
      <c r="J22" s="36">
        <v>1772</v>
      </c>
      <c r="K22" s="36">
        <v>1699</v>
      </c>
      <c r="L22" s="36">
        <v>1265</v>
      </c>
      <c r="M22" s="36">
        <v>1786</v>
      </c>
      <c r="N22" s="36">
        <v>1767</v>
      </c>
      <c r="O22" s="219">
        <f t="shared" si="0"/>
        <v>-19</v>
      </c>
      <c r="P22" s="127">
        <f t="shared" si="1"/>
        <v>98.936170212765958</v>
      </c>
      <c r="R22" s="118"/>
      <c r="S22" s="5"/>
    </row>
    <row r="23" spans="1:19" ht="13.5" customHeight="1" x14ac:dyDescent="0.2">
      <c r="A23" s="122">
        <v>18</v>
      </c>
      <c r="B23" s="163" t="s">
        <v>15</v>
      </c>
      <c r="C23" s="163"/>
      <c r="D23" s="120" t="s">
        <v>23</v>
      </c>
      <c r="E23" s="36">
        <v>2377</v>
      </c>
      <c r="F23" s="36">
        <v>2385</v>
      </c>
      <c r="G23" s="36">
        <v>2369</v>
      </c>
      <c r="H23" s="36">
        <v>2383</v>
      </c>
      <c r="I23" s="36">
        <v>2996</v>
      </c>
      <c r="J23" s="36">
        <v>1878</v>
      </c>
      <c r="K23" s="36">
        <v>1948</v>
      </c>
      <c r="L23" s="36">
        <v>2521</v>
      </c>
      <c r="M23" s="36">
        <v>1971</v>
      </c>
      <c r="N23" s="36">
        <v>2012</v>
      </c>
      <c r="O23" s="219">
        <f t="shared" si="0"/>
        <v>41</v>
      </c>
      <c r="P23" s="127">
        <f t="shared" si="1"/>
        <v>102.08016235413496</v>
      </c>
      <c r="R23" s="5"/>
      <c r="S23" s="5"/>
    </row>
    <row r="24" spans="1:19" ht="13.5" customHeight="1" x14ac:dyDescent="0.2">
      <c r="A24" s="122">
        <v>19</v>
      </c>
      <c r="B24" s="149" t="s">
        <v>27</v>
      </c>
      <c r="C24" s="149"/>
      <c r="D24" s="120" t="s">
        <v>23</v>
      </c>
      <c r="E24" s="36">
        <f>E19-E25-E26</f>
        <v>1049</v>
      </c>
      <c r="F24" s="36">
        <v>1054</v>
      </c>
      <c r="G24" s="36">
        <v>1053</v>
      </c>
      <c r="H24" s="36">
        <v>1077</v>
      </c>
      <c r="I24" s="36">
        <v>1091</v>
      </c>
      <c r="J24" s="36">
        <v>1073</v>
      </c>
      <c r="K24" s="36">
        <v>1066</v>
      </c>
      <c r="L24" s="36">
        <v>1132</v>
      </c>
      <c r="M24" s="36">
        <v>1116</v>
      </c>
      <c r="N24" s="36">
        <v>1110</v>
      </c>
      <c r="O24" s="219">
        <f t="shared" si="0"/>
        <v>-6</v>
      </c>
      <c r="P24" s="127">
        <f t="shared" si="1"/>
        <v>99.462365591397855</v>
      </c>
      <c r="R24" s="118"/>
      <c r="S24" s="5"/>
    </row>
    <row r="25" spans="1:19" ht="13.5" customHeight="1" x14ac:dyDescent="0.2">
      <c r="A25" s="122">
        <v>20</v>
      </c>
      <c r="B25" s="162" t="s">
        <v>28</v>
      </c>
      <c r="C25" s="162"/>
      <c r="D25" s="120" t="s">
        <v>23</v>
      </c>
      <c r="E25" s="36">
        <v>2386</v>
      </c>
      <c r="F25" s="36">
        <v>2402</v>
      </c>
      <c r="G25" s="36">
        <f>1347+1007</f>
        <v>2354</v>
      </c>
      <c r="H25" s="36">
        <f>1293+1059</f>
        <v>2352</v>
      </c>
      <c r="I25" s="36">
        <v>2369</v>
      </c>
      <c r="J25" s="36">
        <v>2375</v>
      </c>
      <c r="K25" s="36">
        <v>2372</v>
      </c>
      <c r="L25" s="36">
        <f>1277+1165</f>
        <v>2442</v>
      </c>
      <c r="M25" s="36">
        <f>1259+1158</f>
        <v>2417</v>
      </c>
      <c r="N25" s="36">
        <v>2438</v>
      </c>
      <c r="O25" s="219">
        <f t="shared" si="0"/>
        <v>21</v>
      </c>
      <c r="P25" s="127">
        <f t="shared" si="1"/>
        <v>100.86884567645842</v>
      </c>
    </row>
    <row r="26" spans="1:19" ht="13.5" customHeight="1" x14ac:dyDescent="0.2">
      <c r="A26" s="122">
        <v>21</v>
      </c>
      <c r="B26" s="162" t="s">
        <v>29</v>
      </c>
      <c r="C26" s="162"/>
      <c r="D26" s="120" t="s">
        <v>23</v>
      </c>
      <c r="E26" s="36">
        <v>203</v>
      </c>
      <c r="F26" s="36">
        <v>190</v>
      </c>
      <c r="G26" s="36">
        <v>191</v>
      </c>
      <c r="H26" s="36">
        <v>179</v>
      </c>
      <c r="I26" s="36">
        <v>195</v>
      </c>
      <c r="J26" s="36">
        <v>202</v>
      </c>
      <c r="K26" s="36">
        <v>209</v>
      </c>
      <c r="L26" s="36">
        <v>212</v>
      </c>
      <c r="M26" s="36">
        <v>224</v>
      </c>
      <c r="N26" s="36">
        <v>231</v>
      </c>
      <c r="O26" s="219">
        <f t="shared" si="0"/>
        <v>7</v>
      </c>
      <c r="P26" s="127">
        <f t="shared" si="1"/>
        <v>103.125</v>
      </c>
    </row>
    <row r="27" spans="1:19" ht="13.5" customHeight="1" x14ac:dyDescent="0.2">
      <c r="A27" s="122">
        <v>22</v>
      </c>
      <c r="B27" s="149" t="s">
        <v>30</v>
      </c>
      <c r="C27" s="149"/>
      <c r="D27" s="120" t="s">
        <v>23</v>
      </c>
      <c r="E27" s="36"/>
      <c r="F27" s="36"/>
      <c r="G27" s="36"/>
      <c r="H27" s="36">
        <v>2</v>
      </c>
      <c r="I27" s="36">
        <v>4</v>
      </c>
      <c r="J27" s="36">
        <v>2</v>
      </c>
      <c r="K27" s="36">
        <v>2</v>
      </c>
      <c r="L27" s="36">
        <v>2</v>
      </c>
      <c r="M27" s="36">
        <v>1</v>
      </c>
      <c r="N27" s="36">
        <v>1</v>
      </c>
      <c r="O27" s="219">
        <f t="shared" si="0"/>
        <v>0</v>
      </c>
      <c r="P27" s="127">
        <f t="shared" si="1"/>
        <v>100</v>
      </c>
    </row>
    <row r="28" spans="1:19" ht="13.5" customHeight="1" x14ac:dyDescent="0.2">
      <c r="A28" s="122">
        <v>23</v>
      </c>
      <c r="B28" s="149" t="s">
        <v>31</v>
      </c>
      <c r="C28" s="149"/>
      <c r="D28" s="120" t="s">
        <v>23</v>
      </c>
      <c r="E28" s="36">
        <v>50</v>
      </c>
      <c r="F28" s="36">
        <v>57</v>
      </c>
      <c r="G28" s="36">
        <v>47</v>
      </c>
      <c r="H28" s="36">
        <v>45</v>
      </c>
      <c r="I28" s="36">
        <v>51</v>
      </c>
      <c r="J28" s="36">
        <v>44</v>
      </c>
      <c r="K28" s="36">
        <v>46</v>
      </c>
      <c r="L28" s="36">
        <v>27</v>
      </c>
      <c r="M28" s="36">
        <v>30</v>
      </c>
      <c r="N28" s="36">
        <v>35</v>
      </c>
      <c r="O28" s="219">
        <f t="shared" si="0"/>
        <v>5</v>
      </c>
      <c r="P28" s="127">
        <f t="shared" si="1"/>
        <v>116.66666666666667</v>
      </c>
    </row>
    <row r="29" spans="1:19" ht="13.5" customHeight="1" x14ac:dyDescent="0.2">
      <c r="A29" s="122">
        <v>24</v>
      </c>
      <c r="B29" s="149" t="s">
        <v>32</v>
      </c>
      <c r="C29" s="149"/>
      <c r="D29" s="120" t="s">
        <v>23</v>
      </c>
      <c r="E29" s="36">
        <v>45</v>
      </c>
      <c r="F29" s="36">
        <v>58</v>
      </c>
      <c r="G29" s="36">
        <v>43</v>
      </c>
      <c r="H29" s="36">
        <v>65</v>
      </c>
      <c r="I29" s="36">
        <v>86</v>
      </c>
      <c r="J29" s="36">
        <v>126</v>
      </c>
      <c r="K29" s="36">
        <v>123</v>
      </c>
      <c r="L29" s="36">
        <v>115</v>
      </c>
      <c r="M29" s="36">
        <v>76</v>
      </c>
      <c r="N29" s="36">
        <v>90</v>
      </c>
      <c r="O29" s="219">
        <f t="shared" si="0"/>
        <v>14</v>
      </c>
      <c r="P29" s="127">
        <f t="shared" si="1"/>
        <v>118.42105263157893</v>
      </c>
    </row>
    <row r="30" spans="1:19" ht="13.5" customHeight="1" x14ac:dyDescent="0.2">
      <c r="A30" s="122">
        <v>25</v>
      </c>
      <c r="B30" s="149" t="s">
        <v>33</v>
      </c>
      <c r="C30" s="149"/>
      <c r="D30" s="120" t="s">
        <v>23</v>
      </c>
      <c r="E30" s="36">
        <v>23</v>
      </c>
      <c r="F30" s="36">
        <v>34</v>
      </c>
      <c r="G30" s="36">
        <v>43</v>
      </c>
      <c r="H30" s="36">
        <v>19</v>
      </c>
      <c r="I30" s="36">
        <v>22</v>
      </c>
      <c r="J30" s="36">
        <v>36</v>
      </c>
      <c r="K30" s="36">
        <v>18</v>
      </c>
      <c r="L30" s="36">
        <v>25</v>
      </c>
      <c r="M30" s="36">
        <v>19</v>
      </c>
      <c r="N30" s="36">
        <v>28</v>
      </c>
      <c r="O30" s="219">
        <f t="shared" si="0"/>
        <v>9</v>
      </c>
      <c r="P30" s="127">
        <f t="shared" si="1"/>
        <v>147.36842105263156</v>
      </c>
    </row>
    <row r="31" spans="1:19" ht="13.5" customHeight="1" x14ac:dyDescent="0.2">
      <c r="A31" s="122">
        <v>26</v>
      </c>
      <c r="B31" s="149" t="s">
        <v>34</v>
      </c>
      <c r="C31" s="149"/>
      <c r="D31" s="120" t="s">
        <v>23</v>
      </c>
      <c r="E31" s="36">
        <v>109</v>
      </c>
      <c r="F31" s="36">
        <v>96</v>
      </c>
      <c r="G31" s="36">
        <v>108</v>
      </c>
      <c r="H31" s="36">
        <v>79</v>
      </c>
      <c r="I31" s="36">
        <v>59</v>
      </c>
      <c r="J31" s="36">
        <v>58</v>
      </c>
      <c r="K31" s="36">
        <v>52</v>
      </c>
      <c r="L31" s="36">
        <v>62</v>
      </c>
      <c r="M31" s="36">
        <v>58</v>
      </c>
      <c r="N31" s="36">
        <v>41</v>
      </c>
      <c r="O31" s="219">
        <f t="shared" si="0"/>
        <v>-17</v>
      </c>
      <c r="P31" s="127">
        <f t="shared" si="1"/>
        <v>70.689655172413794</v>
      </c>
    </row>
    <row r="32" spans="1:19" ht="13.5" customHeight="1" x14ac:dyDescent="0.2">
      <c r="A32" s="122">
        <v>27</v>
      </c>
      <c r="B32" s="149" t="s">
        <v>35</v>
      </c>
      <c r="C32" s="149"/>
      <c r="D32" s="120" t="s">
        <v>23</v>
      </c>
      <c r="E32" s="36">
        <v>1667</v>
      </c>
      <c r="F32" s="36">
        <v>1668</v>
      </c>
      <c r="G32" s="36">
        <v>1616</v>
      </c>
      <c r="H32" s="36">
        <v>1648</v>
      </c>
      <c r="I32" s="36">
        <v>1653</v>
      </c>
      <c r="J32" s="36">
        <v>1627</v>
      </c>
      <c r="K32" s="36">
        <v>1582</v>
      </c>
      <c r="L32" s="36"/>
      <c r="M32" s="36">
        <v>1584</v>
      </c>
      <c r="N32" s="36">
        <v>1575</v>
      </c>
      <c r="O32" s="219">
        <f t="shared" si="0"/>
        <v>-9</v>
      </c>
      <c r="P32" s="127">
        <f t="shared" si="1"/>
        <v>99.431818181818173</v>
      </c>
    </row>
    <row r="33" spans="1:16" ht="13.5" customHeight="1" x14ac:dyDescent="0.2">
      <c r="A33" s="122">
        <v>28</v>
      </c>
      <c r="B33" s="149" t="s">
        <v>36</v>
      </c>
      <c r="C33" s="149"/>
      <c r="D33" s="120" t="s">
        <v>23</v>
      </c>
      <c r="E33" s="36">
        <v>9</v>
      </c>
      <c r="F33" s="36">
        <v>62</v>
      </c>
      <c r="G33" s="36">
        <v>14</v>
      </c>
      <c r="H33" s="36">
        <v>27</v>
      </c>
      <c r="I33" s="36">
        <v>28</v>
      </c>
      <c r="J33" s="36">
        <v>25</v>
      </c>
      <c r="K33" s="36">
        <v>39</v>
      </c>
      <c r="L33" s="36">
        <v>12</v>
      </c>
      <c r="M33" s="36">
        <v>25</v>
      </c>
      <c r="N33" s="36">
        <v>40</v>
      </c>
      <c r="O33" s="219">
        <f t="shared" si="0"/>
        <v>15</v>
      </c>
      <c r="P33" s="127">
        <f t="shared" si="1"/>
        <v>160</v>
      </c>
    </row>
    <row r="34" spans="1:16" ht="13.5" customHeight="1" x14ac:dyDescent="0.2">
      <c r="A34" s="122">
        <v>29</v>
      </c>
      <c r="B34" s="149" t="s">
        <v>37</v>
      </c>
      <c r="C34" s="149"/>
      <c r="D34" s="120" t="s">
        <v>23</v>
      </c>
      <c r="E34" s="36">
        <v>182</v>
      </c>
      <c r="F34" s="36">
        <v>182</v>
      </c>
      <c r="G34" s="36">
        <v>152</v>
      </c>
      <c r="H34" s="36">
        <v>183</v>
      </c>
      <c r="I34" s="36">
        <v>89</v>
      </c>
      <c r="J34" s="36">
        <v>168</v>
      </c>
      <c r="K34" s="36">
        <v>95</v>
      </c>
      <c r="L34" s="36">
        <v>73</v>
      </c>
      <c r="M34" s="36">
        <v>116</v>
      </c>
      <c r="N34" s="36">
        <v>157</v>
      </c>
      <c r="O34" s="219">
        <f t="shared" si="0"/>
        <v>41</v>
      </c>
      <c r="P34" s="127">
        <f t="shared" si="1"/>
        <v>135.34482758620689</v>
      </c>
    </row>
    <row r="35" spans="1:16" x14ac:dyDescent="0.2">
      <c r="A35" s="122">
        <v>30</v>
      </c>
      <c r="B35" s="149" t="s">
        <v>38</v>
      </c>
      <c r="C35" s="149"/>
      <c r="D35" s="120" t="s">
        <v>23</v>
      </c>
      <c r="E35" s="36">
        <v>181</v>
      </c>
      <c r="F35" s="36">
        <v>129</v>
      </c>
      <c r="G35" s="36">
        <v>149</v>
      </c>
      <c r="H35" s="36">
        <v>155</v>
      </c>
      <c r="I35" s="36">
        <v>92</v>
      </c>
      <c r="J35" s="36">
        <v>113</v>
      </c>
      <c r="K35" s="36">
        <v>17</v>
      </c>
      <c r="L35" s="36">
        <v>22</v>
      </c>
      <c r="M35" s="36">
        <v>6</v>
      </c>
      <c r="N35" s="36">
        <v>43</v>
      </c>
      <c r="O35" s="219">
        <f t="shared" si="0"/>
        <v>37</v>
      </c>
      <c r="P35" s="127">
        <f t="shared" si="1"/>
        <v>716.66666666666674</v>
      </c>
    </row>
    <row r="36" spans="1:16" ht="13.5" customHeight="1" x14ac:dyDescent="0.2">
      <c r="A36" s="122">
        <v>31</v>
      </c>
      <c r="B36" s="149" t="s">
        <v>39</v>
      </c>
      <c r="C36" s="149"/>
      <c r="D36" s="120" t="s">
        <v>40</v>
      </c>
      <c r="E36" s="42">
        <v>438.2</v>
      </c>
      <c r="F36" s="42">
        <v>460.4</v>
      </c>
      <c r="G36" s="42">
        <v>669.9</v>
      </c>
      <c r="H36" s="42">
        <v>1070</v>
      </c>
      <c r="I36" s="42">
        <v>1729.2</v>
      </c>
      <c r="J36" s="42">
        <v>2142.8000000000002</v>
      </c>
      <c r="K36" s="42">
        <v>2514.3000000000002</v>
      </c>
      <c r="L36" s="42">
        <v>2174.9</v>
      </c>
      <c r="M36" s="42">
        <v>1745.2</v>
      </c>
      <c r="N36" s="42">
        <v>2635.6</v>
      </c>
      <c r="O36" s="127">
        <f t="shared" si="0"/>
        <v>890.39999999999986</v>
      </c>
      <c r="P36" s="127">
        <f t="shared" si="1"/>
        <v>151.01994040797615</v>
      </c>
    </row>
    <row r="37" spans="1:16" ht="13.5" customHeight="1" x14ac:dyDescent="0.2">
      <c r="A37" s="122">
        <v>32</v>
      </c>
      <c r="B37" s="160" t="s">
        <v>41</v>
      </c>
      <c r="C37" s="160"/>
      <c r="D37" s="120" t="s">
        <v>40</v>
      </c>
      <c r="E37" s="42">
        <v>487.6</v>
      </c>
      <c r="F37" s="42">
        <v>410.7</v>
      </c>
      <c r="G37" s="42">
        <v>713.7</v>
      </c>
      <c r="H37" s="42">
        <v>1577.8</v>
      </c>
      <c r="I37" s="42">
        <v>2289.8000000000002</v>
      </c>
      <c r="J37" s="42">
        <v>3621</v>
      </c>
      <c r="K37" s="42">
        <v>4638.5</v>
      </c>
      <c r="L37" s="42">
        <v>4945.8999999999996</v>
      </c>
      <c r="M37" s="42">
        <v>4904.8999999999996</v>
      </c>
      <c r="N37" s="42">
        <v>6107.4</v>
      </c>
      <c r="O37" s="127">
        <f t="shared" si="0"/>
        <v>1202.5</v>
      </c>
      <c r="P37" s="127">
        <f t="shared" si="1"/>
        <v>124.51630002650411</v>
      </c>
    </row>
    <row r="38" spans="1:16" ht="13.5" customHeight="1" x14ac:dyDescent="0.2">
      <c r="A38" s="122">
        <v>33</v>
      </c>
      <c r="B38" s="149" t="s">
        <v>42</v>
      </c>
      <c r="C38" s="149"/>
      <c r="D38" s="120" t="s">
        <v>40</v>
      </c>
      <c r="E38" s="42">
        <v>26.2</v>
      </c>
      <c r="F38" s="42">
        <v>105.4</v>
      </c>
      <c r="G38" s="42">
        <v>121.2</v>
      </c>
      <c r="H38" s="42">
        <v>154</v>
      </c>
      <c r="I38" s="42">
        <v>234.4</v>
      </c>
      <c r="J38" s="42">
        <v>296.89999999999998</v>
      </c>
      <c r="K38" s="42">
        <v>324.3</v>
      </c>
      <c r="L38" s="42">
        <v>368.6</v>
      </c>
      <c r="M38" s="42">
        <v>422.7</v>
      </c>
      <c r="N38" s="42">
        <v>391.5</v>
      </c>
      <c r="O38" s="127">
        <f t="shared" si="0"/>
        <v>-31.199999999999989</v>
      </c>
      <c r="P38" s="127">
        <f t="shared" si="1"/>
        <v>92.618878637331449</v>
      </c>
    </row>
    <row r="39" spans="1:16" ht="13.5" customHeight="1" x14ac:dyDescent="0.2">
      <c r="A39" s="122">
        <v>34</v>
      </c>
      <c r="B39" s="160" t="s">
        <v>43</v>
      </c>
      <c r="C39" s="160"/>
      <c r="D39" s="120" t="s">
        <v>40</v>
      </c>
      <c r="E39" s="42">
        <v>126.4</v>
      </c>
      <c r="F39" s="42">
        <v>110.4</v>
      </c>
      <c r="G39" s="42">
        <v>138.6</v>
      </c>
      <c r="H39" s="42">
        <v>174.9</v>
      </c>
      <c r="I39" s="42">
        <v>242.2</v>
      </c>
      <c r="J39" s="42">
        <v>1700.5</v>
      </c>
      <c r="K39" s="42">
        <v>1853.2</v>
      </c>
      <c r="L39" s="42">
        <v>1336.3</v>
      </c>
      <c r="M39" s="42">
        <v>1321.9</v>
      </c>
      <c r="N39" s="42">
        <v>1814.7</v>
      </c>
      <c r="O39" s="127">
        <f t="shared" si="0"/>
        <v>492.79999999999995</v>
      </c>
      <c r="P39" s="127">
        <f t="shared" si="1"/>
        <v>137.27967319767001</v>
      </c>
    </row>
    <row r="40" spans="1:16" ht="18" customHeight="1" x14ac:dyDescent="0.2">
      <c r="A40" s="8">
        <v>35</v>
      </c>
      <c r="B40" s="154" t="s">
        <v>44</v>
      </c>
      <c r="C40" s="154"/>
      <c r="D40" s="9" t="s">
        <v>13</v>
      </c>
      <c r="E40" s="38">
        <f>E41+E43+E45+E47</f>
        <v>741</v>
      </c>
      <c r="F40" s="38">
        <v>731</v>
      </c>
      <c r="G40" s="38">
        <f>G41+G43+G45+G47</f>
        <v>737</v>
      </c>
      <c r="H40" s="38">
        <f>H41+H43+H45+H47</f>
        <v>737</v>
      </c>
      <c r="I40" s="38">
        <v>732</v>
      </c>
      <c r="J40" s="38">
        <v>726</v>
      </c>
      <c r="K40" s="38">
        <v>736</v>
      </c>
      <c r="L40" s="38">
        <f>L41+L43+L45+L47</f>
        <v>743</v>
      </c>
      <c r="M40" s="38">
        <f>M41+M43+M45+M47</f>
        <v>752</v>
      </c>
      <c r="N40" s="38">
        <v>747</v>
      </c>
      <c r="O40" s="219">
        <f t="shared" si="0"/>
        <v>-5</v>
      </c>
      <c r="P40" s="127">
        <f t="shared" si="1"/>
        <v>99.335106382978722</v>
      </c>
    </row>
    <row r="41" spans="1:16" ht="13.5" customHeight="1" x14ac:dyDescent="0.2">
      <c r="A41" s="122">
        <v>36</v>
      </c>
      <c r="B41" s="152" t="s">
        <v>45</v>
      </c>
      <c r="C41" s="19" t="s">
        <v>12</v>
      </c>
      <c r="D41" s="120" t="s">
        <v>13</v>
      </c>
      <c r="E41" s="36">
        <f>45+60+59+107+192</f>
        <v>463</v>
      </c>
      <c r="F41" s="36">
        <v>428</v>
      </c>
      <c r="G41" s="36">
        <v>404</v>
      </c>
      <c r="H41" s="36">
        <f>33+48+46+105+167</f>
        <v>399</v>
      </c>
      <c r="I41" s="36">
        <v>382</v>
      </c>
      <c r="J41" s="36">
        <v>337</v>
      </c>
      <c r="K41" s="36">
        <v>317</v>
      </c>
      <c r="L41" s="36">
        <v>316</v>
      </c>
      <c r="M41" s="36">
        <f>102+248</f>
        <v>350</v>
      </c>
      <c r="N41" s="36">
        <v>311</v>
      </c>
      <c r="O41" s="219">
        <f t="shared" si="0"/>
        <v>-39</v>
      </c>
      <c r="P41" s="127">
        <f t="shared" si="1"/>
        <v>88.857142857142861</v>
      </c>
    </row>
    <row r="42" spans="1:16" ht="13.5" customHeight="1" x14ac:dyDescent="0.2">
      <c r="A42" s="122">
        <v>37</v>
      </c>
      <c r="B42" s="152"/>
      <c r="C42" s="19" t="s">
        <v>46</v>
      </c>
      <c r="D42" s="120" t="s">
        <v>17</v>
      </c>
      <c r="E42" s="42">
        <f t="shared" ref="E42:K42" si="8">E41/E40*100</f>
        <v>62.48313090418354</v>
      </c>
      <c r="F42" s="42">
        <v>58.549931600547197</v>
      </c>
      <c r="G42" s="42">
        <f t="shared" si="8"/>
        <v>54.816824966078691</v>
      </c>
      <c r="H42" s="42">
        <f t="shared" si="8"/>
        <v>54.138398914518312</v>
      </c>
      <c r="I42" s="42">
        <f t="shared" si="8"/>
        <v>52.185792349726782</v>
      </c>
      <c r="J42" s="42">
        <f t="shared" si="8"/>
        <v>46.418732782369148</v>
      </c>
      <c r="K42" s="42">
        <f t="shared" si="8"/>
        <v>43.070652173913047</v>
      </c>
      <c r="L42" s="42">
        <f>L41/L40*100</f>
        <v>42.530282637954244</v>
      </c>
      <c r="M42" s="42">
        <f>M41/M40*100</f>
        <v>46.542553191489361</v>
      </c>
      <c r="N42" s="42">
        <f>N41/N40*100</f>
        <v>41.633199464524765</v>
      </c>
      <c r="O42" s="127">
        <f t="shared" si="0"/>
        <v>-4.9093537269645964</v>
      </c>
      <c r="P42" s="127">
        <f t="shared" si="1"/>
        <v>89.451902849493209</v>
      </c>
    </row>
    <row r="43" spans="1:16" ht="13.5" customHeight="1" x14ac:dyDescent="0.2">
      <c r="A43" s="122">
        <v>38</v>
      </c>
      <c r="B43" s="152" t="s">
        <v>47</v>
      </c>
      <c r="C43" s="19" t="s">
        <v>12</v>
      </c>
      <c r="D43" s="120" t="s">
        <v>13</v>
      </c>
      <c r="E43" s="36">
        <v>212</v>
      </c>
      <c r="F43" s="36">
        <v>231</v>
      </c>
      <c r="G43" s="36">
        <v>242</v>
      </c>
      <c r="H43" s="36">
        <v>249</v>
      </c>
      <c r="I43" s="36">
        <v>245</v>
      </c>
      <c r="J43" s="36">
        <v>259</v>
      </c>
      <c r="K43" s="36">
        <v>247</v>
      </c>
      <c r="L43" s="36">
        <v>233</v>
      </c>
      <c r="M43" s="36">
        <v>234</v>
      </c>
      <c r="N43" s="36">
        <v>228</v>
      </c>
      <c r="O43" s="219">
        <f t="shared" si="0"/>
        <v>-6</v>
      </c>
      <c r="P43" s="127">
        <f t="shared" si="1"/>
        <v>97.435897435897431</v>
      </c>
    </row>
    <row r="44" spans="1:16" ht="13.5" customHeight="1" x14ac:dyDescent="0.2">
      <c r="A44" s="122">
        <v>39</v>
      </c>
      <c r="B44" s="152"/>
      <c r="C44" s="19" t="s">
        <v>46</v>
      </c>
      <c r="D44" s="120" t="s">
        <v>17</v>
      </c>
      <c r="E44" s="42">
        <f t="shared" ref="E44:K44" si="9">E43/E40*100</f>
        <v>28.609986504723345</v>
      </c>
      <c r="F44" s="42">
        <v>31.600547195622436</v>
      </c>
      <c r="G44" s="42">
        <f t="shared" si="9"/>
        <v>32.835820895522389</v>
      </c>
      <c r="H44" s="42">
        <f t="shared" si="9"/>
        <v>33.785617367706919</v>
      </c>
      <c r="I44" s="42">
        <f t="shared" si="9"/>
        <v>33.469945355191257</v>
      </c>
      <c r="J44" s="42">
        <f t="shared" si="9"/>
        <v>35.674931129476583</v>
      </c>
      <c r="K44" s="42">
        <f t="shared" si="9"/>
        <v>33.559782608695656</v>
      </c>
      <c r="L44" s="42">
        <f>L43/L40*100</f>
        <v>31.359353970390309</v>
      </c>
      <c r="M44" s="42">
        <f>M43/M40*100</f>
        <v>31.117021276595747</v>
      </c>
      <c r="N44" s="42">
        <f>N43/N40*100</f>
        <v>30.522088353413658</v>
      </c>
      <c r="O44" s="127">
        <f t="shared" si="0"/>
        <v>-0.59493292318208901</v>
      </c>
      <c r="P44" s="127">
        <f t="shared" si="1"/>
        <v>98.088078810970387</v>
      </c>
    </row>
    <row r="45" spans="1:16" ht="13.5" customHeight="1" x14ac:dyDescent="0.2">
      <c r="A45" s="122">
        <v>40</v>
      </c>
      <c r="B45" s="152" t="s">
        <v>48</v>
      </c>
      <c r="C45" s="19" t="s">
        <v>12</v>
      </c>
      <c r="D45" s="120" t="s">
        <v>13</v>
      </c>
      <c r="E45" s="36">
        <v>55</v>
      </c>
      <c r="F45" s="36">
        <v>58</v>
      </c>
      <c r="G45" s="36">
        <v>75</v>
      </c>
      <c r="H45" s="36">
        <v>73</v>
      </c>
      <c r="I45" s="36">
        <v>84</v>
      </c>
      <c r="J45" s="36">
        <v>96</v>
      </c>
      <c r="K45" s="36">
        <v>131</v>
      </c>
      <c r="L45" s="36">
        <v>140</v>
      </c>
      <c r="M45" s="36">
        <v>131</v>
      </c>
      <c r="N45" s="36">
        <v>152</v>
      </c>
      <c r="O45" s="219">
        <f t="shared" si="0"/>
        <v>21</v>
      </c>
      <c r="P45" s="127">
        <f t="shared" si="1"/>
        <v>116.03053435114504</v>
      </c>
    </row>
    <row r="46" spans="1:16" ht="13.5" customHeight="1" x14ac:dyDescent="0.2">
      <c r="A46" s="122">
        <v>41</v>
      </c>
      <c r="B46" s="152"/>
      <c r="C46" s="19" t="s">
        <v>46</v>
      </c>
      <c r="D46" s="120" t="s">
        <v>17</v>
      </c>
      <c r="E46" s="42">
        <f t="shared" ref="E46:K46" si="10">E45/E40*100</f>
        <v>7.4224021592442648</v>
      </c>
      <c r="F46" s="42">
        <v>7.9343365253077973</v>
      </c>
      <c r="G46" s="42">
        <f t="shared" si="10"/>
        <v>10.176390773405698</v>
      </c>
      <c r="H46" s="42">
        <f t="shared" si="10"/>
        <v>9.9050203527815466</v>
      </c>
      <c r="I46" s="42">
        <f t="shared" si="10"/>
        <v>11.475409836065573</v>
      </c>
      <c r="J46" s="42">
        <f t="shared" si="10"/>
        <v>13.223140495867769</v>
      </c>
      <c r="K46" s="42">
        <f t="shared" si="10"/>
        <v>17.798913043478262</v>
      </c>
      <c r="L46" s="42">
        <f>L45/L40*100</f>
        <v>18.842530282637952</v>
      </c>
      <c r="M46" s="42">
        <f>M45/M40*100</f>
        <v>17.420212765957448</v>
      </c>
      <c r="N46" s="42">
        <f>N45/N40*100</f>
        <v>20.348058902275771</v>
      </c>
      <c r="O46" s="127">
        <f t="shared" si="0"/>
        <v>2.9278461363183226</v>
      </c>
      <c r="P46" s="127">
        <f t="shared" si="1"/>
        <v>116.80717782069753</v>
      </c>
    </row>
    <row r="47" spans="1:16" ht="13.5" customHeight="1" x14ac:dyDescent="0.2">
      <c r="A47" s="122">
        <v>42</v>
      </c>
      <c r="B47" s="152" t="s">
        <v>49</v>
      </c>
      <c r="C47" s="19" t="s">
        <v>12</v>
      </c>
      <c r="D47" s="120" t="s">
        <v>13</v>
      </c>
      <c r="E47" s="36">
        <v>11</v>
      </c>
      <c r="F47" s="36">
        <v>14</v>
      </c>
      <c r="G47" s="36">
        <v>16</v>
      </c>
      <c r="H47" s="36">
        <v>16</v>
      </c>
      <c r="I47" s="36">
        <v>21</v>
      </c>
      <c r="J47" s="36">
        <v>34</v>
      </c>
      <c r="K47" s="36">
        <v>41</v>
      </c>
      <c r="L47" s="36">
        <v>54</v>
      </c>
      <c r="M47" s="36">
        <v>37</v>
      </c>
      <c r="N47" s="36">
        <v>56</v>
      </c>
      <c r="O47" s="219">
        <f t="shared" si="0"/>
        <v>19</v>
      </c>
      <c r="P47" s="127">
        <f t="shared" si="1"/>
        <v>151.35135135135135</v>
      </c>
    </row>
    <row r="48" spans="1:16" ht="13.5" customHeight="1" x14ac:dyDescent="0.2">
      <c r="A48" s="122">
        <v>43</v>
      </c>
      <c r="B48" s="152"/>
      <c r="C48" s="19" t="s">
        <v>46</v>
      </c>
      <c r="D48" s="120" t="s">
        <v>17</v>
      </c>
      <c r="E48" s="42">
        <f t="shared" ref="E48:K48" si="11">E47/E40*100</f>
        <v>1.4844804318488529</v>
      </c>
      <c r="F48" s="42">
        <v>1.9151846785225719</v>
      </c>
      <c r="G48" s="42">
        <f t="shared" si="11"/>
        <v>2.1709633649932156</v>
      </c>
      <c r="H48" s="42">
        <f t="shared" si="11"/>
        <v>2.1709633649932156</v>
      </c>
      <c r="I48" s="42">
        <f t="shared" si="11"/>
        <v>2.8688524590163933</v>
      </c>
      <c r="J48" s="42">
        <f t="shared" si="11"/>
        <v>4.6831955922865012</v>
      </c>
      <c r="K48" s="42">
        <f t="shared" si="11"/>
        <v>5.570652173913043</v>
      </c>
      <c r="L48" s="42">
        <f>L47/L40*100</f>
        <v>7.2678331090174968</v>
      </c>
      <c r="M48" s="42">
        <f>M47/M40*100</f>
        <v>4.9202127659574471</v>
      </c>
      <c r="N48" s="42">
        <f>N47/N40*100</f>
        <v>7.4966532797858099</v>
      </c>
      <c r="O48" s="127">
        <f t="shared" si="0"/>
        <v>2.5764405138283628</v>
      </c>
      <c r="P48" s="127">
        <f t="shared" si="1"/>
        <v>152.36441260537646</v>
      </c>
    </row>
    <row r="49" spans="1:16" ht="15" customHeight="1" x14ac:dyDescent="0.2">
      <c r="A49" s="8">
        <v>44</v>
      </c>
      <c r="B49" s="177" t="s">
        <v>50</v>
      </c>
      <c r="C49" s="177"/>
      <c r="D49" s="9" t="s">
        <v>13</v>
      </c>
      <c r="E49" s="38">
        <v>467</v>
      </c>
      <c r="F49" s="38">
        <v>546</v>
      </c>
      <c r="G49" s="38">
        <v>566</v>
      </c>
      <c r="H49" s="38">
        <v>551</v>
      </c>
      <c r="I49" s="38">
        <v>470</v>
      </c>
      <c r="J49" s="38">
        <v>475</v>
      </c>
      <c r="K49" s="38">
        <v>493</v>
      </c>
      <c r="L49" s="22">
        <v>493</v>
      </c>
      <c r="M49" s="22">
        <v>514</v>
      </c>
      <c r="N49" s="22">
        <v>546</v>
      </c>
      <c r="O49" s="219">
        <f t="shared" si="0"/>
        <v>32</v>
      </c>
      <c r="P49" s="127">
        <f t="shared" si="1"/>
        <v>106.22568093385215</v>
      </c>
    </row>
    <row r="50" spans="1:16" ht="13.5" customHeight="1" x14ac:dyDescent="0.2">
      <c r="A50" s="122">
        <v>45</v>
      </c>
      <c r="B50" s="149" t="s">
        <v>51</v>
      </c>
      <c r="C50" s="149"/>
      <c r="D50" s="120" t="s">
        <v>13</v>
      </c>
      <c r="E50" s="36">
        <v>441</v>
      </c>
      <c r="F50" s="36">
        <v>449</v>
      </c>
      <c r="G50" s="36">
        <v>492</v>
      </c>
      <c r="H50" s="36">
        <v>551</v>
      </c>
      <c r="I50" s="36">
        <v>349</v>
      </c>
      <c r="J50" s="15">
        <v>477</v>
      </c>
      <c r="K50" s="15">
        <v>491</v>
      </c>
      <c r="L50" s="11">
        <v>482</v>
      </c>
      <c r="M50" s="11">
        <v>492</v>
      </c>
      <c r="N50" s="11">
        <v>513</v>
      </c>
      <c r="O50" s="219">
        <f t="shared" si="0"/>
        <v>21</v>
      </c>
      <c r="P50" s="127">
        <f t="shared" si="1"/>
        <v>104.26829268292683</v>
      </c>
    </row>
    <row r="51" spans="1:16" ht="13.5" customHeight="1" x14ac:dyDescent="0.2">
      <c r="A51" s="122">
        <v>46</v>
      </c>
      <c r="B51" s="149" t="s">
        <v>52</v>
      </c>
      <c r="C51" s="149"/>
      <c r="D51" s="120" t="s">
        <v>17</v>
      </c>
      <c r="E51" s="42">
        <f t="shared" ref="E51:K51" si="12">E50/E49*100</f>
        <v>94.432548179871517</v>
      </c>
      <c r="F51" s="42">
        <v>82.234432234432234</v>
      </c>
      <c r="G51" s="42">
        <f t="shared" si="12"/>
        <v>86.925795053003526</v>
      </c>
      <c r="H51" s="42">
        <f t="shared" si="12"/>
        <v>100</v>
      </c>
      <c r="I51" s="42">
        <f t="shared" si="12"/>
        <v>74.255319148936167</v>
      </c>
      <c r="J51" s="55">
        <f t="shared" si="12"/>
        <v>100.42105263157895</v>
      </c>
      <c r="K51" s="55">
        <f t="shared" si="12"/>
        <v>99.59432048681542</v>
      </c>
      <c r="L51" s="25">
        <f>L50/L49*100</f>
        <v>97.768762677484787</v>
      </c>
      <c r="M51" s="25">
        <f>M50/M49*100</f>
        <v>95.719844357976655</v>
      </c>
      <c r="N51" s="25">
        <f>N50/N49*100</f>
        <v>93.956043956043956</v>
      </c>
      <c r="O51" s="127">
        <f t="shared" si="0"/>
        <v>-1.7638004019326985</v>
      </c>
      <c r="P51" s="127">
        <f t="shared" si="1"/>
        <v>98.157330474403651</v>
      </c>
    </row>
    <row r="52" spans="1:16" ht="13.5" customHeight="1" x14ac:dyDescent="0.2">
      <c r="A52" s="122">
        <v>47</v>
      </c>
      <c r="B52" s="149" t="s">
        <v>53</v>
      </c>
      <c r="C52" s="149"/>
      <c r="D52" s="120" t="s">
        <v>13</v>
      </c>
      <c r="E52" s="36">
        <v>427</v>
      </c>
      <c r="F52" s="36">
        <v>445</v>
      </c>
      <c r="G52" s="36">
        <v>490</v>
      </c>
      <c r="H52" s="36">
        <v>507</v>
      </c>
      <c r="I52" s="36">
        <v>321</v>
      </c>
      <c r="J52" s="15">
        <v>463</v>
      </c>
      <c r="K52" s="15">
        <v>467</v>
      </c>
      <c r="L52" s="11">
        <v>457</v>
      </c>
      <c r="M52" s="25">
        <v>457</v>
      </c>
      <c r="N52" s="25">
        <v>481</v>
      </c>
      <c r="O52" s="219">
        <f t="shared" si="0"/>
        <v>24</v>
      </c>
      <c r="P52" s="127">
        <f t="shared" si="1"/>
        <v>105.25164113785559</v>
      </c>
    </row>
    <row r="53" spans="1:16" ht="13.5" customHeight="1" x14ac:dyDescent="0.2">
      <c r="A53" s="122">
        <v>48</v>
      </c>
      <c r="B53" s="149" t="s">
        <v>52</v>
      </c>
      <c r="C53" s="149"/>
      <c r="D53" s="120" t="s">
        <v>17</v>
      </c>
      <c r="E53" s="42">
        <f t="shared" ref="E53:K53" si="13">E52/E49*100</f>
        <v>91.434689507494653</v>
      </c>
      <c r="F53" s="42">
        <v>81.501831501831504</v>
      </c>
      <c r="G53" s="42">
        <f t="shared" si="13"/>
        <v>86.572438162544174</v>
      </c>
      <c r="H53" s="42">
        <f t="shared" si="13"/>
        <v>92.014519056261349</v>
      </c>
      <c r="I53" s="42">
        <f t="shared" si="13"/>
        <v>68.297872340425542</v>
      </c>
      <c r="J53" s="55">
        <f t="shared" si="13"/>
        <v>97.473684210526315</v>
      </c>
      <c r="K53" s="55">
        <f t="shared" si="13"/>
        <v>94.726166328600399</v>
      </c>
      <c r="L53" s="25">
        <f>L52/L49*100</f>
        <v>92.697768762677484</v>
      </c>
      <c r="M53" s="25">
        <f>M52/M49*100</f>
        <v>88.910505836575865</v>
      </c>
      <c r="N53" s="25">
        <f>N52/N49*100</f>
        <v>88.095238095238088</v>
      </c>
      <c r="O53" s="127">
        <f t="shared" si="0"/>
        <v>-0.81526774133777735</v>
      </c>
      <c r="P53" s="127">
        <f t="shared" si="1"/>
        <v>99.083046785453789</v>
      </c>
    </row>
    <row r="54" spans="1:16" ht="13.5" customHeight="1" x14ac:dyDescent="0.2">
      <c r="A54" s="122">
        <v>49</v>
      </c>
      <c r="B54" s="149" t="s">
        <v>54</v>
      </c>
      <c r="C54" s="149"/>
      <c r="D54" s="120" t="s">
        <v>13</v>
      </c>
      <c r="E54" s="36">
        <v>98</v>
      </c>
      <c r="F54" s="36">
        <v>170</v>
      </c>
      <c r="G54" s="36">
        <v>191</v>
      </c>
      <c r="H54" s="36">
        <v>188</v>
      </c>
      <c r="I54" s="36">
        <v>151</v>
      </c>
      <c r="J54" s="15">
        <v>233</v>
      </c>
      <c r="K54" s="15">
        <v>253</v>
      </c>
      <c r="L54" s="11">
        <v>237</v>
      </c>
      <c r="M54" s="11">
        <v>251</v>
      </c>
      <c r="N54" s="11">
        <v>273</v>
      </c>
      <c r="O54" s="219">
        <f t="shared" si="0"/>
        <v>22</v>
      </c>
      <c r="P54" s="127">
        <f t="shared" si="1"/>
        <v>108.76494023904382</v>
      </c>
    </row>
    <row r="55" spans="1:16" ht="13.5" customHeight="1" x14ac:dyDescent="0.2">
      <c r="A55" s="122">
        <v>50</v>
      </c>
      <c r="B55" s="149" t="s">
        <v>52</v>
      </c>
      <c r="C55" s="149"/>
      <c r="D55" s="120" t="s">
        <v>17</v>
      </c>
      <c r="E55" s="42">
        <f t="shared" ref="E55:K55" si="14">E54/E49*100</f>
        <v>20.985010706638114</v>
      </c>
      <c r="F55" s="42">
        <v>31.135531135531135</v>
      </c>
      <c r="G55" s="42">
        <f t="shared" si="14"/>
        <v>33.745583038869256</v>
      </c>
      <c r="H55" s="42">
        <f t="shared" si="14"/>
        <v>34.119782214156082</v>
      </c>
      <c r="I55" s="42">
        <f t="shared" si="14"/>
        <v>32.12765957446809</v>
      </c>
      <c r="J55" s="55">
        <f t="shared" si="14"/>
        <v>49.05263157894737</v>
      </c>
      <c r="K55" s="55">
        <f t="shared" si="14"/>
        <v>51.318458417849897</v>
      </c>
      <c r="L55" s="25">
        <f>L54/L49*100</f>
        <v>48.073022312373226</v>
      </c>
      <c r="M55" s="25">
        <f>M54/M49*100</f>
        <v>48.832684824902721</v>
      </c>
      <c r="N55" s="25">
        <f>N54/N49*100</f>
        <v>50</v>
      </c>
      <c r="O55" s="127">
        <f t="shared" si="0"/>
        <v>1.1673151750972792</v>
      </c>
      <c r="P55" s="127">
        <f t="shared" si="1"/>
        <v>102.39043824701196</v>
      </c>
    </row>
    <row r="56" spans="1:16" ht="13.5" customHeight="1" x14ac:dyDescent="0.2">
      <c r="A56" s="122">
        <v>51</v>
      </c>
      <c r="B56" s="149" t="s">
        <v>55</v>
      </c>
      <c r="C56" s="149"/>
      <c r="D56" s="120" t="s">
        <v>13</v>
      </c>
      <c r="E56" s="36">
        <v>205</v>
      </c>
      <c r="F56" s="36">
        <v>182</v>
      </c>
      <c r="G56" s="36">
        <v>195</v>
      </c>
      <c r="H56" s="36">
        <v>330</v>
      </c>
      <c r="I56" s="36">
        <v>282</v>
      </c>
      <c r="J56" s="15">
        <v>340</v>
      </c>
      <c r="K56" s="15">
        <v>350</v>
      </c>
      <c r="L56" s="11">
        <v>349</v>
      </c>
      <c r="M56" s="11">
        <v>357</v>
      </c>
      <c r="N56" s="11">
        <v>386</v>
      </c>
      <c r="O56" s="219">
        <f t="shared" si="0"/>
        <v>29</v>
      </c>
      <c r="P56" s="127">
        <f t="shared" si="1"/>
        <v>108.12324929971989</v>
      </c>
    </row>
    <row r="57" spans="1:16" ht="13.5" customHeight="1" x14ac:dyDescent="0.2">
      <c r="A57" s="122">
        <v>52</v>
      </c>
      <c r="B57" s="149" t="s">
        <v>52</v>
      </c>
      <c r="C57" s="149"/>
      <c r="D57" s="120" t="s">
        <v>17</v>
      </c>
      <c r="E57" s="42">
        <f t="shared" ref="E57:K57" si="15">E56/E49*100</f>
        <v>43.897216274089935</v>
      </c>
      <c r="F57" s="42">
        <v>33.333333333333329</v>
      </c>
      <c r="G57" s="42">
        <f t="shared" si="15"/>
        <v>34.452296819787989</v>
      </c>
      <c r="H57" s="42">
        <f t="shared" si="15"/>
        <v>59.89110707803993</v>
      </c>
      <c r="I57" s="42">
        <f t="shared" si="15"/>
        <v>60</v>
      </c>
      <c r="J57" s="42">
        <f t="shared" si="15"/>
        <v>71.578947368421055</v>
      </c>
      <c r="K57" s="42">
        <f t="shared" si="15"/>
        <v>70.993914807302232</v>
      </c>
      <c r="L57" s="25">
        <f>L56/L49*100</f>
        <v>70.791075050709935</v>
      </c>
      <c r="M57" s="25">
        <f>M56/M49*100</f>
        <v>69.45525291828794</v>
      </c>
      <c r="N57" s="25">
        <f>N56/N49*100</f>
        <v>70.695970695970701</v>
      </c>
      <c r="O57" s="127">
        <f t="shared" si="0"/>
        <v>1.2407177776827609</v>
      </c>
      <c r="P57" s="127">
        <f t="shared" si="1"/>
        <v>101.78635556786817</v>
      </c>
    </row>
    <row r="58" spans="1:16" ht="18" customHeight="1" x14ac:dyDescent="0.2">
      <c r="A58" s="8">
        <v>53</v>
      </c>
      <c r="B58" s="154" t="s">
        <v>56</v>
      </c>
      <c r="C58" s="154"/>
      <c r="D58" s="9" t="s">
        <v>57</v>
      </c>
      <c r="E58" s="38">
        <f>SUM(E59:E63)</f>
        <v>147197</v>
      </c>
      <c r="F58" s="38">
        <v>169549</v>
      </c>
      <c r="G58" s="38">
        <f t="shared" ref="G58:I58" si="16">SUM(G59:G63)</f>
        <v>184682</v>
      </c>
      <c r="H58" s="38">
        <f t="shared" si="16"/>
        <v>187041</v>
      </c>
      <c r="I58" s="38">
        <f t="shared" si="16"/>
        <v>207014</v>
      </c>
      <c r="J58" s="38">
        <v>228517</v>
      </c>
      <c r="K58" s="38">
        <v>256435</v>
      </c>
      <c r="L58" s="22">
        <f>SUM(L59:L63)</f>
        <v>277480</v>
      </c>
      <c r="M58" s="22">
        <f>SUM(M59:M63)</f>
        <v>251091</v>
      </c>
      <c r="N58" s="22">
        <f>SUM(N59:N63)</f>
        <v>286952</v>
      </c>
      <c r="O58" s="219">
        <f t="shared" si="0"/>
        <v>35861</v>
      </c>
      <c r="P58" s="127">
        <f t="shared" si="1"/>
        <v>114.28207303328276</v>
      </c>
    </row>
    <row r="59" spans="1:16" ht="13.5" customHeight="1" x14ac:dyDescent="0.2">
      <c r="A59" s="122">
        <v>54</v>
      </c>
      <c r="B59" s="156" t="s">
        <v>58</v>
      </c>
      <c r="C59" s="156"/>
      <c r="D59" s="120" t="s">
        <v>57</v>
      </c>
      <c r="E59" s="36">
        <v>996</v>
      </c>
      <c r="F59" s="36">
        <v>1124</v>
      </c>
      <c r="G59" s="36">
        <v>1177</v>
      </c>
      <c r="H59" s="36">
        <v>1178</v>
      </c>
      <c r="I59" s="36">
        <v>1033</v>
      </c>
      <c r="J59" s="36">
        <v>955</v>
      </c>
      <c r="K59" s="36">
        <v>827</v>
      </c>
      <c r="L59" s="11">
        <v>829</v>
      </c>
      <c r="M59" s="11">
        <v>718</v>
      </c>
      <c r="N59" s="11">
        <v>772</v>
      </c>
      <c r="O59" s="219">
        <f t="shared" si="0"/>
        <v>54</v>
      </c>
      <c r="P59" s="127">
        <f t="shared" si="1"/>
        <v>107.52089136490251</v>
      </c>
    </row>
    <row r="60" spans="1:16" ht="13.5" customHeight="1" x14ac:dyDescent="0.2">
      <c r="A60" s="122">
        <v>55</v>
      </c>
      <c r="B60" s="156" t="s">
        <v>59</v>
      </c>
      <c r="C60" s="156"/>
      <c r="D60" s="120" t="s">
        <v>57</v>
      </c>
      <c r="E60" s="36">
        <v>9948</v>
      </c>
      <c r="F60" s="36">
        <v>10498</v>
      </c>
      <c r="G60" s="36">
        <v>11200</v>
      </c>
      <c r="H60" s="36">
        <v>11524</v>
      </c>
      <c r="I60" s="36">
        <v>13154</v>
      </c>
      <c r="J60" s="36">
        <v>14538</v>
      </c>
      <c r="K60" s="36">
        <v>16186</v>
      </c>
      <c r="L60" s="11">
        <v>17613</v>
      </c>
      <c r="M60" s="11">
        <v>17267</v>
      </c>
      <c r="N60" s="11">
        <v>18968</v>
      </c>
      <c r="O60" s="219">
        <f t="shared" si="0"/>
        <v>1701</v>
      </c>
      <c r="P60" s="127">
        <f t="shared" si="1"/>
        <v>109.85116117449469</v>
      </c>
    </row>
    <row r="61" spans="1:16" ht="13.5" customHeight="1" x14ac:dyDescent="0.2">
      <c r="A61" s="122">
        <v>56</v>
      </c>
      <c r="B61" s="156" t="s">
        <v>60</v>
      </c>
      <c r="C61" s="156"/>
      <c r="D61" s="120" t="s">
        <v>57</v>
      </c>
      <c r="E61" s="36">
        <v>9850</v>
      </c>
      <c r="F61" s="36">
        <v>11188</v>
      </c>
      <c r="G61" s="36">
        <v>11945</v>
      </c>
      <c r="H61" s="36">
        <v>12763</v>
      </c>
      <c r="I61" s="36">
        <v>13991</v>
      </c>
      <c r="J61" s="36">
        <v>16151</v>
      </c>
      <c r="K61" s="36">
        <v>18316</v>
      </c>
      <c r="L61" s="11">
        <v>19667</v>
      </c>
      <c r="M61" s="11">
        <v>17095</v>
      </c>
      <c r="N61" s="11">
        <v>19067</v>
      </c>
      <c r="O61" s="219">
        <f t="shared" si="0"/>
        <v>1972</v>
      </c>
      <c r="P61" s="127">
        <f t="shared" si="1"/>
        <v>111.53553670663936</v>
      </c>
    </row>
    <row r="62" spans="1:16" ht="13.5" customHeight="1" x14ac:dyDescent="0.2">
      <c r="A62" s="122">
        <v>57</v>
      </c>
      <c r="B62" s="156" t="s">
        <v>61</v>
      </c>
      <c r="C62" s="156"/>
      <c r="D62" s="120" t="s">
        <v>57</v>
      </c>
      <c r="E62" s="36">
        <v>79503</v>
      </c>
      <c r="F62" s="36">
        <v>93080</v>
      </c>
      <c r="G62" s="36">
        <v>102521</v>
      </c>
      <c r="H62" s="36">
        <v>103001</v>
      </c>
      <c r="I62" s="36">
        <v>115555</v>
      </c>
      <c r="J62" s="36">
        <v>128017</v>
      </c>
      <c r="K62" s="36">
        <v>142902</v>
      </c>
      <c r="L62" s="11">
        <v>154701</v>
      </c>
      <c r="M62" s="11">
        <v>145252</v>
      </c>
      <c r="N62" s="11">
        <v>168462</v>
      </c>
      <c r="O62" s="219">
        <f t="shared" si="0"/>
        <v>23210</v>
      </c>
      <c r="P62" s="127">
        <f t="shared" si="1"/>
        <v>115.97912593286151</v>
      </c>
    </row>
    <row r="63" spans="1:16" ht="13.5" customHeight="1" x14ac:dyDescent="0.2">
      <c r="A63" s="122">
        <v>58</v>
      </c>
      <c r="B63" s="156" t="s">
        <v>62</v>
      </c>
      <c r="C63" s="156"/>
      <c r="D63" s="120" t="s">
        <v>57</v>
      </c>
      <c r="E63" s="36">
        <v>46900</v>
      </c>
      <c r="F63" s="36">
        <v>53659</v>
      </c>
      <c r="G63" s="36">
        <v>57839</v>
      </c>
      <c r="H63" s="36">
        <v>58575</v>
      </c>
      <c r="I63" s="36">
        <v>63281</v>
      </c>
      <c r="J63" s="36">
        <v>68856</v>
      </c>
      <c r="K63" s="36">
        <v>78204</v>
      </c>
      <c r="L63" s="11">
        <v>84670</v>
      </c>
      <c r="M63" s="11">
        <v>70759</v>
      </c>
      <c r="N63" s="11">
        <v>79683</v>
      </c>
      <c r="O63" s="219">
        <f t="shared" si="0"/>
        <v>8924</v>
      </c>
      <c r="P63" s="127">
        <f t="shared" si="1"/>
        <v>112.61182323096708</v>
      </c>
    </row>
    <row r="64" spans="1:16" ht="13.5" customHeight="1" x14ac:dyDescent="0.2">
      <c r="A64" s="122">
        <v>59</v>
      </c>
      <c r="B64" s="149" t="s">
        <v>63</v>
      </c>
      <c r="C64" s="149"/>
      <c r="D64" s="120" t="s">
        <v>57</v>
      </c>
      <c r="E64" s="36">
        <f>SUM(E65:E69)</f>
        <v>62620</v>
      </c>
      <c r="F64" s="36">
        <v>73136</v>
      </c>
      <c r="G64" s="36">
        <f>G65+G66+G67+G68+G69</f>
        <v>78464</v>
      </c>
      <c r="H64" s="36">
        <f>H65+H66+H67+H68+H69</f>
        <v>81672</v>
      </c>
      <c r="I64" s="36">
        <v>87441</v>
      </c>
      <c r="J64" s="36">
        <v>102632</v>
      </c>
      <c r="K64" s="36">
        <v>112942</v>
      </c>
      <c r="L64" s="22">
        <f>SUM(L65:L69)</f>
        <v>118275</v>
      </c>
      <c r="M64" s="22">
        <f>SUM(M65:M69)</f>
        <v>114358</v>
      </c>
      <c r="N64" s="22">
        <f>SUM(N65:N69)</f>
        <v>124852</v>
      </c>
      <c r="O64" s="219">
        <f t="shared" si="0"/>
        <v>10494</v>
      </c>
      <c r="P64" s="127">
        <f t="shared" si="1"/>
        <v>109.17644589796953</v>
      </c>
    </row>
    <row r="65" spans="1:16" ht="13.5" customHeight="1" x14ac:dyDescent="0.2">
      <c r="A65" s="122">
        <v>60</v>
      </c>
      <c r="B65" s="156" t="s">
        <v>64</v>
      </c>
      <c r="C65" s="156"/>
      <c r="D65" s="120" t="s">
        <v>57</v>
      </c>
      <c r="E65" s="36">
        <v>331</v>
      </c>
      <c r="F65" s="36">
        <v>392</v>
      </c>
      <c r="G65" s="36">
        <v>413</v>
      </c>
      <c r="H65" s="36">
        <v>402</v>
      </c>
      <c r="I65" s="36">
        <v>370</v>
      </c>
      <c r="J65" s="36">
        <v>354</v>
      </c>
      <c r="K65" s="36">
        <v>311</v>
      </c>
      <c r="L65" s="36">
        <v>290</v>
      </c>
      <c r="M65" s="36">
        <v>264</v>
      </c>
      <c r="N65" s="36">
        <v>265</v>
      </c>
      <c r="O65" s="219">
        <f t="shared" si="0"/>
        <v>1</v>
      </c>
      <c r="P65" s="127">
        <f t="shared" si="1"/>
        <v>100.37878787878789</v>
      </c>
    </row>
    <row r="66" spans="1:16" ht="13.5" customHeight="1" x14ac:dyDescent="0.2">
      <c r="A66" s="122">
        <v>61</v>
      </c>
      <c r="B66" s="156" t="s">
        <v>65</v>
      </c>
      <c r="C66" s="156"/>
      <c r="D66" s="120" t="s">
        <v>57</v>
      </c>
      <c r="E66" s="36">
        <v>2810</v>
      </c>
      <c r="F66" s="36">
        <v>3017</v>
      </c>
      <c r="G66" s="36">
        <v>3161</v>
      </c>
      <c r="H66" s="36">
        <v>3225</v>
      </c>
      <c r="I66" s="36">
        <v>3736</v>
      </c>
      <c r="J66" s="36">
        <v>4062</v>
      </c>
      <c r="K66" s="36">
        <v>4583</v>
      </c>
      <c r="L66" s="36">
        <v>4991</v>
      </c>
      <c r="M66" s="36">
        <v>5290</v>
      </c>
      <c r="N66" s="36">
        <v>5556</v>
      </c>
      <c r="O66" s="219">
        <f t="shared" si="0"/>
        <v>266</v>
      </c>
      <c r="P66" s="127">
        <f t="shared" si="1"/>
        <v>105.02835538752362</v>
      </c>
    </row>
    <row r="67" spans="1:16" ht="13.5" customHeight="1" x14ac:dyDescent="0.2">
      <c r="A67" s="122">
        <v>62</v>
      </c>
      <c r="B67" s="156" t="s">
        <v>66</v>
      </c>
      <c r="C67" s="156"/>
      <c r="D67" s="120" t="s">
        <v>57</v>
      </c>
      <c r="E67" s="36">
        <v>3965</v>
      </c>
      <c r="F67" s="36">
        <v>4298</v>
      </c>
      <c r="G67" s="36">
        <v>4590</v>
      </c>
      <c r="H67" s="36">
        <v>4947</v>
      </c>
      <c r="I67" s="36">
        <v>5460</v>
      </c>
      <c r="J67" s="36">
        <v>6256</v>
      </c>
      <c r="K67" s="36">
        <v>7104</v>
      </c>
      <c r="L67" s="36">
        <v>7535</v>
      </c>
      <c r="M67" s="36">
        <v>6896</v>
      </c>
      <c r="N67" s="36">
        <v>7389</v>
      </c>
      <c r="O67" s="219">
        <f t="shared" si="0"/>
        <v>493</v>
      </c>
      <c r="P67" s="127">
        <f t="shared" si="1"/>
        <v>107.14907192575407</v>
      </c>
    </row>
    <row r="68" spans="1:16" ht="13.5" customHeight="1" x14ac:dyDescent="0.2">
      <c r="A68" s="122">
        <v>63</v>
      </c>
      <c r="B68" s="156" t="s">
        <v>67</v>
      </c>
      <c r="C68" s="156"/>
      <c r="D68" s="120" t="s">
        <v>57</v>
      </c>
      <c r="E68" s="36">
        <v>35445</v>
      </c>
      <c r="F68" s="36">
        <v>42113</v>
      </c>
      <c r="G68" s="36">
        <v>45438</v>
      </c>
      <c r="H68" s="36">
        <v>47304</v>
      </c>
      <c r="I68" s="36">
        <v>50626</v>
      </c>
      <c r="J68" s="36">
        <v>60357</v>
      </c>
      <c r="K68" s="36">
        <v>66090</v>
      </c>
      <c r="L68" s="36">
        <v>68568</v>
      </c>
      <c r="M68" s="36">
        <v>68598</v>
      </c>
      <c r="N68" s="36">
        <v>76750</v>
      </c>
      <c r="O68" s="219">
        <f t="shared" si="0"/>
        <v>8152</v>
      </c>
      <c r="P68" s="127">
        <f t="shared" si="1"/>
        <v>111.88372838858275</v>
      </c>
    </row>
    <row r="69" spans="1:16" ht="13.5" customHeight="1" x14ac:dyDescent="0.2">
      <c r="A69" s="122">
        <v>64</v>
      </c>
      <c r="B69" s="156" t="s">
        <v>68</v>
      </c>
      <c r="C69" s="156"/>
      <c r="D69" s="120" t="s">
        <v>57</v>
      </c>
      <c r="E69" s="36">
        <v>20069</v>
      </c>
      <c r="F69" s="36">
        <v>23316</v>
      </c>
      <c r="G69" s="36">
        <v>24862</v>
      </c>
      <c r="H69" s="36">
        <v>25794</v>
      </c>
      <c r="I69" s="36">
        <v>27249</v>
      </c>
      <c r="J69" s="36">
        <v>31603</v>
      </c>
      <c r="K69" s="36">
        <v>34854</v>
      </c>
      <c r="L69" s="36">
        <v>36891</v>
      </c>
      <c r="M69" s="36">
        <v>33310</v>
      </c>
      <c r="N69" s="36">
        <v>34892</v>
      </c>
      <c r="O69" s="219">
        <f t="shared" si="0"/>
        <v>1582</v>
      </c>
      <c r="P69" s="127">
        <f t="shared" si="1"/>
        <v>104.74932452716901</v>
      </c>
    </row>
    <row r="70" spans="1:16" ht="13.5" customHeight="1" x14ac:dyDescent="0.2">
      <c r="A70" s="122">
        <v>65</v>
      </c>
      <c r="B70" s="149" t="s">
        <v>69</v>
      </c>
      <c r="C70" s="149"/>
      <c r="D70" s="120" t="s">
        <v>57</v>
      </c>
      <c r="E70" s="36">
        <v>1276</v>
      </c>
      <c r="F70" s="36">
        <v>1323</v>
      </c>
      <c r="G70" s="36">
        <v>1279</v>
      </c>
      <c r="H70" s="36">
        <f>14+558+129+524+338</f>
        <v>1563</v>
      </c>
      <c r="I70" s="36">
        <v>1565</v>
      </c>
      <c r="J70" s="36">
        <v>1712</v>
      </c>
      <c r="K70" s="36">
        <v>1922</v>
      </c>
      <c r="L70" s="36">
        <v>2309</v>
      </c>
      <c r="M70" s="36">
        <v>2051</v>
      </c>
      <c r="N70" s="36">
        <v>2250</v>
      </c>
      <c r="O70" s="219">
        <f t="shared" si="0"/>
        <v>199</v>
      </c>
      <c r="P70" s="127">
        <f t="shared" si="1"/>
        <v>109.70258410531449</v>
      </c>
    </row>
    <row r="71" spans="1:16" ht="13.5" customHeight="1" x14ac:dyDescent="0.2">
      <c r="A71" s="122">
        <v>66</v>
      </c>
      <c r="B71" s="149" t="s">
        <v>70</v>
      </c>
      <c r="C71" s="149"/>
      <c r="D71" s="120" t="s">
        <v>57</v>
      </c>
      <c r="E71" s="36">
        <v>41159</v>
      </c>
      <c r="F71" s="36">
        <v>55096</v>
      </c>
      <c r="G71" s="36">
        <v>63791</v>
      </c>
      <c r="H71" s="36">
        <v>69807</v>
      </c>
      <c r="I71" s="36">
        <v>72785</v>
      </c>
      <c r="J71" s="36">
        <v>66312</v>
      </c>
      <c r="K71" s="36">
        <v>78211</v>
      </c>
      <c r="L71" s="36">
        <v>96380</v>
      </c>
      <c r="M71" s="36">
        <v>78020</v>
      </c>
      <c r="N71" s="36">
        <v>90545</v>
      </c>
      <c r="O71" s="219">
        <f t="shared" ref="O71:O101" si="17">N71-M71</f>
        <v>12525</v>
      </c>
      <c r="P71" s="127">
        <f t="shared" ref="P71:P101" si="18">N71/M71*100</f>
        <v>116.05357600615227</v>
      </c>
    </row>
    <row r="72" spans="1:16" ht="13.5" customHeight="1" x14ac:dyDescent="0.2">
      <c r="A72" s="122">
        <v>67</v>
      </c>
      <c r="B72" s="149" t="s">
        <v>71</v>
      </c>
      <c r="C72" s="149"/>
      <c r="D72" s="120" t="s">
        <v>57</v>
      </c>
      <c r="E72" s="35">
        <v>8842</v>
      </c>
      <c r="F72" s="35">
        <v>980</v>
      </c>
      <c r="G72" s="35">
        <v>1084</v>
      </c>
      <c r="H72" s="35">
        <v>123</v>
      </c>
      <c r="I72" s="35">
        <v>523</v>
      </c>
      <c r="J72" s="35"/>
      <c r="K72" s="35">
        <v>57</v>
      </c>
      <c r="L72" s="35">
        <v>3</v>
      </c>
      <c r="M72" s="35">
        <v>1112</v>
      </c>
      <c r="N72" s="35">
        <v>1</v>
      </c>
      <c r="O72" s="220">
        <f t="shared" si="17"/>
        <v>-1111</v>
      </c>
      <c r="P72" s="138">
        <f t="shared" si="18"/>
        <v>8.9928057553956844E-2</v>
      </c>
    </row>
    <row r="73" spans="1:16" ht="13.5" customHeight="1" x14ac:dyDescent="0.2">
      <c r="A73" s="122">
        <v>68</v>
      </c>
      <c r="B73" s="149" t="s">
        <v>72</v>
      </c>
      <c r="C73" s="149"/>
      <c r="D73" s="120" t="s">
        <v>57</v>
      </c>
      <c r="E73" s="36">
        <v>21415</v>
      </c>
      <c r="F73" s="36">
        <v>679</v>
      </c>
      <c r="G73" s="36">
        <v>3363</v>
      </c>
      <c r="H73" s="36">
        <v>3907</v>
      </c>
      <c r="I73" s="36">
        <v>1822</v>
      </c>
      <c r="J73" s="36">
        <v>264</v>
      </c>
      <c r="K73" s="36">
        <v>347</v>
      </c>
      <c r="L73" s="36">
        <v>101</v>
      </c>
      <c r="M73" s="36">
        <v>24560</v>
      </c>
      <c r="N73" s="36">
        <v>38</v>
      </c>
      <c r="O73" s="220">
        <f t="shared" si="17"/>
        <v>-24522</v>
      </c>
      <c r="P73" s="138">
        <f t="shared" si="18"/>
        <v>0.1547231270358306</v>
      </c>
    </row>
    <row r="74" spans="1:16" ht="13.5" customHeight="1" x14ac:dyDescent="0.2">
      <c r="A74" s="122">
        <v>69</v>
      </c>
      <c r="B74" s="149" t="s">
        <v>73</v>
      </c>
      <c r="C74" s="149"/>
      <c r="D74" s="120" t="s">
        <v>57</v>
      </c>
      <c r="E74" s="36">
        <v>4360</v>
      </c>
      <c r="F74" s="36">
        <v>3343</v>
      </c>
      <c r="G74" s="36">
        <v>4313</v>
      </c>
      <c r="H74" s="36">
        <v>4489</v>
      </c>
      <c r="I74" s="36">
        <v>7875</v>
      </c>
      <c r="J74" s="36">
        <v>15032</v>
      </c>
      <c r="K74" s="36">
        <v>14456</v>
      </c>
      <c r="L74" s="36">
        <v>10562</v>
      </c>
      <c r="M74" s="36">
        <v>16351</v>
      </c>
      <c r="N74" s="36">
        <v>17146</v>
      </c>
      <c r="O74" s="220">
        <f t="shared" si="17"/>
        <v>795</v>
      </c>
      <c r="P74" s="138">
        <f t="shared" si="18"/>
        <v>104.86208794569139</v>
      </c>
    </row>
    <row r="75" spans="1:16" ht="13.5" customHeight="1" x14ac:dyDescent="0.2">
      <c r="A75" s="122">
        <v>70</v>
      </c>
      <c r="B75" s="149" t="s">
        <v>74</v>
      </c>
      <c r="C75" s="149"/>
      <c r="D75" s="120" t="s">
        <v>57</v>
      </c>
      <c r="E75" s="36">
        <v>1246</v>
      </c>
      <c r="F75" s="36">
        <v>880</v>
      </c>
      <c r="G75" s="36">
        <v>1684</v>
      </c>
      <c r="H75" s="36">
        <v>2014</v>
      </c>
      <c r="I75" s="36">
        <v>1269</v>
      </c>
      <c r="J75" s="36">
        <v>1077</v>
      </c>
      <c r="K75" s="36">
        <v>1086</v>
      </c>
      <c r="L75" s="36">
        <v>321</v>
      </c>
      <c r="M75" s="36">
        <v>4166</v>
      </c>
      <c r="N75" s="36">
        <v>1135</v>
      </c>
      <c r="O75" s="220">
        <f t="shared" si="17"/>
        <v>-3031</v>
      </c>
      <c r="P75" s="138">
        <f t="shared" si="18"/>
        <v>27.244359097455593</v>
      </c>
    </row>
    <row r="76" spans="1:16" ht="18" customHeight="1" x14ac:dyDescent="0.2">
      <c r="A76" s="8">
        <v>71</v>
      </c>
      <c r="B76" s="154" t="s">
        <v>75</v>
      </c>
      <c r="C76" s="154"/>
      <c r="D76" s="9" t="s">
        <v>23</v>
      </c>
      <c r="E76" s="38">
        <v>1117</v>
      </c>
      <c r="F76" s="38">
        <v>1203</v>
      </c>
      <c r="G76" s="38">
        <v>1179</v>
      </c>
      <c r="H76" s="38">
        <v>1208</v>
      </c>
      <c r="I76" s="38">
        <v>1062</v>
      </c>
      <c r="J76" s="38">
        <v>1023</v>
      </c>
      <c r="K76" s="38">
        <v>1061</v>
      </c>
      <c r="L76" s="22">
        <f>SUM(L77:L79)</f>
        <v>1090</v>
      </c>
      <c r="M76" s="22">
        <f>SUM(M77:M79)</f>
        <v>1118</v>
      </c>
      <c r="N76" s="22">
        <v>1100</v>
      </c>
      <c r="O76" s="220">
        <f t="shared" si="17"/>
        <v>-18</v>
      </c>
      <c r="P76" s="138">
        <f t="shared" si="18"/>
        <v>98.389982110912342</v>
      </c>
    </row>
    <row r="77" spans="1:16" ht="13.5" customHeight="1" x14ac:dyDescent="0.2">
      <c r="A77" s="122">
        <v>72</v>
      </c>
      <c r="B77" s="155" t="s">
        <v>76</v>
      </c>
      <c r="C77" s="119" t="s">
        <v>77</v>
      </c>
      <c r="D77" s="120" t="s">
        <v>23</v>
      </c>
      <c r="E77" s="36">
        <v>576</v>
      </c>
      <c r="F77" s="36">
        <v>615</v>
      </c>
      <c r="G77" s="36">
        <v>568</v>
      </c>
      <c r="H77" s="36">
        <v>578</v>
      </c>
      <c r="I77" s="36">
        <v>482</v>
      </c>
      <c r="J77" s="36">
        <v>379</v>
      </c>
      <c r="K77" s="36">
        <v>377</v>
      </c>
      <c r="L77" s="36">
        <v>412</v>
      </c>
      <c r="M77" s="36">
        <v>415</v>
      </c>
      <c r="N77" s="36">
        <v>408</v>
      </c>
      <c r="O77" s="219">
        <f t="shared" si="17"/>
        <v>-7</v>
      </c>
      <c r="P77" s="127">
        <f t="shared" si="18"/>
        <v>98.313253012048193</v>
      </c>
    </row>
    <row r="78" spans="1:16" ht="13.5" customHeight="1" x14ac:dyDescent="0.2">
      <c r="A78" s="122">
        <v>73</v>
      </c>
      <c r="B78" s="155"/>
      <c r="C78" s="119" t="s">
        <v>78</v>
      </c>
      <c r="D78" s="120" t="s">
        <v>23</v>
      </c>
      <c r="E78" s="36">
        <v>461</v>
      </c>
      <c r="F78" s="36">
        <v>490</v>
      </c>
      <c r="G78" s="36">
        <v>529</v>
      </c>
      <c r="H78" s="36">
        <v>551</v>
      </c>
      <c r="I78" s="36">
        <v>519</v>
      </c>
      <c r="J78" s="36">
        <v>598</v>
      </c>
      <c r="K78" s="36">
        <v>636</v>
      </c>
      <c r="L78" s="36">
        <v>635</v>
      </c>
      <c r="M78" s="36">
        <v>656</v>
      </c>
      <c r="N78" s="36">
        <v>612</v>
      </c>
      <c r="O78" s="219">
        <f t="shared" si="17"/>
        <v>-44</v>
      </c>
      <c r="P78" s="127">
        <f t="shared" si="18"/>
        <v>93.292682926829272</v>
      </c>
    </row>
    <row r="79" spans="1:16" ht="13.5" customHeight="1" x14ac:dyDescent="0.2">
      <c r="A79" s="122">
        <v>74</v>
      </c>
      <c r="B79" s="155"/>
      <c r="C79" s="119" t="s">
        <v>79</v>
      </c>
      <c r="D79" s="120" t="s">
        <v>23</v>
      </c>
      <c r="E79" s="36">
        <v>80</v>
      </c>
      <c r="F79" s="36">
        <v>100</v>
      </c>
      <c r="G79" s="36">
        <v>82</v>
      </c>
      <c r="H79" s="36">
        <v>79</v>
      </c>
      <c r="I79" s="36">
        <v>61</v>
      </c>
      <c r="J79" s="36">
        <v>46</v>
      </c>
      <c r="K79" s="36">
        <v>48</v>
      </c>
      <c r="L79" s="36">
        <v>43</v>
      </c>
      <c r="M79" s="36">
        <v>47</v>
      </c>
      <c r="N79" s="36">
        <v>80</v>
      </c>
      <c r="O79" s="219">
        <f t="shared" si="17"/>
        <v>33</v>
      </c>
      <c r="P79" s="127">
        <f t="shared" si="18"/>
        <v>170.21276595744681</v>
      </c>
    </row>
    <row r="80" spans="1:16" ht="13.5" customHeight="1" x14ac:dyDescent="0.2">
      <c r="A80" s="122">
        <v>75</v>
      </c>
      <c r="B80" s="152" t="s">
        <v>80</v>
      </c>
      <c r="C80" s="152"/>
      <c r="D80" s="120" t="s">
        <v>23</v>
      </c>
      <c r="E80" s="36">
        <v>522</v>
      </c>
      <c r="F80" s="36">
        <v>533</v>
      </c>
      <c r="G80" s="36">
        <v>548</v>
      </c>
      <c r="H80" s="36">
        <v>544</v>
      </c>
      <c r="I80" s="36">
        <v>484</v>
      </c>
      <c r="J80" s="36">
        <v>485</v>
      </c>
      <c r="K80" s="36">
        <v>497</v>
      </c>
      <c r="L80" s="36">
        <v>503</v>
      </c>
      <c r="M80" s="36">
        <v>511</v>
      </c>
      <c r="N80" s="36">
        <v>500</v>
      </c>
      <c r="O80" s="219">
        <f t="shared" si="17"/>
        <v>-11</v>
      </c>
      <c r="P80" s="127">
        <f t="shared" si="18"/>
        <v>97.847358121330714</v>
      </c>
    </row>
    <row r="81" spans="1:16" ht="13.5" customHeight="1" x14ac:dyDescent="0.2">
      <c r="A81" s="122">
        <v>76</v>
      </c>
      <c r="B81" s="149" t="s">
        <v>81</v>
      </c>
      <c r="C81" s="149"/>
      <c r="D81" s="120" t="s">
        <v>82</v>
      </c>
      <c r="E81" s="42">
        <v>3.5</v>
      </c>
      <c r="F81" s="42">
        <v>18</v>
      </c>
      <c r="G81" s="42">
        <v>50</v>
      </c>
      <c r="H81" s="42">
        <v>28</v>
      </c>
      <c r="I81" s="42">
        <v>42</v>
      </c>
      <c r="J81" s="42">
        <v>45</v>
      </c>
      <c r="K81" s="42">
        <v>54</v>
      </c>
      <c r="L81" s="42">
        <v>45</v>
      </c>
      <c r="M81" s="42">
        <v>36</v>
      </c>
      <c r="N81" s="42">
        <v>27</v>
      </c>
      <c r="O81" s="127">
        <f t="shared" si="17"/>
        <v>-9</v>
      </c>
      <c r="P81" s="127">
        <f t="shared" si="18"/>
        <v>75</v>
      </c>
    </row>
    <row r="82" spans="1:16" ht="13.5" customHeight="1" x14ac:dyDescent="0.2">
      <c r="A82" s="122">
        <v>77</v>
      </c>
      <c r="B82" s="149" t="s">
        <v>83</v>
      </c>
      <c r="C82" s="149"/>
      <c r="D82" s="120" t="s">
        <v>82</v>
      </c>
      <c r="E82" s="42">
        <v>0.5</v>
      </c>
      <c r="F82" s="42">
        <v>1.9</v>
      </c>
      <c r="G82" s="42">
        <v>10</v>
      </c>
      <c r="H82" s="42">
        <v>8</v>
      </c>
      <c r="I82" s="42">
        <v>6</v>
      </c>
      <c r="J82" s="42">
        <v>6.4</v>
      </c>
      <c r="K82" s="42">
        <v>5.0999999999999996</v>
      </c>
      <c r="L82" s="42">
        <v>3.5</v>
      </c>
      <c r="M82" s="42">
        <v>3.5</v>
      </c>
      <c r="N82" s="42">
        <v>2.4</v>
      </c>
      <c r="O82" s="127">
        <f t="shared" si="17"/>
        <v>-1.1000000000000001</v>
      </c>
      <c r="P82" s="127">
        <f t="shared" si="18"/>
        <v>68.571428571428569</v>
      </c>
    </row>
    <row r="83" spans="1:16" ht="13.5" customHeight="1" x14ac:dyDescent="0.2">
      <c r="A83" s="122">
        <v>78</v>
      </c>
      <c r="B83" s="149" t="s">
        <v>84</v>
      </c>
      <c r="C83" s="149"/>
      <c r="D83" s="120" t="s">
        <v>82</v>
      </c>
      <c r="E83" s="42">
        <v>220</v>
      </c>
      <c r="F83" s="42">
        <v>2000</v>
      </c>
      <c r="G83" s="42">
        <v>425</v>
      </c>
      <c r="H83" s="42">
        <v>170</v>
      </c>
      <c r="I83" s="42">
        <v>120</v>
      </c>
      <c r="J83" s="42">
        <v>240</v>
      </c>
      <c r="K83" s="42">
        <v>200</v>
      </c>
      <c r="L83" s="42">
        <v>388</v>
      </c>
      <c r="M83" s="42">
        <v>135</v>
      </c>
      <c r="N83" s="42">
        <v>363.3</v>
      </c>
      <c r="O83" s="127">
        <f t="shared" si="17"/>
        <v>228.3</v>
      </c>
      <c r="P83" s="127">
        <f t="shared" si="18"/>
        <v>269.11111111111114</v>
      </c>
    </row>
    <row r="84" spans="1:16" ht="13.5" customHeight="1" x14ac:dyDescent="0.2">
      <c r="A84" s="122">
        <v>79</v>
      </c>
      <c r="B84" s="149" t="s">
        <v>85</v>
      </c>
      <c r="C84" s="149"/>
      <c r="D84" s="120" t="s">
        <v>82</v>
      </c>
      <c r="E84" s="42">
        <v>3.6</v>
      </c>
      <c r="F84" s="42">
        <v>0.5</v>
      </c>
      <c r="G84" s="42">
        <v>800</v>
      </c>
      <c r="H84" s="42"/>
      <c r="I84" s="42">
        <v>20</v>
      </c>
      <c r="J84" s="42"/>
      <c r="K84" s="42"/>
      <c r="L84" s="42">
        <v>3.8</v>
      </c>
      <c r="M84" s="42"/>
      <c r="N84" s="42">
        <v>0</v>
      </c>
      <c r="O84" s="127">
        <f t="shared" si="17"/>
        <v>0</v>
      </c>
      <c r="P84" s="127" t="e">
        <f t="shared" si="18"/>
        <v>#DIV/0!</v>
      </c>
    </row>
    <row r="85" spans="1:16" ht="13.5" customHeight="1" x14ac:dyDescent="0.2">
      <c r="A85" s="122">
        <v>80</v>
      </c>
      <c r="B85" s="149" t="s">
        <v>86</v>
      </c>
      <c r="C85" s="149"/>
      <c r="D85" s="120" t="s">
        <v>7</v>
      </c>
      <c r="E85" s="36">
        <v>1</v>
      </c>
      <c r="F85" s="36">
        <v>1</v>
      </c>
      <c r="G85" s="36">
        <v>1</v>
      </c>
      <c r="H85" s="36">
        <v>1</v>
      </c>
      <c r="I85" s="36">
        <v>1</v>
      </c>
      <c r="J85" s="36">
        <v>1</v>
      </c>
      <c r="K85" s="36">
        <v>1</v>
      </c>
      <c r="L85" s="36">
        <v>1</v>
      </c>
      <c r="M85" s="36">
        <v>1</v>
      </c>
      <c r="N85" s="36">
        <v>1</v>
      </c>
      <c r="O85" s="219">
        <f t="shared" si="17"/>
        <v>0</v>
      </c>
      <c r="P85" s="127">
        <f t="shared" si="18"/>
        <v>100</v>
      </c>
    </row>
    <row r="86" spans="1:16" ht="13.5" customHeight="1" x14ac:dyDescent="0.2">
      <c r="A86" s="122">
        <v>81</v>
      </c>
      <c r="B86" s="149" t="s">
        <v>87</v>
      </c>
      <c r="C86" s="149"/>
      <c r="D86" s="120" t="s">
        <v>7</v>
      </c>
      <c r="E86" s="36">
        <v>26</v>
      </c>
      <c r="F86" s="36">
        <v>25</v>
      </c>
      <c r="G86" s="36">
        <v>25</v>
      </c>
      <c r="H86" s="36">
        <v>25</v>
      </c>
      <c r="I86" s="36">
        <v>25</v>
      </c>
      <c r="J86" s="36">
        <v>25</v>
      </c>
      <c r="K86" s="36">
        <v>27</v>
      </c>
      <c r="L86" s="36">
        <v>25</v>
      </c>
      <c r="M86" s="36">
        <v>25</v>
      </c>
      <c r="N86" s="36">
        <v>26</v>
      </c>
      <c r="O86" s="219">
        <f t="shared" si="17"/>
        <v>1</v>
      </c>
      <c r="P86" s="127">
        <f t="shared" si="18"/>
        <v>104</v>
      </c>
    </row>
    <row r="87" spans="1:16" ht="13.5" customHeight="1" x14ac:dyDescent="0.2">
      <c r="A87" s="122">
        <v>82</v>
      </c>
      <c r="B87" s="149" t="s">
        <v>88</v>
      </c>
      <c r="C87" s="149"/>
      <c r="D87" s="120" t="s">
        <v>23</v>
      </c>
      <c r="E87" s="36">
        <v>775</v>
      </c>
      <c r="F87" s="36">
        <v>729</v>
      </c>
      <c r="G87" s="36">
        <v>670</v>
      </c>
      <c r="H87" s="36">
        <v>696</v>
      </c>
      <c r="I87" s="36">
        <v>667</v>
      </c>
      <c r="J87" s="36">
        <v>665</v>
      </c>
      <c r="K87" s="36">
        <v>634</v>
      </c>
      <c r="L87" s="36">
        <v>656</v>
      </c>
      <c r="M87" s="36">
        <v>654</v>
      </c>
      <c r="N87" s="36">
        <v>676</v>
      </c>
      <c r="O87" s="219">
        <f t="shared" si="17"/>
        <v>22</v>
      </c>
      <c r="P87" s="127">
        <f t="shared" si="18"/>
        <v>103.36391437308869</v>
      </c>
    </row>
    <row r="88" spans="1:16" ht="13.5" customHeight="1" x14ac:dyDescent="0.2">
      <c r="A88" s="122">
        <v>83</v>
      </c>
      <c r="B88" s="149" t="s">
        <v>89</v>
      </c>
      <c r="C88" s="149"/>
      <c r="D88" s="120" t="s">
        <v>23</v>
      </c>
      <c r="E88" s="36">
        <v>369</v>
      </c>
      <c r="F88" s="36">
        <v>349</v>
      </c>
      <c r="G88" s="36">
        <v>330</v>
      </c>
      <c r="H88" s="36">
        <v>349</v>
      </c>
      <c r="I88" s="36">
        <v>334</v>
      </c>
      <c r="J88" s="36">
        <v>333</v>
      </c>
      <c r="K88" s="36">
        <v>323</v>
      </c>
      <c r="L88" s="36">
        <v>330</v>
      </c>
      <c r="M88" s="36">
        <v>331</v>
      </c>
      <c r="N88" s="36">
        <v>342</v>
      </c>
      <c r="O88" s="219">
        <f t="shared" si="17"/>
        <v>11</v>
      </c>
      <c r="P88" s="127">
        <f t="shared" si="18"/>
        <v>103.32326283987916</v>
      </c>
    </row>
    <row r="89" spans="1:16" ht="13.5" customHeight="1" x14ac:dyDescent="0.2">
      <c r="A89" s="122">
        <v>84</v>
      </c>
      <c r="B89" s="149" t="s">
        <v>90</v>
      </c>
      <c r="C89" s="149"/>
      <c r="D89" s="120" t="s">
        <v>23</v>
      </c>
      <c r="E89" s="36">
        <v>72</v>
      </c>
      <c r="F89" s="36">
        <v>63</v>
      </c>
      <c r="G89" s="36">
        <v>76</v>
      </c>
      <c r="H89" s="36">
        <v>62</v>
      </c>
      <c r="I89" s="36">
        <v>74</v>
      </c>
      <c r="J89" s="36">
        <v>61</v>
      </c>
      <c r="K89" s="36">
        <v>62</v>
      </c>
      <c r="L89" s="36">
        <v>64</v>
      </c>
      <c r="M89" s="36">
        <v>64</v>
      </c>
      <c r="N89" s="36">
        <v>65</v>
      </c>
      <c r="O89" s="219">
        <f t="shared" si="17"/>
        <v>1</v>
      </c>
      <c r="P89" s="127">
        <f t="shared" si="18"/>
        <v>101.5625</v>
      </c>
    </row>
    <row r="90" spans="1:16" ht="13.5" customHeight="1" x14ac:dyDescent="0.2">
      <c r="A90" s="122">
        <v>85</v>
      </c>
      <c r="B90" s="149" t="s">
        <v>89</v>
      </c>
      <c r="C90" s="149"/>
      <c r="D90" s="120" t="s">
        <v>23</v>
      </c>
      <c r="E90" s="36">
        <v>43</v>
      </c>
      <c r="F90" s="36">
        <v>45</v>
      </c>
      <c r="G90" s="36">
        <v>46</v>
      </c>
      <c r="H90" s="36">
        <v>45</v>
      </c>
      <c r="I90" s="36">
        <v>43</v>
      </c>
      <c r="J90" s="36">
        <v>46</v>
      </c>
      <c r="K90" s="36">
        <v>44</v>
      </c>
      <c r="L90" s="36">
        <v>54</v>
      </c>
      <c r="M90" s="36">
        <v>46</v>
      </c>
      <c r="N90" s="36">
        <v>49</v>
      </c>
      <c r="O90" s="219">
        <f t="shared" si="17"/>
        <v>3</v>
      </c>
      <c r="P90" s="127">
        <f t="shared" si="18"/>
        <v>106.5217391304348</v>
      </c>
    </row>
    <row r="91" spans="1:16" ht="13.5" customHeight="1" x14ac:dyDescent="0.2">
      <c r="A91" s="122">
        <v>86</v>
      </c>
      <c r="B91" s="149" t="s">
        <v>91</v>
      </c>
      <c r="C91" s="149"/>
      <c r="D91" s="120" t="s">
        <v>23</v>
      </c>
      <c r="E91" s="36">
        <v>37</v>
      </c>
      <c r="F91" s="36">
        <v>36</v>
      </c>
      <c r="G91" s="36">
        <v>36</v>
      </c>
      <c r="H91" s="36">
        <v>36</v>
      </c>
      <c r="I91" s="36">
        <v>35</v>
      </c>
      <c r="J91" s="36">
        <v>33</v>
      </c>
      <c r="K91" s="36">
        <v>33</v>
      </c>
      <c r="L91" s="36">
        <v>34</v>
      </c>
      <c r="M91" s="36">
        <v>35</v>
      </c>
      <c r="N91" s="36">
        <v>36</v>
      </c>
      <c r="O91" s="219">
        <f t="shared" si="17"/>
        <v>1</v>
      </c>
      <c r="P91" s="127">
        <f t="shared" si="18"/>
        <v>102.85714285714285</v>
      </c>
    </row>
    <row r="92" spans="1:16" ht="13.5" customHeight="1" x14ac:dyDescent="0.2">
      <c r="A92" s="122">
        <v>87</v>
      </c>
      <c r="B92" s="149" t="s">
        <v>89</v>
      </c>
      <c r="C92" s="149"/>
      <c r="D92" s="120" t="s">
        <v>23</v>
      </c>
      <c r="E92" s="36">
        <v>28</v>
      </c>
      <c r="F92" s="36">
        <v>28</v>
      </c>
      <c r="G92" s="36">
        <v>28</v>
      </c>
      <c r="H92" s="36">
        <v>28</v>
      </c>
      <c r="I92" s="36">
        <v>28</v>
      </c>
      <c r="J92" s="36">
        <v>29</v>
      </c>
      <c r="K92" s="36">
        <v>27</v>
      </c>
      <c r="L92" s="36">
        <v>28</v>
      </c>
      <c r="M92" s="36">
        <v>28</v>
      </c>
      <c r="N92" s="36">
        <v>30</v>
      </c>
      <c r="O92" s="219">
        <f t="shared" si="17"/>
        <v>2</v>
      </c>
      <c r="P92" s="127">
        <f t="shared" si="18"/>
        <v>107.14285714285714</v>
      </c>
    </row>
    <row r="93" spans="1:16" ht="13.5" customHeight="1" x14ac:dyDescent="0.2">
      <c r="A93" s="122">
        <v>88</v>
      </c>
      <c r="B93" s="149" t="s">
        <v>92</v>
      </c>
      <c r="C93" s="149"/>
      <c r="D93" s="120" t="s">
        <v>23</v>
      </c>
      <c r="E93" s="36">
        <v>111</v>
      </c>
      <c r="F93" s="36">
        <v>65</v>
      </c>
      <c r="G93" s="36">
        <v>48</v>
      </c>
      <c r="H93" s="36">
        <v>72</v>
      </c>
      <c r="I93" s="36">
        <v>44</v>
      </c>
      <c r="J93" s="36">
        <v>52</v>
      </c>
      <c r="K93" s="36">
        <v>60</v>
      </c>
      <c r="L93" s="36">
        <v>79</v>
      </c>
      <c r="M93" s="36">
        <v>77</v>
      </c>
      <c r="N93" s="36">
        <v>99</v>
      </c>
      <c r="O93" s="219">
        <f t="shared" si="17"/>
        <v>22</v>
      </c>
      <c r="P93" s="127">
        <f t="shared" si="18"/>
        <v>128.57142857142858</v>
      </c>
    </row>
    <row r="94" spans="1:16" ht="13.5" customHeight="1" x14ac:dyDescent="0.2">
      <c r="A94" s="122">
        <v>89</v>
      </c>
      <c r="B94" s="149" t="s">
        <v>93</v>
      </c>
      <c r="C94" s="149"/>
      <c r="D94" s="120" t="s">
        <v>23</v>
      </c>
      <c r="E94" s="36">
        <v>80</v>
      </c>
      <c r="F94" s="36">
        <v>60</v>
      </c>
      <c r="G94" s="36">
        <v>80</v>
      </c>
      <c r="H94" s="36">
        <v>80</v>
      </c>
      <c r="I94" s="36">
        <v>80</v>
      </c>
      <c r="J94" s="36">
        <v>63</v>
      </c>
      <c r="K94" s="36">
        <v>47</v>
      </c>
      <c r="L94" s="36">
        <v>45</v>
      </c>
      <c r="M94" s="36">
        <v>40</v>
      </c>
      <c r="N94" s="36">
        <v>40</v>
      </c>
      <c r="O94" s="219">
        <f t="shared" si="17"/>
        <v>0</v>
      </c>
      <c r="P94" s="127">
        <f t="shared" si="18"/>
        <v>100</v>
      </c>
    </row>
    <row r="95" spans="1:16" ht="13.5" customHeight="1" x14ac:dyDescent="0.2">
      <c r="A95" s="122">
        <v>90</v>
      </c>
      <c r="B95" s="149" t="s">
        <v>94</v>
      </c>
      <c r="C95" s="149"/>
      <c r="D95" s="120" t="s">
        <v>23</v>
      </c>
      <c r="E95" s="36">
        <v>14</v>
      </c>
      <c r="F95" s="36">
        <v>13</v>
      </c>
      <c r="G95" s="36">
        <v>11</v>
      </c>
      <c r="H95" s="36">
        <v>24</v>
      </c>
      <c r="I95" s="36">
        <v>23</v>
      </c>
      <c r="J95" s="36">
        <v>17</v>
      </c>
      <c r="K95" s="36">
        <v>20</v>
      </c>
      <c r="L95" s="36">
        <v>11</v>
      </c>
      <c r="M95" s="36">
        <v>2</v>
      </c>
      <c r="N95" s="36">
        <v>8</v>
      </c>
      <c r="O95" s="219">
        <f t="shared" si="17"/>
        <v>6</v>
      </c>
      <c r="P95" s="127">
        <f t="shared" si="18"/>
        <v>400</v>
      </c>
    </row>
    <row r="96" spans="1:16" ht="13.5" customHeight="1" x14ac:dyDescent="0.2">
      <c r="A96" s="122">
        <v>91</v>
      </c>
      <c r="B96" s="149" t="s">
        <v>95</v>
      </c>
      <c r="C96" s="149"/>
      <c r="D96" s="120" t="s">
        <v>23</v>
      </c>
      <c r="E96" s="36">
        <v>13</v>
      </c>
      <c r="F96" s="36">
        <v>12</v>
      </c>
      <c r="G96" s="36">
        <v>11</v>
      </c>
      <c r="H96" s="36">
        <v>24</v>
      </c>
      <c r="I96" s="36">
        <v>23</v>
      </c>
      <c r="J96" s="36">
        <v>17</v>
      </c>
      <c r="K96" s="36">
        <v>20</v>
      </c>
      <c r="L96" s="36">
        <v>11</v>
      </c>
      <c r="M96" s="36">
        <v>2</v>
      </c>
      <c r="N96" s="36">
        <v>8</v>
      </c>
      <c r="O96" s="219">
        <f t="shared" si="17"/>
        <v>6</v>
      </c>
      <c r="P96" s="127">
        <f t="shared" si="18"/>
        <v>400</v>
      </c>
    </row>
    <row r="97" spans="1:16" ht="27" customHeight="1" x14ac:dyDescent="0.2">
      <c r="A97" s="122">
        <v>92</v>
      </c>
      <c r="B97" s="149" t="s">
        <v>96</v>
      </c>
      <c r="C97" s="149"/>
      <c r="D97" s="120" t="s">
        <v>23</v>
      </c>
      <c r="E97" s="36"/>
      <c r="F97" s="36"/>
      <c r="G97" s="36">
        <v>3</v>
      </c>
      <c r="H97" s="36">
        <v>1</v>
      </c>
      <c r="I97" s="36">
        <v>1</v>
      </c>
      <c r="J97" s="36"/>
      <c r="K97" s="36">
        <v>1</v>
      </c>
      <c r="L97" s="36"/>
      <c r="M97" s="36"/>
      <c r="N97" s="36">
        <v>1</v>
      </c>
      <c r="O97" s="219">
        <f t="shared" si="17"/>
        <v>1</v>
      </c>
      <c r="P97" s="127" t="e">
        <f t="shared" si="18"/>
        <v>#DIV/0!</v>
      </c>
    </row>
    <row r="98" spans="1:16" ht="13.5" customHeight="1" x14ac:dyDescent="0.2">
      <c r="A98" s="122">
        <v>93</v>
      </c>
      <c r="B98" s="149" t="s">
        <v>97</v>
      </c>
      <c r="C98" s="149"/>
      <c r="D98" s="120" t="s">
        <v>23</v>
      </c>
      <c r="E98" s="36"/>
      <c r="F98" s="36"/>
      <c r="G98" s="36"/>
      <c r="H98" s="36"/>
      <c r="I98" s="36">
        <v>1</v>
      </c>
      <c r="J98" s="36"/>
      <c r="K98" s="36"/>
      <c r="L98" s="36">
        <v>1</v>
      </c>
      <c r="M98" s="36"/>
      <c r="N98" s="36">
        <v>0</v>
      </c>
      <c r="O98" s="219">
        <f t="shared" si="17"/>
        <v>0</v>
      </c>
      <c r="P98" s="127" t="e">
        <f t="shared" si="18"/>
        <v>#DIV/0!</v>
      </c>
    </row>
    <row r="99" spans="1:16" ht="13.5" customHeight="1" x14ac:dyDescent="0.2">
      <c r="A99" s="122">
        <v>94</v>
      </c>
      <c r="B99" s="149" t="s">
        <v>98</v>
      </c>
      <c r="C99" s="149"/>
      <c r="D99" s="120" t="s">
        <v>23</v>
      </c>
      <c r="E99" s="36">
        <v>63</v>
      </c>
      <c r="F99" s="36">
        <v>24</v>
      </c>
      <c r="G99" s="36">
        <v>11</v>
      </c>
      <c r="H99" s="36">
        <v>28</v>
      </c>
      <c r="I99" s="36">
        <v>18</v>
      </c>
      <c r="J99" s="36">
        <v>17</v>
      </c>
      <c r="K99" s="36">
        <v>27</v>
      </c>
      <c r="L99" s="36">
        <v>36</v>
      </c>
      <c r="M99" s="36">
        <v>18</v>
      </c>
      <c r="N99" s="36">
        <v>42</v>
      </c>
      <c r="O99" s="219">
        <f t="shared" si="17"/>
        <v>24</v>
      </c>
      <c r="P99" s="127">
        <f t="shared" si="18"/>
        <v>233.33333333333334</v>
      </c>
    </row>
    <row r="100" spans="1:16" ht="13.5" customHeight="1" x14ac:dyDescent="0.2">
      <c r="A100" s="122">
        <v>95</v>
      </c>
      <c r="B100" s="149" t="s">
        <v>99</v>
      </c>
      <c r="C100" s="149"/>
      <c r="D100" s="120" t="s">
        <v>7</v>
      </c>
      <c r="E100" s="36">
        <v>8</v>
      </c>
      <c r="F100" s="36">
        <v>4</v>
      </c>
      <c r="G100" s="36">
        <v>6</v>
      </c>
      <c r="H100" s="36">
        <v>2</v>
      </c>
      <c r="I100" s="36">
        <v>7</v>
      </c>
      <c r="J100" s="36">
        <v>5</v>
      </c>
      <c r="K100" s="36">
        <v>8</v>
      </c>
      <c r="L100" s="36">
        <v>9</v>
      </c>
      <c r="M100" s="36">
        <v>4</v>
      </c>
      <c r="N100" s="36">
        <v>10</v>
      </c>
      <c r="O100" s="219">
        <f t="shared" si="17"/>
        <v>6</v>
      </c>
      <c r="P100" s="127">
        <f t="shared" si="18"/>
        <v>250</v>
      </c>
    </row>
    <row r="101" spans="1:16" ht="13.5" customHeight="1" x14ac:dyDescent="0.2">
      <c r="A101" s="122">
        <v>96</v>
      </c>
      <c r="B101" s="149" t="s">
        <v>100</v>
      </c>
      <c r="C101" s="149"/>
      <c r="D101" s="120" t="s">
        <v>23</v>
      </c>
      <c r="E101" s="36">
        <v>7</v>
      </c>
      <c r="F101" s="36">
        <v>5</v>
      </c>
      <c r="G101" s="36">
        <v>4</v>
      </c>
      <c r="H101" s="36">
        <v>1</v>
      </c>
      <c r="I101" s="36">
        <v>6</v>
      </c>
      <c r="J101" s="36">
        <v>4</v>
      </c>
      <c r="K101" s="36">
        <v>9</v>
      </c>
      <c r="L101" s="36">
        <v>8</v>
      </c>
      <c r="M101" s="36">
        <v>3</v>
      </c>
      <c r="N101" s="36">
        <v>6</v>
      </c>
      <c r="O101" s="219">
        <f t="shared" si="17"/>
        <v>3</v>
      </c>
      <c r="P101" s="127">
        <f t="shared" si="18"/>
        <v>200</v>
      </c>
    </row>
    <row r="102" spans="1:16" ht="19.5" customHeight="1" x14ac:dyDescent="0.2">
      <c r="A102" s="150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6" ht="18" customHeight="1" x14ac:dyDescent="0.2"/>
    <row r="104" spans="1:16" ht="18" customHeight="1" x14ac:dyDescent="0.2"/>
    <row r="105" spans="1:16" s="28" customFormat="1" ht="18" customHeight="1" x14ac:dyDescent="0.2">
      <c r="B105" s="151" t="s">
        <v>102</v>
      </c>
      <c r="C105" s="151"/>
      <c r="D105" s="29"/>
    </row>
    <row r="106" spans="1:16" s="28" customFormat="1" ht="18" customHeight="1" x14ac:dyDescent="0.2">
      <c r="B106" s="148" t="s">
        <v>103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</sheetData>
  <mergeCells count="109">
    <mergeCell ref="B99:C99"/>
    <mergeCell ref="B100:C100"/>
    <mergeCell ref="B101:C101"/>
    <mergeCell ref="A102:P102"/>
    <mergeCell ref="B105:C105"/>
    <mergeCell ref="B106:O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K4:K5"/>
    <mergeCell ref="L4:L5"/>
    <mergeCell ref="O4:P4"/>
    <mergeCell ref="B6:C6"/>
    <mergeCell ref="B7:C7"/>
    <mergeCell ref="B8:C8"/>
    <mergeCell ref="A2:P2"/>
    <mergeCell ref="I3:P3"/>
    <mergeCell ref="A4:A5"/>
    <mergeCell ref="B4:C5"/>
    <mergeCell ref="D4:D5"/>
    <mergeCell ref="E4:E5"/>
    <mergeCell ref="G4:G5"/>
    <mergeCell ref="H4:H5"/>
    <mergeCell ref="I4:I5"/>
    <mergeCell ref="J4:J5"/>
    <mergeCell ref="M4:M5"/>
    <mergeCell ref="N4:N5"/>
    <mergeCell ref="F4:F5"/>
  </mergeCells>
  <pageMargins left="0.6692913385826772" right="0.43307086614173229" top="0.56999999999999995" bottom="0.27559055118110237" header="0.15748031496062992" footer="0.1574803149606299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107"/>
  <sheetViews>
    <sheetView workbookViewId="0">
      <selection activeCell="O6" sqref="O6:P101"/>
    </sheetView>
  </sheetViews>
  <sheetFormatPr defaultRowHeight="11.25" x14ac:dyDescent="0.2"/>
  <cols>
    <col min="1" max="1" width="3.5703125" style="60" customWidth="1"/>
    <col min="2" max="2" width="15.85546875" style="60" customWidth="1"/>
    <col min="3" max="3" width="13" style="60" customWidth="1"/>
    <col min="4" max="4" width="8.42578125" style="60" customWidth="1"/>
    <col min="5" max="14" width="6.85546875" style="60" customWidth="1"/>
    <col min="15" max="15" width="7" style="60" customWidth="1"/>
    <col min="16" max="16" width="6.140625" style="60" customWidth="1"/>
    <col min="17" max="17" width="0.7109375" style="60" customWidth="1"/>
    <col min="18" max="16384" width="9.140625" style="60"/>
  </cols>
  <sheetData>
    <row r="1" spans="1:16" ht="15" customHeight="1" x14ac:dyDescent="0.2">
      <c r="A1" s="58"/>
      <c r="B1" s="58" t="s">
        <v>109</v>
      </c>
      <c r="C1" s="59"/>
      <c r="D1" s="59"/>
      <c r="H1" s="4"/>
      <c r="I1" s="4"/>
      <c r="J1" s="4"/>
      <c r="K1" s="4"/>
      <c r="L1" s="61"/>
      <c r="M1" s="61"/>
      <c r="N1" s="61"/>
      <c r="O1" s="4"/>
      <c r="P1" s="4"/>
    </row>
    <row r="2" spans="1:16" ht="18.75" customHeight="1" x14ac:dyDescent="0.2">
      <c r="A2" s="215" t="s">
        <v>121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6" ht="14.25" customHeight="1" x14ac:dyDescent="0.2">
      <c r="I3" s="62"/>
      <c r="J3" s="170" t="s">
        <v>119</v>
      </c>
      <c r="K3" s="170"/>
      <c r="L3" s="170"/>
      <c r="M3" s="170"/>
      <c r="N3" s="170"/>
      <c r="O3" s="170"/>
      <c r="P3" s="170"/>
    </row>
    <row r="4" spans="1:16" s="63" customFormat="1" ht="15" customHeight="1" x14ac:dyDescent="0.2">
      <c r="A4" s="155" t="s">
        <v>1</v>
      </c>
      <c r="B4" s="149" t="s">
        <v>2</v>
      </c>
      <c r="C4" s="149"/>
      <c r="D4" s="155" t="s">
        <v>3</v>
      </c>
      <c r="E4" s="165">
        <v>2008</v>
      </c>
      <c r="F4" s="165">
        <v>2009</v>
      </c>
      <c r="G4" s="165">
        <v>2010</v>
      </c>
      <c r="H4" s="165">
        <v>2011</v>
      </c>
      <c r="I4" s="165">
        <v>2012</v>
      </c>
      <c r="J4" s="165">
        <v>2013</v>
      </c>
      <c r="K4" s="165">
        <v>2014</v>
      </c>
      <c r="L4" s="165">
        <v>2015</v>
      </c>
      <c r="M4" s="165">
        <v>2016</v>
      </c>
      <c r="N4" s="165">
        <v>2017</v>
      </c>
      <c r="O4" s="167" t="s">
        <v>118</v>
      </c>
      <c r="P4" s="168"/>
    </row>
    <row r="5" spans="1:16" s="63" customFormat="1" ht="15" customHeight="1" x14ac:dyDescent="0.2">
      <c r="A5" s="155"/>
      <c r="B5" s="149"/>
      <c r="C5" s="149"/>
      <c r="D5" s="15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23" t="s">
        <v>4</v>
      </c>
      <c r="P5" s="123" t="s">
        <v>5</v>
      </c>
    </row>
    <row r="6" spans="1:16" s="63" customFormat="1" ht="13.5" customHeight="1" x14ac:dyDescent="0.2">
      <c r="A6" s="90">
        <v>1</v>
      </c>
      <c r="B6" s="149" t="s">
        <v>6</v>
      </c>
      <c r="C6" s="149"/>
      <c r="D6" s="90" t="s">
        <v>7</v>
      </c>
      <c r="E6" s="64">
        <v>5</v>
      </c>
      <c r="F6" s="64">
        <v>5</v>
      </c>
      <c r="G6" s="64">
        <v>5</v>
      </c>
      <c r="H6" s="64">
        <v>5</v>
      </c>
      <c r="I6" s="64">
        <v>5</v>
      </c>
      <c r="J6" s="64">
        <v>5</v>
      </c>
      <c r="K6" s="64">
        <v>5</v>
      </c>
      <c r="L6" s="64">
        <v>5</v>
      </c>
      <c r="M6" s="64">
        <v>5</v>
      </c>
      <c r="N6" s="64">
        <v>5</v>
      </c>
      <c r="O6" s="219">
        <f>N6-M6</f>
        <v>0</v>
      </c>
      <c r="P6" s="127">
        <f>N6/M6*100</f>
        <v>100</v>
      </c>
    </row>
    <row r="7" spans="1:16" s="63" customFormat="1" ht="13.5" customHeight="1" x14ac:dyDescent="0.2">
      <c r="A7" s="90">
        <v>2</v>
      </c>
      <c r="B7" s="149" t="s">
        <v>8</v>
      </c>
      <c r="C7" s="149"/>
      <c r="D7" s="90" t="s">
        <v>9</v>
      </c>
      <c r="E7" s="64">
        <v>12762</v>
      </c>
      <c r="F7" s="64">
        <v>12762</v>
      </c>
      <c r="G7" s="64">
        <v>12762</v>
      </c>
      <c r="H7" s="64">
        <v>12762</v>
      </c>
      <c r="I7" s="64">
        <v>12762</v>
      </c>
      <c r="J7" s="64">
        <v>12762</v>
      </c>
      <c r="K7" s="64">
        <v>12762</v>
      </c>
      <c r="L7" s="64">
        <v>12762</v>
      </c>
      <c r="M7" s="64">
        <v>12762</v>
      </c>
      <c r="N7" s="64">
        <v>12762</v>
      </c>
      <c r="O7" s="219">
        <f t="shared" ref="O7:O70" si="0">N7-M7</f>
        <v>0</v>
      </c>
      <c r="P7" s="127">
        <f t="shared" ref="P7:P70" si="1">N7/M7*100</f>
        <v>100</v>
      </c>
    </row>
    <row r="8" spans="1:16" s="63" customFormat="1" ht="13.5" customHeight="1" x14ac:dyDescent="0.2">
      <c r="A8" s="90">
        <v>3</v>
      </c>
      <c r="B8" s="149" t="s">
        <v>10</v>
      </c>
      <c r="C8" s="149"/>
      <c r="D8" s="90" t="s">
        <v>11</v>
      </c>
      <c r="E8" s="64">
        <v>50</v>
      </c>
      <c r="F8" s="64">
        <v>50</v>
      </c>
      <c r="G8" s="64">
        <v>50</v>
      </c>
      <c r="H8" s="64">
        <v>50</v>
      </c>
      <c r="I8" s="64">
        <v>50</v>
      </c>
      <c r="J8" s="64">
        <v>50</v>
      </c>
      <c r="K8" s="64">
        <v>50</v>
      </c>
      <c r="L8" s="64">
        <v>50</v>
      </c>
      <c r="M8" s="64">
        <v>50</v>
      </c>
      <c r="N8" s="64">
        <v>50</v>
      </c>
      <c r="O8" s="219">
        <f t="shared" si="0"/>
        <v>0</v>
      </c>
      <c r="P8" s="127">
        <f t="shared" si="1"/>
        <v>100</v>
      </c>
    </row>
    <row r="9" spans="1:16" s="63" customFormat="1" ht="18" customHeight="1" x14ac:dyDescent="0.2">
      <c r="A9" s="65">
        <v>4</v>
      </c>
      <c r="B9" s="154" t="s">
        <v>12</v>
      </c>
      <c r="C9" s="154"/>
      <c r="D9" s="9" t="s">
        <v>13</v>
      </c>
      <c r="E9" s="22">
        <f>E10+E11</f>
        <v>869</v>
      </c>
      <c r="F9" s="22">
        <v>880</v>
      </c>
      <c r="G9" s="22">
        <f>G10+G11</f>
        <v>869</v>
      </c>
      <c r="H9" s="22">
        <f>H10+H11</f>
        <v>875</v>
      </c>
      <c r="I9" s="22">
        <f>I10+I11</f>
        <v>909</v>
      </c>
      <c r="J9" s="22">
        <f>J10+J11</f>
        <v>919</v>
      </c>
      <c r="K9" s="22">
        <v>916</v>
      </c>
      <c r="L9" s="22">
        <v>938</v>
      </c>
      <c r="M9" s="22">
        <v>940</v>
      </c>
      <c r="N9" s="93">
        <f>N10+N11</f>
        <v>978</v>
      </c>
      <c r="O9" s="219">
        <f t="shared" si="0"/>
        <v>38</v>
      </c>
      <c r="P9" s="127">
        <f t="shared" si="1"/>
        <v>104.04255319148936</v>
      </c>
    </row>
    <row r="10" spans="1:16" s="63" customFormat="1" ht="13.5" customHeight="1" x14ac:dyDescent="0.2">
      <c r="A10" s="90">
        <v>5</v>
      </c>
      <c r="B10" s="149" t="s">
        <v>14</v>
      </c>
      <c r="C10" s="149"/>
      <c r="D10" s="90" t="s">
        <v>13</v>
      </c>
      <c r="E10" s="11">
        <v>173</v>
      </c>
      <c r="F10" s="11">
        <v>177</v>
      </c>
      <c r="G10" s="11">
        <v>176</v>
      </c>
      <c r="H10" s="11">
        <v>178</v>
      </c>
      <c r="I10" s="11">
        <v>298</v>
      </c>
      <c r="J10" s="11">
        <v>298</v>
      </c>
      <c r="K10" s="11">
        <v>297</v>
      </c>
      <c r="L10" s="11">
        <v>206</v>
      </c>
      <c r="M10" s="11">
        <v>314</v>
      </c>
      <c r="N10" s="91">
        <v>354</v>
      </c>
      <c r="O10" s="219">
        <f t="shared" si="0"/>
        <v>40</v>
      </c>
      <c r="P10" s="127">
        <f t="shared" si="1"/>
        <v>112.73885350318471</v>
      </c>
    </row>
    <row r="11" spans="1:16" s="63" customFormat="1" ht="13.5" customHeight="1" x14ac:dyDescent="0.2">
      <c r="A11" s="90">
        <v>6</v>
      </c>
      <c r="B11" s="149" t="s">
        <v>15</v>
      </c>
      <c r="C11" s="149"/>
      <c r="D11" s="90" t="s">
        <v>13</v>
      </c>
      <c r="E11" s="11">
        <v>696</v>
      </c>
      <c r="F11" s="11">
        <v>703</v>
      </c>
      <c r="G11" s="11">
        <v>693</v>
      </c>
      <c r="H11" s="11">
        <v>697</v>
      </c>
      <c r="I11" s="11">
        <v>611</v>
      </c>
      <c r="J11" s="11">
        <v>621</v>
      </c>
      <c r="K11" s="11">
        <v>619</v>
      </c>
      <c r="L11" s="11">
        <v>732</v>
      </c>
      <c r="M11" s="11">
        <v>626</v>
      </c>
      <c r="N11" s="91">
        <v>624</v>
      </c>
      <c r="O11" s="219">
        <f t="shared" si="0"/>
        <v>-2</v>
      </c>
      <c r="P11" s="127">
        <f t="shared" si="1"/>
        <v>99.680511182108617</v>
      </c>
    </row>
    <row r="12" spans="1:16" s="63" customFormat="1" ht="13.5" customHeight="1" x14ac:dyDescent="0.2">
      <c r="A12" s="90">
        <v>7</v>
      </c>
      <c r="B12" s="149" t="s">
        <v>16</v>
      </c>
      <c r="C12" s="149"/>
      <c r="D12" s="90" t="s">
        <v>17</v>
      </c>
      <c r="E12" s="12">
        <f>E11/E9*100</f>
        <v>80.092059838895281</v>
      </c>
      <c r="F12" s="12">
        <v>79.886363636363626</v>
      </c>
      <c r="G12" s="12">
        <v>79.74683544303798</v>
      </c>
      <c r="H12" s="12">
        <v>79.657142857142858</v>
      </c>
      <c r="I12" s="12">
        <v>67.21672167216721</v>
      </c>
      <c r="J12" s="12">
        <f>J11/J9*100</f>
        <v>67.573449401523405</v>
      </c>
      <c r="K12" s="12">
        <f>K11/K9*100</f>
        <v>67.576419213973807</v>
      </c>
      <c r="L12" s="12">
        <f>L11/L9*100</f>
        <v>78.038379530916842</v>
      </c>
      <c r="M12" s="12">
        <v>66.59574468085107</v>
      </c>
      <c r="N12" s="95">
        <f t="shared" ref="N12" si="2">N11/N9*100</f>
        <v>63.803680981595093</v>
      </c>
      <c r="O12" s="127">
        <f t="shared" si="0"/>
        <v>-2.7920636992559764</v>
      </c>
      <c r="P12" s="127">
        <f t="shared" si="1"/>
        <v>95.807444285462267</v>
      </c>
    </row>
    <row r="13" spans="1:16" s="63" customFormat="1" ht="13.5" customHeight="1" x14ac:dyDescent="0.2">
      <c r="A13" s="90">
        <v>8</v>
      </c>
      <c r="B13" s="149" t="s">
        <v>18</v>
      </c>
      <c r="C13" s="149"/>
      <c r="D13" s="90" t="s">
        <v>13</v>
      </c>
      <c r="E13" s="11">
        <v>108</v>
      </c>
      <c r="F13" s="11">
        <v>109</v>
      </c>
      <c r="G13" s="11">
        <v>107</v>
      </c>
      <c r="H13" s="11">
        <v>104</v>
      </c>
      <c r="I13" s="11">
        <v>138</v>
      </c>
      <c r="J13" s="11">
        <v>148</v>
      </c>
      <c r="K13" s="11">
        <v>149</v>
      </c>
      <c r="L13" s="11">
        <v>173</v>
      </c>
      <c r="M13" s="11">
        <v>176</v>
      </c>
      <c r="N13" s="91">
        <v>185</v>
      </c>
      <c r="O13" s="219">
        <f t="shared" si="0"/>
        <v>9</v>
      </c>
      <c r="P13" s="127">
        <f t="shared" si="1"/>
        <v>105.11363636363636</v>
      </c>
    </row>
    <row r="14" spans="1:16" s="63" customFormat="1" ht="13.5" customHeight="1" x14ac:dyDescent="0.2">
      <c r="A14" s="90">
        <v>9</v>
      </c>
      <c r="B14" s="164" t="s">
        <v>19</v>
      </c>
      <c r="C14" s="164"/>
      <c r="D14" s="90" t="s">
        <v>17</v>
      </c>
      <c r="E14" s="12">
        <f>E13/E9*100</f>
        <v>12.428078250863061</v>
      </c>
      <c r="F14" s="12">
        <v>12.386363636363637</v>
      </c>
      <c r="G14" s="12">
        <v>12.31300345224396</v>
      </c>
      <c r="H14" s="12">
        <v>11.885714285714286</v>
      </c>
      <c r="I14" s="12">
        <v>15.181518151815181</v>
      </c>
      <c r="J14" s="12">
        <f>J13/J9*100</f>
        <v>16.104461371055496</v>
      </c>
      <c r="K14" s="12">
        <f>K13/K9*100</f>
        <v>16.266375545851528</v>
      </c>
      <c r="L14" s="12">
        <f t="shared" ref="L14:N14" si="3">L13/L9*100</f>
        <v>18.443496801705759</v>
      </c>
      <c r="M14" s="12">
        <f t="shared" si="3"/>
        <v>18.723404255319149</v>
      </c>
      <c r="N14" s="94">
        <f t="shared" si="3"/>
        <v>18.916155419222903</v>
      </c>
      <c r="O14" s="127">
        <f t="shared" si="0"/>
        <v>0.19275116390375402</v>
      </c>
      <c r="P14" s="127">
        <f t="shared" si="1"/>
        <v>101.02946644357687</v>
      </c>
    </row>
    <row r="15" spans="1:16" s="63" customFormat="1" ht="18" customHeight="1" x14ac:dyDescent="0.2">
      <c r="A15" s="90">
        <v>10</v>
      </c>
      <c r="B15" s="149" t="s">
        <v>20</v>
      </c>
      <c r="C15" s="149"/>
      <c r="D15" s="90" t="s">
        <v>13</v>
      </c>
      <c r="E15" s="11">
        <f>169+16</f>
        <v>185</v>
      </c>
      <c r="F15" s="11">
        <v>185</v>
      </c>
      <c r="G15" s="11">
        <v>189</v>
      </c>
      <c r="H15" s="11">
        <v>185</v>
      </c>
      <c r="I15" s="11">
        <v>300</v>
      </c>
      <c r="J15" s="11">
        <v>296</v>
      </c>
      <c r="K15" s="11">
        <v>296</v>
      </c>
      <c r="L15" s="11">
        <v>378</v>
      </c>
      <c r="M15" s="11">
        <v>376</v>
      </c>
      <c r="N15" s="91">
        <v>390</v>
      </c>
      <c r="O15" s="219">
        <f t="shared" si="0"/>
        <v>14</v>
      </c>
      <c r="P15" s="127">
        <f t="shared" si="1"/>
        <v>103.72340425531914</v>
      </c>
    </row>
    <row r="16" spans="1:16" s="63" customFormat="1" ht="13.5" customHeight="1" x14ac:dyDescent="0.2">
      <c r="A16" s="90">
        <v>11</v>
      </c>
      <c r="B16" s="164" t="s">
        <v>19</v>
      </c>
      <c r="C16" s="164"/>
      <c r="D16" s="90" t="s">
        <v>17</v>
      </c>
      <c r="E16" s="12">
        <f>E15/E9*100</f>
        <v>21.288837744533947</v>
      </c>
      <c r="F16" s="12">
        <v>21.022727272727273</v>
      </c>
      <c r="G16" s="12">
        <v>21.749136939010359</v>
      </c>
      <c r="H16" s="12">
        <v>21.142857142857142</v>
      </c>
      <c r="I16" s="12">
        <v>33.003300330032999</v>
      </c>
      <c r="J16" s="12">
        <f>J15/J9*100</f>
        <v>32.208922742110992</v>
      </c>
      <c r="K16" s="12">
        <f>K15/K9*100</f>
        <v>32.314410480349345</v>
      </c>
      <c r="L16" s="12">
        <f t="shared" ref="L16:N16" si="4">L15/L9*100</f>
        <v>40.298507462686565</v>
      </c>
      <c r="M16" s="12">
        <f t="shared" si="4"/>
        <v>40</v>
      </c>
      <c r="N16" s="94">
        <f t="shared" si="4"/>
        <v>39.877300613496928</v>
      </c>
      <c r="O16" s="127">
        <f t="shared" si="0"/>
        <v>-0.12269938650307211</v>
      </c>
      <c r="P16" s="127">
        <f t="shared" si="1"/>
        <v>99.693251533742327</v>
      </c>
    </row>
    <row r="17" spans="1:19" s="63" customFormat="1" ht="13.5" customHeight="1" x14ac:dyDescent="0.2">
      <c r="A17" s="90">
        <v>12</v>
      </c>
      <c r="B17" s="149" t="s">
        <v>21</v>
      </c>
      <c r="C17" s="149"/>
      <c r="D17" s="90" t="s">
        <v>13</v>
      </c>
      <c r="E17" s="11">
        <v>272</v>
      </c>
      <c r="F17" s="11">
        <v>314</v>
      </c>
      <c r="G17" s="11">
        <v>306</v>
      </c>
      <c r="H17" s="11">
        <v>311</v>
      </c>
      <c r="I17" s="11">
        <v>375</v>
      </c>
      <c r="J17" s="11">
        <v>450</v>
      </c>
      <c r="K17" s="11">
        <v>460</v>
      </c>
      <c r="L17" s="11"/>
      <c r="M17" s="11">
        <v>654</v>
      </c>
      <c r="N17" s="91">
        <v>658</v>
      </c>
      <c r="O17" s="219">
        <f t="shared" si="0"/>
        <v>4</v>
      </c>
      <c r="P17" s="127">
        <f t="shared" si="1"/>
        <v>100.61162079510704</v>
      </c>
    </row>
    <row r="18" spans="1:19" s="63" customFormat="1" ht="13.5" customHeight="1" x14ac:dyDescent="0.2">
      <c r="A18" s="90">
        <v>13</v>
      </c>
      <c r="B18" s="164" t="s">
        <v>19</v>
      </c>
      <c r="C18" s="164"/>
      <c r="D18" s="90" t="s">
        <v>17</v>
      </c>
      <c r="E18" s="12">
        <f>E17/E9*100</f>
        <v>31.300345224395858</v>
      </c>
      <c r="F18" s="12">
        <v>35.68181818181818</v>
      </c>
      <c r="G18" s="12">
        <v>35.212888377445339</v>
      </c>
      <c r="H18" s="12">
        <v>35.542857142857144</v>
      </c>
      <c r="I18" s="12">
        <v>41.254125412541256</v>
      </c>
      <c r="J18" s="12">
        <f>J17/J9*100</f>
        <v>48.966267682263329</v>
      </c>
      <c r="K18" s="12">
        <f>K17/K9*100</f>
        <v>50.21834061135371</v>
      </c>
      <c r="L18" s="12">
        <f t="shared" ref="L18:N18" si="5">L17/L9*100</f>
        <v>0</v>
      </c>
      <c r="M18" s="12">
        <f t="shared" si="5"/>
        <v>69.574468085106375</v>
      </c>
      <c r="N18" s="94">
        <f t="shared" si="5"/>
        <v>67.280163599182004</v>
      </c>
      <c r="O18" s="127">
        <f t="shared" si="0"/>
        <v>-2.2943044859243713</v>
      </c>
      <c r="P18" s="127">
        <f t="shared" si="1"/>
        <v>96.702375815338058</v>
      </c>
    </row>
    <row r="19" spans="1:19" s="63" customFormat="1" ht="18" customHeight="1" x14ac:dyDescent="0.2">
      <c r="A19" s="65">
        <v>14</v>
      </c>
      <c r="B19" s="154" t="s">
        <v>22</v>
      </c>
      <c r="C19" s="154"/>
      <c r="D19" s="9" t="s">
        <v>23</v>
      </c>
      <c r="E19" s="22">
        <f>E20+E21</f>
        <v>3263</v>
      </c>
      <c r="F19" s="22">
        <v>3197</v>
      </c>
      <c r="G19" s="22">
        <v>3144</v>
      </c>
      <c r="H19" s="22">
        <v>3146</v>
      </c>
      <c r="I19" s="22">
        <v>3178</v>
      </c>
      <c r="J19" s="22">
        <f>J20+J21</f>
        <v>3145</v>
      </c>
      <c r="K19" s="22">
        <v>3134</v>
      </c>
      <c r="L19" s="22">
        <v>3188</v>
      </c>
      <c r="M19" s="22">
        <v>3167</v>
      </c>
      <c r="N19" s="92">
        <f t="shared" ref="N19" si="6">N20+N21</f>
        <v>3253</v>
      </c>
      <c r="O19" s="219">
        <f t="shared" si="0"/>
        <v>86</v>
      </c>
      <c r="P19" s="127">
        <f t="shared" si="1"/>
        <v>102.71550363119673</v>
      </c>
    </row>
    <row r="20" spans="1:19" s="63" customFormat="1" ht="13.5" customHeight="1" x14ac:dyDescent="0.2">
      <c r="A20" s="90">
        <v>15</v>
      </c>
      <c r="B20" s="149" t="s">
        <v>24</v>
      </c>
      <c r="C20" s="149"/>
      <c r="D20" s="90" t="s">
        <v>23</v>
      </c>
      <c r="E20" s="11">
        <v>1645</v>
      </c>
      <c r="F20" s="11">
        <v>1615</v>
      </c>
      <c r="G20" s="11">
        <v>1597</v>
      </c>
      <c r="H20" s="11">
        <v>1600</v>
      </c>
      <c r="I20" s="11">
        <v>1613</v>
      </c>
      <c r="J20" s="11">
        <v>1606</v>
      </c>
      <c r="K20" s="11">
        <v>1631</v>
      </c>
      <c r="L20" s="11">
        <v>1682</v>
      </c>
      <c r="M20" s="11">
        <v>1655</v>
      </c>
      <c r="N20" s="11">
        <v>1701</v>
      </c>
      <c r="O20" s="219">
        <f t="shared" si="0"/>
        <v>46</v>
      </c>
      <c r="P20" s="127">
        <f t="shared" si="1"/>
        <v>102.77945619335347</v>
      </c>
    </row>
    <row r="21" spans="1:19" s="63" customFormat="1" ht="13.5" customHeight="1" x14ac:dyDescent="0.2">
      <c r="A21" s="90">
        <v>16</v>
      </c>
      <c r="B21" s="149" t="s">
        <v>25</v>
      </c>
      <c r="C21" s="149"/>
      <c r="D21" s="90" t="s">
        <v>23</v>
      </c>
      <c r="E21" s="11">
        <v>1618</v>
      </c>
      <c r="F21" s="11">
        <v>1582</v>
      </c>
      <c r="G21" s="11">
        <v>1547</v>
      </c>
      <c r="H21" s="11">
        <v>1546</v>
      </c>
      <c r="I21" s="11">
        <v>1565</v>
      </c>
      <c r="J21" s="11">
        <v>1539</v>
      </c>
      <c r="K21" s="11">
        <v>1503</v>
      </c>
      <c r="L21" s="11">
        <v>1506</v>
      </c>
      <c r="M21" s="11">
        <v>1512</v>
      </c>
      <c r="N21" s="11">
        <v>1552</v>
      </c>
      <c r="O21" s="219">
        <f t="shared" si="0"/>
        <v>40</v>
      </c>
      <c r="P21" s="127">
        <f t="shared" si="1"/>
        <v>102.64550264550265</v>
      </c>
    </row>
    <row r="22" spans="1:19" s="63" customFormat="1" ht="13.5" customHeight="1" x14ac:dyDescent="0.2">
      <c r="A22" s="90">
        <v>17</v>
      </c>
      <c r="B22" s="149" t="s">
        <v>26</v>
      </c>
      <c r="C22" s="149"/>
      <c r="D22" s="90" t="s">
        <v>23</v>
      </c>
      <c r="E22" s="11">
        <v>639</v>
      </c>
      <c r="F22" s="11">
        <v>631</v>
      </c>
      <c r="G22" s="11">
        <v>638</v>
      </c>
      <c r="H22" s="11">
        <v>643</v>
      </c>
      <c r="I22" s="11">
        <v>1101</v>
      </c>
      <c r="J22" s="11">
        <v>1075</v>
      </c>
      <c r="K22" s="11">
        <v>1066</v>
      </c>
      <c r="L22" s="11">
        <v>693</v>
      </c>
      <c r="M22" s="11">
        <v>1053</v>
      </c>
      <c r="N22" s="11">
        <v>1129</v>
      </c>
      <c r="O22" s="219">
        <f t="shared" si="0"/>
        <v>76</v>
      </c>
      <c r="P22" s="127">
        <f t="shared" si="1"/>
        <v>107.21747388414056</v>
      </c>
      <c r="R22" s="118"/>
      <c r="S22" s="5"/>
    </row>
    <row r="23" spans="1:19" s="63" customFormat="1" ht="13.5" customHeight="1" x14ac:dyDescent="0.2">
      <c r="A23" s="90">
        <v>18</v>
      </c>
      <c r="B23" s="163" t="s">
        <v>15</v>
      </c>
      <c r="C23" s="163"/>
      <c r="D23" s="90" t="s">
        <v>23</v>
      </c>
      <c r="E23" s="11">
        <v>2624</v>
      </c>
      <c r="F23" s="11">
        <v>2566</v>
      </c>
      <c r="G23" s="11">
        <v>2506</v>
      </c>
      <c r="H23" s="11">
        <v>2503</v>
      </c>
      <c r="I23" s="11">
        <v>2077</v>
      </c>
      <c r="J23" s="11">
        <v>2070</v>
      </c>
      <c r="K23" s="11">
        <v>2068</v>
      </c>
      <c r="L23" s="11">
        <v>2495</v>
      </c>
      <c r="M23" s="11">
        <v>2114</v>
      </c>
      <c r="N23" s="11">
        <v>2124</v>
      </c>
      <c r="O23" s="219">
        <f t="shared" si="0"/>
        <v>10</v>
      </c>
      <c r="P23" s="127">
        <f t="shared" si="1"/>
        <v>100.47303689687797</v>
      </c>
      <c r="R23" s="5"/>
      <c r="S23" s="5"/>
    </row>
    <row r="24" spans="1:19" s="28" customFormat="1" ht="13.5" customHeight="1" x14ac:dyDescent="0.2">
      <c r="A24" s="90">
        <v>19</v>
      </c>
      <c r="B24" s="149" t="s">
        <v>27</v>
      </c>
      <c r="C24" s="149"/>
      <c r="D24" s="90" t="s">
        <v>23</v>
      </c>
      <c r="E24" s="66">
        <v>982</v>
      </c>
      <c r="F24" s="66">
        <v>962</v>
      </c>
      <c r="G24" s="66">
        <v>908</v>
      </c>
      <c r="H24" s="11">
        <v>921</v>
      </c>
      <c r="I24" s="11">
        <v>937</v>
      </c>
      <c r="J24" s="11">
        <v>925</v>
      </c>
      <c r="K24" s="11">
        <v>916</v>
      </c>
      <c r="L24" s="11">
        <v>919</v>
      </c>
      <c r="M24" s="11">
        <v>915</v>
      </c>
      <c r="N24" s="11">
        <v>951</v>
      </c>
      <c r="O24" s="219">
        <f t="shared" si="0"/>
        <v>36</v>
      </c>
      <c r="P24" s="127">
        <f t="shared" si="1"/>
        <v>103.93442622950819</v>
      </c>
      <c r="R24" s="118"/>
      <c r="S24" s="5"/>
    </row>
    <row r="25" spans="1:19" s="28" customFormat="1" ht="13.5" customHeight="1" x14ac:dyDescent="0.2">
      <c r="A25" s="90">
        <v>20</v>
      </c>
      <c r="B25" s="162" t="s">
        <v>28</v>
      </c>
      <c r="C25" s="162"/>
      <c r="D25" s="90" t="s">
        <v>23</v>
      </c>
      <c r="E25" s="66">
        <v>2149</v>
      </c>
      <c r="F25" s="66">
        <v>2112</v>
      </c>
      <c r="G25" s="66">
        <v>2109</v>
      </c>
      <c r="H25" s="11">
        <v>2094</v>
      </c>
      <c r="I25" s="11">
        <v>2102</v>
      </c>
      <c r="J25" s="11">
        <v>2078</v>
      </c>
      <c r="K25" s="11">
        <v>2068</v>
      </c>
      <c r="L25" s="11">
        <v>2120</v>
      </c>
      <c r="M25" s="11">
        <v>2097</v>
      </c>
      <c r="N25" s="11">
        <v>2122</v>
      </c>
      <c r="O25" s="219">
        <f t="shared" si="0"/>
        <v>25</v>
      </c>
      <c r="P25" s="127">
        <f t="shared" si="1"/>
        <v>101.19217930376729</v>
      </c>
    </row>
    <row r="26" spans="1:19" s="28" customFormat="1" ht="13.5" customHeight="1" x14ac:dyDescent="0.2">
      <c r="A26" s="90">
        <v>21</v>
      </c>
      <c r="B26" s="162" t="s">
        <v>29</v>
      </c>
      <c r="C26" s="162"/>
      <c r="D26" s="90" t="s">
        <v>23</v>
      </c>
      <c r="E26" s="11">
        <v>132</v>
      </c>
      <c r="F26" s="11">
        <v>123</v>
      </c>
      <c r="G26" s="11">
        <v>127</v>
      </c>
      <c r="H26" s="11">
        <v>131</v>
      </c>
      <c r="I26" s="11">
        <v>139</v>
      </c>
      <c r="J26" s="11">
        <v>142</v>
      </c>
      <c r="K26" s="11">
        <v>150</v>
      </c>
      <c r="L26" s="11">
        <v>149</v>
      </c>
      <c r="M26" s="11">
        <v>155</v>
      </c>
      <c r="N26" s="11">
        <v>180</v>
      </c>
      <c r="O26" s="219">
        <f t="shared" si="0"/>
        <v>25</v>
      </c>
      <c r="P26" s="127">
        <f t="shared" si="1"/>
        <v>116.12903225806453</v>
      </c>
    </row>
    <row r="27" spans="1:19" s="28" customFormat="1" ht="13.5" customHeight="1" x14ac:dyDescent="0.2">
      <c r="A27" s="90">
        <v>22</v>
      </c>
      <c r="B27" s="149" t="s">
        <v>30</v>
      </c>
      <c r="C27" s="149"/>
      <c r="D27" s="90" t="s">
        <v>23</v>
      </c>
      <c r="E27" s="11">
        <v>6</v>
      </c>
      <c r="F27" s="11">
        <v>5</v>
      </c>
      <c r="G27" s="11">
        <v>6</v>
      </c>
      <c r="H27" s="11">
        <v>5</v>
      </c>
      <c r="I27" s="11">
        <v>7</v>
      </c>
      <c r="J27" s="11">
        <v>6</v>
      </c>
      <c r="K27" s="11">
        <v>5</v>
      </c>
      <c r="L27" s="11">
        <v>4</v>
      </c>
      <c r="M27" s="11">
        <v>3</v>
      </c>
      <c r="N27" s="11">
        <v>2</v>
      </c>
      <c r="O27" s="219">
        <f t="shared" si="0"/>
        <v>-1</v>
      </c>
      <c r="P27" s="127">
        <f t="shared" si="1"/>
        <v>66.666666666666657</v>
      </c>
    </row>
    <row r="28" spans="1:19" s="28" customFormat="1" ht="13.5" customHeight="1" x14ac:dyDescent="0.2">
      <c r="A28" s="90">
        <v>23</v>
      </c>
      <c r="B28" s="149" t="s">
        <v>31</v>
      </c>
      <c r="C28" s="149"/>
      <c r="D28" s="90" t="s">
        <v>23</v>
      </c>
      <c r="E28" s="11">
        <v>80</v>
      </c>
      <c r="F28" s="11">
        <v>87</v>
      </c>
      <c r="G28" s="11">
        <v>73</v>
      </c>
      <c r="H28" s="11">
        <v>51</v>
      </c>
      <c r="I28" s="11">
        <v>35</v>
      </c>
      <c r="J28" s="11">
        <v>42</v>
      </c>
      <c r="K28" s="11">
        <v>46</v>
      </c>
      <c r="L28" s="11">
        <v>43</v>
      </c>
      <c r="M28" s="11">
        <v>46</v>
      </c>
      <c r="N28" s="11">
        <v>39</v>
      </c>
      <c r="O28" s="219">
        <f t="shared" si="0"/>
        <v>-7</v>
      </c>
      <c r="P28" s="127">
        <f t="shared" si="1"/>
        <v>84.782608695652172</v>
      </c>
    </row>
    <row r="29" spans="1:19" s="28" customFormat="1" ht="13.5" customHeight="1" x14ac:dyDescent="0.2">
      <c r="A29" s="90">
        <v>24</v>
      </c>
      <c r="B29" s="149" t="s">
        <v>32</v>
      </c>
      <c r="C29" s="149"/>
      <c r="D29" s="90" t="s">
        <v>23</v>
      </c>
      <c r="E29" s="11">
        <v>102</v>
      </c>
      <c r="F29" s="11">
        <v>109</v>
      </c>
      <c r="G29" s="11">
        <v>72</v>
      </c>
      <c r="H29" s="11">
        <v>96</v>
      </c>
      <c r="I29" s="11">
        <v>108</v>
      </c>
      <c r="J29" s="11">
        <v>142</v>
      </c>
      <c r="K29" s="11">
        <v>135</v>
      </c>
      <c r="L29" s="11">
        <v>134</v>
      </c>
      <c r="M29" s="11">
        <v>127</v>
      </c>
      <c r="N29" s="11">
        <v>121</v>
      </c>
      <c r="O29" s="219">
        <f t="shared" si="0"/>
        <v>-6</v>
      </c>
      <c r="P29" s="127">
        <f t="shared" si="1"/>
        <v>95.275590551181097</v>
      </c>
    </row>
    <row r="30" spans="1:19" s="28" customFormat="1" ht="13.5" customHeight="1" x14ac:dyDescent="0.2">
      <c r="A30" s="90">
        <v>25</v>
      </c>
      <c r="B30" s="149" t="s">
        <v>33</v>
      </c>
      <c r="C30" s="149"/>
      <c r="D30" s="90" t="s">
        <v>23</v>
      </c>
      <c r="E30" s="11">
        <v>9</v>
      </c>
      <c r="F30" s="11">
        <v>18</v>
      </c>
      <c r="G30" s="11">
        <v>31</v>
      </c>
      <c r="H30" s="11">
        <v>17</v>
      </c>
      <c r="I30" s="11">
        <v>16</v>
      </c>
      <c r="J30" s="11">
        <v>21</v>
      </c>
      <c r="K30" s="11">
        <v>29</v>
      </c>
      <c r="L30" s="11">
        <v>27</v>
      </c>
      <c r="M30" s="11">
        <v>16</v>
      </c>
      <c r="N30" s="11">
        <v>42</v>
      </c>
      <c r="O30" s="219">
        <f t="shared" si="0"/>
        <v>26</v>
      </c>
      <c r="P30" s="127">
        <f t="shared" si="1"/>
        <v>262.5</v>
      </c>
    </row>
    <row r="31" spans="1:19" s="28" customFormat="1" ht="13.5" customHeight="1" x14ac:dyDescent="0.2">
      <c r="A31" s="90">
        <v>26</v>
      </c>
      <c r="B31" s="149" t="s">
        <v>34</v>
      </c>
      <c r="C31" s="149"/>
      <c r="D31" s="90" t="s">
        <v>23</v>
      </c>
      <c r="E31" s="11">
        <v>41</v>
      </c>
      <c r="F31" s="11">
        <v>64</v>
      </c>
      <c r="G31" s="11">
        <v>84</v>
      </c>
      <c r="H31" s="11">
        <v>43</v>
      </c>
      <c r="I31" s="11">
        <v>26</v>
      </c>
      <c r="J31" s="11">
        <v>20</v>
      </c>
      <c r="K31" s="11">
        <v>55</v>
      </c>
      <c r="L31" s="11">
        <v>22</v>
      </c>
      <c r="M31" s="11">
        <v>31</v>
      </c>
      <c r="N31" s="11">
        <v>13</v>
      </c>
      <c r="O31" s="219">
        <f t="shared" si="0"/>
        <v>-18</v>
      </c>
      <c r="P31" s="127">
        <f t="shared" si="1"/>
        <v>41.935483870967744</v>
      </c>
    </row>
    <row r="32" spans="1:19" s="98" customFormat="1" ht="13.5" customHeight="1" x14ac:dyDescent="0.2">
      <c r="A32" s="96">
        <v>27</v>
      </c>
      <c r="B32" s="161" t="s">
        <v>35</v>
      </c>
      <c r="C32" s="161"/>
      <c r="D32" s="96" t="s">
        <v>23</v>
      </c>
      <c r="E32" s="104">
        <v>1567</v>
      </c>
      <c r="F32" s="104">
        <v>1542</v>
      </c>
      <c r="G32" s="104">
        <v>1503</v>
      </c>
      <c r="H32" s="104">
        <v>1571</v>
      </c>
      <c r="I32" s="104">
        <v>1431</v>
      </c>
      <c r="J32" s="104">
        <v>1474</v>
      </c>
      <c r="K32" s="104">
        <v>1459</v>
      </c>
      <c r="L32" s="104"/>
      <c r="M32" s="104">
        <v>1504</v>
      </c>
      <c r="N32" s="104">
        <v>1535</v>
      </c>
      <c r="O32" s="219">
        <f t="shared" si="0"/>
        <v>31</v>
      </c>
      <c r="P32" s="127">
        <f t="shared" si="1"/>
        <v>102.06117021276594</v>
      </c>
    </row>
    <row r="33" spans="1:16" s="28" customFormat="1" ht="13.5" customHeight="1" x14ac:dyDescent="0.2">
      <c r="A33" s="90">
        <v>28</v>
      </c>
      <c r="B33" s="149" t="s">
        <v>36</v>
      </c>
      <c r="C33" s="149"/>
      <c r="D33" s="90" t="s">
        <v>23</v>
      </c>
      <c r="E33" s="11">
        <v>9</v>
      </c>
      <c r="F33" s="11">
        <v>10</v>
      </c>
      <c r="G33" s="11">
        <v>23</v>
      </c>
      <c r="H33" s="11">
        <v>33</v>
      </c>
      <c r="I33" s="11">
        <v>43</v>
      </c>
      <c r="J33" s="11">
        <v>36</v>
      </c>
      <c r="K33" s="11">
        <v>33</v>
      </c>
      <c r="L33" s="11">
        <v>10</v>
      </c>
      <c r="M33" s="11">
        <v>21</v>
      </c>
      <c r="N33" s="11">
        <v>56</v>
      </c>
      <c r="O33" s="219">
        <f t="shared" si="0"/>
        <v>35</v>
      </c>
      <c r="P33" s="127">
        <f t="shared" si="1"/>
        <v>266.66666666666663</v>
      </c>
    </row>
    <row r="34" spans="1:16" s="28" customFormat="1" ht="13.5" customHeight="1" x14ac:dyDescent="0.2">
      <c r="A34" s="90">
        <v>29</v>
      </c>
      <c r="B34" s="149" t="s">
        <v>37</v>
      </c>
      <c r="C34" s="149"/>
      <c r="D34" s="90" t="s">
        <v>23</v>
      </c>
      <c r="E34" s="11">
        <v>205</v>
      </c>
      <c r="F34" s="11">
        <v>243</v>
      </c>
      <c r="G34" s="11">
        <v>173</v>
      </c>
      <c r="H34" s="11">
        <v>210</v>
      </c>
      <c r="I34" s="11">
        <v>102</v>
      </c>
      <c r="J34" s="11">
        <v>110</v>
      </c>
      <c r="K34" s="11">
        <v>134</v>
      </c>
      <c r="L34" s="11">
        <v>59</v>
      </c>
      <c r="M34" s="11">
        <v>140</v>
      </c>
      <c r="N34" s="11">
        <v>237</v>
      </c>
      <c r="O34" s="219">
        <f t="shared" si="0"/>
        <v>97</v>
      </c>
      <c r="P34" s="127">
        <f t="shared" si="1"/>
        <v>169.28571428571428</v>
      </c>
    </row>
    <row r="35" spans="1:16" s="28" customFormat="1" ht="19.5" customHeight="1" x14ac:dyDescent="0.2">
      <c r="A35" s="90">
        <v>30</v>
      </c>
      <c r="B35" s="149" t="s">
        <v>38</v>
      </c>
      <c r="C35" s="149"/>
      <c r="D35" s="90" t="s">
        <v>23</v>
      </c>
      <c r="E35" s="11">
        <v>164</v>
      </c>
      <c r="F35" s="11">
        <v>209</v>
      </c>
      <c r="G35" s="11">
        <v>154</v>
      </c>
      <c r="H35" s="11">
        <v>186</v>
      </c>
      <c r="I35" s="11">
        <v>100</v>
      </c>
      <c r="J35" s="11">
        <v>29</v>
      </c>
      <c r="K35" s="11">
        <v>95</v>
      </c>
      <c r="L35" s="11">
        <v>26</v>
      </c>
      <c r="M35" s="11">
        <v>44</v>
      </c>
      <c r="N35" s="11">
        <v>83</v>
      </c>
      <c r="O35" s="219">
        <f t="shared" si="0"/>
        <v>39</v>
      </c>
      <c r="P35" s="127">
        <f t="shared" si="1"/>
        <v>188.63636363636365</v>
      </c>
    </row>
    <row r="36" spans="1:16" s="28" customFormat="1" ht="13.5" customHeight="1" x14ac:dyDescent="0.2">
      <c r="A36" s="90">
        <v>31</v>
      </c>
      <c r="B36" s="149" t="s">
        <v>39</v>
      </c>
      <c r="C36" s="149"/>
      <c r="D36" s="90" t="s">
        <v>40</v>
      </c>
      <c r="E36" s="25">
        <v>224.3</v>
      </c>
      <c r="F36" s="25">
        <v>254.1</v>
      </c>
      <c r="G36" s="25">
        <v>380.7</v>
      </c>
      <c r="H36" s="25">
        <v>413.9</v>
      </c>
      <c r="I36" s="25">
        <v>711.1</v>
      </c>
      <c r="J36" s="25">
        <v>924</v>
      </c>
      <c r="K36" s="25">
        <v>1057.5999999999999</v>
      </c>
      <c r="L36" s="25">
        <v>1233.2</v>
      </c>
      <c r="M36" s="25">
        <v>917.2</v>
      </c>
      <c r="N36" s="25">
        <v>1519.1</v>
      </c>
      <c r="O36" s="127">
        <f t="shared" si="0"/>
        <v>601.89999999999986</v>
      </c>
      <c r="P36" s="127">
        <f t="shared" si="1"/>
        <v>165.62363715656343</v>
      </c>
    </row>
    <row r="37" spans="1:16" s="28" customFormat="1" ht="13.5" customHeight="1" x14ac:dyDescent="0.2">
      <c r="A37" s="90">
        <v>32</v>
      </c>
      <c r="B37" s="160" t="s">
        <v>41</v>
      </c>
      <c r="C37" s="160"/>
      <c r="D37" s="90" t="s">
        <v>40</v>
      </c>
      <c r="E37" s="25">
        <v>520.6</v>
      </c>
      <c r="F37" s="25">
        <v>547.5</v>
      </c>
      <c r="G37" s="25">
        <v>675.5</v>
      </c>
      <c r="H37" s="25">
        <v>1483.9</v>
      </c>
      <c r="I37" s="25">
        <v>1893.8</v>
      </c>
      <c r="J37" s="25">
        <v>2796.4</v>
      </c>
      <c r="K37" s="25">
        <v>3674.5</v>
      </c>
      <c r="L37" s="25">
        <v>3806.2</v>
      </c>
      <c r="M37" s="25">
        <v>3617.1</v>
      </c>
      <c r="N37" s="25">
        <v>4130.2</v>
      </c>
      <c r="O37" s="127">
        <f t="shared" si="0"/>
        <v>513.09999999999991</v>
      </c>
      <c r="P37" s="127">
        <f t="shared" si="1"/>
        <v>114.18539714135633</v>
      </c>
    </row>
    <row r="38" spans="1:16" s="28" customFormat="1" ht="13.5" customHeight="1" x14ac:dyDescent="0.2">
      <c r="A38" s="90">
        <v>33</v>
      </c>
      <c r="B38" s="149" t="s">
        <v>42</v>
      </c>
      <c r="C38" s="149"/>
      <c r="D38" s="90" t="s">
        <v>40</v>
      </c>
      <c r="E38" s="25">
        <v>25.1</v>
      </c>
      <c r="F38" s="25">
        <v>54.5</v>
      </c>
      <c r="G38" s="25">
        <v>56.5</v>
      </c>
      <c r="H38" s="25">
        <v>83</v>
      </c>
      <c r="I38" s="25">
        <v>94.6</v>
      </c>
      <c r="J38" s="25">
        <v>154.9</v>
      </c>
      <c r="K38" s="25">
        <v>146.19999999999999</v>
      </c>
      <c r="L38" s="25">
        <v>166.9</v>
      </c>
      <c r="M38" s="25">
        <v>165.4</v>
      </c>
      <c r="N38" s="25">
        <v>225</v>
      </c>
      <c r="O38" s="127">
        <f t="shared" si="0"/>
        <v>59.599999999999994</v>
      </c>
      <c r="P38" s="127">
        <f t="shared" si="1"/>
        <v>136.03385731559854</v>
      </c>
    </row>
    <row r="39" spans="1:16" s="28" customFormat="1" ht="13.5" customHeight="1" x14ac:dyDescent="0.2">
      <c r="A39" s="90">
        <v>34</v>
      </c>
      <c r="B39" s="160" t="s">
        <v>43</v>
      </c>
      <c r="C39" s="160"/>
      <c r="D39" s="90" t="s">
        <v>40</v>
      </c>
      <c r="E39" s="25">
        <v>120.1</v>
      </c>
      <c r="F39" s="25">
        <v>137.80000000000001</v>
      </c>
      <c r="G39" s="25">
        <v>128.5</v>
      </c>
      <c r="H39" s="25">
        <v>173.8</v>
      </c>
      <c r="I39" s="25">
        <v>235.1</v>
      </c>
      <c r="J39" s="25">
        <v>1584.6</v>
      </c>
      <c r="K39" s="25">
        <v>1930.5</v>
      </c>
      <c r="L39" s="25">
        <v>1533.7</v>
      </c>
      <c r="M39" s="25">
        <v>2279</v>
      </c>
      <c r="N39" s="25">
        <v>3145.9</v>
      </c>
      <c r="O39" s="127">
        <f t="shared" si="0"/>
        <v>866.90000000000009</v>
      </c>
      <c r="P39" s="127">
        <f t="shared" si="1"/>
        <v>138.03861342694162</v>
      </c>
    </row>
    <row r="40" spans="1:16" s="28" customFormat="1" ht="18" customHeight="1" x14ac:dyDescent="0.2">
      <c r="A40" s="65">
        <v>35</v>
      </c>
      <c r="B40" s="154" t="s">
        <v>44</v>
      </c>
      <c r="C40" s="154"/>
      <c r="D40" s="9" t="s">
        <v>13</v>
      </c>
      <c r="E40" s="22">
        <v>692</v>
      </c>
      <c r="F40" s="22">
        <v>688</v>
      </c>
      <c r="G40" s="22">
        <v>692</v>
      </c>
      <c r="H40" s="22">
        <v>697</v>
      </c>
      <c r="I40" s="22">
        <v>696</v>
      </c>
      <c r="J40" s="22">
        <f>J41+J43+J45+J47</f>
        <v>686</v>
      </c>
      <c r="K40" s="22">
        <v>698</v>
      </c>
      <c r="L40" s="10">
        <f>L41+L43+L45+L47</f>
        <v>693</v>
      </c>
      <c r="M40" s="10">
        <v>727</v>
      </c>
      <c r="N40" s="10">
        <v>775</v>
      </c>
      <c r="O40" s="219">
        <f t="shared" si="0"/>
        <v>48</v>
      </c>
      <c r="P40" s="127">
        <f t="shared" si="1"/>
        <v>106.60247592847318</v>
      </c>
    </row>
    <row r="41" spans="1:16" s="28" customFormat="1" ht="13.5" customHeight="1" x14ac:dyDescent="0.2">
      <c r="A41" s="90">
        <v>36</v>
      </c>
      <c r="B41" s="152" t="s">
        <v>45</v>
      </c>
      <c r="C41" s="19" t="s">
        <v>12</v>
      </c>
      <c r="D41" s="90" t="s">
        <v>13</v>
      </c>
      <c r="E41" s="11">
        <v>455</v>
      </c>
      <c r="F41" s="11">
        <v>437</v>
      </c>
      <c r="G41" s="11">
        <v>429</v>
      </c>
      <c r="H41" s="11">
        <v>418</v>
      </c>
      <c r="I41" s="11">
        <v>388</v>
      </c>
      <c r="J41" s="11">
        <v>367</v>
      </c>
      <c r="K41" s="11">
        <v>343</v>
      </c>
      <c r="L41" s="7">
        <v>335</v>
      </c>
      <c r="M41" s="7">
        <v>365</v>
      </c>
      <c r="N41" s="7">
        <v>360</v>
      </c>
      <c r="O41" s="219">
        <f t="shared" si="0"/>
        <v>-5</v>
      </c>
      <c r="P41" s="127">
        <f t="shared" si="1"/>
        <v>98.630136986301366</v>
      </c>
    </row>
    <row r="42" spans="1:16" s="28" customFormat="1" ht="13.5" customHeight="1" x14ac:dyDescent="0.2">
      <c r="A42" s="90">
        <v>37</v>
      </c>
      <c r="B42" s="152"/>
      <c r="C42" s="19" t="s">
        <v>46</v>
      </c>
      <c r="D42" s="90" t="s">
        <v>17</v>
      </c>
      <c r="E42" s="25">
        <f>E41/E40*100</f>
        <v>65.751445086705203</v>
      </c>
      <c r="F42" s="25">
        <v>63.517441860465119</v>
      </c>
      <c r="G42" s="25">
        <v>61.994219653179194</v>
      </c>
      <c r="H42" s="25">
        <v>59.9713055954089</v>
      </c>
      <c r="I42" s="25">
        <v>55.747126436781613</v>
      </c>
      <c r="J42" s="25">
        <f>J41/J40*100</f>
        <v>53.498542274052475</v>
      </c>
      <c r="K42" s="25">
        <f>K41/K40*100</f>
        <v>49.140401146131808</v>
      </c>
      <c r="L42" s="18">
        <f>L41/L40*100</f>
        <v>48.340548340548338</v>
      </c>
      <c r="M42" s="18">
        <f>M41/M40*100</f>
        <v>50.20632737276479</v>
      </c>
      <c r="N42" s="18">
        <f>N41/N40*100</f>
        <v>46.451612903225808</v>
      </c>
      <c r="O42" s="127">
        <f t="shared" si="0"/>
        <v>-3.7547144695389818</v>
      </c>
      <c r="P42" s="127">
        <f t="shared" si="1"/>
        <v>92.521431727794962</v>
      </c>
    </row>
    <row r="43" spans="1:16" s="28" customFormat="1" ht="13.5" customHeight="1" x14ac:dyDescent="0.2">
      <c r="A43" s="90">
        <v>38</v>
      </c>
      <c r="B43" s="152" t="s">
        <v>47</v>
      </c>
      <c r="C43" s="19" t="s">
        <v>12</v>
      </c>
      <c r="D43" s="90" t="s">
        <v>13</v>
      </c>
      <c r="E43" s="11">
        <v>162</v>
      </c>
      <c r="F43" s="11">
        <v>162</v>
      </c>
      <c r="G43" s="11">
        <v>173</v>
      </c>
      <c r="H43" s="11">
        <v>178</v>
      </c>
      <c r="I43" s="11">
        <v>201</v>
      </c>
      <c r="J43" s="11">
        <v>201</v>
      </c>
      <c r="K43" s="11">
        <v>214</v>
      </c>
      <c r="L43" s="7">
        <v>218</v>
      </c>
      <c r="M43" s="7">
        <v>218</v>
      </c>
      <c r="N43" s="7">
        <v>223</v>
      </c>
      <c r="O43" s="219">
        <f t="shared" si="0"/>
        <v>5</v>
      </c>
      <c r="P43" s="127">
        <f t="shared" si="1"/>
        <v>102.29357798165137</v>
      </c>
    </row>
    <row r="44" spans="1:16" s="28" customFormat="1" ht="13.5" customHeight="1" x14ac:dyDescent="0.2">
      <c r="A44" s="90">
        <v>39</v>
      </c>
      <c r="B44" s="152"/>
      <c r="C44" s="19" t="s">
        <v>46</v>
      </c>
      <c r="D44" s="90" t="s">
        <v>17</v>
      </c>
      <c r="E44" s="25">
        <f>E43/E40*100</f>
        <v>23.410404624277454</v>
      </c>
      <c r="F44" s="25">
        <v>23.546511627906977</v>
      </c>
      <c r="G44" s="25">
        <v>25</v>
      </c>
      <c r="H44" s="25">
        <v>25.538020086083215</v>
      </c>
      <c r="I44" s="25">
        <v>28.879310344827587</v>
      </c>
      <c r="J44" s="25">
        <f>J43/J40*100</f>
        <v>29.300291545189506</v>
      </c>
      <c r="K44" s="25">
        <f>K43/K40*100</f>
        <v>30.659025787965614</v>
      </c>
      <c r="L44" s="18">
        <f>L43/L40*100</f>
        <v>31.457431457431458</v>
      </c>
      <c r="M44" s="18">
        <f>M43/M40*100</f>
        <v>29.98624484181568</v>
      </c>
      <c r="N44" s="18">
        <f>N43/N40*100</f>
        <v>28.774193548387096</v>
      </c>
      <c r="O44" s="127">
        <f t="shared" si="0"/>
        <v>-1.2120512934285834</v>
      </c>
      <c r="P44" s="127">
        <f t="shared" si="1"/>
        <v>95.957975732465229</v>
      </c>
    </row>
    <row r="45" spans="1:16" s="28" customFormat="1" ht="13.5" customHeight="1" x14ac:dyDescent="0.2">
      <c r="A45" s="90">
        <v>40</v>
      </c>
      <c r="B45" s="152" t="s">
        <v>48</v>
      </c>
      <c r="C45" s="19" t="s">
        <v>12</v>
      </c>
      <c r="D45" s="90" t="s">
        <v>13</v>
      </c>
      <c r="E45" s="11">
        <v>61</v>
      </c>
      <c r="F45" s="11">
        <v>72</v>
      </c>
      <c r="G45" s="11">
        <v>71</v>
      </c>
      <c r="H45" s="11">
        <v>77</v>
      </c>
      <c r="I45" s="11">
        <v>76</v>
      </c>
      <c r="J45" s="11">
        <v>82</v>
      </c>
      <c r="K45" s="11">
        <v>95</v>
      </c>
      <c r="L45" s="7">
        <v>91</v>
      </c>
      <c r="M45" s="7">
        <v>93</v>
      </c>
      <c r="N45" s="7">
        <v>125</v>
      </c>
      <c r="O45" s="219">
        <f t="shared" si="0"/>
        <v>32</v>
      </c>
      <c r="P45" s="127">
        <f t="shared" si="1"/>
        <v>134.40860215053763</v>
      </c>
    </row>
    <row r="46" spans="1:16" s="28" customFormat="1" ht="13.5" customHeight="1" x14ac:dyDescent="0.2">
      <c r="A46" s="90">
        <v>41</v>
      </c>
      <c r="B46" s="152"/>
      <c r="C46" s="19" t="s">
        <v>46</v>
      </c>
      <c r="D46" s="90" t="s">
        <v>17</v>
      </c>
      <c r="E46" s="25">
        <f>E45/E40*100</f>
        <v>8.8150289017341041</v>
      </c>
      <c r="F46" s="25">
        <v>10.465116279069768</v>
      </c>
      <c r="G46" s="25">
        <v>10.260115606936417</v>
      </c>
      <c r="H46" s="25">
        <v>11.047345767575322</v>
      </c>
      <c r="I46" s="25">
        <v>10.919540229885058</v>
      </c>
      <c r="J46" s="25">
        <f>J45/J40*100</f>
        <v>11.9533527696793</v>
      </c>
      <c r="K46" s="25">
        <f>K45/K40*100</f>
        <v>13.610315186246419</v>
      </c>
      <c r="L46" s="18">
        <f>L45/L40*100</f>
        <v>13.131313131313133</v>
      </c>
      <c r="M46" s="18">
        <f>M45/M40*100</f>
        <v>12.792297111416781</v>
      </c>
      <c r="N46" s="18">
        <f>N45/N40*100</f>
        <v>16.129032258064516</v>
      </c>
      <c r="O46" s="127">
        <f t="shared" si="0"/>
        <v>3.3367351466477349</v>
      </c>
      <c r="P46" s="127">
        <f t="shared" si="1"/>
        <v>126.0839403399237</v>
      </c>
    </row>
    <row r="47" spans="1:16" s="28" customFormat="1" ht="13.5" customHeight="1" x14ac:dyDescent="0.2">
      <c r="A47" s="90">
        <v>42</v>
      </c>
      <c r="B47" s="152" t="s">
        <v>49</v>
      </c>
      <c r="C47" s="19" t="s">
        <v>12</v>
      </c>
      <c r="D47" s="90" t="s">
        <v>13</v>
      </c>
      <c r="E47" s="11">
        <v>14</v>
      </c>
      <c r="F47" s="11">
        <v>17</v>
      </c>
      <c r="G47" s="11">
        <v>19</v>
      </c>
      <c r="H47" s="11">
        <v>24</v>
      </c>
      <c r="I47" s="11">
        <v>31</v>
      </c>
      <c r="J47" s="11">
        <v>36</v>
      </c>
      <c r="K47" s="11">
        <v>46</v>
      </c>
      <c r="L47" s="7">
        <v>49</v>
      </c>
      <c r="M47" s="7">
        <v>51</v>
      </c>
      <c r="N47" s="7">
        <v>67</v>
      </c>
      <c r="O47" s="219">
        <f t="shared" si="0"/>
        <v>16</v>
      </c>
      <c r="P47" s="127">
        <f t="shared" si="1"/>
        <v>131.37254901960785</v>
      </c>
    </row>
    <row r="48" spans="1:16" s="28" customFormat="1" ht="13.5" customHeight="1" x14ac:dyDescent="0.2">
      <c r="A48" s="90">
        <v>43</v>
      </c>
      <c r="B48" s="152"/>
      <c r="C48" s="19" t="s">
        <v>46</v>
      </c>
      <c r="D48" s="90" t="s">
        <v>17</v>
      </c>
      <c r="E48" s="25">
        <f>E47/E40*100</f>
        <v>2.0231213872832372</v>
      </c>
      <c r="F48" s="25">
        <v>2.4709302325581395</v>
      </c>
      <c r="G48" s="25">
        <v>2.745664739884393</v>
      </c>
      <c r="H48" s="25">
        <v>3.4433285509325682</v>
      </c>
      <c r="I48" s="25">
        <v>4.4540229885057476</v>
      </c>
      <c r="J48" s="25">
        <f>J47/J40*100</f>
        <v>5.2478134110787176</v>
      </c>
      <c r="K48" s="25">
        <f>K47/K40*100</f>
        <v>6.5902578796561597</v>
      </c>
      <c r="L48" s="18">
        <f>L47/L40*100</f>
        <v>7.0707070707070701</v>
      </c>
      <c r="M48" s="18">
        <f>M47/M40*100</f>
        <v>7.0151306740027506</v>
      </c>
      <c r="N48" s="18">
        <f>N47/N40*100</f>
        <v>8.6451612903225818</v>
      </c>
      <c r="O48" s="127">
        <f t="shared" si="0"/>
        <v>1.6300306163198313</v>
      </c>
      <c r="P48" s="127">
        <f t="shared" si="1"/>
        <v>123.23592662871603</v>
      </c>
    </row>
    <row r="49" spans="1:17" s="28" customFormat="1" ht="15" customHeight="1" x14ac:dyDescent="0.2">
      <c r="A49" s="65">
        <v>44</v>
      </c>
      <c r="B49" s="177" t="s">
        <v>50</v>
      </c>
      <c r="C49" s="177"/>
      <c r="D49" s="9" t="s">
        <v>13</v>
      </c>
      <c r="E49" s="22">
        <v>609</v>
      </c>
      <c r="F49" s="22">
        <v>627</v>
      </c>
      <c r="G49" s="22">
        <v>609</v>
      </c>
      <c r="H49" s="22">
        <v>585</v>
      </c>
      <c r="I49" s="22">
        <v>590</v>
      </c>
      <c r="J49" s="22">
        <v>540</v>
      </c>
      <c r="K49" s="22">
        <v>536</v>
      </c>
      <c r="L49" s="22">
        <v>530</v>
      </c>
      <c r="M49" s="22">
        <v>581</v>
      </c>
      <c r="N49" s="22">
        <v>616</v>
      </c>
      <c r="O49" s="219">
        <f t="shared" si="0"/>
        <v>35</v>
      </c>
      <c r="P49" s="127">
        <f t="shared" si="1"/>
        <v>106.02409638554218</v>
      </c>
    </row>
    <row r="50" spans="1:17" s="100" customFormat="1" ht="13.5" customHeight="1" x14ac:dyDescent="0.2">
      <c r="A50" s="99">
        <v>45</v>
      </c>
      <c r="B50" s="153" t="s">
        <v>51</v>
      </c>
      <c r="C50" s="153"/>
      <c r="D50" s="99" t="s">
        <v>13</v>
      </c>
      <c r="E50" s="66">
        <v>518</v>
      </c>
      <c r="F50" s="66">
        <v>498</v>
      </c>
      <c r="G50" s="66">
        <v>500</v>
      </c>
      <c r="H50" s="66">
        <v>474</v>
      </c>
      <c r="I50" s="66">
        <v>404</v>
      </c>
      <c r="J50" s="66">
        <v>508</v>
      </c>
      <c r="K50" s="66">
        <v>497</v>
      </c>
      <c r="L50" s="66">
        <v>482</v>
      </c>
      <c r="M50" s="66">
        <v>501</v>
      </c>
      <c r="N50" s="66">
        <v>529</v>
      </c>
      <c r="O50" s="219">
        <f t="shared" si="0"/>
        <v>28</v>
      </c>
      <c r="P50" s="127">
        <f t="shared" si="1"/>
        <v>105.58882235528941</v>
      </c>
    </row>
    <row r="51" spans="1:17" s="100" customFormat="1" ht="13.5" customHeight="1" x14ac:dyDescent="0.2">
      <c r="A51" s="99">
        <v>46</v>
      </c>
      <c r="B51" s="153" t="s">
        <v>52</v>
      </c>
      <c r="C51" s="153"/>
      <c r="D51" s="99" t="s">
        <v>17</v>
      </c>
      <c r="E51" s="80">
        <f>E50/E49*100</f>
        <v>85.057471264367805</v>
      </c>
      <c r="F51" s="80">
        <v>79.425837320574161</v>
      </c>
      <c r="G51" s="80">
        <v>82.101806239737272</v>
      </c>
      <c r="H51" s="80">
        <v>81.025641025641022</v>
      </c>
      <c r="I51" s="80">
        <v>68.13559322033899</v>
      </c>
      <c r="J51" s="80">
        <f>J50/J49*100</f>
        <v>94.074074074074076</v>
      </c>
      <c r="K51" s="80">
        <f>K50/K49*100</f>
        <v>92.723880597014926</v>
      </c>
      <c r="L51" s="80">
        <f>L50/L49*100</f>
        <v>90.943396226415103</v>
      </c>
      <c r="M51" s="80">
        <f>M50/M49*100</f>
        <v>86.230636833046475</v>
      </c>
      <c r="N51" s="80">
        <f>N50/N49*100</f>
        <v>85.876623376623371</v>
      </c>
      <c r="O51" s="127">
        <f t="shared" si="0"/>
        <v>-0.35401345642310389</v>
      </c>
      <c r="P51" s="127">
        <f t="shared" si="1"/>
        <v>99.58945744873887</v>
      </c>
    </row>
    <row r="52" spans="1:17" s="100" customFormat="1" ht="13.5" customHeight="1" x14ac:dyDescent="0.2">
      <c r="A52" s="99">
        <v>47</v>
      </c>
      <c r="B52" s="153" t="s">
        <v>53</v>
      </c>
      <c r="C52" s="153"/>
      <c r="D52" s="99" t="s">
        <v>13</v>
      </c>
      <c r="E52" s="66">
        <v>328</v>
      </c>
      <c r="F52" s="66">
        <v>344</v>
      </c>
      <c r="G52" s="66">
        <v>349</v>
      </c>
      <c r="H52" s="66">
        <v>394</v>
      </c>
      <c r="I52" s="66">
        <v>333</v>
      </c>
      <c r="J52" s="66">
        <v>434</v>
      </c>
      <c r="K52" s="66">
        <v>425</v>
      </c>
      <c r="L52" s="66">
        <v>426</v>
      </c>
      <c r="M52" s="66">
        <v>453</v>
      </c>
      <c r="N52" s="66">
        <v>477</v>
      </c>
      <c r="O52" s="219">
        <f t="shared" si="0"/>
        <v>24</v>
      </c>
      <c r="P52" s="127">
        <f t="shared" si="1"/>
        <v>105.29801324503312</v>
      </c>
    </row>
    <row r="53" spans="1:17" s="100" customFormat="1" ht="13.5" customHeight="1" x14ac:dyDescent="0.2">
      <c r="A53" s="99">
        <v>48</v>
      </c>
      <c r="B53" s="153" t="s">
        <v>52</v>
      </c>
      <c r="C53" s="153"/>
      <c r="D53" s="99" t="s">
        <v>17</v>
      </c>
      <c r="E53" s="80">
        <f>E52/E49*100</f>
        <v>53.858784893267654</v>
      </c>
      <c r="F53" s="80">
        <v>54.864433811802236</v>
      </c>
      <c r="G53" s="80">
        <v>57.307060755336614</v>
      </c>
      <c r="H53" s="80">
        <v>67.350427350427353</v>
      </c>
      <c r="I53" s="80">
        <v>56.440677966101696</v>
      </c>
      <c r="J53" s="80">
        <f>J52/J49*100</f>
        <v>80.370370370370367</v>
      </c>
      <c r="K53" s="80">
        <f>K52/K49*100</f>
        <v>79.291044776119406</v>
      </c>
      <c r="L53" s="80">
        <f>L52/L49*100</f>
        <v>80.377358490566039</v>
      </c>
      <c r="M53" s="80">
        <f>M52/M49*100</f>
        <v>77.969018932874363</v>
      </c>
      <c r="N53" s="80">
        <f>N52/N49*100</f>
        <v>77.435064935064929</v>
      </c>
      <c r="O53" s="127">
        <f t="shared" si="0"/>
        <v>-0.53395399780943364</v>
      </c>
      <c r="P53" s="127">
        <f t="shared" si="1"/>
        <v>99.315171583383488</v>
      </c>
    </row>
    <row r="54" spans="1:17" s="100" customFormat="1" ht="13.5" customHeight="1" x14ac:dyDescent="0.2">
      <c r="A54" s="99">
        <v>49</v>
      </c>
      <c r="B54" s="153" t="s">
        <v>54</v>
      </c>
      <c r="C54" s="153"/>
      <c r="D54" s="99" t="s">
        <v>13</v>
      </c>
      <c r="E54" s="66">
        <v>138</v>
      </c>
      <c r="F54" s="66">
        <v>148</v>
      </c>
      <c r="G54" s="66">
        <v>154</v>
      </c>
      <c r="H54" s="66">
        <v>147</v>
      </c>
      <c r="I54" s="66">
        <v>187</v>
      </c>
      <c r="J54" s="66">
        <v>243</v>
      </c>
      <c r="K54" s="66">
        <v>268</v>
      </c>
      <c r="L54" s="66">
        <v>226</v>
      </c>
      <c r="M54" s="66">
        <v>215</v>
      </c>
      <c r="N54" s="66">
        <v>237</v>
      </c>
      <c r="O54" s="219">
        <f t="shared" si="0"/>
        <v>22</v>
      </c>
      <c r="P54" s="127">
        <f t="shared" si="1"/>
        <v>110.23255813953487</v>
      </c>
    </row>
    <row r="55" spans="1:17" s="100" customFormat="1" ht="13.5" customHeight="1" x14ac:dyDescent="0.2">
      <c r="A55" s="99">
        <v>50</v>
      </c>
      <c r="B55" s="153" t="s">
        <v>52</v>
      </c>
      <c r="C55" s="153"/>
      <c r="D55" s="99" t="s">
        <v>17</v>
      </c>
      <c r="E55" s="80">
        <f>E54/E49*100</f>
        <v>22.660098522167488</v>
      </c>
      <c r="F55" s="80">
        <v>23.604465709728867</v>
      </c>
      <c r="G55" s="80">
        <v>25.287356321839084</v>
      </c>
      <c r="H55" s="80">
        <v>25.128205128205128</v>
      </c>
      <c r="I55" s="80">
        <v>30.16949152542373</v>
      </c>
      <c r="J55" s="80">
        <f>J54/J49*100</f>
        <v>45</v>
      </c>
      <c r="K55" s="80">
        <f>K54/K49*100</f>
        <v>50</v>
      </c>
      <c r="L55" s="80">
        <f>L54/L49*100</f>
        <v>42.641509433962263</v>
      </c>
      <c r="M55" s="80">
        <f>M54/M49*100</f>
        <v>37.005163511187604</v>
      </c>
      <c r="N55" s="80">
        <f>N54/N49*100</f>
        <v>38.47402597402597</v>
      </c>
      <c r="O55" s="127">
        <f t="shared" si="0"/>
        <v>1.4688624628383664</v>
      </c>
      <c r="P55" s="127">
        <f t="shared" si="1"/>
        <v>103.9693446088795</v>
      </c>
      <c r="Q55" s="102"/>
    </row>
    <row r="56" spans="1:17" s="100" customFormat="1" ht="13.5" customHeight="1" x14ac:dyDescent="0.2">
      <c r="A56" s="99">
        <v>51</v>
      </c>
      <c r="B56" s="153" t="s">
        <v>55</v>
      </c>
      <c r="C56" s="153"/>
      <c r="D56" s="99" t="s">
        <v>13</v>
      </c>
      <c r="E56" s="66">
        <v>224</v>
      </c>
      <c r="F56" s="66">
        <v>253</v>
      </c>
      <c r="G56" s="66">
        <v>231</v>
      </c>
      <c r="H56" s="66">
        <v>224</v>
      </c>
      <c r="I56" s="66">
        <v>250</v>
      </c>
      <c r="J56" s="66">
        <v>251</v>
      </c>
      <c r="K56" s="66">
        <v>269</v>
      </c>
      <c r="L56" s="66">
        <v>229</v>
      </c>
      <c r="M56" s="66">
        <v>267</v>
      </c>
      <c r="N56" s="66">
        <v>269</v>
      </c>
      <c r="O56" s="219">
        <f t="shared" si="0"/>
        <v>2</v>
      </c>
      <c r="P56" s="127">
        <f t="shared" si="1"/>
        <v>100.74906367041199</v>
      </c>
    </row>
    <row r="57" spans="1:17" s="100" customFormat="1" ht="13.5" customHeight="1" x14ac:dyDescent="0.2">
      <c r="A57" s="99">
        <v>52</v>
      </c>
      <c r="B57" s="153" t="s">
        <v>52</v>
      </c>
      <c r="C57" s="153"/>
      <c r="D57" s="99" t="s">
        <v>17</v>
      </c>
      <c r="E57" s="80">
        <f>E56/E49*100</f>
        <v>36.781609195402297</v>
      </c>
      <c r="F57" s="80">
        <v>40.350877192982452</v>
      </c>
      <c r="G57" s="80">
        <v>37.931034482758619</v>
      </c>
      <c r="H57" s="80">
        <v>38.290598290598297</v>
      </c>
      <c r="I57" s="80">
        <v>41.355932203389827</v>
      </c>
      <c r="J57" s="80">
        <f>J56/J49*100</f>
        <v>46.481481481481481</v>
      </c>
      <c r="K57" s="80">
        <f>K56/K49*100</f>
        <v>50.18656716417911</v>
      </c>
      <c r="L57" s="80">
        <f>L56/L49*100</f>
        <v>43.20754716981132</v>
      </c>
      <c r="M57" s="80">
        <f>M56/M49*100</f>
        <v>45.955249569707405</v>
      </c>
      <c r="N57" s="80">
        <f>N56/N49*100</f>
        <v>43.668831168831169</v>
      </c>
      <c r="O57" s="127">
        <f t="shared" si="0"/>
        <v>-2.2864184008762365</v>
      </c>
      <c r="P57" s="127">
        <f t="shared" si="1"/>
        <v>95.024685052774927</v>
      </c>
    </row>
    <row r="58" spans="1:17" s="100" customFormat="1" ht="18" customHeight="1" x14ac:dyDescent="0.2">
      <c r="A58" s="106">
        <v>53</v>
      </c>
      <c r="B58" s="214" t="s">
        <v>56</v>
      </c>
      <c r="C58" s="214"/>
      <c r="D58" s="107" t="s">
        <v>57</v>
      </c>
      <c r="E58" s="108">
        <f>SUM(E59:E63)</f>
        <v>143463</v>
      </c>
      <c r="F58" s="108">
        <v>155060</v>
      </c>
      <c r="G58" s="108">
        <v>159751</v>
      </c>
      <c r="H58" s="108">
        <v>168313</v>
      </c>
      <c r="I58" s="108">
        <v>186850</v>
      </c>
      <c r="J58" s="108">
        <f>SUM(J59:J63)</f>
        <v>197614</v>
      </c>
      <c r="K58" s="108">
        <v>220556</v>
      </c>
      <c r="L58" s="108">
        <f>SUM(L59:L63)</f>
        <v>229826</v>
      </c>
      <c r="M58" s="108">
        <v>236100</v>
      </c>
      <c r="N58" s="108">
        <f>SUM(N59:N63)</f>
        <v>286155</v>
      </c>
      <c r="O58" s="219">
        <f t="shared" si="0"/>
        <v>50055</v>
      </c>
      <c r="P58" s="127">
        <f t="shared" si="1"/>
        <v>121.20076238881829</v>
      </c>
    </row>
    <row r="59" spans="1:17" s="28" customFormat="1" ht="13.5" customHeight="1" x14ac:dyDescent="0.2">
      <c r="A59" s="90">
        <v>54</v>
      </c>
      <c r="B59" s="156" t="s">
        <v>58</v>
      </c>
      <c r="C59" s="156"/>
      <c r="D59" s="90" t="s">
        <v>57</v>
      </c>
      <c r="E59" s="11">
        <v>1277</v>
      </c>
      <c r="F59" s="11">
        <v>1287</v>
      </c>
      <c r="G59" s="11">
        <v>1303</v>
      </c>
      <c r="H59" s="11">
        <v>1268</v>
      </c>
      <c r="I59" s="11">
        <v>1283</v>
      </c>
      <c r="J59" s="11">
        <v>1294</v>
      </c>
      <c r="K59" s="11">
        <v>1206</v>
      </c>
      <c r="L59" s="11">
        <v>1131</v>
      </c>
      <c r="M59" s="11">
        <v>1026</v>
      </c>
      <c r="N59" s="11">
        <v>1050</v>
      </c>
      <c r="O59" s="219">
        <f t="shared" si="0"/>
        <v>24</v>
      </c>
      <c r="P59" s="127">
        <f t="shared" si="1"/>
        <v>102.3391812865497</v>
      </c>
    </row>
    <row r="60" spans="1:17" s="28" customFormat="1" ht="13.5" customHeight="1" x14ac:dyDescent="0.2">
      <c r="A60" s="90">
        <v>55</v>
      </c>
      <c r="B60" s="156" t="s">
        <v>59</v>
      </c>
      <c r="C60" s="156"/>
      <c r="D60" s="90" t="s">
        <v>57</v>
      </c>
      <c r="E60" s="11">
        <v>12803</v>
      </c>
      <c r="F60" s="11">
        <v>12977</v>
      </c>
      <c r="G60" s="11">
        <v>13926</v>
      </c>
      <c r="H60" s="11">
        <v>15403</v>
      </c>
      <c r="I60" s="11">
        <v>17061</v>
      </c>
      <c r="J60" s="11">
        <v>18654</v>
      </c>
      <c r="K60" s="11">
        <v>21330</v>
      </c>
      <c r="L60" s="11">
        <v>22102</v>
      </c>
      <c r="M60" s="11">
        <v>23127</v>
      </c>
      <c r="N60" s="11">
        <v>26988</v>
      </c>
      <c r="O60" s="219">
        <f t="shared" si="0"/>
        <v>3861</v>
      </c>
      <c r="P60" s="127">
        <f t="shared" si="1"/>
        <v>116.69477234401349</v>
      </c>
    </row>
    <row r="61" spans="1:17" s="28" customFormat="1" ht="13.5" customHeight="1" x14ac:dyDescent="0.2">
      <c r="A61" s="90">
        <v>56</v>
      </c>
      <c r="B61" s="156" t="s">
        <v>60</v>
      </c>
      <c r="C61" s="156"/>
      <c r="D61" s="90" t="s">
        <v>57</v>
      </c>
      <c r="E61" s="11">
        <v>6987</v>
      </c>
      <c r="F61" s="11">
        <v>7173</v>
      </c>
      <c r="G61" s="11">
        <v>7867</v>
      </c>
      <c r="H61" s="11">
        <v>8779</v>
      </c>
      <c r="I61" s="11">
        <v>10346</v>
      </c>
      <c r="J61" s="11">
        <v>11860</v>
      </c>
      <c r="K61" s="11">
        <v>14231</v>
      </c>
      <c r="L61" s="11">
        <v>14739</v>
      </c>
      <c r="M61" s="11">
        <v>15422</v>
      </c>
      <c r="N61" s="11">
        <v>18382</v>
      </c>
      <c r="O61" s="219">
        <f t="shared" si="0"/>
        <v>2960</v>
      </c>
      <c r="P61" s="127">
        <f t="shared" si="1"/>
        <v>119.19336013487225</v>
      </c>
    </row>
    <row r="62" spans="1:17" s="28" customFormat="1" ht="13.5" customHeight="1" x14ac:dyDescent="0.2">
      <c r="A62" s="90">
        <v>57</v>
      </c>
      <c r="B62" s="156" t="s">
        <v>61</v>
      </c>
      <c r="C62" s="156"/>
      <c r="D62" s="90" t="s">
        <v>57</v>
      </c>
      <c r="E62" s="11">
        <v>76451</v>
      </c>
      <c r="F62" s="11">
        <v>82587</v>
      </c>
      <c r="G62" s="11">
        <v>86584</v>
      </c>
      <c r="H62" s="11">
        <v>88818</v>
      </c>
      <c r="I62" s="11">
        <v>97752</v>
      </c>
      <c r="J62" s="11">
        <v>105348</v>
      </c>
      <c r="K62" s="11">
        <v>116560</v>
      </c>
      <c r="L62" s="11">
        <v>124100</v>
      </c>
      <c r="M62" s="11">
        <v>129373</v>
      </c>
      <c r="N62" s="11">
        <v>158027</v>
      </c>
      <c r="O62" s="219">
        <f t="shared" si="0"/>
        <v>28654</v>
      </c>
      <c r="P62" s="127">
        <f t="shared" si="1"/>
        <v>122.14836171380428</v>
      </c>
    </row>
    <row r="63" spans="1:17" s="28" customFormat="1" ht="13.5" customHeight="1" x14ac:dyDescent="0.2">
      <c r="A63" s="90">
        <v>58</v>
      </c>
      <c r="B63" s="156" t="s">
        <v>62</v>
      </c>
      <c r="C63" s="156"/>
      <c r="D63" s="90" t="s">
        <v>57</v>
      </c>
      <c r="E63" s="11">
        <v>45945</v>
      </c>
      <c r="F63" s="11">
        <v>51036</v>
      </c>
      <c r="G63" s="11">
        <v>50071</v>
      </c>
      <c r="H63" s="11">
        <v>54045</v>
      </c>
      <c r="I63" s="11">
        <v>60408</v>
      </c>
      <c r="J63" s="11">
        <v>60458</v>
      </c>
      <c r="K63" s="11">
        <v>67229</v>
      </c>
      <c r="L63" s="11">
        <v>67754</v>
      </c>
      <c r="M63" s="11">
        <v>67152</v>
      </c>
      <c r="N63" s="11">
        <v>81708</v>
      </c>
      <c r="O63" s="219">
        <f t="shared" si="0"/>
        <v>14556</v>
      </c>
      <c r="P63" s="127">
        <f t="shared" si="1"/>
        <v>121.67619728377413</v>
      </c>
    </row>
    <row r="64" spans="1:17" s="28" customFormat="1" ht="13.5" customHeight="1" x14ac:dyDescent="0.2">
      <c r="A64" s="90">
        <v>59</v>
      </c>
      <c r="B64" s="149" t="s">
        <v>63</v>
      </c>
      <c r="C64" s="149"/>
      <c r="D64" s="90" t="s">
        <v>57</v>
      </c>
      <c r="E64" s="11">
        <v>63100</v>
      </c>
      <c r="F64" s="11">
        <v>67394</v>
      </c>
      <c r="G64" s="11">
        <v>69409</v>
      </c>
      <c r="H64" s="11">
        <v>71795</v>
      </c>
      <c r="I64" s="11">
        <v>78102</v>
      </c>
      <c r="J64" s="11">
        <f>J65+J66+J67+J68+J69</f>
        <v>86370</v>
      </c>
      <c r="K64" s="11">
        <v>92117</v>
      </c>
      <c r="L64" s="22">
        <f>SUM(L65:L69)</f>
        <v>95554</v>
      </c>
      <c r="M64" s="22">
        <v>97612</v>
      </c>
      <c r="N64" s="22">
        <f>SUM(N65:N69)</f>
        <v>112970</v>
      </c>
      <c r="O64" s="219">
        <f t="shared" si="0"/>
        <v>15358</v>
      </c>
      <c r="P64" s="127">
        <f t="shared" si="1"/>
        <v>115.73372126377903</v>
      </c>
    </row>
    <row r="65" spans="1:16" s="28" customFormat="1" ht="13.5" customHeight="1" x14ac:dyDescent="0.2">
      <c r="A65" s="90">
        <v>60</v>
      </c>
      <c r="B65" s="156" t="s">
        <v>64</v>
      </c>
      <c r="C65" s="156"/>
      <c r="D65" s="90" t="s">
        <v>57</v>
      </c>
      <c r="E65" s="11">
        <v>410</v>
      </c>
      <c r="F65" s="11">
        <v>458</v>
      </c>
      <c r="G65" s="11">
        <v>449</v>
      </c>
      <c r="H65" s="11">
        <v>436</v>
      </c>
      <c r="I65" s="11">
        <v>427</v>
      </c>
      <c r="J65" s="11">
        <v>469</v>
      </c>
      <c r="K65" s="11">
        <v>431</v>
      </c>
      <c r="L65" s="11">
        <v>421</v>
      </c>
      <c r="M65" s="11">
        <v>377</v>
      </c>
      <c r="N65" s="11">
        <v>408</v>
      </c>
      <c r="O65" s="219">
        <f t="shared" si="0"/>
        <v>31</v>
      </c>
      <c r="P65" s="127">
        <f t="shared" si="1"/>
        <v>108.22281167108754</v>
      </c>
    </row>
    <row r="66" spans="1:16" s="28" customFormat="1" ht="13.5" customHeight="1" x14ac:dyDescent="0.2">
      <c r="A66" s="90">
        <v>61</v>
      </c>
      <c r="B66" s="156" t="s">
        <v>65</v>
      </c>
      <c r="C66" s="156"/>
      <c r="D66" s="90" t="s">
        <v>57</v>
      </c>
      <c r="E66" s="11">
        <v>3991</v>
      </c>
      <c r="F66" s="11">
        <v>3791</v>
      </c>
      <c r="G66" s="11">
        <v>4070</v>
      </c>
      <c r="H66" s="11">
        <v>4277</v>
      </c>
      <c r="I66" s="11">
        <v>4180</v>
      </c>
      <c r="J66" s="11">
        <v>5490</v>
      </c>
      <c r="K66" s="11">
        <v>5980</v>
      </c>
      <c r="L66" s="11">
        <v>6374</v>
      </c>
      <c r="M66" s="11">
        <v>6555</v>
      </c>
      <c r="N66" s="11">
        <v>7684</v>
      </c>
      <c r="O66" s="219">
        <f t="shared" si="0"/>
        <v>1129</v>
      </c>
      <c r="P66" s="127">
        <f t="shared" si="1"/>
        <v>117.22349351639969</v>
      </c>
    </row>
    <row r="67" spans="1:16" s="28" customFormat="1" ht="13.5" customHeight="1" x14ac:dyDescent="0.2">
      <c r="A67" s="90">
        <v>62</v>
      </c>
      <c r="B67" s="156" t="s">
        <v>66</v>
      </c>
      <c r="C67" s="156"/>
      <c r="D67" s="90" t="s">
        <v>57</v>
      </c>
      <c r="E67" s="11">
        <v>2599</v>
      </c>
      <c r="F67" s="11">
        <v>2710</v>
      </c>
      <c r="G67" s="11">
        <v>2899</v>
      </c>
      <c r="H67" s="11">
        <v>3221</v>
      </c>
      <c r="I67" s="11">
        <v>3698</v>
      </c>
      <c r="J67" s="11">
        <v>4357</v>
      </c>
      <c r="K67" s="11">
        <v>5088</v>
      </c>
      <c r="L67" s="11">
        <v>5260</v>
      </c>
      <c r="M67" s="11">
        <v>5621</v>
      </c>
      <c r="N67" s="11">
        <v>6183</v>
      </c>
      <c r="O67" s="219">
        <f t="shared" si="0"/>
        <v>562</v>
      </c>
      <c r="P67" s="127">
        <f t="shared" si="1"/>
        <v>109.99822095712506</v>
      </c>
    </row>
    <row r="68" spans="1:16" s="28" customFormat="1" ht="13.5" customHeight="1" x14ac:dyDescent="0.2">
      <c r="A68" s="90">
        <v>63</v>
      </c>
      <c r="B68" s="156" t="s">
        <v>67</v>
      </c>
      <c r="C68" s="156"/>
      <c r="D68" s="90" t="s">
        <v>57</v>
      </c>
      <c r="E68" s="11">
        <v>35472</v>
      </c>
      <c r="F68" s="11">
        <v>38069</v>
      </c>
      <c r="G68" s="11">
        <v>39501</v>
      </c>
      <c r="H68" s="11">
        <v>40182</v>
      </c>
      <c r="I68" s="11">
        <v>43297</v>
      </c>
      <c r="J68" s="11">
        <v>48482</v>
      </c>
      <c r="K68" s="11">
        <v>51688</v>
      </c>
      <c r="L68" s="11">
        <v>54471</v>
      </c>
      <c r="M68" s="11">
        <v>56327</v>
      </c>
      <c r="N68" s="11">
        <v>65567</v>
      </c>
      <c r="O68" s="219">
        <f t="shared" si="0"/>
        <v>9240</v>
      </c>
      <c r="P68" s="127">
        <f t="shared" si="1"/>
        <v>116.40421112432759</v>
      </c>
    </row>
    <row r="69" spans="1:16" s="28" customFormat="1" ht="13.5" customHeight="1" x14ac:dyDescent="0.2">
      <c r="A69" s="90">
        <v>64</v>
      </c>
      <c r="B69" s="156" t="s">
        <v>68</v>
      </c>
      <c r="C69" s="156"/>
      <c r="D69" s="90" t="s">
        <v>57</v>
      </c>
      <c r="E69" s="11">
        <v>20628</v>
      </c>
      <c r="F69" s="11">
        <v>22366</v>
      </c>
      <c r="G69" s="11">
        <v>22490</v>
      </c>
      <c r="H69" s="11">
        <v>23679</v>
      </c>
      <c r="I69" s="11">
        <v>26500</v>
      </c>
      <c r="J69" s="11">
        <v>27572</v>
      </c>
      <c r="K69" s="11">
        <v>28930</v>
      </c>
      <c r="L69" s="11">
        <v>29028</v>
      </c>
      <c r="M69" s="11">
        <v>28732</v>
      </c>
      <c r="N69" s="11">
        <v>33128</v>
      </c>
      <c r="O69" s="219">
        <f t="shared" si="0"/>
        <v>4396</v>
      </c>
      <c r="P69" s="127">
        <f t="shared" si="1"/>
        <v>115.3000139217597</v>
      </c>
    </row>
    <row r="70" spans="1:16" s="28" customFormat="1" ht="13.5" customHeight="1" x14ac:dyDescent="0.2">
      <c r="A70" s="90">
        <v>65</v>
      </c>
      <c r="B70" s="149" t="s">
        <v>69</v>
      </c>
      <c r="C70" s="149"/>
      <c r="D70" s="90" t="s">
        <v>57</v>
      </c>
      <c r="E70" s="11">
        <v>1513</v>
      </c>
      <c r="F70" s="11">
        <v>1601</v>
      </c>
      <c r="G70" s="11">
        <v>1750</v>
      </c>
      <c r="H70" s="11">
        <v>1854</v>
      </c>
      <c r="I70" s="11">
        <v>1959</v>
      </c>
      <c r="J70" s="11">
        <v>2115</v>
      </c>
      <c r="K70" s="11">
        <v>2220</v>
      </c>
      <c r="L70" s="11">
        <v>2330</v>
      </c>
      <c r="M70" s="11">
        <v>2268</v>
      </c>
      <c r="N70" s="11">
        <v>2776</v>
      </c>
      <c r="O70" s="219">
        <f t="shared" si="0"/>
        <v>508</v>
      </c>
      <c r="P70" s="127">
        <f t="shared" si="1"/>
        <v>122.39858906525573</v>
      </c>
    </row>
    <row r="71" spans="1:16" s="28" customFormat="1" ht="13.5" customHeight="1" x14ac:dyDescent="0.2">
      <c r="A71" s="90">
        <v>66</v>
      </c>
      <c r="B71" s="149" t="s">
        <v>70</v>
      </c>
      <c r="C71" s="149"/>
      <c r="D71" s="90" t="s">
        <v>57</v>
      </c>
      <c r="E71" s="11">
        <v>43322</v>
      </c>
      <c r="F71" s="11">
        <v>52011</v>
      </c>
      <c r="G71" s="11">
        <v>53598</v>
      </c>
      <c r="H71" s="11">
        <v>62126</v>
      </c>
      <c r="I71" s="11">
        <v>67041</v>
      </c>
      <c r="J71" s="11">
        <v>70672</v>
      </c>
      <c r="K71" s="11">
        <v>74358</v>
      </c>
      <c r="L71" s="11">
        <v>83600</v>
      </c>
      <c r="M71" s="11">
        <v>82437</v>
      </c>
      <c r="N71" s="11">
        <v>91312</v>
      </c>
      <c r="O71" s="219">
        <f t="shared" ref="O71:O101" si="7">N71-M71</f>
        <v>8875</v>
      </c>
      <c r="P71" s="127">
        <f t="shared" ref="P71:P101" si="8">N71/M71*100</f>
        <v>110.76579691158098</v>
      </c>
    </row>
    <row r="72" spans="1:16" s="28" customFormat="1" ht="13.5" customHeight="1" x14ac:dyDescent="0.2">
      <c r="A72" s="90">
        <v>67</v>
      </c>
      <c r="B72" s="149" t="s">
        <v>71</v>
      </c>
      <c r="C72" s="149"/>
      <c r="D72" s="90" t="s">
        <v>57</v>
      </c>
      <c r="E72" s="11">
        <v>10249</v>
      </c>
      <c r="F72" s="11">
        <v>3522</v>
      </c>
      <c r="G72" s="11">
        <v>6128</v>
      </c>
      <c r="H72" s="11">
        <v>6</v>
      </c>
      <c r="I72" s="11">
        <v>0</v>
      </c>
      <c r="J72" s="11">
        <v>453</v>
      </c>
      <c r="K72" s="11">
        <v>0</v>
      </c>
      <c r="L72" s="11">
        <v>1160</v>
      </c>
      <c r="M72" s="11">
        <v>410</v>
      </c>
      <c r="N72" s="11">
        <v>284</v>
      </c>
      <c r="O72" s="220">
        <f t="shared" si="7"/>
        <v>-126</v>
      </c>
      <c r="P72" s="138">
        <f t="shared" si="8"/>
        <v>69.268292682926827</v>
      </c>
    </row>
    <row r="73" spans="1:16" s="28" customFormat="1" ht="13.5" customHeight="1" x14ac:dyDescent="0.2">
      <c r="A73" s="90">
        <v>68</v>
      </c>
      <c r="B73" s="149" t="s">
        <v>72</v>
      </c>
      <c r="C73" s="149"/>
      <c r="D73" s="90" t="s">
        <v>57</v>
      </c>
      <c r="E73" s="11">
        <v>38836</v>
      </c>
      <c r="F73" s="11">
        <v>1522</v>
      </c>
      <c r="G73" s="11">
        <v>7887</v>
      </c>
      <c r="H73" s="11">
        <v>984</v>
      </c>
      <c r="I73" s="11">
        <v>257</v>
      </c>
      <c r="J73" s="11">
        <v>1036</v>
      </c>
      <c r="K73" s="11">
        <v>163</v>
      </c>
      <c r="L73" s="11">
        <v>2708</v>
      </c>
      <c r="M73" s="11">
        <v>3760</v>
      </c>
      <c r="N73" s="11">
        <v>543</v>
      </c>
      <c r="O73" s="220">
        <f t="shared" si="7"/>
        <v>-3217</v>
      </c>
      <c r="P73" s="138">
        <f t="shared" si="8"/>
        <v>14.441489361702128</v>
      </c>
    </row>
    <row r="74" spans="1:16" s="28" customFormat="1" ht="13.5" customHeight="1" x14ac:dyDescent="0.2">
      <c r="A74" s="90">
        <v>69</v>
      </c>
      <c r="B74" s="149" t="s">
        <v>73</v>
      </c>
      <c r="C74" s="149"/>
      <c r="D74" s="90" t="s">
        <v>57</v>
      </c>
      <c r="E74" s="11">
        <v>159</v>
      </c>
      <c r="F74" s="11">
        <v>308</v>
      </c>
      <c r="G74" s="11">
        <v>1597</v>
      </c>
      <c r="H74" s="11">
        <v>2202</v>
      </c>
      <c r="I74" s="11">
        <v>1419</v>
      </c>
      <c r="J74" s="11">
        <v>2116</v>
      </c>
      <c r="K74" s="11">
        <v>2645</v>
      </c>
      <c r="L74" s="11">
        <v>554</v>
      </c>
      <c r="M74" s="11">
        <v>4518</v>
      </c>
      <c r="N74" s="11">
        <v>2538</v>
      </c>
      <c r="O74" s="220">
        <f t="shared" si="7"/>
        <v>-1980</v>
      </c>
      <c r="P74" s="138">
        <f t="shared" si="8"/>
        <v>56.175298804780873</v>
      </c>
    </row>
    <row r="75" spans="1:16" s="28" customFormat="1" ht="13.5" customHeight="1" x14ac:dyDescent="0.2">
      <c r="A75" s="90">
        <v>70</v>
      </c>
      <c r="B75" s="149" t="s">
        <v>74</v>
      </c>
      <c r="C75" s="149"/>
      <c r="D75" s="90" t="s">
        <v>57</v>
      </c>
      <c r="E75" s="11">
        <v>18</v>
      </c>
      <c r="F75" s="11">
        <v>2</v>
      </c>
      <c r="G75" s="11">
        <v>339</v>
      </c>
      <c r="H75" s="11">
        <v>849</v>
      </c>
      <c r="I75" s="11">
        <v>481</v>
      </c>
      <c r="J75" s="11">
        <v>849</v>
      </c>
      <c r="K75" s="11">
        <v>132</v>
      </c>
      <c r="L75" s="11">
        <v>272</v>
      </c>
      <c r="M75" s="11">
        <v>1620</v>
      </c>
      <c r="N75" s="11">
        <v>589</v>
      </c>
      <c r="O75" s="220">
        <f t="shared" si="7"/>
        <v>-1031</v>
      </c>
      <c r="P75" s="138">
        <f t="shared" si="8"/>
        <v>36.358024691358025</v>
      </c>
    </row>
    <row r="76" spans="1:16" s="28" customFormat="1" ht="18" customHeight="1" x14ac:dyDescent="0.2">
      <c r="A76" s="65">
        <v>71</v>
      </c>
      <c r="B76" s="154" t="s">
        <v>75</v>
      </c>
      <c r="C76" s="154"/>
      <c r="D76" s="9" t="s">
        <v>23</v>
      </c>
      <c r="E76" s="22">
        <v>1438</v>
      </c>
      <c r="F76" s="22">
        <v>1458</v>
      </c>
      <c r="G76" s="22">
        <v>1347</v>
      </c>
      <c r="H76" s="22">
        <v>1293</v>
      </c>
      <c r="I76" s="22">
        <v>1187</v>
      </c>
      <c r="J76" s="22">
        <f>J77+J78+J79</f>
        <v>1124</v>
      </c>
      <c r="K76" s="22">
        <v>1092</v>
      </c>
      <c r="L76" s="22">
        <f>SUM(L77:L79)</f>
        <v>1092</v>
      </c>
      <c r="M76" s="22">
        <v>1173</v>
      </c>
      <c r="N76" s="22">
        <v>1158</v>
      </c>
      <c r="O76" s="220">
        <f t="shared" si="7"/>
        <v>-15</v>
      </c>
      <c r="P76" s="138">
        <f t="shared" si="8"/>
        <v>98.721227621483379</v>
      </c>
    </row>
    <row r="77" spans="1:16" s="28" customFormat="1" ht="13.5" customHeight="1" x14ac:dyDescent="0.2">
      <c r="A77" s="90">
        <v>72</v>
      </c>
      <c r="B77" s="155" t="s">
        <v>76</v>
      </c>
      <c r="C77" s="89" t="s">
        <v>77</v>
      </c>
      <c r="D77" s="90" t="s">
        <v>23</v>
      </c>
      <c r="E77" s="11">
        <v>778</v>
      </c>
      <c r="F77" s="11">
        <v>814</v>
      </c>
      <c r="G77" s="11">
        <v>691</v>
      </c>
      <c r="H77" s="11">
        <v>679</v>
      </c>
      <c r="I77" s="11">
        <v>619</v>
      </c>
      <c r="J77" s="11">
        <v>588</v>
      </c>
      <c r="K77" s="11">
        <v>518</v>
      </c>
      <c r="L77" s="11">
        <v>503</v>
      </c>
      <c r="M77" s="11">
        <v>511</v>
      </c>
      <c r="N77" s="11">
        <v>488</v>
      </c>
      <c r="O77" s="219">
        <f t="shared" si="7"/>
        <v>-23</v>
      </c>
      <c r="P77" s="127">
        <f t="shared" si="8"/>
        <v>95.499021526418787</v>
      </c>
    </row>
    <row r="78" spans="1:16" s="28" customFormat="1" ht="13.5" customHeight="1" x14ac:dyDescent="0.2">
      <c r="A78" s="90">
        <v>73</v>
      </c>
      <c r="B78" s="155"/>
      <c r="C78" s="89" t="s">
        <v>78</v>
      </c>
      <c r="D78" s="90" t="s">
        <v>23</v>
      </c>
      <c r="E78" s="11">
        <v>553</v>
      </c>
      <c r="F78" s="11">
        <v>548</v>
      </c>
      <c r="G78" s="11">
        <v>553</v>
      </c>
      <c r="H78" s="11">
        <v>510</v>
      </c>
      <c r="I78" s="11">
        <v>502</v>
      </c>
      <c r="J78" s="11">
        <v>458</v>
      </c>
      <c r="K78" s="11">
        <v>517</v>
      </c>
      <c r="L78" s="11">
        <v>532</v>
      </c>
      <c r="M78" s="11">
        <v>598</v>
      </c>
      <c r="N78" s="11">
        <v>567</v>
      </c>
      <c r="O78" s="219">
        <f t="shared" si="7"/>
        <v>-31</v>
      </c>
      <c r="P78" s="127">
        <f t="shared" si="8"/>
        <v>94.81605351170569</v>
      </c>
    </row>
    <row r="79" spans="1:16" s="28" customFormat="1" ht="13.5" customHeight="1" x14ac:dyDescent="0.2">
      <c r="A79" s="90">
        <v>74</v>
      </c>
      <c r="B79" s="155"/>
      <c r="C79" s="89" t="s">
        <v>79</v>
      </c>
      <c r="D79" s="90" t="s">
        <v>23</v>
      </c>
      <c r="E79" s="11">
        <v>107</v>
      </c>
      <c r="F79" s="11">
        <v>106</v>
      </c>
      <c r="G79" s="11">
        <v>103</v>
      </c>
      <c r="H79" s="11">
        <v>104</v>
      </c>
      <c r="I79" s="11">
        <v>66</v>
      </c>
      <c r="J79" s="11">
        <v>78</v>
      </c>
      <c r="K79" s="11">
        <v>57</v>
      </c>
      <c r="L79" s="11">
        <v>57</v>
      </c>
      <c r="M79" s="11">
        <v>64</v>
      </c>
      <c r="N79" s="11">
        <v>96</v>
      </c>
      <c r="O79" s="219">
        <f t="shared" si="7"/>
        <v>32</v>
      </c>
      <c r="P79" s="127">
        <f t="shared" si="8"/>
        <v>150</v>
      </c>
    </row>
    <row r="80" spans="1:16" s="28" customFormat="1" ht="13.5" customHeight="1" x14ac:dyDescent="0.2">
      <c r="A80" s="90">
        <v>75</v>
      </c>
      <c r="B80" s="152" t="s">
        <v>80</v>
      </c>
      <c r="C80" s="152"/>
      <c r="D80" s="90" t="s">
        <v>23</v>
      </c>
      <c r="E80" s="11">
        <v>652</v>
      </c>
      <c r="F80" s="11">
        <v>667</v>
      </c>
      <c r="G80" s="11">
        <v>605</v>
      </c>
      <c r="H80" s="11">
        <v>592</v>
      </c>
      <c r="I80" s="11">
        <v>534</v>
      </c>
      <c r="J80" s="11">
        <v>508</v>
      </c>
      <c r="K80" s="11">
        <v>478</v>
      </c>
      <c r="L80" s="11">
        <v>467</v>
      </c>
      <c r="M80" s="11">
        <v>507</v>
      </c>
      <c r="N80" s="11">
        <v>478</v>
      </c>
      <c r="O80" s="219">
        <f t="shared" si="7"/>
        <v>-29</v>
      </c>
      <c r="P80" s="127">
        <f t="shared" si="8"/>
        <v>94.280078895463518</v>
      </c>
    </row>
    <row r="81" spans="1:16" s="28" customFormat="1" ht="13.5" customHeight="1" x14ac:dyDescent="0.2">
      <c r="A81" s="90">
        <v>76</v>
      </c>
      <c r="B81" s="149" t="s">
        <v>81</v>
      </c>
      <c r="C81" s="149"/>
      <c r="D81" s="90" t="s">
        <v>82</v>
      </c>
      <c r="E81" s="25">
        <v>1.1000000000000001</v>
      </c>
      <c r="F81" s="25">
        <v>7.5</v>
      </c>
      <c r="G81" s="25">
        <v>14</v>
      </c>
      <c r="H81" s="25">
        <v>14</v>
      </c>
      <c r="I81" s="25">
        <v>32.799999999999997</v>
      </c>
      <c r="J81" s="25">
        <v>33.9</v>
      </c>
      <c r="K81" s="25">
        <v>48</v>
      </c>
      <c r="L81" s="25">
        <v>24</v>
      </c>
      <c r="M81" s="25">
        <v>27</v>
      </c>
      <c r="N81" s="25">
        <v>47.5</v>
      </c>
      <c r="O81" s="127">
        <f t="shared" si="7"/>
        <v>20.5</v>
      </c>
      <c r="P81" s="127">
        <f t="shared" si="8"/>
        <v>175.92592592592592</v>
      </c>
    </row>
    <row r="82" spans="1:16" s="28" customFormat="1" ht="13.5" customHeight="1" x14ac:dyDescent="0.2">
      <c r="A82" s="90">
        <v>77</v>
      </c>
      <c r="B82" s="149" t="s">
        <v>83</v>
      </c>
      <c r="C82" s="149"/>
      <c r="D82" s="90" t="s">
        <v>82</v>
      </c>
      <c r="E82" s="25">
        <v>1</v>
      </c>
      <c r="F82" s="25">
        <v>7</v>
      </c>
      <c r="G82" s="25">
        <v>5</v>
      </c>
      <c r="H82" s="25">
        <v>7.5</v>
      </c>
      <c r="I82" s="25">
        <v>12</v>
      </c>
      <c r="J82" s="25">
        <v>7.2</v>
      </c>
      <c r="K82" s="25">
        <v>17.100000000000001</v>
      </c>
      <c r="L82" s="25">
        <v>6</v>
      </c>
      <c r="M82" s="25">
        <v>5.8</v>
      </c>
      <c r="N82" s="25">
        <v>8.5</v>
      </c>
      <c r="O82" s="127">
        <f t="shared" si="7"/>
        <v>2.7</v>
      </c>
      <c r="P82" s="127">
        <f t="shared" si="8"/>
        <v>146.55172413793105</v>
      </c>
    </row>
    <row r="83" spans="1:16" s="28" customFormat="1" ht="13.5" customHeight="1" x14ac:dyDescent="0.2">
      <c r="A83" s="90">
        <v>78</v>
      </c>
      <c r="B83" s="149" t="s">
        <v>84</v>
      </c>
      <c r="C83" s="149"/>
      <c r="D83" s="90" t="s">
        <v>82</v>
      </c>
      <c r="E83" s="25">
        <v>350</v>
      </c>
      <c r="F83" s="25">
        <v>350</v>
      </c>
      <c r="G83" s="25">
        <v>750</v>
      </c>
      <c r="H83" s="25">
        <v>600</v>
      </c>
      <c r="I83" s="25">
        <v>600</v>
      </c>
      <c r="J83" s="25">
        <v>610</v>
      </c>
      <c r="K83" s="25">
        <v>580</v>
      </c>
      <c r="L83" s="25">
        <v>700</v>
      </c>
      <c r="M83" s="25">
        <v>700</v>
      </c>
      <c r="N83" s="25">
        <v>3801</v>
      </c>
      <c r="O83" s="127">
        <f t="shared" si="7"/>
        <v>3101</v>
      </c>
      <c r="P83" s="127">
        <f t="shared" si="8"/>
        <v>543</v>
      </c>
    </row>
    <row r="84" spans="1:16" s="28" customFormat="1" ht="13.5" customHeight="1" x14ac:dyDescent="0.2">
      <c r="A84" s="90">
        <v>79</v>
      </c>
      <c r="B84" s="149" t="s">
        <v>85</v>
      </c>
      <c r="C84" s="149"/>
      <c r="D84" s="90" t="s">
        <v>82</v>
      </c>
      <c r="E84" s="25">
        <v>100</v>
      </c>
      <c r="F84" s="25">
        <v>100</v>
      </c>
      <c r="G84" s="25">
        <v>180</v>
      </c>
      <c r="H84" s="25">
        <v>180</v>
      </c>
      <c r="I84" s="25">
        <v>150</v>
      </c>
      <c r="J84" s="25">
        <v>120</v>
      </c>
      <c r="K84" s="25">
        <v>50</v>
      </c>
      <c r="L84" s="25">
        <v>80</v>
      </c>
      <c r="M84" s="25"/>
      <c r="N84" s="25">
        <v>10</v>
      </c>
      <c r="O84" s="127">
        <f t="shared" si="7"/>
        <v>10</v>
      </c>
      <c r="P84" s="127" t="e">
        <f t="shared" si="8"/>
        <v>#DIV/0!</v>
      </c>
    </row>
    <row r="85" spans="1:16" s="28" customFormat="1" ht="13.5" customHeight="1" x14ac:dyDescent="0.2">
      <c r="A85" s="90">
        <v>80</v>
      </c>
      <c r="B85" s="149" t="s">
        <v>86</v>
      </c>
      <c r="C85" s="149"/>
      <c r="D85" s="90" t="s">
        <v>7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11">
        <v>1</v>
      </c>
      <c r="K85" s="11">
        <v>1</v>
      </c>
      <c r="L85" s="11">
        <v>1</v>
      </c>
      <c r="M85" s="11">
        <v>1</v>
      </c>
      <c r="N85" s="11">
        <v>1</v>
      </c>
      <c r="O85" s="219">
        <f t="shared" si="7"/>
        <v>0</v>
      </c>
      <c r="P85" s="127">
        <f t="shared" si="8"/>
        <v>100</v>
      </c>
    </row>
    <row r="86" spans="1:16" s="28" customFormat="1" ht="13.5" customHeight="1" x14ac:dyDescent="0.2">
      <c r="A86" s="90">
        <v>81</v>
      </c>
      <c r="B86" s="149" t="s">
        <v>87</v>
      </c>
      <c r="C86" s="149"/>
      <c r="D86" s="90" t="s">
        <v>7</v>
      </c>
      <c r="E86" s="11">
        <v>20</v>
      </c>
      <c r="F86" s="11">
        <v>19</v>
      </c>
      <c r="G86" s="11">
        <v>19</v>
      </c>
      <c r="H86" s="11">
        <v>17</v>
      </c>
      <c r="I86" s="11">
        <v>16</v>
      </c>
      <c r="J86" s="11">
        <v>17</v>
      </c>
      <c r="K86" s="11">
        <v>16</v>
      </c>
      <c r="L86" s="11">
        <v>16</v>
      </c>
      <c r="M86" s="11">
        <v>17</v>
      </c>
      <c r="N86" s="11">
        <v>18</v>
      </c>
      <c r="O86" s="219">
        <f t="shared" si="7"/>
        <v>1</v>
      </c>
      <c r="P86" s="127">
        <f t="shared" si="8"/>
        <v>105.88235294117648</v>
      </c>
    </row>
    <row r="87" spans="1:16" s="28" customFormat="1" ht="13.5" customHeight="1" x14ac:dyDescent="0.2">
      <c r="A87" s="90">
        <v>82</v>
      </c>
      <c r="B87" s="149" t="s">
        <v>88</v>
      </c>
      <c r="C87" s="149"/>
      <c r="D87" s="90" t="s">
        <v>23</v>
      </c>
      <c r="E87" s="11">
        <v>513</v>
      </c>
      <c r="F87" s="11">
        <v>509</v>
      </c>
      <c r="G87" s="11">
        <v>460</v>
      </c>
      <c r="H87" s="11">
        <v>433</v>
      </c>
      <c r="I87" s="11">
        <v>363</v>
      </c>
      <c r="J87" s="11">
        <v>349</v>
      </c>
      <c r="K87" s="11">
        <v>349</v>
      </c>
      <c r="L87" s="11">
        <v>352</v>
      </c>
      <c r="M87" s="11">
        <v>367</v>
      </c>
      <c r="N87" s="11">
        <v>406</v>
      </c>
      <c r="O87" s="219">
        <f t="shared" si="7"/>
        <v>39</v>
      </c>
      <c r="P87" s="127">
        <f t="shared" si="8"/>
        <v>110.62670299727519</v>
      </c>
    </row>
    <row r="88" spans="1:16" s="28" customFormat="1" ht="13.5" customHeight="1" x14ac:dyDescent="0.2">
      <c r="A88" s="90">
        <v>83</v>
      </c>
      <c r="B88" s="149" t="s">
        <v>89</v>
      </c>
      <c r="C88" s="149"/>
      <c r="D88" s="90" t="s">
        <v>23</v>
      </c>
      <c r="E88" s="11">
        <v>263</v>
      </c>
      <c r="F88" s="11">
        <v>260</v>
      </c>
      <c r="G88" s="11">
        <v>222</v>
      </c>
      <c r="H88" s="11">
        <v>202</v>
      </c>
      <c r="I88" s="11">
        <v>169</v>
      </c>
      <c r="J88" s="11">
        <v>201</v>
      </c>
      <c r="K88" s="11">
        <v>156</v>
      </c>
      <c r="L88" s="11">
        <v>157</v>
      </c>
      <c r="M88" s="11">
        <v>160</v>
      </c>
      <c r="N88" s="11">
        <v>174</v>
      </c>
      <c r="O88" s="219">
        <f t="shared" si="7"/>
        <v>14</v>
      </c>
      <c r="P88" s="127">
        <f t="shared" si="8"/>
        <v>108.74999999999999</v>
      </c>
    </row>
    <row r="89" spans="1:16" s="28" customFormat="1" ht="13.5" customHeight="1" x14ac:dyDescent="0.2">
      <c r="A89" s="90">
        <v>84</v>
      </c>
      <c r="B89" s="149" t="s">
        <v>90</v>
      </c>
      <c r="C89" s="149"/>
      <c r="D89" s="90" t="s">
        <v>23</v>
      </c>
      <c r="E89" s="11">
        <v>54</v>
      </c>
      <c r="F89" s="11">
        <v>48</v>
      </c>
      <c r="G89" s="11">
        <v>56</v>
      </c>
      <c r="H89" s="11">
        <v>48</v>
      </c>
      <c r="I89" s="11">
        <v>48</v>
      </c>
      <c r="J89" s="11">
        <v>48</v>
      </c>
      <c r="K89" s="11">
        <v>45</v>
      </c>
      <c r="L89" s="11">
        <v>44</v>
      </c>
      <c r="M89" s="11">
        <v>47</v>
      </c>
      <c r="N89" s="11">
        <v>46</v>
      </c>
      <c r="O89" s="219">
        <f t="shared" si="7"/>
        <v>-1</v>
      </c>
      <c r="P89" s="127">
        <f t="shared" si="8"/>
        <v>97.872340425531917</v>
      </c>
    </row>
    <row r="90" spans="1:16" s="28" customFormat="1" ht="13.5" customHeight="1" x14ac:dyDescent="0.2">
      <c r="A90" s="90">
        <v>85</v>
      </c>
      <c r="B90" s="149" t="s">
        <v>89</v>
      </c>
      <c r="C90" s="149"/>
      <c r="D90" s="90" t="s">
        <v>23</v>
      </c>
      <c r="E90" s="11">
        <v>38</v>
      </c>
      <c r="F90" s="11">
        <v>39</v>
      </c>
      <c r="G90" s="11">
        <v>40</v>
      </c>
      <c r="H90" s="11">
        <v>38</v>
      </c>
      <c r="I90" s="11">
        <v>38</v>
      </c>
      <c r="J90" s="11">
        <v>37</v>
      </c>
      <c r="K90" s="11">
        <v>37</v>
      </c>
      <c r="L90" s="11">
        <v>38</v>
      </c>
      <c r="M90" s="11">
        <v>39</v>
      </c>
      <c r="N90" s="11">
        <v>37</v>
      </c>
      <c r="O90" s="219">
        <f t="shared" si="7"/>
        <v>-2</v>
      </c>
      <c r="P90" s="127">
        <f t="shared" si="8"/>
        <v>94.871794871794862</v>
      </c>
    </row>
    <row r="91" spans="1:16" s="28" customFormat="1" ht="13.5" customHeight="1" x14ac:dyDescent="0.2">
      <c r="A91" s="90">
        <v>86</v>
      </c>
      <c r="B91" s="149" t="s">
        <v>91</v>
      </c>
      <c r="C91" s="149"/>
      <c r="D91" s="90" t="s">
        <v>23</v>
      </c>
      <c r="E91" s="11">
        <v>26</v>
      </c>
      <c r="F91" s="11">
        <v>25</v>
      </c>
      <c r="G91" s="11">
        <v>25</v>
      </c>
      <c r="H91" s="11">
        <v>24</v>
      </c>
      <c r="I91" s="11">
        <v>24</v>
      </c>
      <c r="J91" s="11">
        <v>23</v>
      </c>
      <c r="K91" s="11">
        <v>22</v>
      </c>
      <c r="L91" s="11">
        <v>23</v>
      </c>
      <c r="M91" s="11">
        <v>24</v>
      </c>
      <c r="N91" s="11">
        <v>25</v>
      </c>
      <c r="O91" s="219">
        <f t="shared" si="7"/>
        <v>1</v>
      </c>
      <c r="P91" s="127">
        <f t="shared" si="8"/>
        <v>104.16666666666667</v>
      </c>
    </row>
    <row r="92" spans="1:16" s="28" customFormat="1" ht="13.5" customHeight="1" x14ac:dyDescent="0.2">
      <c r="A92" s="90">
        <v>87</v>
      </c>
      <c r="B92" s="149" t="s">
        <v>89</v>
      </c>
      <c r="C92" s="149"/>
      <c r="D92" s="90" t="s">
        <v>23</v>
      </c>
      <c r="E92" s="11">
        <v>19</v>
      </c>
      <c r="F92" s="11">
        <v>19</v>
      </c>
      <c r="G92" s="11">
        <v>19</v>
      </c>
      <c r="H92" s="11">
        <v>18</v>
      </c>
      <c r="I92" s="11">
        <v>18</v>
      </c>
      <c r="J92" s="11">
        <v>16</v>
      </c>
      <c r="K92" s="11">
        <v>17</v>
      </c>
      <c r="L92" s="11">
        <v>19</v>
      </c>
      <c r="M92" s="11">
        <v>20</v>
      </c>
      <c r="N92" s="11">
        <v>20</v>
      </c>
      <c r="O92" s="219">
        <f t="shared" si="7"/>
        <v>0</v>
      </c>
      <c r="P92" s="127">
        <f t="shared" si="8"/>
        <v>100</v>
      </c>
    </row>
    <row r="93" spans="1:16" s="28" customFormat="1" ht="13.5" customHeight="1" x14ac:dyDescent="0.2">
      <c r="A93" s="90">
        <v>88</v>
      </c>
      <c r="B93" s="149" t="s">
        <v>92</v>
      </c>
      <c r="C93" s="149"/>
      <c r="D93" s="90" t="s">
        <v>23</v>
      </c>
      <c r="E93" s="11">
        <v>96</v>
      </c>
      <c r="F93" s="11">
        <v>59</v>
      </c>
      <c r="G93" s="11">
        <v>51</v>
      </c>
      <c r="H93" s="11">
        <v>37</v>
      </c>
      <c r="I93" s="11">
        <v>40</v>
      </c>
      <c r="J93" s="11">
        <v>42</v>
      </c>
      <c r="K93" s="11">
        <v>39</v>
      </c>
      <c r="L93" s="11">
        <v>58</v>
      </c>
      <c r="M93" s="11">
        <v>43</v>
      </c>
      <c r="N93" s="11">
        <v>82</v>
      </c>
      <c r="O93" s="219">
        <f t="shared" si="7"/>
        <v>39</v>
      </c>
      <c r="P93" s="127">
        <f t="shared" si="8"/>
        <v>190.69767441860466</v>
      </c>
    </row>
    <row r="94" spans="1:16" s="28" customFormat="1" ht="13.5" customHeight="1" x14ac:dyDescent="0.2">
      <c r="A94" s="90">
        <v>89</v>
      </c>
      <c r="B94" s="149" t="s">
        <v>93</v>
      </c>
      <c r="C94" s="149"/>
      <c r="D94" s="90" t="s">
        <v>23</v>
      </c>
      <c r="E94" s="11">
        <v>100</v>
      </c>
      <c r="F94" s="11">
        <v>100</v>
      </c>
      <c r="G94" s="11">
        <v>100</v>
      </c>
      <c r="H94" s="11">
        <v>92</v>
      </c>
      <c r="I94" s="11">
        <v>76</v>
      </c>
      <c r="J94" s="11">
        <v>68</v>
      </c>
      <c r="K94" s="11">
        <v>42</v>
      </c>
      <c r="L94" s="11">
        <v>57</v>
      </c>
      <c r="M94" s="11">
        <v>70</v>
      </c>
      <c r="N94" s="11">
        <v>60</v>
      </c>
      <c r="O94" s="219">
        <f t="shared" si="7"/>
        <v>-10</v>
      </c>
      <c r="P94" s="127">
        <f t="shared" si="8"/>
        <v>85.714285714285708</v>
      </c>
    </row>
    <row r="95" spans="1:16" s="28" customFormat="1" ht="13.5" customHeight="1" x14ac:dyDescent="0.2">
      <c r="A95" s="90">
        <v>90</v>
      </c>
      <c r="B95" s="149" t="s">
        <v>94</v>
      </c>
      <c r="C95" s="149"/>
      <c r="D95" s="90" t="s">
        <v>23</v>
      </c>
      <c r="E95" s="11">
        <v>4</v>
      </c>
      <c r="F95" s="11">
        <v>2</v>
      </c>
      <c r="G95" s="11">
        <v>1</v>
      </c>
      <c r="H95" s="11">
        <v>5</v>
      </c>
      <c r="I95" s="11">
        <v>5</v>
      </c>
      <c r="J95" s="11">
        <v>5</v>
      </c>
      <c r="K95" s="11"/>
      <c r="L95" s="11">
        <v>6</v>
      </c>
      <c r="M95" s="11">
        <v>4</v>
      </c>
      <c r="N95" s="11">
        <v>4</v>
      </c>
      <c r="O95" s="219">
        <f t="shared" si="7"/>
        <v>0</v>
      </c>
      <c r="P95" s="127">
        <f t="shared" si="8"/>
        <v>100</v>
      </c>
    </row>
    <row r="96" spans="1:16" s="28" customFormat="1" ht="13.5" customHeight="1" x14ac:dyDescent="0.2">
      <c r="A96" s="90">
        <v>91</v>
      </c>
      <c r="B96" s="149" t="s">
        <v>95</v>
      </c>
      <c r="C96" s="149"/>
      <c r="D96" s="90" t="s">
        <v>23</v>
      </c>
      <c r="E96" s="11">
        <v>4</v>
      </c>
      <c r="F96" s="11">
        <v>2</v>
      </c>
      <c r="G96" s="11">
        <v>1</v>
      </c>
      <c r="H96" s="11">
        <v>5</v>
      </c>
      <c r="I96" s="11">
        <v>5</v>
      </c>
      <c r="J96" s="11">
        <v>5</v>
      </c>
      <c r="K96" s="11"/>
      <c r="L96" s="11">
        <v>6</v>
      </c>
      <c r="M96" s="11">
        <v>3</v>
      </c>
      <c r="N96" s="11">
        <v>4</v>
      </c>
      <c r="O96" s="219">
        <f t="shared" si="7"/>
        <v>1</v>
      </c>
      <c r="P96" s="127">
        <f t="shared" si="8"/>
        <v>133.33333333333331</v>
      </c>
    </row>
    <row r="97" spans="1:16" s="28" customFormat="1" ht="27" customHeight="1" x14ac:dyDescent="0.2">
      <c r="A97" s="90">
        <v>92</v>
      </c>
      <c r="B97" s="149" t="s">
        <v>96</v>
      </c>
      <c r="C97" s="149"/>
      <c r="D97" s="90" t="s">
        <v>23</v>
      </c>
      <c r="E97" s="11"/>
      <c r="F97" s="11"/>
      <c r="G97" s="11">
        <v>1</v>
      </c>
      <c r="H97" s="11">
        <v>1</v>
      </c>
      <c r="I97" s="11"/>
      <c r="J97" s="11"/>
      <c r="K97" s="11">
        <v>1</v>
      </c>
      <c r="L97" s="11"/>
      <c r="M97" s="11"/>
      <c r="N97" s="11">
        <v>0</v>
      </c>
      <c r="O97" s="219">
        <f t="shared" si="7"/>
        <v>0</v>
      </c>
      <c r="P97" s="127" t="e">
        <f t="shared" si="8"/>
        <v>#DIV/0!</v>
      </c>
    </row>
    <row r="98" spans="1:16" s="28" customFormat="1" ht="13.5" customHeight="1" x14ac:dyDescent="0.2">
      <c r="A98" s="90">
        <v>93</v>
      </c>
      <c r="B98" s="149" t="s">
        <v>97</v>
      </c>
      <c r="C98" s="149"/>
      <c r="D98" s="90" t="s">
        <v>23</v>
      </c>
      <c r="E98" s="11"/>
      <c r="F98" s="11"/>
      <c r="G98" s="11"/>
      <c r="H98" s="11"/>
      <c r="I98" s="11"/>
      <c r="J98" s="11"/>
      <c r="K98" s="11">
        <v>1</v>
      </c>
      <c r="L98" s="11"/>
      <c r="M98" s="11"/>
      <c r="N98" s="11">
        <v>0</v>
      </c>
      <c r="O98" s="219">
        <f t="shared" si="7"/>
        <v>0</v>
      </c>
      <c r="P98" s="127" t="e">
        <f t="shared" si="8"/>
        <v>#DIV/0!</v>
      </c>
    </row>
    <row r="99" spans="1:16" s="28" customFormat="1" ht="13.5" customHeight="1" x14ac:dyDescent="0.2">
      <c r="A99" s="90">
        <v>94</v>
      </c>
      <c r="B99" s="149" t="s">
        <v>98</v>
      </c>
      <c r="C99" s="149"/>
      <c r="D99" s="90" t="s">
        <v>23</v>
      </c>
      <c r="E99" s="11">
        <v>82</v>
      </c>
      <c r="F99" s="11">
        <v>70</v>
      </c>
      <c r="G99" s="11">
        <v>45</v>
      </c>
      <c r="H99" s="11">
        <v>36</v>
      </c>
      <c r="I99" s="11">
        <v>30</v>
      </c>
      <c r="J99" s="11">
        <v>40</v>
      </c>
      <c r="K99" s="11">
        <v>39</v>
      </c>
      <c r="L99" s="11">
        <v>32</v>
      </c>
      <c r="M99" s="11">
        <v>41</v>
      </c>
      <c r="N99" s="11">
        <v>39</v>
      </c>
      <c r="O99" s="219">
        <f t="shared" si="7"/>
        <v>-2</v>
      </c>
      <c r="P99" s="127">
        <f t="shared" si="8"/>
        <v>95.121951219512198</v>
      </c>
    </row>
    <row r="100" spans="1:16" s="28" customFormat="1" ht="13.5" customHeight="1" x14ac:dyDescent="0.2">
      <c r="A100" s="90">
        <v>95</v>
      </c>
      <c r="B100" s="149" t="s">
        <v>99</v>
      </c>
      <c r="C100" s="149"/>
      <c r="D100" s="90" t="s">
        <v>7</v>
      </c>
      <c r="E100" s="11">
        <v>17</v>
      </c>
      <c r="F100" s="11">
        <v>21</v>
      </c>
      <c r="G100" s="11">
        <v>14</v>
      </c>
      <c r="H100" s="11">
        <v>18</v>
      </c>
      <c r="I100" s="11">
        <v>16</v>
      </c>
      <c r="J100" s="11">
        <v>23</v>
      </c>
      <c r="K100" s="11">
        <v>15</v>
      </c>
      <c r="L100" s="11">
        <v>24</v>
      </c>
      <c r="M100" s="11">
        <v>16</v>
      </c>
      <c r="N100" s="11">
        <v>17</v>
      </c>
      <c r="O100" s="219">
        <f t="shared" si="7"/>
        <v>1</v>
      </c>
      <c r="P100" s="127">
        <f t="shared" si="8"/>
        <v>106.25</v>
      </c>
    </row>
    <row r="101" spans="1:16" s="28" customFormat="1" ht="13.5" customHeight="1" x14ac:dyDescent="0.2">
      <c r="A101" s="90">
        <v>96</v>
      </c>
      <c r="B101" s="149" t="s">
        <v>100</v>
      </c>
      <c r="C101" s="149"/>
      <c r="D101" s="90" t="s">
        <v>23</v>
      </c>
      <c r="E101" s="11">
        <v>16</v>
      </c>
      <c r="F101" s="11">
        <v>25</v>
      </c>
      <c r="G101" s="11">
        <v>11</v>
      </c>
      <c r="H101" s="11">
        <v>17</v>
      </c>
      <c r="I101" s="11">
        <v>13</v>
      </c>
      <c r="J101" s="11">
        <v>21</v>
      </c>
      <c r="K101" s="11">
        <v>17</v>
      </c>
      <c r="L101" s="11">
        <v>21</v>
      </c>
      <c r="M101" s="11">
        <v>15</v>
      </c>
      <c r="N101" s="11">
        <v>15</v>
      </c>
      <c r="O101" s="219">
        <f t="shared" si="7"/>
        <v>0</v>
      </c>
      <c r="P101" s="127">
        <f t="shared" si="8"/>
        <v>100</v>
      </c>
    </row>
    <row r="102" spans="1:16" s="28" customFormat="1" ht="19.5" customHeight="1" x14ac:dyDescent="0.2">
      <c r="A102" s="183" t="s">
        <v>101</v>
      </c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</row>
    <row r="103" spans="1:16" s="28" customFormat="1" ht="18" customHeight="1" x14ac:dyDescent="0.2"/>
    <row r="104" spans="1:16" s="28" customFormat="1" ht="18" customHeight="1" x14ac:dyDescent="0.2"/>
    <row r="105" spans="1:16" s="28" customFormat="1" ht="18" customHeight="1" x14ac:dyDescent="0.2">
      <c r="B105" s="184" t="s">
        <v>102</v>
      </c>
      <c r="C105" s="184"/>
      <c r="D105" s="29"/>
      <c r="E105" s="30"/>
      <c r="F105" s="30"/>
      <c r="G105" s="30"/>
      <c r="H105" s="30"/>
      <c r="I105" s="30"/>
      <c r="J105" s="30"/>
      <c r="K105" s="30"/>
      <c r="O105" s="30"/>
    </row>
    <row r="106" spans="1:16" s="28" customFormat="1" ht="18" customHeight="1" x14ac:dyDescent="0.2">
      <c r="B106" s="182" t="s">
        <v>103</v>
      </c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</row>
    <row r="107" spans="1:16" s="28" customFormat="1" x14ac:dyDescent="0.2"/>
  </sheetData>
  <mergeCells count="109">
    <mergeCell ref="O4:P4"/>
    <mergeCell ref="B6:C6"/>
    <mergeCell ref="B7:C7"/>
    <mergeCell ref="A2:P2"/>
    <mergeCell ref="J3:P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O106"/>
    <mergeCell ref="B98:C98"/>
    <mergeCell ref="B99:C99"/>
    <mergeCell ref="B100:C100"/>
    <mergeCell ref="B101:C101"/>
    <mergeCell ref="A102:P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06"/>
  <sheetViews>
    <sheetView workbookViewId="0">
      <pane xSplit="4" ySplit="5" topLeftCell="E6" activePane="bottomRight" state="frozen"/>
      <selection activeCell="T15" sqref="T15"/>
      <selection pane="topRight" activeCell="T15" sqref="T15"/>
      <selection pane="bottomLeft" activeCell="T15" sqref="T15"/>
      <selection pane="bottomRight" activeCell="O6" sqref="O6:P101"/>
    </sheetView>
  </sheetViews>
  <sheetFormatPr defaultRowHeight="11.25" x14ac:dyDescent="0.2"/>
  <cols>
    <col min="1" max="1" width="3.5703125" style="1" customWidth="1"/>
    <col min="2" max="2" width="21.5703125" style="1" customWidth="1"/>
    <col min="3" max="3" width="10.5703125" style="1" customWidth="1"/>
    <col min="4" max="4" width="6.5703125" style="1" customWidth="1"/>
    <col min="5" max="11" width="6.28515625" style="1" customWidth="1"/>
    <col min="12" max="14" width="7.28515625" style="1" customWidth="1"/>
    <col min="15" max="15" width="6.28515625" style="1" customWidth="1"/>
    <col min="16" max="16" width="6.140625" style="1" customWidth="1"/>
    <col min="17" max="17" width="0.7109375" style="1" customWidth="1"/>
    <col min="18" max="250" width="9.140625" style="1"/>
    <col min="251" max="251" width="3.7109375" style="1" customWidth="1"/>
    <col min="252" max="252" width="19" style="1" customWidth="1"/>
    <col min="253" max="253" width="13" style="1" customWidth="1"/>
    <col min="254" max="254" width="9" style="1" customWidth="1"/>
    <col min="255" max="260" width="6.85546875" style="1" customWidth="1"/>
    <col min="261" max="506" width="9.140625" style="1"/>
    <col min="507" max="507" width="3.7109375" style="1" customWidth="1"/>
    <col min="508" max="508" width="19" style="1" customWidth="1"/>
    <col min="509" max="509" width="13" style="1" customWidth="1"/>
    <col min="510" max="510" width="9" style="1" customWidth="1"/>
    <col min="511" max="516" width="6.85546875" style="1" customWidth="1"/>
    <col min="517" max="762" width="9.140625" style="1"/>
    <col min="763" max="763" width="3.7109375" style="1" customWidth="1"/>
    <col min="764" max="764" width="19" style="1" customWidth="1"/>
    <col min="765" max="765" width="13" style="1" customWidth="1"/>
    <col min="766" max="766" width="9" style="1" customWidth="1"/>
    <col min="767" max="772" width="6.85546875" style="1" customWidth="1"/>
    <col min="773" max="1018" width="9.140625" style="1"/>
    <col min="1019" max="1019" width="3.7109375" style="1" customWidth="1"/>
    <col min="1020" max="1020" width="19" style="1" customWidth="1"/>
    <col min="1021" max="1021" width="13" style="1" customWidth="1"/>
    <col min="1022" max="1022" width="9" style="1" customWidth="1"/>
    <col min="1023" max="1028" width="6.85546875" style="1" customWidth="1"/>
    <col min="1029" max="1274" width="9.140625" style="1"/>
    <col min="1275" max="1275" width="3.7109375" style="1" customWidth="1"/>
    <col min="1276" max="1276" width="19" style="1" customWidth="1"/>
    <col min="1277" max="1277" width="13" style="1" customWidth="1"/>
    <col min="1278" max="1278" width="9" style="1" customWidth="1"/>
    <col min="1279" max="1284" width="6.85546875" style="1" customWidth="1"/>
    <col min="1285" max="1530" width="9.140625" style="1"/>
    <col min="1531" max="1531" width="3.7109375" style="1" customWidth="1"/>
    <col min="1532" max="1532" width="19" style="1" customWidth="1"/>
    <col min="1533" max="1533" width="13" style="1" customWidth="1"/>
    <col min="1534" max="1534" width="9" style="1" customWidth="1"/>
    <col min="1535" max="1540" width="6.85546875" style="1" customWidth="1"/>
    <col min="1541" max="1786" width="9.140625" style="1"/>
    <col min="1787" max="1787" width="3.7109375" style="1" customWidth="1"/>
    <col min="1788" max="1788" width="19" style="1" customWidth="1"/>
    <col min="1789" max="1789" width="13" style="1" customWidth="1"/>
    <col min="1790" max="1790" width="9" style="1" customWidth="1"/>
    <col min="1791" max="1796" width="6.85546875" style="1" customWidth="1"/>
    <col min="1797" max="2042" width="9.140625" style="1"/>
    <col min="2043" max="2043" width="3.7109375" style="1" customWidth="1"/>
    <col min="2044" max="2044" width="19" style="1" customWidth="1"/>
    <col min="2045" max="2045" width="13" style="1" customWidth="1"/>
    <col min="2046" max="2046" width="9" style="1" customWidth="1"/>
    <col min="2047" max="2052" width="6.85546875" style="1" customWidth="1"/>
    <col min="2053" max="2298" width="9.140625" style="1"/>
    <col min="2299" max="2299" width="3.7109375" style="1" customWidth="1"/>
    <col min="2300" max="2300" width="19" style="1" customWidth="1"/>
    <col min="2301" max="2301" width="13" style="1" customWidth="1"/>
    <col min="2302" max="2302" width="9" style="1" customWidth="1"/>
    <col min="2303" max="2308" width="6.85546875" style="1" customWidth="1"/>
    <col min="2309" max="2554" width="9.140625" style="1"/>
    <col min="2555" max="2555" width="3.7109375" style="1" customWidth="1"/>
    <col min="2556" max="2556" width="19" style="1" customWidth="1"/>
    <col min="2557" max="2557" width="13" style="1" customWidth="1"/>
    <col min="2558" max="2558" width="9" style="1" customWidth="1"/>
    <col min="2559" max="2564" width="6.85546875" style="1" customWidth="1"/>
    <col min="2565" max="2810" width="9.140625" style="1"/>
    <col min="2811" max="2811" width="3.7109375" style="1" customWidth="1"/>
    <col min="2812" max="2812" width="19" style="1" customWidth="1"/>
    <col min="2813" max="2813" width="13" style="1" customWidth="1"/>
    <col min="2814" max="2814" width="9" style="1" customWidth="1"/>
    <col min="2815" max="2820" width="6.85546875" style="1" customWidth="1"/>
    <col min="2821" max="3066" width="9.140625" style="1"/>
    <col min="3067" max="3067" width="3.7109375" style="1" customWidth="1"/>
    <col min="3068" max="3068" width="19" style="1" customWidth="1"/>
    <col min="3069" max="3069" width="13" style="1" customWidth="1"/>
    <col min="3070" max="3070" width="9" style="1" customWidth="1"/>
    <col min="3071" max="3076" width="6.85546875" style="1" customWidth="1"/>
    <col min="3077" max="3322" width="9.140625" style="1"/>
    <col min="3323" max="3323" width="3.7109375" style="1" customWidth="1"/>
    <col min="3324" max="3324" width="19" style="1" customWidth="1"/>
    <col min="3325" max="3325" width="13" style="1" customWidth="1"/>
    <col min="3326" max="3326" width="9" style="1" customWidth="1"/>
    <col min="3327" max="3332" width="6.85546875" style="1" customWidth="1"/>
    <col min="3333" max="3578" width="9.140625" style="1"/>
    <col min="3579" max="3579" width="3.7109375" style="1" customWidth="1"/>
    <col min="3580" max="3580" width="19" style="1" customWidth="1"/>
    <col min="3581" max="3581" width="13" style="1" customWidth="1"/>
    <col min="3582" max="3582" width="9" style="1" customWidth="1"/>
    <col min="3583" max="3588" width="6.85546875" style="1" customWidth="1"/>
    <col min="3589" max="3834" width="9.140625" style="1"/>
    <col min="3835" max="3835" width="3.7109375" style="1" customWidth="1"/>
    <col min="3836" max="3836" width="19" style="1" customWidth="1"/>
    <col min="3837" max="3837" width="13" style="1" customWidth="1"/>
    <col min="3838" max="3838" width="9" style="1" customWidth="1"/>
    <col min="3839" max="3844" width="6.85546875" style="1" customWidth="1"/>
    <col min="3845" max="4090" width="9.140625" style="1"/>
    <col min="4091" max="4091" width="3.7109375" style="1" customWidth="1"/>
    <col min="4092" max="4092" width="19" style="1" customWidth="1"/>
    <col min="4093" max="4093" width="13" style="1" customWidth="1"/>
    <col min="4094" max="4094" width="9" style="1" customWidth="1"/>
    <col min="4095" max="4100" width="6.85546875" style="1" customWidth="1"/>
    <col min="4101" max="4346" width="9.140625" style="1"/>
    <col min="4347" max="4347" width="3.7109375" style="1" customWidth="1"/>
    <col min="4348" max="4348" width="19" style="1" customWidth="1"/>
    <col min="4349" max="4349" width="13" style="1" customWidth="1"/>
    <col min="4350" max="4350" width="9" style="1" customWidth="1"/>
    <col min="4351" max="4356" width="6.85546875" style="1" customWidth="1"/>
    <col min="4357" max="4602" width="9.140625" style="1"/>
    <col min="4603" max="4603" width="3.7109375" style="1" customWidth="1"/>
    <col min="4604" max="4604" width="19" style="1" customWidth="1"/>
    <col min="4605" max="4605" width="13" style="1" customWidth="1"/>
    <col min="4606" max="4606" width="9" style="1" customWidth="1"/>
    <col min="4607" max="4612" width="6.85546875" style="1" customWidth="1"/>
    <col min="4613" max="4858" width="9.140625" style="1"/>
    <col min="4859" max="4859" width="3.7109375" style="1" customWidth="1"/>
    <col min="4860" max="4860" width="19" style="1" customWidth="1"/>
    <col min="4861" max="4861" width="13" style="1" customWidth="1"/>
    <col min="4862" max="4862" width="9" style="1" customWidth="1"/>
    <col min="4863" max="4868" width="6.85546875" style="1" customWidth="1"/>
    <col min="4869" max="5114" width="9.140625" style="1"/>
    <col min="5115" max="5115" width="3.7109375" style="1" customWidth="1"/>
    <col min="5116" max="5116" width="19" style="1" customWidth="1"/>
    <col min="5117" max="5117" width="13" style="1" customWidth="1"/>
    <col min="5118" max="5118" width="9" style="1" customWidth="1"/>
    <col min="5119" max="5124" width="6.85546875" style="1" customWidth="1"/>
    <col min="5125" max="5370" width="9.140625" style="1"/>
    <col min="5371" max="5371" width="3.7109375" style="1" customWidth="1"/>
    <col min="5372" max="5372" width="19" style="1" customWidth="1"/>
    <col min="5373" max="5373" width="13" style="1" customWidth="1"/>
    <col min="5374" max="5374" width="9" style="1" customWidth="1"/>
    <col min="5375" max="5380" width="6.85546875" style="1" customWidth="1"/>
    <col min="5381" max="5626" width="9.140625" style="1"/>
    <col min="5627" max="5627" width="3.7109375" style="1" customWidth="1"/>
    <col min="5628" max="5628" width="19" style="1" customWidth="1"/>
    <col min="5629" max="5629" width="13" style="1" customWidth="1"/>
    <col min="5630" max="5630" width="9" style="1" customWidth="1"/>
    <col min="5631" max="5636" width="6.85546875" style="1" customWidth="1"/>
    <col min="5637" max="5882" width="9.140625" style="1"/>
    <col min="5883" max="5883" width="3.7109375" style="1" customWidth="1"/>
    <col min="5884" max="5884" width="19" style="1" customWidth="1"/>
    <col min="5885" max="5885" width="13" style="1" customWidth="1"/>
    <col min="5886" max="5886" width="9" style="1" customWidth="1"/>
    <col min="5887" max="5892" width="6.85546875" style="1" customWidth="1"/>
    <col min="5893" max="6138" width="9.140625" style="1"/>
    <col min="6139" max="6139" width="3.7109375" style="1" customWidth="1"/>
    <col min="6140" max="6140" width="19" style="1" customWidth="1"/>
    <col min="6141" max="6141" width="13" style="1" customWidth="1"/>
    <col min="6142" max="6142" width="9" style="1" customWidth="1"/>
    <col min="6143" max="6148" width="6.85546875" style="1" customWidth="1"/>
    <col min="6149" max="6394" width="9.140625" style="1"/>
    <col min="6395" max="6395" width="3.7109375" style="1" customWidth="1"/>
    <col min="6396" max="6396" width="19" style="1" customWidth="1"/>
    <col min="6397" max="6397" width="13" style="1" customWidth="1"/>
    <col min="6398" max="6398" width="9" style="1" customWidth="1"/>
    <col min="6399" max="6404" width="6.85546875" style="1" customWidth="1"/>
    <col min="6405" max="6650" width="9.140625" style="1"/>
    <col min="6651" max="6651" width="3.7109375" style="1" customWidth="1"/>
    <col min="6652" max="6652" width="19" style="1" customWidth="1"/>
    <col min="6653" max="6653" width="13" style="1" customWidth="1"/>
    <col min="6654" max="6654" width="9" style="1" customWidth="1"/>
    <col min="6655" max="6660" width="6.85546875" style="1" customWidth="1"/>
    <col min="6661" max="6906" width="9.140625" style="1"/>
    <col min="6907" max="6907" width="3.7109375" style="1" customWidth="1"/>
    <col min="6908" max="6908" width="19" style="1" customWidth="1"/>
    <col min="6909" max="6909" width="13" style="1" customWidth="1"/>
    <col min="6910" max="6910" width="9" style="1" customWidth="1"/>
    <col min="6911" max="6916" width="6.85546875" style="1" customWidth="1"/>
    <col min="6917" max="7162" width="9.140625" style="1"/>
    <col min="7163" max="7163" width="3.7109375" style="1" customWidth="1"/>
    <col min="7164" max="7164" width="19" style="1" customWidth="1"/>
    <col min="7165" max="7165" width="13" style="1" customWidth="1"/>
    <col min="7166" max="7166" width="9" style="1" customWidth="1"/>
    <col min="7167" max="7172" width="6.85546875" style="1" customWidth="1"/>
    <col min="7173" max="7418" width="9.140625" style="1"/>
    <col min="7419" max="7419" width="3.7109375" style="1" customWidth="1"/>
    <col min="7420" max="7420" width="19" style="1" customWidth="1"/>
    <col min="7421" max="7421" width="13" style="1" customWidth="1"/>
    <col min="7422" max="7422" width="9" style="1" customWidth="1"/>
    <col min="7423" max="7428" width="6.85546875" style="1" customWidth="1"/>
    <col min="7429" max="7674" width="9.140625" style="1"/>
    <col min="7675" max="7675" width="3.7109375" style="1" customWidth="1"/>
    <col min="7676" max="7676" width="19" style="1" customWidth="1"/>
    <col min="7677" max="7677" width="13" style="1" customWidth="1"/>
    <col min="7678" max="7678" width="9" style="1" customWidth="1"/>
    <col min="7679" max="7684" width="6.85546875" style="1" customWidth="1"/>
    <col min="7685" max="7930" width="9.140625" style="1"/>
    <col min="7931" max="7931" width="3.7109375" style="1" customWidth="1"/>
    <col min="7932" max="7932" width="19" style="1" customWidth="1"/>
    <col min="7933" max="7933" width="13" style="1" customWidth="1"/>
    <col min="7934" max="7934" width="9" style="1" customWidth="1"/>
    <col min="7935" max="7940" width="6.85546875" style="1" customWidth="1"/>
    <col min="7941" max="8186" width="9.140625" style="1"/>
    <col min="8187" max="8187" width="3.7109375" style="1" customWidth="1"/>
    <col min="8188" max="8188" width="19" style="1" customWidth="1"/>
    <col min="8189" max="8189" width="13" style="1" customWidth="1"/>
    <col min="8190" max="8190" width="9" style="1" customWidth="1"/>
    <col min="8191" max="8196" width="6.85546875" style="1" customWidth="1"/>
    <col min="8197" max="8442" width="9.140625" style="1"/>
    <col min="8443" max="8443" width="3.7109375" style="1" customWidth="1"/>
    <col min="8444" max="8444" width="19" style="1" customWidth="1"/>
    <col min="8445" max="8445" width="13" style="1" customWidth="1"/>
    <col min="8446" max="8446" width="9" style="1" customWidth="1"/>
    <col min="8447" max="8452" width="6.85546875" style="1" customWidth="1"/>
    <col min="8453" max="8698" width="9.140625" style="1"/>
    <col min="8699" max="8699" width="3.7109375" style="1" customWidth="1"/>
    <col min="8700" max="8700" width="19" style="1" customWidth="1"/>
    <col min="8701" max="8701" width="13" style="1" customWidth="1"/>
    <col min="8702" max="8702" width="9" style="1" customWidth="1"/>
    <col min="8703" max="8708" width="6.85546875" style="1" customWidth="1"/>
    <col min="8709" max="8954" width="9.140625" style="1"/>
    <col min="8955" max="8955" width="3.7109375" style="1" customWidth="1"/>
    <col min="8956" max="8956" width="19" style="1" customWidth="1"/>
    <col min="8957" max="8957" width="13" style="1" customWidth="1"/>
    <col min="8958" max="8958" width="9" style="1" customWidth="1"/>
    <col min="8959" max="8964" width="6.85546875" style="1" customWidth="1"/>
    <col min="8965" max="9210" width="9.140625" style="1"/>
    <col min="9211" max="9211" width="3.7109375" style="1" customWidth="1"/>
    <col min="9212" max="9212" width="19" style="1" customWidth="1"/>
    <col min="9213" max="9213" width="13" style="1" customWidth="1"/>
    <col min="9214" max="9214" width="9" style="1" customWidth="1"/>
    <col min="9215" max="9220" width="6.85546875" style="1" customWidth="1"/>
    <col min="9221" max="9466" width="9.140625" style="1"/>
    <col min="9467" max="9467" width="3.7109375" style="1" customWidth="1"/>
    <col min="9468" max="9468" width="19" style="1" customWidth="1"/>
    <col min="9469" max="9469" width="13" style="1" customWidth="1"/>
    <col min="9470" max="9470" width="9" style="1" customWidth="1"/>
    <col min="9471" max="9476" width="6.85546875" style="1" customWidth="1"/>
    <col min="9477" max="9722" width="9.140625" style="1"/>
    <col min="9723" max="9723" width="3.7109375" style="1" customWidth="1"/>
    <col min="9724" max="9724" width="19" style="1" customWidth="1"/>
    <col min="9725" max="9725" width="13" style="1" customWidth="1"/>
    <col min="9726" max="9726" width="9" style="1" customWidth="1"/>
    <col min="9727" max="9732" width="6.85546875" style="1" customWidth="1"/>
    <col min="9733" max="9978" width="9.140625" style="1"/>
    <col min="9979" max="9979" width="3.7109375" style="1" customWidth="1"/>
    <col min="9980" max="9980" width="19" style="1" customWidth="1"/>
    <col min="9981" max="9981" width="13" style="1" customWidth="1"/>
    <col min="9982" max="9982" width="9" style="1" customWidth="1"/>
    <col min="9983" max="9988" width="6.85546875" style="1" customWidth="1"/>
    <col min="9989" max="10234" width="9.140625" style="1"/>
    <col min="10235" max="10235" width="3.7109375" style="1" customWidth="1"/>
    <col min="10236" max="10236" width="19" style="1" customWidth="1"/>
    <col min="10237" max="10237" width="13" style="1" customWidth="1"/>
    <col min="10238" max="10238" width="9" style="1" customWidth="1"/>
    <col min="10239" max="10244" width="6.85546875" style="1" customWidth="1"/>
    <col min="10245" max="10490" width="9.140625" style="1"/>
    <col min="10491" max="10491" width="3.7109375" style="1" customWidth="1"/>
    <col min="10492" max="10492" width="19" style="1" customWidth="1"/>
    <col min="10493" max="10493" width="13" style="1" customWidth="1"/>
    <col min="10494" max="10494" width="9" style="1" customWidth="1"/>
    <col min="10495" max="10500" width="6.85546875" style="1" customWidth="1"/>
    <col min="10501" max="10746" width="9.140625" style="1"/>
    <col min="10747" max="10747" width="3.7109375" style="1" customWidth="1"/>
    <col min="10748" max="10748" width="19" style="1" customWidth="1"/>
    <col min="10749" max="10749" width="13" style="1" customWidth="1"/>
    <col min="10750" max="10750" width="9" style="1" customWidth="1"/>
    <col min="10751" max="10756" width="6.85546875" style="1" customWidth="1"/>
    <col min="10757" max="11002" width="9.140625" style="1"/>
    <col min="11003" max="11003" width="3.7109375" style="1" customWidth="1"/>
    <col min="11004" max="11004" width="19" style="1" customWidth="1"/>
    <col min="11005" max="11005" width="13" style="1" customWidth="1"/>
    <col min="11006" max="11006" width="9" style="1" customWidth="1"/>
    <col min="11007" max="11012" width="6.85546875" style="1" customWidth="1"/>
    <col min="11013" max="11258" width="9.140625" style="1"/>
    <col min="11259" max="11259" width="3.7109375" style="1" customWidth="1"/>
    <col min="11260" max="11260" width="19" style="1" customWidth="1"/>
    <col min="11261" max="11261" width="13" style="1" customWidth="1"/>
    <col min="11262" max="11262" width="9" style="1" customWidth="1"/>
    <col min="11263" max="11268" width="6.85546875" style="1" customWidth="1"/>
    <col min="11269" max="11514" width="9.140625" style="1"/>
    <col min="11515" max="11515" width="3.7109375" style="1" customWidth="1"/>
    <col min="11516" max="11516" width="19" style="1" customWidth="1"/>
    <col min="11517" max="11517" width="13" style="1" customWidth="1"/>
    <col min="11518" max="11518" width="9" style="1" customWidth="1"/>
    <col min="11519" max="11524" width="6.85546875" style="1" customWidth="1"/>
    <col min="11525" max="11770" width="9.140625" style="1"/>
    <col min="11771" max="11771" width="3.7109375" style="1" customWidth="1"/>
    <col min="11772" max="11772" width="19" style="1" customWidth="1"/>
    <col min="11773" max="11773" width="13" style="1" customWidth="1"/>
    <col min="11774" max="11774" width="9" style="1" customWidth="1"/>
    <col min="11775" max="11780" width="6.85546875" style="1" customWidth="1"/>
    <col min="11781" max="12026" width="9.140625" style="1"/>
    <col min="12027" max="12027" width="3.7109375" style="1" customWidth="1"/>
    <col min="12028" max="12028" width="19" style="1" customWidth="1"/>
    <col min="12029" max="12029" width="13" style="1" customWidth="1"/>
    <col min="12030" max="12030" width="9" style="1" customWidth="1"/>
    <col min="12031" max="12036" width="6.85546875" style="1" customWidth="1"/>
    <col min="12037" max="12282" width="9.140625" style="1"/>
    <col min="12283" max="12283" width="3.7109375" style="1" customWidth="1"/>
    <col min="12284" max="12284" width="19" style="1" customWidth="1"/>
    <col min="12285" max="12285" width="13" style="1" customWidth="1"/>
    <col min="12286" max="12286" width="9" style="1" customWidth="1"/>
    <col min="12287" max="12292" width="6.85546875" style="1" customWidth="1"/>
    <col min="12293" max="12538" width="9.140625" style="1"/>
    <col min="12539" max="12539" width="3.7109375" style="1" customWidth="1"/>
    <col min="12540" max="12540" width="19" style="1" customWidth="1"/>
    <col min="12541" max="12541" width="13" style="1" customWidth="1"/>
    <col min="12542" max="12542" width="9" style="1" customWidth="1"/>
    <col min="12543" max="12548" width="6.85546875" style="1" customWidth="1"/>
    <col min="12549" max="12794" width="9.140625" style="1"/>
    <col min="12795" max="12795" width="3.7109375" style="1" customWidth="1"/>
    <col min="12796" max="12796" width="19" style="1" customWidth="1"/>
    <col min="12797" max="12797" width="13" style="1" customWidth="1"/>
    <col min="12798" max="12798" width="9" style="1" customWidth="1"/>
    <col min="12799" max="12804" width="6.85546875" style="1" customWidth="1"/>
    <col min="12805" max="13050" width="9.140625" style="1"/>
    <col min="13051" max="13051" width="3.7109375" style="1" customWidth="1"/>
    <col min="13052" max="13052" width="19" style="1" customWidth="1"/>
    <col min="13053" max="13053" width="13" style="1" customWidth="1"/>
    <col min="13054" max="13054" width="9" style="1" customWidth="1"/>
    <col min="13055" max="13060" width="6.85546875" style="1" customWidth="1"/>
    <col min="13061" max="13306" width="9.140625" style="1"/>
    <col min="13307" max="13307" width="3.7109375" style="1" customWidth="1"/>
    <col min="13308" max="13308" width="19" style="1" customWidth="1"/>
    <col min="13309" max="13309" width="13" style="1" customWidth="1"/>
    <col min="13310" max="13310" width="9" style="1" customWidth="1"/>
    <col min="13311" max="13316" width="6.85546875" style="1" customWidth="1"/>
    <col min="13317" max="13562" width="9.140625" style="1"/>
    <col min="13563" max="13563" width="3.7109375" style="1" customWidth="1"/>
    <col min="13564" max="13564" width="19" style="1" customWidth="1"/>
    <col min="13565" max="13565" width="13" style="1" customWidth="1"/>
    <col min="13566" max="13566" width="9" style="1" customWidth="1"/>
    <col min="13567" max="13572" width="6.85546875" style="1" customWidth="1"/>
    <col min="13573" max="13818" width="9.140625" style="1"/>
    <col min="13819" max="13819" width="3.7109375" style="1" customWidth="1"/>
    <col min="13820" max="13820" width="19" style="1" customWidth="1"/>
    <col min="13821" max="13821" width="13" style="1" customWidth="1"/>
    <col min="13822" max="13822" width="9" style="1" customWidth="1"/>
    <col min="13823" max="13828" width="6.85546875" style="1" customWidth="1"/>
    <col min="13829" max="14074" width="9.140625" style="1"/>
    <col min="14075" max="14075" width="3.7109375" style="1" customWidth="1"/>
    <col min="14076" max="14076" width="19" style="1" customWidth="1"/>
    <col min="14077" max="14077" width="13" style="1" customWidth="1"/>
    <col min="14078" max="14078" width="9" style="1" customWidth="1"/>
    <col min="14079" max="14084" width="6.85546875" style="1" customWidth="1"/>
    <col min="14085" max="14330" width="9.140625" style="1"/>
    <col min="14331" max="14331" width="3.7109375" style="1" customWidth="1"/>
    <col min="14332" max="14332" width="19" style="1" customWidth="1"/>
    <col min="14333" max="14333" width="13" style="1" customWidth="1"/>
    <col min="14334" max="14334" width="9" style="1" customWidth="1"/>
    <col min="14335" max="14340" width="6.85546875" style="1" customWidth="1"/>
    <col min="14341" max="14586" width="9.140625" style="1"/>
    <col min="14587" max="14587" width="3.7109375" style="1" customWidth="1"/>
    <col min="14588" max="14588" width="19" style="1" customWidth="1"/>
    <col min="14589" max="14589" width="13" style="1" customWidth="1"/>
    <col min="14590" max="14590" width="9" style="1" customWidth="1"/>
    <col min="14591" max="14596" width="6.85546875" style="1" customWidth="1"/>
    <col min="14597" max="14842" width="9.140625" style="1"/>
    <col min="14843" max="14843" width="3.7109375" style="1" customWidth="1"/>
    <col min="14844" max="14844" width="19" style="1" customWidth="1"/>
    <col min="14845" max="14845" width="13" style="1" customWidth="1"/>
    <col min="14846" max="14846" width="9" style="1" customWidth="1"/>
    <col min="14847" max="14852" width="6.85546875" style="1" customWidth="1"/>
    <col min="14853" max="15098" width="9.140625" style="1"/>
    <col min="15099" max="15099" width="3.7109375" style="1" customWidth="1"/>
    <col min="15100" max="15100" width="19" style="1" customWidth="1"/>
    <col min="15101" max="15101" width="13" style="1" customWidth="1"/>
    <col min="15102" max="15102" width="9" style="1" customWidth="1"/>
    <col min="15103" max="15108" width="6.85546875" style="1" customWidth="1"/>
    <col min="15109" max="15354" width="9.140625" style="1"/>
    <col min="15355" max="15355" width="3.7109375" style="1" customWidth="1"/>
    <col min="15356" max="15356" width="19" style="1" customWidth="1"/>
    <col min="15357" max="15357" width="13" style="1" customWidth="1"/>
    <col min="15358" max="15358" width="9" style="1" customWidth="1"/>
    <col min="15359" max="15364" width="6.85546875" style="1" customWidth="1"/>
    <col min="15365" max="15610" width="9.140625" style="1"/>
    <col min="15611" max="15611" width="3.7109375" style="1" customWidth="1"/>
    <col min="15612" max="15612" width="19" style="1" customWidth="1"/>
    <col min="15613" max="15613" width="13" style="1" customWidth="1"/>
    <col min="15614" max="15614" width="9" style="1" customWidth="1"/>
    <col min="15615" max="15620" width="6.85546875" style="1" customWidth="1"/>
    <col min="15621" max="15866" width="9.140625" style="1"/>
    <col min="15867" max="15867" width="3.7109375" style="1" customWidth="1"/>
    <col min="15868" max="15868" width="19" style="1" customWidth="1"/>
    <col min="15869" max="15869" width="13" style="1" customWidth="1"/>
    <col min="15870" max="15870" width="9" style="1" customWidth="1"/>
    <col min="15871" max="15876" width="6.85546875" style="1" customWidth="1"/>
    <col min="15877" max="16122" width="9.140625" style="1"/>
    <col min="16123" max="16123" width="3.7109375" style="1" customWidth="1"/>
    <col min="16124" max="16124" width="19" style="1" customWidth="1"/>
    <col min="16125" max="16125" width="13" style="1" customWidth="1"/>
    <col min="16126" max="16126" width="9" style="1" customWidth="1"/>
    <col min="16127" max="16132" width="6.85546875" style="1" customWidth="1"/>
    <col min="16133" max="16384" width="9.140625" style="1"/>
  </cols>
  <sheetData>
    <row r="1" spans="1:16" ht="15" customHeight="1" x14ac:dyDescent="0.2">
      <c r="B1" s="2" t="s">
        <v>110</v>
      </c>
      <c r="C1" s="3"/>
      <c r="D1" s="3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8.75" customHeight="1" x14ac:dyDescent="0.2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ht="14.25" customHeight="1" x14ac:dyDescent="0.2">
      <c r="A3" s="121"/>
      <c r="B3" s="121"/>
      <c r="C3" s="121"/>
      <c r="D3" s="121"/>
      <c r="E3" s="121"/>
      <c r="F3" s="133"/>
      <c r="H3" s="34"/>
      <c r="I3" s="180" t="s">
        <v>119</v>
      </c>
      <c r="J3" s="180"/>
      <c r="K3" s="180"/>
      <c r="L3" s="180"/>
      <c r="M3" s="180"/>
      <c r="N3" s="180"/>
      <c r="O3" s="180"/>
      <c r="P3" s="180"/>
    </row>
    <row r="4" spans="1:16" s="5" customFormat="1" ht="15" customHeight="1" x14ac:dyDescent="0.2">
      <c r="A4" s="173" t="s">
        <v>1</v>
      </c>
      <c r="B4" s="149" t="s">
        <v>2</v>
      </c>
      <c r="C4" s="149"/>
      <c r="D4" s="155" t="s">
        <v>3</v>
      </c>
      <c r="E4" s="174">
        <v>2008</v>
      </c>
      <c r="F4" s="174">
        <v>2009</v>
      </c>
      <c r="G4" s="174">
        <v>2010</v>
      </c>
      <c r="H4" s="174">
        <v>2011</v>
      </c>
      <c r="I4" s="174">
        <v>2012</v>
      </c>
      <c r="J4" s="174">
        <v>2013</v>
      </c>
      <c r="K4" s="174">
        <v>2014</v>
      </c>
      <c r="L4" s="174">
        <v>2015</v>
      </c>
      <c r="M4" s="174">
        <v>2016</v>
      </c>
      <c r="N4" s="174">
        <v>2017</v>
      </c>
      <c r="O4" s="167" t="s">
        <v>118</v>
      </c>
      <c r="P4" s="168"/>
    </row>
    <row r="5" spans="1:16" s="5" customFormat="1" ht="15" customHeight="1" x14ac:dyDescent="0.2">
      <c r="A5" s="173"/>
      <c r="B5" s="149"/>
      <c r="C5" s="149"/>
      <c r="D5" s="155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23" t="s">
        <v>4</v>
      </c>
      <c r="P5" s="123" t="s">
        <v>5</v>
      </c>
    </row>
    <row r="6" spans="1:16" s="5" customFormat="1" ht="13.5" customHeight="1" x14ac:dyDescent="0.2">
      <c r="A6" s="122">
        <v>1</v>
      </c>
      <c r="B6" s="149" t="s">
        <v>6</v>
      </c>
      <c r="C6" s="149"/>
      <c r="D6" s="120" t="s">
        <v>7</v>
      </c>
      <c r="E6" s="13">
        <v>5</v>
      </c>
      <c r="F6" s="13">
        <v>5</v>
      </c>
      <c r="G6" s="13">
        <v>5</v>
      </c>
      <c r="H6" s="13">
        <v>5</v>
      </c>
      <c r="I6" s="13">
        <v>5</v>
      </c>
      <c r="J6" s="13">
        <v>5</v>
      </c>
      <c r="K6" s="13">
        <v>5</v>
      </c>
      <c r="L6" s="13">
        <v>5</v>
      </c>
      <c r="M6" s="13">
        <v>5</v>
      </c>
      <c r="N6" s="13">
        <v>5</v>
      </c>
      <c r="O6" s="219">
        <f>N6-M6</f>
        <v>0</v>
      </c>
      <c r="P6" s="127">
        <f>N6/M6*100</f>
        <v>100</v>
      </c>
    </row>
    <row r="7" spans="1:16" s="5" customFormat="1" ht="13.5" customHeight="1" x14ac:dyDescent="0.2">
      <c r="A7" s="122">
        <v>2</v>
      </c>
      <c r="B7" s="149" t="s">
        <v>8</v>
      </c>
      <c r="C7" s="149"/>
      <c r="D7" s="120" t="s">
        <v>9</v>
      </c>
      <c r="E7" s="13">
        <v>4356</v>
      </c>
      <c r="F7" s="13">
        <v>4356</v>
      </c>
      <c r="G7" s="13">
        <v>4356</v>
      </c>
      <c r="H7" s="13">
        <v>4356</v>
      </c>
      <c r="I7" s="13">
        <v>4356</v>
      </c>
      <c r="J7" s="13">
        <v>4356</v>
      </c>
      <c r="K7" s="13">
        <v>4356</v>
      </c>
      <c r="L7" s="13">
        <v>4356</v>
      </c>
      <c r="M7" s="13">
        <v>4356</v>
      </c>
      <c r="N7" s="13">
        <v>4356</v>
      </c>
      <c r="O7" s="219">
        <f t="shared" ref="O7:O70" si="0">N7-M7</f>
        <v>0</v>
      </c>
      <c r="P7" s="127">
        <f t="shared" ref="P7:P70" si="1">N7/M7*100</f>
        <v>100</v>
      </c>
    </row>
    <row r="8" spans="1:16" s="5" customFormat="1" ht="13.5" customHeight="1" x14ac:dyDescent="0.2">
      <c r="A8" s="122">
        <v>3</v>
      </c>
      <c r="B8" s="149" t="s">
        <v>10</v>
      </c>
      <c r="C8" s="149"/>
      <c r="D8" s="120" t="s">
        <v>11</v>
      </c>
      <c r="E8" s="13">
        <v>136</v>
      </c>
      <c r="F8" s="13">
        <v>136</v>
      </c>
      <c r="G8" s="13">
        <v>136</v>
      </c>
      <c r="H8" s="13">
        <v>136</v>
      </c>
      <c r="I8" s="13">
        <v>136</v>
      </c>
      <c r="J8" s="13">
        <v>136</v>
      </c>
      <c r="K8" s="13">
        <v>136</v>
      </c>
      <c r="L8" s="13">
        <v>136</v>
      </c>
      <c r="M8" s="13">
        <v>136</v>
      </c>
      <c r="N8" s="13">
        <v>136</v>
      </c>
      <c r="O8" s="219">
        <f t="shared" si="0"/>
        <v>0</v>
      </c>
      <c r="P8" s="127">
        <f t="shared" si="1"/>
        <v>100</v>
      </c>
    </row>
    <row r="9" spans="1:16" s="5" customFormat="1" ht="18" customHeight="1" x14ac:dyDescent="0.2">
      <c r="A9" s="8">
        <v>4</v>
      </c>
      <c r="B9" s="154" t="s">
        <v>12</v>
      </c>
      <c r="C9" s="154"/>
      <c r="D9" s="9" t="s">
        <v>13</v>
      </c>
      <c r="E9" s="10">
        <v>808</v>
      </c>
      <c r="F9" s="10">
        <v>823</v>
      </c>
      <c r="G9" s="10">
        <v>842</v>
      </c>
      <c r="H9" s="10">
        <v>857</v>
      </c>
      <c r="I9" s="10">
        <v>871</v>
      </c>
      <c r="J9" s="10">
        <v>894</v>
      </c>
      <c r="K9" s="10">
        <v>910</v>
      </c>
      <c r="L9" s="10">
        <v>930</v>
      </c>
      <c r="M9" s="10">
        <v>946</v>
      </c>
      <c r="N9" s="108">
        <f>N10+N11</f>
        <v>960</v>
      </c>
      <c r="O9" s="219">
        <f t="shared" si="0"/>
        <v>14</v>
      </c>
      <c r="P9" s="127">
        <f t="shared" si="1"/>
        <v>101.4799154334038</v>
      </c>
    </row>
    <row r="10" spans="1:16" s="5" customFormat="1" ht="13.5" customHeight="1" x14ac:dyDescent="0.2">
      <c r="A10" s="122">
        <v>5</v>
      </c>
      <c r="B10" s="149" t="s">
        <v>14</v>
      </c>
      <c r="C10" s="149"/>
      <c r="D10" s="120" t="s">
        <v>13</v>
      </c>
      <c r="E10" s="7">
        <v>165</v>
      </c>
      <c r="F10" s="7">
        <v>173</v>
      </c>
      <c r="G10" s="7">
        <v>175</v>
      </c>
      <c r="H10" s="7">
        <v>180</v>
      </c>
      <c r="I10" s="7">
        <v>262</v>
      </c>
      <c r="J10" s="7">
        <v>183</v>
      </c>
      <c r="K10" s="7">
        <v>176</v>
      </c>
      <c r="L10" s="7">
        <v>203</v>
      </c>
      <c r="M10" s="7">
        <v>183</v>
      </c>
      <c r="N10" s="66">
        <v>187</v>
      </c>
      <c r="O10" s="219">
        <f t="shared" si="0"/>
        <v>4</v>
      </c>
      <c r="P10" s="127">
        <f t="shared" si="1"/>
        <v>102.18579234972678</v>
      </c>
    </row>
    <row r="11" spans="1:16" s="5" customFormat="1" ht="13.5" customHeight="1" x14ac:dyDescent="0.2">
      <c r="A11" s="122">
        <v>6</v>
      </c>
      <c r="B11" s="149" t="s">
        <v>15</v>
      </c>
      <c r="C11" s="149"/>
      <c r="D11" s="120" t="s">
        <v>13</v>
      </c>
      <c r="E11" s="13">
        <f>E9-E10</f>
        <v>643</v>
      </c>
      <c r="F11" s="13">
        <v>650</v>
      </c>
      <c r="G11" s="7">
        <v>667</v>
      </c>
      <c r="H11" s="7">
        <v>677</v>
      </c>
      <c r="I11" s="7">
        <v>609</v>
      </c>
      <c r="J11" s="7">
        <v>711</v>
      </c>
      <c r="K11" s="7">
        <v>734</v>
      </c>
      <c r="L11" s="7">
        <v>727</v>
      </c>
      <c r="M11" s="7">
        <v>763</v>
      </c>
      <c r="N11" s="66">
        <v>773</v>
      </c>
      <c r="O11" s="219">
        <f t="shared" si="0"/>
        <v>10</v>
      </c>
      <c r="P11" s="127">
        <f t="shared" si="1"/>
        <v>101.31061598951507</v>
      </c>
    </row>
    <row r="12" spans="1:16" s="5" customFormat="1" ht="24" customHeight="1" x14ac:dyDescent="0.2">
      <c r="A12" s="122">
        <v>7</v>
      </c>
      <c r="B12" s="149" t="s">
        <v>16</v>
      </c>
      <c r="C12" s="149"/>
      <c r="D12" s="120" t="s">
        <v>17</v>
      </c>
      <c r="E12" s="14">
        <f t="shared" ref="E12:L12" si="2">E11/E9*100</f>
        <v>79.579207920792086</v>
      </c>
      <c r="F12" s="14">
        <v>78.979343863912504</v>
      </c>
      <c r="G12" s="14">
        <f t="shared" si="2"/>
        <v>79.216152019002379</v>
      </c>
      <c r="H12" s="14">
        <f t="shared" si="2"/>
        <v>78.996499416569435</v>
      </c>
      <c r="I12" s="14">
        <f t="shared" si="2"/>
        <v>69.919632606199769</v>
      </c>
      <c r="J12" s="14">
        <f t="shared" si="2"/>
        <v>79.530201342281885</v>
      </c>
      <c r="K12" s="14">
        <f t="shared" si="2"/>
        <v>80.659340659340657</v>
      </c>
      <c r="L12" s="14">
        <f t="shared" si="2"/>
        <v>78.172043010752688</v>
      </c>
      <c r="M12" s="14">
        <v>80.655391120507403</v>
      </c>
      <c r="N12" s="105">
        <f t="shared" ref="N12" si="3">N11/N9*100</f>
        <v>80.520833333333329</v>
      </c>
      <c r="O12" s="127">
        <f t="shared" si="0"/>
        <v>-0.13455778717407441</v>
      </c>
      <c r="P12" s="127">
        <f t="shared" si="1"/>
        <v>99.833169506334627</v>
      </c>
    </row>
    <row r="13" spans="1:16" s="5" customFormat="1" ht="21.75" customHeight="1" x14ac:dyDescent="0.2">
      <c r="A13" s="122">
        <v>8</v>
      </c>
      <c r="B13" s="149" t="s">
        <v>18</v>
      </c>
      <c r="C13" s="149"/>
      <c r="D13" s="120" t="s">
        <v>13</v>
      </c>
      <c r="E13" s="7">
        <v>71</v>
      </c>
      <c r="F13" s="7">
        <v>79</v>
      </c>
      <c r="G13" s="7">
        <v>85</v>
      </c>
      <c r="H13" s="7">
        <v>84</v>
      </c>
      <c r="I13" s="7">
        <v>82</v>
      </c>
      <c r="J13" s="7">
        <v>73</v>
      </c>
      <c r="K13" s="7">
        <v>81</v>
      </c>
      <c r="L13" s="15">
        <v>111</v>
      </c>
      <c r="M13" s="7">
        <v>116</v>
      </c>
      <c r="N13" s="66">
        <v>124</v>
      </c>
      <c r="O13" s="219">
        <f t="shared" si="0"/>
        <v>8</v>
      </c>
      <c r="P13" s="127">
        <f t="shared" si="1"/>
        <v>106.89655172413792</v>
      </c>
    </row>
    <row r="14" spans="1:16" s="5" customFormat="1" ht="13.5" customHeight="1" x14ac:dyDescent="0.2">
      <c r="A14" s="122">
        <v>9</v>
      </c>
      <c r="B14" s="164" t="s">
        <v>19</v>
      </c>
      <c r="C14" s="164"/>
      <c r="D14" s="120" t="s">
        <v>17</v>
      </c>
      <c r="E14" s="14">
        <f t="shared" ref="E14:N14" si="4">E13/E9*100</f>
        <v>8.7871287128712865</v>
      </c>
      <c r="F14" s="14">
        <v>9.5990279465370598</v>
      </c>
      <c r="G14" s="14">
        <f t="shared" si="4"/>
        <v>10.095011876484561</v>
      </c>
      <c r="H14" s="14">
        <f t="shared" si="4"/>
        <v>9.8016336056009337</v>
      </c>
      <c r="I14" s="14">
        <f t="shared" si="4"/>
        <v>9.4144661308840423</v>
      </c>
      <c r="J14" s="14">
        <f t="shared" si="4"/>
        <v>8.1655480984340034</v>
      </c>
      <c r="K14" s="14">
        <f t="shared" si="4"/>
        <v>8.9010989010989015</v>
      </c>
      <c r="L14" s="14">
        <f t="shared" si="4"/>
        <v>11.935483870967742</v>
      </c>
      <c r="M14" s="14">
        <f t="shared" si="4"/>
        <v>12.26215644820296</v>
      </c>
      <c r="N14" s="12">
        <f t="shared" si="4"/>
        <v>12.916666666666668</v>
      </c>
      <c r="O14" s="127">
        <f t="shared" si="0"/>
        <v>0.65451021846370772</v>
      </c>
      <c r="P14" s="127">
        <f t="shared" si="1"/>
        <v>105.33764367816092</v>
      </c>
    </row>
    <row r="15" spans="1:16" s="5" customFormat="1" ht="23.25" customHeight="1" x14ac:dyDescent="0.2">
      <c r="A15" s="122">
        <v>10</v>
      </c>
      <c r="B15" s="149" t="s">
        <v>20</v>
      </c>
      <c r="C15" s="149"/>
      <c r="D15" s="120" t="s">
        <v>13</v>
      </c>
      <c r="E15" s="7">
        <v>197</v>
      </c>
      <c r="F15" s="7">
        <v>209</v>
      </c>
      <c r="G15" s="7">
        <v>214</v>
      </c>
      <c r="H15" s="7">
        <v>228</v>
      </c>
      <c r="I15" s="7">
        <v>222</v>
      </c>
      <c r="J15" s="7">
        <v>168</v>
      </c>
      <c r="K15" s="7">
        <v>176</v>
      </c>
      <c r="L15" s="15">
        <v>224</v>
      </c>
      <c r="M15" s="7">
        <v>231</v>
      </c>
      <c r="N15" s="66">
        <v>247</v>
      </c>
      <c r="O15" s="219">
        <f t="shared" si="0"/>
        <v>16</v>
      </c>
      <c r="P15" s="127">
        <f t="shared" si="1"/>
        <v>106.92640692640694</v>
      </c>
    </row>
    <row r="16" spans="1:16" s="5" customFormat="1" x14ac:dyDescent="0.2">
      <c r="A16" s="122">
        <v>11</v>
      </c>
      <c r="B16" s="164" t="s">
        <v>19</v>
      </c>
      <c r="C16" s="164"/>
      <c r="D16" s="120" t="s">
        <v>17</v>
      </c>
      <c r="E16" s="14">
        <f t="shared" ref="E16:L16" si="5">E15/E9*100</f>
        <v>24.381188118811881</v>
      </c>
      <c r="F16" s="14">
        <v>25.394896719319565</v>
      </c>
      <c r="G16" s="14">
        <f t="shared" si="5"/>
        <v>25.415676959619955</v>
      </c>
      <c r="H16" s="14">
        <f t="shared" si="5"/>
        <v>26.604434072345391</v>
      </c>
      <c r="I16" s="14">
        <f t="shared" si="5"/>
        <v>25.487944890929963</v>
      </c>
      <c r="J16" s="14">
        <f t="shared" si="5"/>
        <v>18.791946308724832</v>
      </c>
      <c r="K16" s="14">
        <f t="shared" si="5"/>
        <v>19.340659340659343</v>
      </c>
      <c r="L16" s="14">
        <f t="shared" si="5"/>
        <v>24.086021505376344</v>
      </c>
      <c r="M16" s="14">
        <f>M15/M9*100</f>
        <v>24.418604651162788</v>
      </c>
      <c r="N16" s="12">
        <f t="shared" ref="N16" si="6">N15/N9*100</f>
        <v>25.729166666666664</v>
      </c>
      <c r="O16" s="127">
        <f t="shared" si="0"/>
        <v>1.3105620155038764</v>
      </c>
      <c r="P16" s="127">
        <f t="shared" si="1"/>
        <v>105.36706349206348</v>
      </c>
    </row>
    <row r="17" spans="1:19" s="5" customFormat="1" ht="13.5" customHeight="1" x14ac:dyDescent="0.2">
      <c r="A17" s="122">
        <v>12</v>
      </c>
      <c r="B17" s="149" t="s">
        <v>21</v>
      </c>
      <c r="C17" s="149"/>
      <c r="D17" s="120" t="s">
        <v>13</v>
      </c>
      <c r="E17" s="7">
        <v>336</v>
      </c>
      <c r="F17" s="7">
        <v>336</v>
      </c>
      <c r="G17" s="7">
        <v>344</v>
      </c>
      <c r="H17" s="7">
        <v>383</v>
      </c>
      <c r="I17" s="7">
        <v>544</v>
      </c>
      <c r="J17" s="7">
        <v>557</v>
      </c>
      <c r="K17" s="7">
        <v>577</v>
      </c>
      <c r="L17" s="109"/>
      <c r="M17" s="15">
        <v>772</v>
      </c>
      <c r="N17" s="66">
        <v>792</v>
      </c>
      <c r="O17" s="219">
        <f t="shared" si="0"/>
        <v>20</v>
      </c>
      <c r="P17" s="127">
        <f t="shared" si="1"/>
        <v>102.59067357512954</v>
      </c>
    </row>
    <row r="18" spans="1:19" s="5" customFormat="1" x14ac:dyDescent="0.2">
      <c r="A18" s="122">
        <v>13</v>
      </c>
      <c r="B18" s="164" t="s">
        <v>19</v>
      </c>
      <c r="C18" s="164"/>
      <c r="D18" s="120" t="s">
        <v>17</v>
      </c>
      <c r="E18" s="14">
        <f t="shared" ref="E18:N18" si="7">E17/E9*100</f>
        <v>41.584158415841586</v>
      </c>
      <c r="F18" s="14">
        <v>40.826245443499396</v>
      </c>
      <c r="G18" s="14">
        <f t="shared" si="7"/>
        <v>40.855106888361043</v>
      </c>
      <c r="H18" s="14">
        <f t="shared" si="7"/>
        <v>44.690781796966164</v>
      </c>
      <c r="I18" s="14">
        <f t="shared" si="7"/>
        <v>62.456946039035586</v>
      </c>
      <c r="J18" s="14">
        <f t="shared" si="7"/>
        <v>62.304250559284114</v>
      </c>
      <c r="K18" s="14">
        <f t="shared" si="7"/>
        <v>63.406593406593402</v>
      </c>
      <c r="L18" s="14">
        <f t="shared" si="7"/>
        <v>0</v>
      </c>
      <c r="M18" s="14">
        <f t="shared" si="7"/>
        <v>81.60676532769557</v>
      </c>
      <c r="N18" s="12">
        <f t="shared" si="7"/>
        <v>82.5</v>
      </c>
      <c r="O18" s="127">
        <f t="shared" si="0"/>
        <v>0.89323467230443043</v>
      </c>
      <c r="P18" s="127">
        <f t="shared" si="1"/>
        <v>101.09455958549222</v>
      </c>
    </row>
    <row r="19" spans="1:19" s="5" customFormat="1" ht="18" customHeight="1" x14ac:dyDescent="0.2">
      <c r="A19" s="8">
        <v>14</v>
      </c>
      <c r="B19" s="154" t="s">
        <v>22</v>
      </c>
      <c r="C19" s="154"/>
      <c r="D19" s="9" t="s">
        <v>23</v>
      </c>
      <c r="E19" s="10">
        <v>3035</v>
      </c>
      <c r="F19" s="10">
        <v>3030</v>
      </c>
      <c r="G19" s="10">
        <f>G20+G21</f>
        <v>3061</v>
      </c>
      <c r="H19" s="10">
        <f>H20+H21</f>
        <v>3042</v>
      </c>
      <c r="I19" s="10">
        <f>I20+I21</f>
        <v>3017</v>
      </c>
      <c r="J19" s="10">
        <v>3074</v>
      </c>
      <c r="K19" s="10">
        <v>3151</v>
      </c>
      <c r="L19" s="10">
        <v>3251</v>
      </c>
      <c r="M19" s="10">
        <v>3302</v>
      </c>
      <c r="N19" s="22">
        <f t="shared" ref="N19" si="8">N20+N21</f>
        <v>3315</v>
      </c>
      <c r="O19" s="219">
        <f t="shared" si="0"/>
        <v>13</v>
      </c>
      <c r="P19" s="127">
        <f t="shared" si="1"/>
        <v>100.39370078740157</v>
      </c>
    </row>
    <row r="20" spans="1:19" s="5" customFormat="1" ht="13.5" customHeight="1" x14ac:dyDescent="0.2">
      <c r="A20" s="122">
        <v>15</v>
      </c>
      <c r="B20" s="149" t="s">
        <v>24</v>
      </c>
      <c r="C20" s="149"/>
      <c r="D20" s="120" t="s">
        <v>23</v>
      </c>
      <c r="E20" s="7">
        <v>1549</v>
      </c>
      <c r="F20" s="7">
        <v>1549</v>
      </c>
      <c r="G20" s="7">
        <v>1572</v>
      </c>
      <c r="H20" s="7">
        <v>1549</v>
      </c>
      <c r="I20" s="7">
        <v>1541</v>
      </c>
      <c r="J20" s="7">
        <v>1573</v>
      </c>
      <c r="K20" s="7">
        <v>1627</v>
      </c>
      <c r="L20" s="7">
        <v>1669</v>
      </c>
      <c r="M20" s="7">
        <v>1712</v>
      </c>
      <c r="N20" s="7">
        <v>1717</v>
      </c>
      <c r="O20" s="219">
        <f t="shared" si="0"/>
        <v>5</v>
      </c>
      <c r="P20" s="127">
        <f t="shared" si="1"/>
        <v>100.29205607476635</v>
      </c>
    </row>
    <row r="21" spans="1:19" s="5" customFormat="1" ht="13.5" customHeight="1" x14ac:dyDescent="0.2">
      <c r="A21" s="122">
        <v>16</v>
      </c>
      <c r="B21" s="149" t="s">
        <v>25</v>
      </c>
      <c r="C21" s="149"/>
      <c r="D21" s="120" t="s">
        <v>23</v>
      </c>
      <c r="E21" s="7">
        <f>E19-E20</f>
        <v>1486</v>
      </c>
      <c r="F21" s="7">
        <v>1481</v>
      </c>
      <c r="G21" s="7">
        <v>1489</v>
      </c>
      <c r="H21" s="7">
        <v>1493</v>
      </c>
      <c r="I21" s="7">
        <v>1476</v>
      </c>
      <c r="J21" s="7">
        <v>1501</v>
      </c>
      <c r="K21" s="7">
        <v>1524</v>
      </c>
      <c r="L21" s="7">
        <v>1582</v>
      </c>
      <c r="M21" s="7">
        <v>1590</v>
      </c>
      <c r="N21" s="7">
        <v>1598</v>
      </c>
      <c r="O21" s="219">
        <f t="shared" si="0"/>
        <v>8</v>
      </c>
      <c r="P21" s="127">
        <f t="shared" si="1"/>
        <v>100.50314465408805</v>
      </c>
    </row>
    <row r="22" spans="1:19" s="5" customFormat="1" ht="22.5" customHeight="1" x14ac:dyDescent="0.2">
      <c r="A22" s="122">
        <v>17</v>
      </c>
      <c r="B22" s="149" t="s">
        <v>26</v>
      </c>
      <c r="C22" s="149"/>
      <c r="D22" s="120" t="s">
        <v>23</v>
      </c>
      <c r="E22" s="7">
        <v>608</v>
      </c>
      <c r="F22" s="7">
        <v>610</v>
      </c>
      <c r="G22" s="7">
        <v>630</v>
      </c>
      <c r="H22" s="7">
        <v>634</v>
      </c>
      <c r="I22" s="7">
        <v>885</v>
      </c>
      <c r="J22" s="7">
        <v>612</v>
      </c>
      <c r="K22" s="7">
        <v>618</v>
      </c>
      <c r="L22" s="7">
        <v>723</v>
      </c>
      <c r="M22" s="7">
        <v>648</v>
      </c>
      <c r="N22" s="7">
        <v>641</v>
      </c>
      <c r="O22" s="219">
        <f t="shared" si="0"/>
        <v>-7</v>
      </c>
      <c r="P22" s="127">
        <f t="shared" si="1"/>
        <v>98.919753086419746</v>
      </c>
      <c r="R22" s="118"/>
    </row>
    <row r="23" spans="1:19" s="5" customFormat="1" ht="13.5" customHeight="1" x14ac:dyDescent="0.2">
      <c r="A23" s="122">
        <v>18</v>
      </c>
      <c r="B23" s="163" t="s">
        <v>15</v>
      </c>
      <c r="C23" s="163"/>
      <c r="D23" s="120" t="s">
        <v>23</v>
      </c>
      <c r="E23" s="7">
        <f>E19-E22</f>
        <v>2427</v>
      </c>
      <c r="F23" s="7">
        <v>2420</v>
      </c>
      <c r="G23" s="7">
        <v>2431</v>
      </c>
      <c r="H23" s="7">
        <v>2408</v>
      </c>
      <c r="I23" s="7">
        <v>2132</v>
      </c>
      <c r="J23" s="7">
        <v>2462</v>
      </c>
      <c r="K23" s="7">
        <v>2533</v>
      </c>
      <c r="L23" s="7">
        <v>2528</v>
      </c>
      <c r="M23" s="7">
        <v>2654</v>
      </c>
      <c r="N23" s="7">
        <v>2674</v>
      </c>
      <c r="O23" s="219">
        <f t="shared" si="0"/>
        <v>20</v>
      </c>
      <c r="P23" s="127">
        <f t="shared" si="1"/>
        <v>100.75357950263752</v>
      </c>
    </row>
    <row r="24" spans="1:19" s="16" customFormat="1" ht="13.5" customHeight="1" x14ac:dyDescent="0.2">
      <c r="A24" s="122">
        <v>19</v>
      </c>
      <c r="B24" s="149" t="s">
        <v>27</v>
      </c>
      <c r="C24" s="149"/>
      <c r="D24" s="120" t="s">
        <v>23</v>
      </c>
      <c r="E24" s="7">
        <f>E19-E25-E26</f>
        <v>924</v>
      </c>
      <c r="F24" s="7">
        <v>923</v>
      </c>
      <c r="G24" s="7">
        <f>G19-G25-G26</f>
        <v>923</v>
      </c>
      <c r="H24" s="7">
        <f>H19-H25-H26</f>
        <v>916</v>
      </c>
      <c r="I24" s="7">
        <v>906</v>
      </c>
      <c r="J24" s="7">
        <v>908</v>
      </c>
      <c r="K24" s="7">
        <v>930</v>
      </c>
      <c r="L24" s="7">
        <v>978</v>
      </c>
      <c r="M24" s="7">
        <v>1010</v>
      </c>
      <c r="N24" s="7">
        <v>1008</v>
      </c>
      <c r="O24" s="219">
        <f t="shared" si="0"/>
        <v>-2</v>
      </c>
      <c r="P24" s="127">
        <f t="shared" si="1"/>
        <v>99.801980198019805</v>
      </c>
      <c r="R24" s="118"/>
      <c r="S24" s="5"/>
    </row>
    <row r="25" spans="1:19" s="16" customFormat="1" ht="13.5" customHeight="1" x14ac:dyDescent="0.2">
      <c r="A25" s="122">
        <v>20</v>
      </c>
      <c r="B25" s="162" t="s">
        <v>28</v>
      </c>
      <c r="C25" s="162"/>
      <c r="D25" s="120" t="s">
        <v>23</v>
      </c>
      <c r="E25" s="7">
        <v>1949</v>
      </c>
      <c r="F25" s="7">
        <v>1946</v>
      </c>
      <c r="G25" s="7">
        <v>1977</v>
      </c>
      <c r="H25" s="7">
        <v>1964</v>
      </c>
      <c r="I25" s="7">
        <v>1951</v>
      </c>
      <c r="J25" s="7">
        <v>1995</v>
      </c>
      <c r="K25" s="7">
        <v>2046</v>
      </c>
      <c r="L25" s="7">
        <f>1228+872</f>
        <v>2100</v>
      </c>
      <c r="M25" s="7">
        <v>2108</v>
      </c>
      <c r="N25" s="7">
        <v>2117</v>
      </c>
      <c r="O25" s="219">
        <f t="shared" si="0"/>
        <v>9</v>
      </c>
      <c r="P25" s="127">
        <f t="shared" si="1"/>
        <v>100.426944971537</v>
      </c>
    </row>
    <row r="26" spans="1:19" s="16" customFormat="1" ht="17.25" customHeight="1" x14ac:dyDescent="0.2">
      <c r="A26" s="122">
        <v>21</v>
      </c>
      <c r="B26" s="162" t="s">
        <v>29</v>
      </c>
      <c r="C26" s="162"/>
      <c r="D26" s="120" t="s">
        <v>23</v>
      </c>
      <c r="E26" s="7">
        <v>162</v>
      </c>
      <c r="F26" s="7">
        <v>161</v>
      </c>
      <c r="G26" s="7">
        <v>161</v>
      </c>
      <c r="H26" s="7">
        <v>162</v>
      </c>
      <c r="I26" s="7">
        <v>160</v>
      </c>
      <c r="J26" s="7">
        <v>171</v>
      </c>
      <c r="K26" s="7">
        <v>175</v>
      </c>
      <c r="L26" s="7">
        <v>173</v>
      </c>
      <c r="M26" s="7">
        <v>184</v>
      </c>
      <c r="N26" s="7">
        <v>190</v>
      </c>
      <c r="O26" s="219">
        <f t="shared" si="0"/>
        <v>6</v>
      </c>
      <c r="P26" s="127">
        <f t="shared" si="1"/>
        <v>103.26086956521738</v>
      </c>
    </row>
    <row r="27" spans="1:19" s="16" customFormat="1" ht="13.5" customHeight="1" x14ac:dyDescent="0.2">
      <c r="A27" s="122">
        <v>22</v>
      </c>
      <c r="B27" s="149" t="s">
        <v>30</v>
      </c>
      <c r="C27" s="149"/>
      <c r="D27" s="120" t="s">
        <v>23</v>
      </c>
      <c r="E27" s="7"/>
      <c r="F27" s="7"/>
      <c r="G27" s="7"/>
      <c r="H27" s="7">
        <v>2</v>
      </c>
      <c r="I27" s="7">
        <v>2</v>
      </c>
      <c r="J27" s="7">
        <v>5</v>
      </c>
      <c r="K27" s="7">
        <v>5</v>
      </c>
      <c r="L27" s="7">
        <v>5</v>
      </c>
      <c r="M27" s="7">
        <v>4</v>
      </c>
      <c r="N27" s="7">
        <v>2</v>
      </c>
      <c r="O27" s="219">
        <f t="shared" si="0"/>
        <v>-2</v>
      </c>
      <c r="P27" s="127">
        <f t="shared" si="1"/>
        <v>50</v>
      </c>
    </row>
    <row r="28" spans="1:19" s="16" customFormat="1" ht="13.5" customHeight="1" x14ac:dyDescent="0.2">
      <c r="A28" s="122">
        <v>23</v>
      </c>
      <c r="B28" s="149" t="s">
        <v>31</v>
      </c>
      <c r="C28" s="149"/>
      <c r="D28" s="120" t="s">
        <v>23</v>
      </c>
      <c r="E28" s="7">
        <v>70</v>
      </c>
      <c r="F28" s="7">
        <v>59</v>
      </c>
      <c r="G28" s="7">
        <v>52</v>
      </c>
      <c r="H28" s="7">
        <v>44</v>
      </c>
      <c r="I28" s="7">
        <v>51</v>
      </c>
      <c r="J28" s="7">
        <v>44</v>
      </c>
      <c r="K28" s="7">
        <v>41</v>
      </c>
      <c r="L28" s="7">
        <v>42</v>
      </c>
      <c r="M28" s="7">
        <v>36</v>
      </c>
      <c r="N28" s="7">
        <v>34</v>
      </c>
      <c r="O28" s="219">
        <f t="shared" si="0"/>
        <v>-2</v>
      </c>
      <c r="P28" s="127">
        <f t="shared" si="1"/>
        <v>94.444444444444443</v>
      </c>
    </row>
    <row r="29" spans="1:19" s="16" customFormat="1" ht="13.5" customHeight="1" x14ac:dyDescent="0.2">
      <c r="A29" s="122">
        <v>24</v>
      </c>
      <c r="B29" s="149" t="s">
        <v>32</v>
      </c>
      <c r="C29" s="149"/>
      <c r="D29" s="120" t="s">
        <v>23</v>
      </c>
      <c r="E29" s="7">
        <v>117</v>
      </c>
      <c r="F29" s="7">
        <v>115</v>
      </c>
      <c r="G29" s="7">
        <v>137</v>
      </c>
      <c r="H29" s="7">
        <v>111</v>
      </c>
      <c r="I29" s="7">
        <v>108</v>
      </c>
      <c r="J29" s="7">
        <v>142</v>
      </c>
      <c r="K29" s="7">
        <v>140</v>
      </c>
      <c r="L29" s="7">
        <v>120</v>
      </c>
      <c r="M29" s="7">
        <v>96</v>
      </c>
      <c r="N29" s="7">
        <v>98</v>
      </c>
      <c r="O29" s="219">
        <f t="shared" si="0"/>
        <v>2</v>
      </c>
      <c r="P29" s="127">
        <f t="shared" si="1"/>
        <v>102.08333333333333</v>
      </c>
    </row>
    <row r="30" spans="1:19" s="16" customFormat="1" ht="13.5" customHeight="1" x14ac:dyDescent="0.2">
      <c r="A30" s="122">
        <v>25</v>
      </c>
      <c r="B30" s="149" t="s">
        <v>33</v>
      </c>
      <c r="C30" s="149"/>
      <c r="D30" s="120" t="s">
        <v>23</v>
      </c>
      <c r="E30" s="7">
        <v>39</v>
      </c>
      <c r="F30" s="7">
        <v>43</v>
      </c>
      <c r="G30" s="7">
        <v>38</v>
      </c>
      <c r="H30" s="7">
        <v>16</v>
      </c>
      <c r="I30" s="7">
        <v>21</v>
      </c>
      <c r="J30" s="7">
        <v>42</v>
      </c>
      <c r="K30" s="7">
        <v>63</v>
      </c>
      <c r="L30" s="7">
        <v>68</v>
      </c>
      <c r="M30" s="7">
        <v>32</v>
      </c>
      <c r="N30" s="7">
        <v>34</v>
      </c>
      <c r="O30" s="219">
        <f t="shared" si="0"/>
        <v>2</v>
      </c>
      <c r="P30" s="127">
        <f t="shared" si="1"/>
        <v>106.25</v>
      </c>
    </row>
    <row r="31" spans="1:19" s="16" customFormat="1" ht="13.5" customHeight="1" x14ac:dyDescent="0.2">
      <c r="A31" s="122">
        <v>26</v>
      </c>
      <c r="B31" s="149" t="s">
        <v>34</v>
      </c>
      <c r="C31" s="149"/>
      <c r="D31" s="120" t="s">
        <v>23</v>
      </c>
      <c r="E31" s="7">
        <v>96</v>
      </c>
      <c r="F31" s="7">
        <v>87</v>
      </c>
      <c r="G31" s="7">
        <v>86</v>
      </c>
      <c r="H31" s="7">
        <v>67</v>
      </c>
      <c r="I31" s="7">
        <v>60</v>
      </c>
      <c r="J31" s="7">
        <v>61</v>
      </c>
      <c r="K31" s="7">
        <v>63</v>
      </c>
      <c r="L31" s="7">
        <v>62</v>
      </c>
      <c r="M31" s="7">
        <v>57</v>
      </c>
      <c r="N31" s="7">
        <v>76</v>
      </c>
      <c r="O31" s="219">
        <f t="shared" si="0"/>
        <v>19</v>
      </c>
      <c r="P31" s="127">
        <f t="shared" si="1"/>
        <v>133.33333333333331</v>
      </c>
    </row>
    <row r="32" spans="1:19" s="16" customFormat="1" ht="13.5" customHeight="1" x14ac:dyDescent="0.2">
      <c r="A32" s="122">
        <v>27</v>
      </c>
      <c r="B32" s="149" t="s">
        <v>35</v>
      </c>
      <c r="C32" s="149"/>
      <c r="D32" s="120" t="s">
        <v>23</v>
      </c>
      <c r="E32" s="7">
        <v>1292</v>
      </c>
      <c r="F32" s="7">
        <v>1444</v>
      </c>
      <c r="G32" s="7">
        <v>1459</v>
      </c>
      <c r="H32" s="7">
        <v>1432</v>
      </c>
      <c r="I32" s="7">
        <v>1432</v>
      </c>
      <c r="J32" s="7">
        <v>1564</v>
      </c>
      <c r="K32" s="7">
        <v>1530</v>
      </c>
      <c r="L32" s="109"/>
      <c r="M32" s="109">
        <v>1614</v>
      </c>
      <c r="N32" s="109">
        <v>1609</v>
      </c>
      <c r="O32" s="219">
        <f t="shared" si="0"/>
        <v>-5</v>
      </c>
      <c r="P32" s="127">
        <f t="shared" si="1"/>
        <v>99.690210656753408</v>
      </c>
    </row>
    <row r="33" spans="1:16" s="16" customFormat="1" ht="13.5" customHeight="1" x14ac:dyDescent="0.2">
      <c r="A33" s="122">
        <v>28</v>
      </c>
      <c r="B33" s="149" t="s">
        <v>36</v>
      </c>
      <c r="C33" s="149"/>
      <c r="D33" s="120" t="s">
        <v>23</v>
      </c>
      <c r="E33" s="7">
        <v>40</v>
      </c>
      <c r="F33" s="7">
        <v>18</v>
      </c>
      <c r="G33" s="7">
        <v>20</v>
      </c>
      <c r="H33" s="7">
        <v>29</v>
      </c>
      <c r="I33" s="7">
        <v>23</v>
      </c>
      <c r="J33" s="7">
        <v>14</v>
      </c>
      <c r="K33" s="7">
        <v>32</v>
      </c>
      <c r="L33" s="7">
        <v>27</v>
      </c>
      <c r="M33" s="7">
        <v>31</v>
      </c>
      <c r="N33" s="7">
        <v>49</v>
      </c>
      <c r="O33" s="219">
        <f t="shared" si="0"/>
        <v>18</v>
      </c>
      <c r="P33" s="127">
        <f t="shared" si="1"/>
        <v>158.06451612903226</v>
      </c>
    </row>
    <row r="34" spans="1:16" s="16" customFormat="1" ht="13.5" customHeight="1" x14ac:dyDescent="0.2">
      <c r="A34" s="122">
        <v>29</v>
      </c>
      <c r="B34" s="149" t="s">
        <v>37</v>
      </c>
      <c r="C34" s="149"/>
      <c r="D34" s="120" t="s">
        <v>23</v>
      </c>
      <c r="E34" s="7">
        <v>205</v>
      </c>
      <c r="F34" s="7">
        <v>261</v>
      </c>
      <c r="G34" s="7">
        <v>228</v>
      </c>
      <c r="H34" s="7">
        <v>270</v>
      </c>
      <c r="I34" s="7">
        <v>84</v>
      </c>
      <c r="J34" s="7">
        <v>176</v>
      </c>
      <c r="K34" s="7">
        <v>100</v>
      </c>
      <c r="L34" s="7">
        <v>85</v>
      </c>
      <c r="M34" s="7">
        <v>116</v>
      </c>
      <c r="N34" s="7">
        <v>224</v>
      </c>
      <c r="O34" s="219">
        <f t="shared" si="0"/>
        <v>108</v>
      </c>
      <c r="P34" s="127">
        <f t="shared" si="1"/>
        <v>193.10344827586206</v>
      </c>
    </row>
    <row r="35" spans="1:16" s="16" customFormat="1" ht="13.5" customHeight="1" x14ac:dyDescent="0.2">
      <c r="A35" s="122">
        <v>30</v>
      </c>
      <c r="B35" s="149" t="s">
        <v>38</v>
      </c>
      <c r="C35" s="149"/>
      <c r="D35" s="120" t="s">
        <v>23</v>
      </c>
      <c r="E35" s="7">
        <v>200</v>
      </c>
      <c r="F35" s="7">
        <v>243</v>
      </c>
      <c r="G35" s="7">
        <v>203</v>
      </c>
      <c r="H35" s="7">
        <v>224</v>
      </c>
      <c r="I35" s="7">
        <v>77</v>
      </c>
      <c r="J35" s="7">
        <v>162</v>
      </c>
      <c r="K35" s="7">
        <v>34</v>
      </c>
      <c r="L35" s="7">
        <v>38</v>
      </c>
      <c r="M35" s="7">
        <v>19</v>
      </c>
      <c r="N35" s="7">
        <v>87</v>
      </c>
      <c r="O35" s="219">
        <f t="shared" si="0"/>
        <v>68</v>
      </c>
      <c r="P35" s="127">
        <f t="shared" si="1"/>
        <v>457.8947368421052</v>
      </c>
    </row>
    <row r="36" spans="1:16" s="16" customFormat="1" ht="13.5" customHeight="1" x14ac:dyDescent="0.2">
      <c r="A36" s="122">
        <v>31</v>
      </c>
      <c r="B36" s="149" t="s">
        <v>39</v>
      </c>
      <c r="C36" s="149"/>
      <c r="D36" s="120" t="s">
        <v>40</v>
      </c>
      <c r="E36" s="18">
        <v>51.2</v>
      </c>
      <c r="F36" s="18">
        <v>115.1</v>
      </c>
      <c r="G36" s="18">
        <v>206.4</v>
      </c>
      <c r="H36" s="18">
        <v>413.7</v>
      </c>
      <c r="I36" s="18">
        <v>628.1</v>
      </c>
      <c r="J36" s="18">
        <v>834</v>
      </c>
      <c r="K36" s="18">
        <v>840.09999999999991</v>
      </c>
      <c r="L36" s="18">
        <v>846.7</v>
      </c>
      <c r="M36" s="18">
        <v>824.8</v>
      </c>
      <c r="N36" s="18">
        <v>1173.5999999999999</v>
      </c>
      <c r="O36" s="127">
        <f t="shared" si="0"/>
        <v>348.79999999999995</v>
      </c>
      <c r="P36" s="127">
        <f t="shared" si="1"/>
        <v>142.28903976721631</v>
      </c>
    </row>
    <row r="37" spans="1:16" s="16" customFormat="1" ht="13.5" customHeight="1" x14ac:dyDescent="0.2">
      <c r="A37" s="122">
        <v>32</v>
      </c>
      <c r="B37" s="160" t="s">
        <v>41</v>
      </c>
      <c r="C37" s="160"/>
      <c r="D37" s="120" t="s">
        <v>40</v>
      </c>
      <c r="E37" s="18">
        <v>212.7</v>
      </c>
      <c r="F37" s="18">
        <v>246.3</v>
      </c>
      <c r="G37" s="18">
        <v>371.9</v>
      </c>
      <c r="H37" s="18">
        <v>846.9</v>
      </c>
      <c r="I37" s="18">
        <v>1206.5999999999999</v>
      </c>
      <c r="J37" s="18">
        <v>2013.3</v>
      </c>
      <c r="K37" s="18">
        <v>2870.8</v>
      </c>
      <c r="L37" s="18">
        <v>3124.8</v>
      </c>
      <c r="M37" s="18">
        <v>3876.1</v>
      </c>
      <c r="N37" s="18">
        <v>4365</v>
      </c>
      <c r="O37" s="127">
        <f t="shared" si="0"/>
        <v>488.90000000000009</v>
      </c>
      <c r="P37" s="127">
        <f t="shared" si="1"/>
        <v>112.61319367405382</v>
      </c>
    </row>
    <row r="38" spans="1:16" s="16" customFormat="1" ht="13.5" customHeight="1" x14ac:dyDescent="0.2">
      <c r="A38" s="122">
        <v>33</v>
      </c>
      <c r="B38" s="149" t="s">
        <v>42</v>
      </c>
      <c r="C38" s="149"/>
      <c r="D38" s="120" t="s">
        <v>40</v>
      </c>
      <c r="E38" s="18">
        <v>17.100000000000001</v>
      </c>
      <c r="F38" s="18">
        <v>42.8</v>
      </c>
      <c r="G38" s="18">
        <v>39.9</v>
      </c>
      <c r="H38" s="18">
        <v>56.4</v>
      </c>
      <c r="I38" s="18">
        <v>90.4</v>
      </c>
      <c r="J38" s="18">
        <v>99.2</v>
      </c>
      <c r="K38" s="18">
        <v>119.1</v>
      </c>
      <c r="L38" s="18">
        <v>131.80000000000001</v>
      </c>
      <c r="M38" s="18">
        <v>122.8</v>
      </c>
      <c r="N38" s="18">
        <v>169.9</v>
      </c>
      <c r="O38" s="127">
        <f t="shared" si="0"/>
        <v>47.100000000000009</v>
      </c>
      <c r="P38" s="127">
        <f t="shared" si="1"/>
        <v>138.35504885993487</v>
      </c>
    </row>
    <row r="39" spans="1:16" s="16" customFormat="1" ht="13.5" customHeight="1" x14ac:dyDescent="0.2">
      <c r="A39" s="122">
        <v>34</v>
      </c>
      <c r="B39" s="160" t="s">
        <v>43</v>
      </c>
      <c r="C39" s="160"/>
      <c r="D39" s="120" t="s">
        <v>40</v>
      </c>
      <c r="E39" s="18">
        <v>107.7</v>
      </c>
      <c r="F39" s="18">
        <v>114.4</v>
      </c>
      <c r="G39" s="18">
        <v>127.1</v>
      </c>
      <c r="H39" s="18">
        <v>339.2</v>
      </c>
      <c r="I39" s="18">
        <v>235.3</v>
      </c>
      <c r="J39" s="18">
        <v>1574</v>
      </c>
      <c r="K39" s="18">
        <v>1789.5</v>
      </c>
      <c r="L39" s="18">
        <v>1598.1</v>
      </c>
      <c r="M39" s="18">
        <v>1689</v>
      </c>
      <c r="N39" s="18">
        <v>1680.1</v>
      </c>
      <c r="O39" s="127">
        <f t="shared" si="0"/>
        <v>-8.9000000000000909</v>
      </c>
      <c r="P39" s="127">
        <f t="shared" si="1"/>
        <v>99.473060982830077</v>
      </c>
    </row>
    <row r="40" spans="1:16" s="16" customFormat="1" ht="18" customHeight="1" x14ac:dyDescent="0.2">
      <c r="A40" s="8">
        <v>35</v>
      </c>
      <c r="B40" s="154" t="s">
        <v>44</v>
      </c>
      <c r="C40" s="154"/>
      <c r="D40" s="9" t="s">
        <v>13</v>
      </c>
      <c r="E40" s="10">
        <v>648</v>
      </c>
      <c r="F40" s="10">
        <v>679</v>
      </c>
      <c r="G40" s="10">
        <f>G41+G43+G45+G47</f>
        <v>698</v>
      </c>
      <c r="H40" s="10">
        <f>H41+H43+H45+H47</f>
        <v>716</v>
      </c>
      <c r="I40" s="10">
        <f>I41+I43+I45+I47</f>
        <v>726</v>
      </c>
      <c r="J40" s="10">
        <v>745</v>
      </c>
      <c r="K40" s="10">
        <v>766</v>
      </c>
      <c r="L40" s="10">
        <f>L41+L43+L45+L47</f>
        <v>772</v>
      </c>
      <c r="M40" s="10">
        <v>809</v>
      </c>
      <c r="N40" s="10">
        <v>807</v>
      </c>
      <c r="O40" s="219">
        <f t="shared" si="0"/>
        <v>-2</v>
      </c>
      <c r="P40" s="127">
        <f t="shared" si="1"/>
        <v>99.752781211372067</v>
      </c>
    </row>
    <row r="41" spans="1:16" s="16" customFormat="1" ht="13.5" customHeight="1" x14ac:dyDescent="0.2">
      <c r="A41" s="122">
        <v>36</v>
      </c>
      <c r="B41" s="152" t="s">
        <v>45</v>
      </c>
      <c r="C41" s="19" t="s">
        <v>12</v>
      </c>
      <c r="D41" s="120" t="s">
        <v>13</v>
      </c>
      <c r="E41" s="7">
        <f>33+79+67+112+154</f>
        <v>445</v>
      </c>
      <c r="F41" s="7">
        <v>432</v>
      </c>
      <c r="G41" s="7">
        <v>403</v>
      </c>
      <c r="H41" s="7">
        <v>386</v>
      </c>
      <c r="I41" s="7">
        <v>371</v>
      </c>
      <c r="J41" s="7">
        <v>340</v>
      </c>
      <c r="K41" s="7">
        <v>319</v>
      </c>
      <c r="L41" s="7">
        <v>305</v>
      </c>
      <c r="M41" s="7">
        <v>372</v>
      </c>
      <c r="N41" s="7">
        <v>332</v>
      </c>
      <c r="O41" s="219">
        <f t="shared" si="0"/>
        <v>-40</v>
      </c>
      <c r="P41" s="127">
        <f t="shared" si="1"/>
        <v>89.247311827956992</v>
      </c>
    </row>
    <row r="42" spans="1:16" s="16" customFormat="1" ht="13.5" customHeight="1" x14ac:dyDescent="0.2">
      <c r="A42" s="122">
        <v>37</v>
      </c>
      <c r="B42" s="152"/>
      <c r="C42" s="19" t="s">
        <v>46</v>
      </c>
      <c r="D42" s="120" t="s">
        <v>17</v>
      </c>
      <c r="E42" s="18">
        <f t="shared" ref="E42:K42" si="9">E41/E40*100</f>
        <v>68.672839506172849</v>
      </c>
      <c r="F42" s="18">
        <v>63.622974963181143</v>
      </c>
      <c r="G42" s="18">
        <f t="shared" si="9"/>
        <v>57.736389684813751</v>
      </c>
      <c r="H42" s="18">
        <f t="shared" si="9"/>
        <v>53.910614525139664</v>
      </c>
      <c r="I42" s="18">
        <f t="shared" si="9"/>
        <v>51.10192837465565</v>
      </c>
      <c r="J42" s="18">
        <f t="shared" si="9"/>
        <v>45.63758389261745</v>
      </c>
      <c r="K42" s="18">
        <f t="shared" si="9"/>
        <v>41.64490861618799</v>
      </c>
      <c r="L42" s="18">
        <f>L41/L40*100</f>
        <v>39.50777202072539</v>
      </c>
      <c r="M42" s="18">
        <v>45.982694684796044</v>
      </c>
      <c r="N42" s="18">
        <v>45.982694684796044</v>
      </c>
      <c r="O42" s="127">
        <f t="shared" si="0"/>
        <v>0</v>
      </c>
      <c r="P42" s="127">
        <f t="shared" si="1"/>
        <v>100</v>
      </c>
    </row>
    <row r="43" spans="1:16" s="16" customFormat="1" ht="13.5" customHeight="1" x14ac:dyDescent="0.2">
      <c r="A43" s="122">
        <v>38</v>
      </c>
      <c r="B43" s="152" t="s">
        <v>47</v>
      </c>
      <c r="C43" s="19" t="s">
        <v>12</v>
      </c>
      <c r="D43" s="120" t="s">
        <v>13</v>
      </c>
      <c r="E43" s="7">
        <v>158</v>
      </c>
      <c r="F43" s="7">
        <v>185</v>
      </c>
      <c r="G43" s="7">
        <v>210</v>
      </c>
      <c r="H43" s="7">
        <v>218</v>
      </c>
      <c r="I43" s="7">
        <v>213</v>
      </c>
      <c r="J43" s="7">
        <v>228</v>
      </c>
      <c r="K43" s="7">
        <v>245</v>
      </c>
      <c r="L43" s="7">
        <v>237</v>
      </c>
      <c r="M43" s="7">
        <v>243</v>
      </c>
      <c r="N43" s="7">
        <v>250</v>
      </c>
      <c r="O43" s="219">
        <f t="shared" si="0"/>
        <v>7</v>
      </c>
      <c r="P43" s="127">
        <f t="shared" si="1"/>
        <v>102.88065843621399</v>
      </c>
    </row>
    <row r="44" spans="1:16" s="16" customFormat="1" ht="13.5" customHeight="1" x14ac:dyDescent="0.2">
      <c r="A44" s="122">
        <v>39</v>
      </c>
      <c r="B44" s="152"/>
      <c r="C44" s="19" t="s">
        <v>46</v>
      </c>
      <c r="D44" s="120" t="s">
        <v>17</v>
      </c>
      <c r="E44" s="18">
        <f t="shared" ref="E44:K44" si="10">E43/E40*100</f>
        <v>24.382716049382715</v>
      </c>
      <c r="F44" s="18">
        <v>27.245949926362297</v>
      </c>
      <c r="G44" s="18">
        <f t="shared" si="10"/>
        <v>30.085959885386821</v>
      </c>
      <c r="H44" s="18">
        <f t="shared" si="10"/>
        <v>30.446927374301673</v>
      </c>
      <c r="I44" s="18">
        <f t="shared" si="10"/>
        <v>29.338842975206614</v>
      </c>
      <c r="J44" s="18">
        <f t="shared" si="10"/>
        <v>30.604026845637584</v>
      </c>
      <c r="K44" s="18">
        <f t="shared" si="10"/>
        <v>31.984334203655351</v>
      </c>
      <c r="L44" s="18">
        <f>L43/L40*100</f>
        <v>30.699481865284973</v>
      </c>
      <c r="M44" s="18">
        <v>30.037082818294191</v>
      </c>
      <c r="N44" s="18">
        <v>30.037082818294191</v>
      </c>
      <c r="O44" s="127">
        <f t="shared" si="0"/>
        <v>0</v>
      </c>
      <c r="P44" s="127">
        <f t="shared" si="1"/>
        <v>100</v>
      </c>
    </row>
    <row r="45" spans="1:16" s="16" customFormat="1" ht="13.5" customHeight="1" x14ac:dyDescent="0.2">
      <c r="A45" s="122">
        <v>40</v>
      </c>
      <c r="B45" s="152" t="s">
        <v>48</v>
      </c>
      <c r="C45" s="19" t="s">
        <v>12</v>
      </c>
      <c r="D45" s="120" t="s">
        <v>13</v>
      </c>
      <c r="E45" s="7">
        <v>35</v>
      </c>
      <c r="F45" s="7">
        <v>46</v>
      </c>
      <c r="G45" s="7">
        <v>64</v>
      </c>
      <c r="H45" s="7">
        <v>89</v>
      </c>
      <c r="I45" s="7">
        <v>115</v>
      </c>
      <c r="J45" s="7">
        <v>124</v>
      </c>
      <c r="K45" s="7">
        <v>133</v>
      </c>
      <c r="L45" s="7">
        <v>153</v>
      </c>
      <c r="M45" s="7">
        <v>138</v>
      </c>
      <c r="N45" s="7">
        <v>161</v>
      </c>
      <c r="O45" s="219">
        <f t="shared" si="0"/>
        <v>23</v>
      </c>
      <c r="P45" s="127">
        <f t="shared" si="1"/>
        <v>116.66666666666667</v>
      </c>
    </row>
    <row r="46" spans="1:16" s="16" customFormat="1" ht="13.5" customHeight="1" x14ac:dyDescent="0.2">
      <c r="A46" s="122">
        <v>41</v>
      </c>
      <c r="B46" s="152"/>
      <c r="C46" s="19" t="s">
        <v>46</v>
      </c>
      <c r="D46" s="120" t="s">
        <v>17</v>
      </c>
      <c r="E46" s="18">
        <f t="shared" ref="E46:K46" si="11">E45/E40*100</f>
        <v>5.4012345679012341</v>
      </c>
      <c r="F46" s="18">
        <v>6.7746686303387333</v>
      </c>
      <c r="G46" s="18">
        <f t="shared" si="11"/>
        <v>9.1690544412607444</v>
      </c>
      <c r="H46" s="18">
        <f t="shared" si="11"/>
        <v>12.430167597765362</v>
      </c>
      <c r="I46" s="18">
        <f t="shared" si="11"/>
        <v>15.840220385674931</v>
      </c>
      <c r="J46" s="18">
        <f t="shared" si="11"/>
        <v>16.644295302013422</v>
      </c>
      <c r="K46" s="18">
        <f t="shared" si="11"/>
        <v>17.362924281984334</v>
      </c>
      <c r="L46" s="18">
        <f>L45/L40*100</f>
        <v>19.818652849740932</v>
      </c>
      <c r="M46" s="18">
        <v>17.058096415327565</v>
      </c>
      <c r="N46" s="18">
        <v>17.058096415327565</v>
      </c>
      <c r="O46" s="127">
        <f t="shared" si="0"/>
        <v>0</v>
      </c>
      <c r="P46" s="127">
        <f t="shared" si="1"/>
        <v>100</v>
      </c>
    </row>
    <row r="47" spans="1:16" s="16" customFormat="1" ht="13.5" customHeight="1" x14ac:dyDescent="0.2">
      <c r="A47" s="122">
        <v>42</v>
      </c>
      <c r="B47" s="152" t="s">
        <v>49</v>
      </c>
      <c r="C47" s="19" t="s">
        <v>12</v>
      </c>
      <c r="D47" s="120" t="s">
        <v>13</v>
      </c>
      <c r="E47" s="7">
        <v>10</v>
      </c>
      <c r="F47" s="7">
        <v>16</v>
      </c>
      <c r="G47" s="7">
        <v>21</v>
      </c>
      <c r="H47" s="7">
        <v>23</v>
      </c>
      <c r="I47" s="7">
        <v>27</v>
      </c>
      <c r="J47" s="7">
        <v>53</v>
      </c>
      <c r="K47" s="7">
        <v>69</v>
      </c>
      <c r="L47" s="7">
        <v>77</v>
      </c>
      <c r="M47" s="7">
        <v>56</v>
      </c>
      <c r="N47" s="7">
        <v>64</v>
      </c>
      <c r="O47" s="219">
        <f t="shared" si="0"/>
        <v>8</v>
      </c>
      <c r="P47" s="127">
        <f t="shared" si="1"/>
        <v>114.28571428571428</v>
      </c>
    </row>
    <row r="48" spans="1:16" s="16" customFormat="1" ht="13.5" customHeight="1" x14ac:dyDescent="0.2">
      <c r="A48" s="122">
        <v>43</v>
      </c>
      <c r="B48" s="152"/>
      <c r="C48" s="19" t="s">
        <v>46</v>
      </c>
      <c r="D48" s="120" t="s">
        <v>17</v>
      </c>
      <c r="E48" s="18">
        <f t="shared" ref="E48:K48" si="12">E47/E40*100</f>
        <v>1.5432098765432098</v>
      </c>
      <c r="F48" s="18">
        <v>2.3564064801178204</v>
      </c>
      <c r="G48" s="18">
        <f t="shared" si="12"/>
        <v>3.0085959885386817</v>
      </c>
      <c r="H48" s="18">
        <f t="shared" si="12"/>
        <v>3.2122905027932962</v>
      </c>
      <c r="I48" s="18">
        <f t="shared" si="12"/>
        <v>3.71900826446281</v>
      </c>
      <c r="J48" s="18">
        <f t="shared" si="12"/>
        <v>7.1140939597315436</v>
      </c>
      <c r="K48" s="18">
        <f t="shared" si="12"/>
        <v>9.0078328981723246</v>
      </c>
      <c r="L48" s="18">
        <f>L47/L40*100</f>
        <v>9.9740932642487046</v>
      </c>
      <c r="M48" s="18">
        <v>6.9221260815822001</v>
      </c>
      <c r="N48" s="18">
        <v>6.9221260815822001</v>
      </c>
      <c r="O48" s="127">
        <f t="shared" si="0"/>
        <v>0</v>
      </c>
      <c r="P48" s="127">
        <f t="shared" si="1"/>
        <v>100</v>
      </c>
    </row>
    <row r="49" spans="1:16" s="16" customFormat="1" ht="15" customHeight="1" x14ac:dyDescent="0.2">
      <c r="A49" s="8">
        <v>44</v>
      </c>
      <c r="B49" s="177" t="s">
        <v>50</v>
      </c>
      <c r="C49" s="177"/>
      <c r="D49" s="9" t="s">
        <v>13</v>
      </c>
      <c r="E49" s="10">
        <v>597</v>
      </c>
      <c r="F49" s="10">
        <v>610</v>
      </c>
      <c r="G49" s="10">
        <v>624</v>
      </c>
      <c r="H49" s="10">
        <v>638</v>
      </c>
      <c r="I49" s="10">
        <v>642</v>
      </c>
      <c r="J49" s="10">
        <v>650</v>
      </c>
      <c r="K49" s="10">
        <v>601</v>
      </c>
      <c r="L49" s="10">
        <v>636</v>
      </c>
      <c r="M49" s="10">
        <v>669</v>
      </c>
      <c r="N49" s="10">
        <v>673</v>
      </c>
      <c r="O49" s="219">
        <f t="shared" si="0"/>
        <v>4</v>
      </c>
      <c r="P49" s="127">
        <f t="shared" si="1"/>
        <v>100.59790732436473</v>
      </c>
    </row>
    <row r="50" spans="1:16" s="16" customFormat="1" ht="13.5" customHeight="1" x14ac:dyDescent="0.2">
      <c r="A50" s="122">
        <v>45</v>
      </c>
      <c r="B50" s="149" t="s">
        <v>51</v>
      </c>
      <c r="C50" s="149"/>
      <c r="D50" s="120" t="s">
        <v>13</v>
      </c>
      <c r="E50" s="7">
        <v>377</v>
      </c>
      <c r="F50" s="7">
        <v>404</v>
      </c>
      <c r="G50" s="7">
        <v>415</v>
      </c>
      <c r="H50" s="7">
        <v>494</v>
      </c>
      <c r="I50" s="7">
        <v>402</v>
      </c>
      <c r="J50" s="7">
        <v>529</v>
      </c>
      <c r="K50" s="7">
        <v>518</v>
      </c>
      <c r="L50" s="7">
        <v>582</v>
      </c>
      <c r="M50" s="7">
        <v>601</v>
      </c>
      <c r="N50" s="7">
        <v>627</v>
      </c>
      <c r="O50" s="219">
        <f t="shared" si="0"/>
        <v>26</v>
      </c>
      <c r="P50" s="127">
        <f t="shared" si="1"/>
        <v>104.3261231281198</v>
      </c>
    </row>
    <row r="51" spans="1:16" s="16" customFormat="1" ht="13.5" customHeight="1" x14ac:dyDescent="0.2">
      <c r="A51" s="122">
        <v>46</v>
      </c>
      <c r="B51" s="149" t="s">
        <v>52</v>
      </c>
      <c r="C51" s="149"/>
      <c r="D51" s="120" t="s">
        <v>17</v>
      </c>
      <c r="E51" s="18">
        <f t="shared" ref="E51:K51" si="13">E50/E49*100</f>
        <v>63.149078726968177</v>
      </c>
      <c r="F51" s="18">
        <v>66.229508196721312</v>
      </c>
      <c r="G51" s="18">
        <f t="shared" si="13"/>
        <v>66.506410256410248</v>
      </c>
      <c r="H51" s="18">
        <f t="shared" si="13"/>
        <v>77.429467084639498</v>
      </c>
      <c r="I51" s="18">
        <f t="shared" si="13"/>
        <v>62.616822429906534</v>
      </c>
      <c r="J51" s="18">
        <f t="shared" si="13"/>
        <v>81.384615384615387</v>
      </c>
      <c r="K51" s="18">
        <f t="shared" si="13"/>
        <v>86.189683860232947</v>
      </c>
      <c r="L51" s="18">
        <f>L50/L49*100</f>
        <v>91.509433962264154</v>
      </c>
      <c r="M51" s="18">
        <v>89.835575485799694</v>
      </c>
      <c r="N51" s="18">
        <v>89.835575485799694</v>
      </c>
      <c r="O51" s="127">
        <f t="shared" si="0"/>
        <v>0</v>
      </c>
      <c r="P51" s="127">
        <f t="shared" si="1"/>
        <v>100</v>
      </c>
    </row>
    <row r="52" spans="1:16" s="16" customFormat="1" ht="13.5" customHeight="1" x14ac:dyDescent="0.2">
      <c r="A52" s="122">
        <v>47</v>
      </c>
      <c r="B52" s="149" t="s">
        <v>53</v>
      </c>
      <c r="C52" s="149"/>
      <c r="D52" s="120" t="s">
        <v>13</v>
      </c>
      <c r="E52" s="7">
        <v>356</v>
      </c>
      <c r="F52" s="7">
        <v>350</v>
      </c>
      <c r="G52" s="7">
        <v>359</v>
      </c>
      <c r="H52" s="7">
        <v>426</v>
      </c>
      <c r="I52" s="7">
        <v>405</v>
      </c>
      <c r="J52" s="7">
        <v>503</v>
      </c>
      <c r="K52" s="7">
        <v>486</v>
      </c>
      <c r="L52" s="7">
        <v>565</v>
      </c>
      <c r="M52" s="7">
        <v>572</v>
      </c>
      <c r="N52" s="7">
        <v>574</v>
      </c>
      <c r="O52" s="219">
        <f t="shared" si="0"/>
        <v>2</v>
      </c>
      <c r="P52" s="127">
        <f t="shared" si="1"/>
        <v>100.34965034965036</v>
      </c>
    </row>
    <row r="53" spans="1:16" s="16" customFormat="1" ht="13.5" customHeight="1" x14ac:dyDescent="0.2">
      <c r="A53" s="122">
        <v>48</v>
      </c>
      <c r="B53" s="149" t="s">
        <v>52</v>
      </c>
      <c r="C53" s="149"/>
      <c r="D53" s="120" t="s">
        <v>17</v>
      </c>
      <c r="E53" s="18">
        <f>E52/E49*100</f>
        <v>59.631490787269684</v>
      </c>
      <c r="F53" s="18">
        <v>0.57377049180327866</v>
      </c>
      <c r="G53" s="18">
        <f t="shared" ref="G53:K53" si="14">G52/G49*100</f>
        <v>57.532051282051277</v>
      </c>
      <c r="H53" s="18">
        <f t="shared" si="14"/>
        <v>66.771159874608159</v>
      </c>
      <c r="I53" s="18">
        <f t="shared" si="14"/>
        <v>63.084112149532714</v>
      </c>
      <c r="J53" s="18">
        <f t="shared" si="14"/>
        <v>77.384615384615387</v>
      </c>
      <c r="K53" s="18">
        <f t="shared" si="14"/>
        <v>80.865224625623952</v>
      </c>
      <c r="L53" s="18">
        <f>L52/L50*100</f>
        <v>97.079037800687288</v>
      </c>
      <c r="M53" s="18">
        <v>95.174708818635608</v>
      </c>
      <c r="N53" s="18">
        <v>95.174708818635608</v>
      </c>
      <c r="O53" s="127">
        <f t="shared" si="0"/>
        <v>0</v>
      </c>
      <c r="P53" s="127">
        <f t="shared" si="1"/>
        <v>100</v>
      </c>
    </row>
    <row r="54" spans="1:16" s="16" customFormat="1" ht="13.5" customHeight="1" x14ac:dyDescent="0.2">
      <c r="A54" s="122">
        <v>49</v>
      </c>
      <c r="B54" s="149" t="s">
        <v>54</v>
      </c>
      <c r="C54" s="149"/>
      <c r="D54" s="120" t="s">
        <v>13</v>
      </c>
      <c r="E54" s="7">
        <v>121</v>
      </c>
      <c r="F54" s="7">
        <v>137</v>
      </c>
      <c r="G54" s="7">
        <v>140</v>
      </c>
      <c r="H54" s="7">
        <v>197</v>
      </c>
      <c r="I54" s="7">
        <v>283</v>
      </c>
      <c r="J54" s="7">
        <v>317</v>
      </c>
      <c r="K54" s="7">
        <v>366</v>
      </c>
      <c r="L54" s="7">
        <v>341</v>
      </c>
      <c r="M54" s="7">
        <v>347</v>
      </c>
      <c r="N54" s="7">
        <v>352</v>
      </c>
      <c r="O54" s="219">
        <f t="shared" si="0"/>
        <v>5</v>
      </c>
      <c r="P54" s="127">
        <f t="shared" si="1"/>
        <v>101.44092219020173</v>
      </c>
    </row>
    <row r="55" spans="1:16" s="16" customFormat="1" ht="13.5" customHeight="1" x14ac:dyDescent="0.2">
      <c r="A55" s="122">
        <v>50</v>
      </c>
      <c r="B55" s="149" t="s">
        <v>52</v>
      </c>
      <c r="C55" s="149"/>
      <c r="D55" s="120" t="s">
        <v>17</v>
      </c>
      <c r="E55" s="18">
        <f t="shared" ref="E55:K55" si="15">E54/E49*100</f>
        <v>20.268006700167504</v>
      </c>
      <c r="F55" s="18">
        <v>22.459016393442624</v>
      </c>
      <c r="G55" s="18">
        <f t="shared" si="15"/>
        <v>22.435897435897438</v>
      </c>
      <c r="H55" s="18">
        <f t="shared" si="15"/>
        <v>30.877742946708466</v>
      </c>
      <c r="I55" s="18">
        <f t="shared" si="15"/>
        <v>44.0809968847352</v>
      </c>
      <c r="J55" s="18">
        <f t="shared" si="15"/>
        <v>48.769230769230774</v>
      </c>
      <c r="K55" s="18">
        <f t="shared" si="15"/>
        <v>60.898502495840269</v>
      </c>
      <c r="L55" s="18">
        <f>L54/L49*100</f>
        <v>53.616352201257868</v>
      </c>
      <c r="M55" s="18">
        <v>51.868460388639761</v>
      </c>
      <c r="N55" s="18">
        <f>N54/N49*100</f>
        <v>52.30312035661219</v>
      </c>
      <c r="O55" s="127">
        <f t="shared" si="0"/>
        <v>0.43465996797242923</v>
      </c>
      <c r="P55" s="127">
        <f t="shared" si="1"/>
        <v>100.83800437629267</v>
      </c>
    </row>
    <row r="56" spans="1:16" s="16" customFormat="1" ht="13.5" customHeight="1" x14ac:dyDescent="0.2">
      <c r="A56" s="122">
        <v>51</v>
      </c>
      <c r="B56" s="149" t="s">
        <v>55</v>
      </c>
      <c r="C56" s="149"/>
      <c r="D56" s="120" t="s">
        <v>13</v>
      </c>
      <c r="E56" s="7">
        <v>309</v>
      </c>
      <c r="F56" s="7">
        <v>288</v>
      </c>
      <c r="G56" s="7">
        <v>298</v>
      </c>
      <c r="H56" s="7">
        <v>387</v>
      </c>
      <c r="I56" s="67">
        <v>369</v>
      </c>
      <c r="J56" s="67">
        <v>382</v>
      </c>
      <c r="K56" s="67">
        <v>405</v>
      </c>
      <c r="L56" s="67">
        <v>474</v>
      </c>
      <c r="M56" s="67">
        <v>487</v>
      </c>
      <c r="N56" s="67">
        <v>489</v>
      </c>
      <c r="O56" s="219">
        <f t="shared" si="0"/>
        <v>2</v>
      </c>
      <c r="P56" s="127">
        <f t="shared" si="1"/>
        <v>100.41067761806981</v>
      </c>
    </row>
    <row r="57" spans="1:16" s="16" customFormat="1" ht="13.5" customHeight="1" x14ac:dyDescent="0.2">
      <c r="A57" s="122">
        <v>52</v>
      </c>
      <c r="B57" s="149" t="s">
        <v>52</v>
      </c>
      <c r="C57" s="149"/>
      <c r="D57" s="120" t="s">
        <v>17</v>
      </c>
      <c r="E57" s="68">
        <f t="shared" ref="E57:I57" si="16">E56/E49*100</f>
        <v>51.758793969849251</v>
      </c>
      <c r="F57" s="68">
        <v>47.213114754098363</v>
      </c>
      <c r="G57" s="68">
        <f t="shared" si="16"/>
        <v>47.756410256410255</v>
      </c>
      <c r="H57" s="68">
        <f t="shared" si="16"/>
        <v>60.658307210031346</v>
      </c>
      <c r="I57" s="68">
        <f t="shared" si="16"/>
        <v>57.476635514018696</v>
      </c>
      <c r="J57" s="68">
        <f>J56/J49*100</f>
        <v>58.769230769230774</v>
      </c>
      <c r="K57" s="68">
        <f t="shared" ref="K57:M57" si="17">K56/K49*100</f>
        <v>67.387687188019967</v>
      </c>
      <c r="L57" s="68">
        <f t="shared" si="17"/>
        <v>74.528301886792448</v>
      </c>
      <c r="M57" s="68">
        <f t="shared" si="17"/>
        <v>72.795216741405085</v>
      </c>
      <c r="N57" s="68">
        <f>N56/N49*100</f>
        <v>72.65973254086181</v>
      </c>
      <c r="O57" s="127">
        <f t="shared" si="0"/>
        <v>-0.13548420054327437</v>
      </c>
      <c r="P57" s="127">
        <f t="shared" si="1"/>
        <v>99.813883100280393</v>
      </c>
    </row>
    <row r="58" spans="1:16" s="16" customFormat="1" ht="18" customHeight="1" x14ac:dyDescent="0.2">
      <c r="A58" s="8">
        <v>53</v>
      </c>
      <c r="B58" s="154" t="s">
        <v>56</v>
      </c>
      <c r="C58" s="154"/>
      <c r="D58" s="9" t="s">
        <v>57</v>
      </c>
      <c r="E58" s="10">
        <f>SUM(E59:E63)</f>
        <v>117825</v>
      </c>
      <c r="F58" s="10">
        <v>144624</v>
      </c>
      <c r="G58" s="10">
        <f t="shared" ref="G58:I58" si="18">SUM(G59:G63)</f>
        <v>171570</v>
      </c>
      <c r="H58" s="10">
        <f t="shared" si="18"/>
        <v>196167</v>
      </c>
      <c r="I58" s="10">
        <f t="shared" si="18"/>
        <v>216595</v>
      </c>
      <c r="J58" s="10">
        <v>254510</v>
      </c>
      <c r="K58" s="10">
        <v>288157</v>
      </c>
      <c r="L58" s="10">
        <f>L59+L60+L61+L62+L63</f>
        <v>308055</v>
      </c>
      <c r="M58" s="10">
        <v>274003</v>
      </c>
      <c r="N58" s="10">
        <f>N59+N60+N61+N62+N63</f>
        <v>306188</v>
      </c>
      <c r="O58" s="219">
        <f t="shared" si="0"/>
        <v>32185</v>
      </c>
      <c r="P58" s="127">
        <f t="shared" si="1"/>
        <v>111.74622175669609</v>
      </c>
    </row>
    <row r="59" spans="1:16" s="16" customFormat="1" ht="13.5" customHeight="1" x14ac:dyDescent="0.2">
      <c r="A59" s="122">
        <v>54</v>
      </c>
      <c r="B59" s="156" t="s">
        <v>58</v>
      </c>
      <c r="C59" s="156"/>
      <c r="D59" s="120" t="s">
        <v>57</v>
      </c>
      <c r="E59" s="7">
        <v>1056</v>
      </c>
      <c r="F59" s="7">
        <v>1128</v>
      </c>
      <c r="G59" s="7">
        <v>1268</v>
      </c>
      <c r="H59" s="7">
        <v>1300</v>
      </c>
      <c r="I59" s="7">
        <v>1239</v>
      </c>
      <c r="J59" s="7">
        <v>1227</v>
      </c>
      <c r="K59" s="7">
        <v>1221</v>
      </c>
      <c r="L59" s="7">
        <v>1231</v>
      </c>
      <c r="M59" s="7">
        <v>1253</v>
      </c>
      <c r="N59" s="7">
        <v>1293</v>
      </c>
      <c r="O59" s="219">
        <f t="shared" si="0"/>
        <v>40</v>
      </c>
      <c r="P59" s="127">
        <f t="shared" si="1"/>
        <v>103.19233838786911</v>
      </c>
    </row>
    <row r="60" spans="1:16" s="16" customFormat="1" ht="13.5" customHeight="1" x14ac:dyDescent="0.2">
      <c r="A60" s="122">
        <v>55</v>
      </c>
      <c r="B60" s="156" t="s">
        <v>59</v>
      </c>
      <c r="C60" s="156"/>
      <c r="D60" s="120" t="s">
        <v>57</v>
      </c>
      <c r="E60" s="7">
        <v>6119</v>
      </c>
      <c r="F60" s="7">
        <v>7369</v>
      </c>
      <c r="G60" s="7">
        <v>8891</v>
      </c>
      <c r="H60" s="7">
        <v>10222</v>
      </c>
      <c r="I60" s="7">
        <v>11151</v>
      </c>
      <c r="J60" s="7">
        <v>13212</v>
      </c>
      <c r="K60" s="7">
        <v>15405</v>
      </c>
      <c r="L60" s="7">
        <v>16571</v>
      </c>
      <c r="M60" s="7">
        <v>16842</v>
      </c>
      <c r="N60" s="7">
        <v>18435</v>
      </c>
      <c r="O60" s="219">
        <f t="shared" si="0"/>
        <v>1593</v>
      </c>
      <c r="P60" s="127">
        <f t="shared" si="1"/>
        <v>109.45849661560385</v>
      </c>
    </row>
    <row r="61" spans="1:16" s="16" customFormat="1" ht="13.5" customHeight="1" x14ac:dyDescent="0.2">
      <c r="A61" s="122">
        <v>56</v>
      </c>
      <c r="B61" s="156" t="s">
        <v>60</v>
      </c>
      <c r="C61" s="156"/>
      <c r="D61" s="120" t="s">
        <v>57</v>
      </c>
      <c r="E61" s="7">
        <v>5434</v>
      </c>
      <c r="F61" s="7">
        <v>6908</v>
      </c>
      <c r="G61" s="7">
        <v>8457</v>
      </c>
      <c r="H61" s="7">
        <v>10011</v>
      </c>
      <c r="I61" s="7">
        <v>10970</v>
      </c>
      <c r="J61" s="7">
        <v>12774</v>
      </c>
      <c r="K61" s="7">
        <v>14108</v>
      </c>
      <c r="L61" s="7">
        <v>14678</v>
      </c>
      <c r="M61" s="7">
        <v>12584</v>
      </c>
      <c r="N61" s="7">
        <v>13458</v>
      </c>
      <c r="O61" s="219">
        <f t="shared" si="0"/>
        <v>874</v>
      </c>
      <c r="P61" s="127">
        <f t="shared" si="1"/>
        <v>106.94532739987285</v>
      </c>
    </row>
    <row r="62" spans="1:16" s="16" customFormat="1" ht="13.5" customHeight="1" x14ac:dyDescent="0.2">
      <c r="A62" s="122">
        <v>57</v>
      </c>
      <c r="B62" s="156" t="s">
        <v>61</v>
      </c>
      <c r="C62" s="156"/>
      <c r="D62" s="120" t="s">
        <v>57</v>
      </c>
      <c r="E62" s="7">
        <v>53359</v>
      </c>
      <c r="F62" s="7">
        <v>65223</v>
      </c>
      <c r="G62" s="7">
        <v>78777</v>
      </c>
      <c r="H62" s="7">
        <v>89294</v>
      </c>
      <c r="I62" s="7">
        <v>99235</v>
      </c>
      <c r="J62" s="7">
        <v>120026</v>
      </c>
      <c r="K62" s="7">
        <v>135657</v>
      </c>
      <c r="L62" s="7">
        <v>146857</v>
      </c>
      <c r="M62" s="7">
        <v>140590</v>
      </c>
      <c r="N62" s="7">
        <v>158752</v>
      </c>
      <c r="O62" s="219">
        <f t="shared" si="0"/>
        <v>18162</v>
      </c>
      <c r="P62" s="127">
        <f t="shared" si="1"/>
        <v>112.91841525001777</v>
      </c>
    </row>
    <row r="63" spans="1:16" s="16" customFormat="1" ht="13.5" customHeight="1" x14ac:dyDescent="0.2">
      <c r="A63" s="122">
        <v>58</v>
      </c>
      <c r="B63" s="156" t="s">
        <v>62</v>
      </c>
      <c r="C63" s="156"/>
      <c r="D63" s="120" t="s">
        <v>57</v>
      </c>
      <c r="E63" s="7">
        <v>51857</v>
      </c>
      <c r="F63" s="7">
        <v>63996</v>
      </c>
      <c r="G63" s="7">
        <v>74177</v>
      </c>
      <c r="H63" s="7">
        <v>85340</v>
      </c>
      <c r="I63" s="7">
        <v>94000</v>
      </c>
      <c r="J63" s="7">
        <v>107271</v>
      </c>
      <c r="K63" s="7">
        <v>121766</v>
      </c>
      <c r="L63" s="7">
        <v>128718</v>
      </c>
      <c r="M63" s="7">
        <v>102734</v>
      </c>
      <c r="N63" s="7">
        <v>114250</v>
      </c>
      <c r="O63" s="219">
        <f t="shared" si="0"/>
        <v>11516</v>
      </c>
      <c r="P63" s="127">
        <f t="shared" si="1"/>
        <v>111.20953141121733</v>
      </c>
    </row>
    <row r="64" spans="1:16" s="16" customFormat="1" ht="13.5" customHeight="1" x14ac:dyDescent="0.2">
      <c r="A64" s="122">
        <v>59</v>
      </c>
      <c r="B64" s="149" t="s">
        <v>63</v>
      </c>
      <c r="C64" s="149"/>
      <c r="D64" s="120" t="s">
        <v>57</v>
      </c>
      <c r="E64" s="7">
        <f t="shared" ref="E64:J64" si="19">SUM(E65:E69)</f>
        <v>54473</v>
      </c>
      <c r="F64" s="7">
        <v>63222</v>
      </c>
      <c r="G64" s="7">
        <f t="shared" si="19"/>
        <v>74978</v>
      </c>
      <c r="H64" s="7">
        <f t="shared" si="19"/>
        <v>84295</v>
      </c>
      <c r="I64" s="7">
        <f t="shared" si="19"/>
        <v>93441</v>
      </c>
      <c r="J64" s="7">
        <f t="shared" si="19"/>
        <v>111249</v>
      </c>
      <c r="K64" s="7">
        <v>124624</v>
      </c>
      <c r="L64" s="10">
        <f>L65+L66+L67+L68+L69</f>
        <v>132987</v>
      </c>
      <c r="M64" s="10">
        <v>127197</v>
      </c>
      <c r="N64" s="10">
        <f>N65+N66+N67+N68+N69</f>
        <v>134759</v>
      </c>
      <c r="O64" s="219">
        <f t="shared" si="0"/>
        <v>7562</v>
      </c>
      <c r="P64" s="127">
        <f t="shared" si="1"/>
        <v>105.94510876828855</v>
      </c>
    </row>
    <row r="65" spans="1:16" s="16" customFormat="1" ht="13.5" customHeight="1" x14ac:dyDescent="0.2">
      <c r="A65" s="122">
        <v>60</v>
      </c>
      <c r="B65" s="156" t="s">
        <v>64</v>
      </c>
      <c r="C65" s="156"/>
      <c r="D65" s="120" t="s">
        <v>57</v>
      </c>
      <c r="E65" s="7">
        <v>329</v>
      </c>
      <c r="F65" s="7">
        <v>378</v>
      </c>
      <c r="G65" s="7">
        <v>436</v>
      </c>
      <c r="H65" s="7">
        <v>457</v>
      </c>
      <c r="I65" s="7">
        <v>447</v>
      </c>
      <c r="J65" s="7">
        <v>468</v>
      </c>
      <c r="K65" s="7">
        <v>478</v>
      </c>
      <c r="L65" s="7">
        <v>473</v>
      </c>
      <c r="M65" s="7">
        <v>511</v>
      </c>
      <c r="N65" s="7">
        <v>521</v>
      </c>
      <c r="O65" s="219">
        <f t="shared" si="0"/>
        <v>10</v>
      </c>
      <c r="P65" s="127">
        <f t="shared" si="1"/>
        <v>101.95694716242663</v>
      </c>
    </row>
    <row r="66" spans="1:16" s="16" customFormat="1" ht="13.5" customHeight="1" x14ac:dyDescent="0.2">
      <c r="A66" s="122">
        <v>61</v>
      </c>
      <c r="B66" s="156" t="s">
        <v>65</v>
      </c>
      <c r="C66" s="156"/>
      <c r="D66" s="120" t="s">
        <v>57</v>
      </c>
      <c r="E66" s="7">
        <v>1857</v>
      </c>
      <c r="F66" s="7">
        <v>2185</v>
      </c>
      <c r="G66" s="7">
        <v>2526</v>
      </c>
      <c r="H66" s="7">
        <v>2900</v>
      </c>
      <c r="I66" s="7">
        <v>3189</v>
      </c>
      <c r="J66" s="7">
        <v>3777</v>
      </c>
      <c r="K66" s="7">
        <v>4381</v>
      </c>
      <c r="L66" s="7">
        <v>4802</v>
      </c>
      <c r="M66" s="7">
        <v>5264</v>
      </c>
      <c r="N66" s="7">
        <v>5859</v>
      </c>
      <c r="O66" s="219">
        <f t="shared" si="0"/>
        <v>595</v>
      </c>
      <c r="P66" s="127">
        <f t="shared" si="1"/>
        <v>111.30319148936169</v>
      </c>
    </row>
    <row r="67" spans="1:16" s="16" customFormat="1" ht="13.5" customHeight="1" x14ac:dyDescent="0.2">
      <c r="A67" s="122">
        <v>62</v>
      </c>
      <c r="B67" s="156" t="s">
        <v>66</v>
      </c>
      <c r="C67" s="156"/>
      <c r="D67" s="120" t="s">
        <v>57</v>
      </c>
      <c r="E67" s="7">
        <v>2500</v>
      </c>
      <c r="F67" s="7">
        <v>2943</v>
      </c>
      <c r="G67" s="7">
        <v>3284</v>
      </c>
      <c r="H67" s="7">
        <v>3889</v>
      </c>
      <c r="I67" s="7">
        <v>4445</v>
      </c>
      <c r="J67" s="7">
        <v>5015</v>
      </c>
      <c r="K67" s="7">
        <v>5607</v>
      </c>
      <c r="L67" s="7">
        <v>5899</v>
      </c>
      <c r="M67" s="7">
        <v>5153</v>
      </c>
      <c r="N67" s="7">
        <v>5567</v>
      </c>
      <c r="O67" s="219">
        <f t="shared" si="0"/>
        <v>414</v>
      </c>
      <c r="P67" s="127">
        <f t="shared" si="1"/>
        <v>108.03415486124588</v>
      </c>
    </row>
    <row r="68" spans="1:16" s="16" customFormat="1" ht="13.5" customHeight="1" x14ac:dyDescent="0.2">
      <c r="A68" s="122">
        <v>63</v>
      </c>
      <c r="B68" s="156" t="s">
        <v>67</v>
      </c>
      <c r="C68" s="156"/>
      <c r="D68" s="120" t="s">
        <v>57</v>
      </c>
      <c r="E68" s="7">
        <v>25613</v>
      </c>
      <c r="F68" s="7">
        <v>30383</v>
      </c>
      <c r="G68" s="7">
        <v>36251</v>
      </c>
      <c r="H68" s="7">
        <v>40482</v>
      </c>
      <c r="I68" s="7">
        <v>45101</v>
      </c>
      <c r="J68" s="7">
        <v>54821</v>
      </c>
      <c r="K68" s="7">
        <v>61193</v>
      </c>
      <c r="L68" s="7">
        <v>66607</v>
      </c>
      <c r="M68" s="7">
        <v>66352</v>
      </c>
      <c r="N68" s="7">
        <v>72496</v>
      </c>
      <c r="O68" s="219">
        <f t="shared" si="0"/>
        <v>6144</v>
      </c>
      <c r="P68" s="127">
        <f t="shared" si="1"/>
        <v>109.25970581142994</v>
      </c>
    </row>
    <row r="69" spans="1:16" s="16" customFormat="1" ht="13.5" customHeight="1" x14ac:dyDescent="0.2">
      <c r="A69" s="122">
        <v>64</v>
      </c>
      <c r="B69" s="156" t="s">
        <v>68</v>
      </c>
      <c r="C69" s="156"/>
      <c r="D69" s="120" t="s">
        <v>57</v>
      </c>
      <c r="E69" s="7">
        <v>24174</v>
      </c>
      <c r="F69" s="7">
        <v>27333</v>
      </c>
      <c r="G69" s="7">
        <v>32481</v>
      </c>
      <c r="H69" s="7">
        <v>36567</v>
      </c>
      <c r="I69" s="7">
        <v>40259</v>
      </c>
      <c r="J69" s="7">
        <v>47168</v>
      </c>
      <c r="K69" s="7">
        <v>52965</v>
      </c>
      <c r="L69" s="7">
        <v>55206</v>
      </c>
      <c r="M69" s="7">
        <v>49917</v>
      </c>
      <c r="N69" s="7">
        <v>50316</v>
      </c>
      <c r="O69" s="219">
        <f t="shared" si="0"/>
        <v>399</v>
      </c>
      <c r="P69" s="127">
        <f t="shared" si="1"/>
        <v>100.79932688262517</v>
      </c>
    </row>
    <row r="70" spans="1:16" s="16" customFormat="1" ht="13.5" customHeight="1" x14ac:dyDescent="0.2">
      <c r="A70" s="122">
        <v>65</v>
      </c>
      <c r="B70" s="149" t="s">
        <v>69</v>
      </c>
      <c r="C70" s="149"/>
      <c r="D70" s="120" t="s">
        <v>57</v>
      </c>
      <c r="E70" s="7">
        <v>1016</v>
      </c>
      <c r="F70" s="7">
        <v>1268</v>
      </c>
      <c r="G70" s="7">
        <v>1583</v>
      </c>
      <c r="H70" s="7">
        <v>1783</v>
      </c>
      <c r="I70" s="7">
        <v>1891</v>
      </c>
      <c r="J70" s="7">
        <v>2279</v>
      </c>
      <c r="K70" s="7">
        <v>2667</v>
      </c>
      <c r="L70" s="7">
        <v>2872</v>
      </c>
      <c r="M70" s="7">
        <v>2641</v>
      </c>
      <c r="N70" s="7">
        <v>3159</v>
      </c>
      <c r="O70" s="219">
        <f t="shared" si="0"/>
        <v>518</v>
      </c>
      <c r="P70" s="127">
        <f t="shared" si="1"/>
        <v>119.61378265808406</v>
      </c>
    </row>
    <row r="71" spans="1:16" s="16" customFormat="1" ht="13.5" customHeight="1" x14ac:dyDescent="0.2">
      <c r="A71" s="122">
        <v>66</v>
      </c>
      <c r="B71" s="149" t="s">
        <v>70</v>
      </c>
      <c r="C71" s="149"/>
      <c r="D71" s="120" t="s">
        <v>57</v>
      </c>
      <c r="E71" s="7">
        <v>28495</v>
      </c>
      <c r="F71" s="7">
        <v>48022</v>
      </c>
      <c r="G71" s="7">
        <v>59400</v>
      </c>
      <c r="H71" s="7">
        <v>70457</v>
      </c>
      <c r="I71" s="7">
        <v>80620</v>
      </c>
      <c r="J71" s="7">
        <v>85345</v>
      </c>
      <c r="K71" s="7">
        <v>96098</v>
      </c>
      <c r="L71" s="7">
        <v>102419</v>
      </c>
      <c r="M71" s="7">
        <v>80450</v>
      </c>
      <c r="N71" s="7">
        <v>102740</v>
      </c>
      <c r="O71" s="219">
        <f t="shared" ref="O71:O101" si="20">N71-M71</f>
        <v>22290</v>
      </c>
      <c r="P71" s="127">
        <f t="shared" ref="P71:P101" si="21">N71/M71*100</f>
        <v>127.70665009322562</v>
      </c>
    </row>
    <row r="72" spans="1:16" s="16" customFormat="1" ht="13.5" customHeight="1" x14ac:dyDescent="0.2">
      <c r="A72" s="122">
        <v>67</v>
      </c>
      <c r="B72" s="149" t="s">
        <v>71</v>
      </c>
      <c r="C72" s="149"/>
      <c r="D72" s="120" t="s">
        <v>57</v>
      </c>
      <c r="E72" s="7">
        <v>17709</v>
      </c>
      <c r="F72" s="7">
        <v>140</v>
      </c>
      <c r="G72" s="7">
        <v>809</v>
      </c>
      <c r="H72" s="7">
        <v>33</v>
      </c>
      <c r="I72" s="7">
        <v>60</v>
      </c>
      <c r="J72" s="7">
        <v>81</v>
      </c>
      <c r="K72" s="7">
        <v>296</v>
      </c>
      <c r="L72" s="7">
        <v>2548</v>
      </c>
      <c r="M72" s="7">
        <v>1919</v>
      </c>
      <c r="N72" s="7">
        <v>101</v>
      </c>
      <c r="O72" s="220">
        <f t="shared" si="20"/>
        <v>-1818</v>
      </c>
      <c r="P72" s="138">
        <f t="shared" si="21"/>
        <v>5.2631578947368416</v>
      </c>
    </row>
    <row r="73" spans="1:16" s="16" customFormat="1" ht="13.5" customHeight="1" x14ac:dyDescent="0.2">
      <c r="A73" s="122">
        <v>68</v>
      </c>
      <c r="B73" s="149" t="s">
        <v>72</v>
      </c>
      <c r="C73" s="149"/>
      <c r="D73" s="120" t="s">
        <v>57</v>
      </c>
      <c r="E73" s="7">
        <v>35027</v>
      </c>
      <c r="F73" s="7">
        <v>921</v>
      </c>
      <c r="G73" s="7">
        <v>879</v>
      </c>
      <c r="H73" s="7">
        <v>1001</v>
      </c>
      <c r="I73" s="7">
        <v>1190</v>
      </c>
      <c r="J73" s="7">
        <v>221</v>
      </c>
      <c r="K73" s="7">
        <v>1971</v>
      </c>
      <c r="L73" s="7">
        <v>1467</v>
      </c>
      <c r="M73" s="7">
        <v>32435</v>
      </c>
      <c r="N73" s="7">
        <v>1641</v>
      </c>
      <c r="O73" s="220">
        <f t="shared" si="20"/>
        <v>-30794</v>
      </c>
      <c r="P73" s="138">
        <f t="shared" si="21"/>
        <v>5.0593494681671034</v>
      </c>
    </row>
    <row r="74" spans="1:16" s="16" customFormat="1" ht="13.5" customHeight="1" x14ac:dyDescent="0.2">
      <c r="A74" s="122">
        <v>69</v>
      </c>
      <c r="B74" s="149" t="s">
        <v>73</v>
      </c>
      <c r="C74" s="149"/>
      <c r="D74" s="120" t="s">
        <v>57</v>
      </c>
      <c r="E74" s="7">
        <v>2622</v>
      </c>
      <c r="F74" s="7">
        <v>5251</v>
      </c>
      <c r="G74" s="7">
        <v>3184</v>
      </c>
      <c r="H74" s="7">
        <v>1981</v>
      </c>
      <c r="I74" s="7">
        <v>1323</v>
      </c>
      <c r="J74" s="7">
        <v>1959</v>
      </c>
      <c r="K74" s="7">
        <v>2985</v>
      </c>
      <c r="L74" s="7">
        <v>4316</v>
      </c>
      <c r="M74" s="7">
        <v>17881</v>
      </c>
      <c r="N74" s="7">
        <v>14091</v>
      </c>
      <c r="O74" s="220">
        <f t="shared" si="20"/>
        <v>-3790</v>
      </c>
      <c r="P74" s="138">
        <f t="shared" si="21"/>
        <v>78.80431743191096</v>
      </c>
    </row>
    <row r="75" spans="1:16" s="16" customFormat="1" ht="13.5" customHeight="1" x14ac:dyDescent="0.2">
      <c r="A75" s="122">
        <v>70</v>
      </c>
      <c r="B75" s="149" t="s">
        <v>74</v>
      </c>
      <c r="C75" s="149"/>
      <c r="D75" s="120" t="s">
        <v>57</v>
      </c>
      <c r="E75" s="7">
        <v>1634</v>
      </c>
      <c r="F75" s="7">
        <v>509</v>
      </c>
      <c r="G75" s="7">
        <v>397</v>
      </c>
      <c r="H75" s="7">
        <v>271</v>
      </c>
      <c r="I75" s="7">
        <v>197</v>
      </c>
      <c r="J75" s="7">
        <v>234</v>
      </c>
      <c r="K75" s="7">
        <v>501</v>
      </c>
      <c r="L75" s="7">
        <v>645</v>
      </c>
      <c r="M75" s="7">
        <v>8808</v>
      </c>
      <c r="N75" s="7">
        <v>365</v>
      </c>
      <c r="O75" s="220">
        <f t="shared" si="20"/>
        <v>-8443</v>
      </c>
      <c r="P75" s="138">
        <f t="shared" si="21"/>
        <v>4.1439600363306086</v>
      </c>
    </row>
    <row r="76" spans="1:16" s="16" customFormat="1" ht="18" customHeight="1" x14ac:dyDescent="0.2">
      <c r="A76" s="8">
        <v>71</v>
      </c>
      <c r="B76" s="154" t="s">
        <v>75</v>
      </c>
      <c r="C76" s="154"/>
      <c r="D76" s="9" t="s">
        <v>23</v>
      </c>
      <c r="E76" s="10">
        <f>E77+E78+E79</f>
        <v>1465</v>
      </c>
      <c r="F76" s="10">
        <v>1438</v>
      </c>
      <c r="G76" s="10">
        <f>G77+G78+G79</f>
        <v>1401</v>
      </c>
      <c r="H76" s="10">
        <f>H77+H78+H79</f>
        <v>1386</v>
      </c>
      <c r="I76" s="10">
        <v>1393</v>
      </c>
      <c r="J76" s="10">
        <v>1372</v>
      </c>
      <c r="K76" s="10">
        <v>1184</v>
      </c>
      <c r="L76" s="10">
        <v>1298</v>
      </c>
      <c r="M76" s="10">
        <v>1396</v>
      </c>
      <c r="N76" s="10">
        <v>1351</v>
      </c>
      <c r="O76" s="220">
        <f t="shared" si="20"/>
        <v>-45</v>
      </c>
      <c r="P76" s="138">
        <f t="shared" si="21"/>
        <v>96.776504297994265</v>
      </c>
    </row>
    <row r="77" spans="1:16" s="16" customFormat="1" ht="13.5" customHeight="1" x14ac:dyDescent="0.2">
      <c r="A77" s="122">
        <v>72</v>
      </c>
      <c r="B77" s="155" t="s">
        <v>76</v>
      </c>
      <c r="C77" s="119" t="s">
        <v>77</v>
      </c>
      <c r="D77" s="120" t="s">
        <v>23</v>
      </c>
      <c r="E77" s="7">
        <v>897</v>
      </c>
      <c r="F77" s="7">
        <v>903</v>
      </c>
      <c r="G77" s="7">
        <v>774</v>
      </c>
      <c r="H77" s="7">
        <v>702</v>
      </c>
      <c r="I77" s="7">
        <v>741</v>
      </c>
      <c r="J77" s="7">
        <v>700</v>
      </c>
      <c r="K77" s="7">
        <v>641</v>
      </c>
      <c r="L77" s="7">
        <v>650</v>
      </c>
      <c r="M77" s="7">
        <v>683</v>
      </c>
      <c r="N77" s="7">
        <v>666</v>
      </c>
      <c r="O77" s="219">
        <f t="shared" si="20"/>
        <v>-17</v>
      </c>
      <c r="P77" s="127">
        <f t="shared" si="21"/>
        <v>97.510980966325036</v>
      </c>
    </row>
    <row r="78" spans="1:16" s="16" customFormat="1" ht="13.5" customHeight="1" x14ac:dyDescent="0.2">
      <c r="A78" s="122">
        <v>73</v>
      </c>
      <c r="B78" s="155"/>
      <c r="C78" s="119" t="s">
        <v>78</v>
      </c>
      <c r="D78" s="120" t="s">
        <v>23</v>
      </c>
      <c r="E78" s="7">
        <v>404</v>
      </c>
      <c r="F78" s="7">
        <v>423</v>
      </c>
      <c r="G78" s="7">
        <v>473</v>
      </c>
      <c r="H78" s="7">
        <v>530</v>
      </c>
      <c r="I78" s="7">
        <v>539</v>
      </c>
      <c r="J78" s="7">
        <v>563</v>
      </c>
      <c r="K78" s="7">
        <v>530</v>
      </c>
      <c r="L78" s="7">
        <v>613</v>
      </c>
      <c r="M78" s="7">
        <v>662</v>
      </c>
      <c r="N78" s="7">
        <v>617</v>
      </c>
      <c r="O78" s="219">
        <f t="shared" si="20"/>
        <v>-45</v>
      </c>
      <c r="P78" s="127">
        <f t="shared" si="21"/>
        <v>93.202416918428995</v>
      </c>
    </row>
    <row r="79" spans="1:16" s="16" customFormat="1" ht="13.5" customHeight="1" x14ac:dyDescent="0.2">
      <c r="A79" s="122">
        <v>74</v>
      </c>
      <c r="B79" s="155"/>
      <c r="C79" s="119" t="s">
        <v>79</v>
      </c>
      <c r="D79" s="120" t="s">
        <v>23</v>
      </c>
      <c r="E79" s="7">
        <v>164</v>
      </c>
      <c r="F79" s="7">
        <v>148</v>
      </c>
      <c r="G79" s="7">
        <v>154</v>
      </c>
      <c r="H79" s="7">
        <v>154</v>
      </c>
      <c r="I79" s="7">
        <v>113</v>
      </c>
      <c r="J79" s="7">
        <v>109</v>
      </c>
      <c r="K79" s="7">
        <v>13</v>
      </c>
      <c r="L79" s="7">
        <v>35</v>
      </c>
      <c r="M79" s="7">
        <v>51</v>
      </c>
      <c r="N79" s="7">
        <v>58</v>
      </c>
      <c r="O79" s="219">
        <f t="shared" si="20"/>
        <v>7</v>
      </c>
      <c r="P79" s="127">
        <f t="shared" si="21"/>
        <v>113.72549019607843</v>
      </c>
    </row>
    <row r="80" spans="1:16" s="16" customFormat="1" ht="13.5" customHeight="1" x14ac:dyDescent="0.2">
      <c r="A80" s="122">
        <v>75</v>
      </c>
      <c r="B80" s="152" t="s">
        <v>80</v>
      </c>
      <c r="C80" s="152"/>
      <c r="D80" s="120" t="s">
        <v>23</v>
      </c>
      <c r="E80" s="7">
        <v>609</v>
      </c>
      <c r="F80" s="7">
        <v>702</v>
      </c>
      <c r="G80" s="7">
        <v>670</v>
      </c>
      <c r="H80" s="7">
        <v>674</v>
      </c>
      <c r="I80" s="7">
        <v>660</v>
      </c>
      <c r="J80" s="7">
        <v>656</v>
      </c>
      <c r="K80" s="7">
        <v>538</v>
      </c>
      <c r="L80" s="7">
        <v>576</v>
      </c>
      <c r="M80" s="7">
        <v>616</v>
      </c>
      <c r="N80" s="7">
        <v>580</v>
      </c>
      <c r="O80" s="219">
        <f t="shared" si="20"/>
        <v>-36</v>
      </c>
      <c r="P80" s="127">
        <f t="shared" si="21"/>
        <v>94.155844155844164</v>
      </c>
    </row>
    <row r="81" spans="1:16" s="16" customFormat="1" ht="13.5" customHeight="1" x14ac:dyDescent="0.2">
      <c r="A81" s="122">
        <v>76</v>
      </c>
      <c r="B81" s="149" t="s">
        <v>81</v>
      </c>
      <c r="C81" s="149"/>
      <c r="D81" s="120" t="s">
        <v>82</v>
      </c>
      <c r="E81" s="18">
        <v>1.6</v>
      </c>
      <c r="F81" s="18">
        <v>6.9</v>
      </c>
      <c r="G81" s="18">
        <v>14.3</v>
      </c>
      <c r="H81" s="18">
        <v>13</v>
      </c>
      <c r="I81" s="18">
        <v>26.3</v>
      </c>
      <c r="J81" s="18">
        <v>15</v>
      </c>
      <c r="K81" s="18">
        <v>29.9</v>
      </c>
      <c r="L81" s="18">
        <v>7.8</v>
      </c>
      <c r="M81" s="18">
        <v>9.3000000000000007</v>
      </c>
      <c r="N81" s="18">
        <v>18.8</v>
      </c>
      <c r="O81" s="127">
        <f t="shared" si="20"/>
        <v>9.5</v>
      </c>
      <c r="P81" s="127">
        <f t="shared" si="21"/>
        <v>202.15053763440861</v>
      </c>
    </row>
    <row r="82" spans="1:16" s="16" customFormat="1" ht="13.5" customHeight="1" x14ac:dyDescent="0.2">
      <c r="A82" s="122">
        <v>77</v>
      </c>
      <c r="B82" s="149" t="s">
        <v>83</v>
      </c>
      <c r="C82" s="149"/>
      <c r="D82" s="120" t="s">
        <v>82</v>
      </c>
      <c r="E82" s="18">
        <v>0.5</v>
      </c>
      <c r="F82" s="18">
        <v>1.1000000000000001</v>
      </c>
      <c r="G82" s="18">
        <v>3.9</v>
      </c>
      <c r="H82" s="18">
        <v>1</v>
      </c>
      <c r="I82" s="18">
        <v>16.399999999999999</v>
      </c>
      <c r="J82" s="18">
        <v>9.1999999999999993</v>
      </c>
      <c r="K82" s="18">
        <v>29.57</v>
      </c>
      <c r="L82" s="18">
        <v>7.7</v>
      </c>
      <c r="M82" s="18">
        <v>4.5</v>
      </c>
      <c r="N82" s="18">
        <v>23.1</v>
      </c>
      <c r="O82" s="127">
        <f t="shared" si="20"/>
        <v>18.600000000000001</v>
      </c>
      <c r="P82" s="127">
        <f t="shared" si="21"/>
        <v>513.33333333333337</v>
      </c>
    </row>
    <row r="83" spans="1:16" s="16" customFormat="1" ht="13.5" customHeight="1" x14ac:dyDescent="0.2">
      <c r="A83" s="122">
        <v>78</v>
      </c>
      <c r="B83" s="149" t="s">
        <v>84</v>
      </c>
      <c r="C83" s="149"/>
      <c r="D83" s="120" t="s">
        <v>82</v>
      </c>
      <c r="E83" s="18"/>
      <c r="F83" s="18"/>
      <c r="G83" s="18">
        <v>124</v>
      </c>
      <c r="H83" s="18">
        <v>180</v>
      </c>
      <c r="I83" s="18">
        <v>317</v>
      </c>
      <c r="J83" s="18">
        <v>350</v>
      </c>
      <c r="K83" s="18">
        <v>84</v>
      </c>
      <c r="L83" s="18">
        <v>1500</v>
      </c>
      <c r="M83" s="18">
        <v>458</v>
      </c>
      <c r="N83" s="18">
        <v>161.80000000000001</v>
      </c>
      <c r="O83" s="127">
        <f t="shared" si="20"/>
        <v>-296.2</v>
      </c>
      <c r="P83" s="127">
        <f t="shared" si="21"/>
        <v>35.327510917030565</v>
      </c>
    </row>
    <row r="84" spans="1:16" s="16" customFormat="1" ht="13.5" customHeight="1" x14ac:dyDescent="0.2">
      <c r="A84" s="122">
        <v>79</v>
      </c>
      <c r="B84" s="149" t="s">
        <v>85</v>
      </c>
      <c r="C84" s="149"/>
      <c r="D84" s="120" t="s">
        <v>82</v>
      </c>
      <c r="E84" s="18">
        <v>35</v>
      </c>
      <c r="F84" s="18">
        <v>56</v>
      </c>
      <c r="G84" s="18">
        <v>84</v>
      </c>
      <c r="H84" s="18">
        <v>80</v>
      </c>
      <c r="I84" s="18">
        <v>71</v>
      </c>
      <c r="J84" s="18">
        <v>75</v>
      </c>
      <c r="K84" s="18">
        <v>76.5</v>
      </c>
      <c r="L84" s="18">
        <v>47.8</v>
      </c>
      <c r="M84" s="18">
        <v>11</v>
      </c>
      <c r="N84" s="18">
        <v>0</v>
      </c>
      <c r="O84" s="127">
        <f t="shared" si="20"/>
        <v>-11</v>
      </c>
      <c r="P84" s="127">
        <f t="shared" si="21"/>
        <v>0</v>
      </c>
    </row>
    <row r="85" spans="1:16" s="16" customFormat="1" ht="13.5" customHeight="1" x14ac:dyDescent="0.2">
      <c r="A85" s="122">
        <v>80</v>
      </c>
      <c r="B85" s="149" t="s">
        <v>86</v>
      </c>
      <c r="C85" s="149"/>
      <c r="D85" s="120" t="s">
        <v>7</v>
      </c>
      <c r="E85" s="10">
        <v>1</v>
      </c>
      <c r="F85" s="10">
        <v>1</v>
      </c>
      <c r="G85" s="10">
        <v>1</v>
      </c>
      <c r="H85" s="10">
        <v>1</v>
      </c>
      <c r="I85" s="10">
        <v>1</v>
      </c>
      <c r="J85" s="10">
        <v>1</v>
      </c>
      <c r="K85" s="10">
        <v>1</v>
      </c>
      <c r="L85" s="10">
        <v>1</v>
      </c>
      <c r="M85" s="10">
        <v>1</v>
      </c>
      <c r="N85" s="10">
        <v>1</v>
      </c>
      <c r="O85" s="219">
        <f t="shared" si="20"/>
        <v>0</v>
      </c>
      <c r="P85" s="127">
        <f t="shared" si="21"/>
        <v>100</v>
      </c>
    </row>
    <row r="86" spans="1:16" s="16" customFormat="1" ht="13.5" customHeight="1" x14ac:dyDescent="0.2">
      <c r="A86" s="122">
        <v>81</v>
      </c>
      <c r="B86" s="149" t="s">
        <v>87</v>
      </c>
      <c r="C86" s="149"/>
      <c r="D86" s="120" t="s">
        <v>7</v>
      </c>
      <c r="E86" s="7">
        <v>17</v>
      </c>
      <c r="F86" s="7">
        <v>18</v>
      </c>
      <c r="G86" s="7">
        <v>18</v>
      </c>
      <c r="H86" s="7">
        <v>19</v>
      </c>
      <c r="I86" s="7">
        <v>18</v>
      </c>
      <c r="J86" s="7">
        <v>18</v>
      </c>
      <c r="K86" s="7">
        <v>19</v>
      </c>
      <c r="L86" s="7">
        <v>17</v>
      </c>
      <c r="M86" s="7">
        <v>18</v>
      </c>
      <c r="N86" s="7">
        <v>19</v>
      </c>
      <c r="O86" s="219">
        <f t="shared" si="20"/>
        <v>1</v>
      </c>
      <c r="P86" s="127">
        <f t="shared" si="21"/>
        <v>105.55555555555556</v>
      </c>
    </row>
    <row r="87" spans="1:16" s="16" customFormat="1" ht="13.5" customHeight="1" x14ac:dyDescent="0.2">
      <c r="A87" s="122">
        <v>82</v>
      </c>
      <c r="B87" s="149" t="s">
        <v>88</v>
      </c>
      <c r="C87" s="149"/>
      <c r="D87" s="120" t="s">
        <v>23</v>
      </c>
      <c r="E87" s="7">
        <v>502</v>
      </c>
      <c r="F87" s="7">
        <v>514</v>
      </c>
      <c r="G87" s="7">
        <v>508</v>
      </c>
      <c r="H87" s="7">
        <v>488</v>
      </c>
      <c r="I87" s="7">
        <v>459</v>
      </c>
      <c r="J87" s="7">
        <v>447</v>
      </c>
      <c r="K87" s="7">
        <v>435</v>
      </c>
      <c r="L87" s="7">
        <v>416</v>
      </c>
      <c r="M87" s="7">
        <v>458</v>
      </c>
      <c r="N87" s="7">
        <v>485</v>
      </c>
      <c r="O87" s="219">
        <f t="shared" si="20"/>
        <v>27</v>
      </c>
      <c r="P87" s="127">
        <f t="shared" si="21"/>
        <v>105.89519650655022</v>
      </c>
    </row>
    <row r="88" spans="1:16" s="16" customFormat="1" ht="13.5" customHeight="1" x14ac:dyDescent="0.2">
      <c r="A88" s="122">
        <v>83</v>
      </c>
      <c r="B88" s="149" t="s">
        <v>89</v>
      </c>
      <c r="C88" s="149"/>
      <c r="D88" s="120" t="s">
        <v>23</v>
      </c>
      <c r="E88" s="7">
        <v>226</v>
      </c>
      <c r="F88" s="7">
        <v>241</v>
      </c>
      <c r="G88" s="7">
        <v>251</v>
      </c>
      <c r="H88" s="7">
        <v>242</v>
      </c>
      <c r="I88" s="7">
        <v>227</v>
      </c>
      <c r="J88" s="7">
        <v>226</v>
      </c>
      <c r="K88" s="7">
        <v>219</v>
      </c>
      <c r="L88" s="7">
        <v>198</v>
      </c>
      <c r="M88" s="7">
        <v>217</v>
      </c>
      <c r="N88" s="7">
        <v>231</v>
      </c>
      <c r="O88" s="219">
        <f t="shared" si="20"/>
        <v>14</v>
      </c>
      <c r="P88" s="127">
        <f t="shared" si="21"/>
        <v>106.45161290322579</v>
      </c>
    </row>
    <row r="89" spans="1:16" s="16" customFormat="1" ht="13.5" customHeight="1" x14ac:dyDescent="0.2">
      <c r="A89" s="122">
        <v>84</v>
      </c>
      <c r="B89" s="149" t="s">
        <v>90</v>
      </c>
      <c r="C89" s="149"/>
      <c r="D89" s="120" t="s">
        <v>23</v>
      </c>
      <c r="E89" s="7">
        <v>49</v>
      </c>
      <c r="F89" s="7">
        <v>45</v>
      </c>
      <c r="G89" s="7">
        <v>59</v>
      </c>
      <c r="H89" s="7">
        <v>51</v>
      </c>
      <c r="I89" s="7">
        <v>61</v>
      </c>
      <c r="J89" s="7">
        <v>60</v>
      </c>
      <c r="K89" s="7">
        <v>60</v>
      </c>
      <c r="L89" s="7">
        <v>58</v>
      </c>
      <c r="M89" s="7">
        <v>58</v>
      </c>
      <c r="N89" s="7">
        <v>60</v>
      </c>
      <c r="O89" s="219">
        <f t="shared" si="20"/>
        <v>2</v>
      </c>
      <c r="P89" s="127">
        <f t="shared" si="21"/>
        <v>103.44827586206897</v>
      </c>
    </row>
    <row r="90" spans="1:16" s="16" customFormat="1" ht="13.5" customHeight="1" x14ac:dyDescent="0.2">
      <c r="A90" s="122">
        <v>85</v>
      </c>
      <c r="B90" s="149" t="s">
        <v>89</v>
      </c>
      <c r="C90" s="149"/>
      <c r="D90" s="120" t="s">
        <v>23</v>
      </c>
      <c r="E90" s="7">
        <v>34</v>
      </c>
      <c r="F90" s="7">
        <v>36</v>
      </c>
      <c r="G90" s="7">
        <v>40</v>
      </c>
      <c r="H90" s="7">
        <v>39</v>
      </c>
      <c r="I90" s="7">
        <v>40</v>
      </c>
      <c r="J90" s="7">
        <v>40</v>
      </c>
      <c r="K90" s="7">
        <v>40</v>
      </c>
      <c r="L90" s="7">
        <v>38</v>
      </c>
      <c r="M90" s="7">
        <v>40</v>
      </c>
      <c r="N90" s="7">
        <v>48</v>
      </c>
      <c r="O90" s="219">
        <f t="shared" si="20"/>
        <v>8</v>
      </c>
      <c r="P90" s="127">
        <f t="shared" si="21"/>
        <v>120</v>
      </c>
    </row>
    <row r="91" spans="1:16" s="16" customFormat="1" ht="13.5" customHeight="1" x14ac:dyDescent="0.2">
      <c r="A91" s="122">
        <v>86</v>
      </c>
      <c r="B91" s="149" t="s">
        <v>91</v>
      </c>
      <c r="C91" s="149"/>
      <c r="D91" s="120" t="s">
        <v>23</v>
      </c>
      <c r="E91" s="7">
        <v>22</v>
      </c>
      <c r="F91" s="7">
        <v>24</v>
      </c>
      <c r="G91" s="7">
        <v>25</v>
      </c>
      <c r="H91" s="7">
        <v>26</v>
      </c>
      <c r="I91" s="7">
        <v>25</v>
      </c>
      <c r="J91" s="7">
        <v>25</v>
      </c>
      <c r="K91" s="7">
        <v>25</v>
      </c>
      <c r="L91" s="7">
        <v>25</v>
      </c>
      <c r="M91" s="7">
        <v>25</v>
      </c>
      <c r="N91" s="7">
        <v>27</v>
      </c>
      <c r="O91" s="219">
        <f t="shared" si="20"/>
        <v>2</v>
      </c>
      <c r="P91" s="127">
        <f t="shared" si="21"/>
        <v>108</v>
      </c>
    </row>
    <row r="92" spans="1:16" s="16" customFormat="1" ht="13.5" customHeight="1" x14ac:dyDescent="0.2">
      <c r="A92" s="122">
        <v>87</v>
      </c>
      <c r="B92" s="149" t="s">
        <v>89</v>
      </c>
      <c r="C92" s="149"/>
      <c r="D92" s="120" t="s">
        <v>23</v>
      </c>
      <c r="E92" s="7">
        <v>16</v>
      </c>
      <c r="F92" s="7">
        <v>20</v>
      </c>
      <c r="G92" s="7">
        <v>20</v>
      </c>
      <c r="H92" s="7">
        <v>19</v>
      </c>
      <c r="I92" s="7">
        <v>18</v>
      </c>
      <c r="J92" s="7">
        <v>18</v>
      </c>
      <c r="K92" s="7">
        <v>18</v>
      </c>
      <c r="L92" s="7">
        <v>17</v>
      </c>
      <c r="M92" s="7">
        <v>19</v>
      </c>
      <c r="N92" s="7">
        <v>20</v>
      </c>
      <c r="O92" s="219">
        <f t="shared" si="20"/>
        <v>1</v>
      </c>
      <c r="P92" s="127">
        <f t="shared" si="21"/>
        <v>105.26315789473684</v>
      </c>
    </row>
    <row r="93" spans="1:16" s="16" customFormat="1" ht="13.5" customHeight="1" x14ac:dyDescent="0.2">
      <c r="A93" s="122">
        <v>88</v>
      </c>
      <c r="B93" s="149" t="s">
        <v>92</v>
      </c>
      <c r="C93" s="149"/>
      <c r="D93" s="120" t="s">
        <v>23</v>
      </c>
      <c r="E93" s="7">
        <v>75</v>
      </c>
      <c r="F93" s="7">
        <v>49</v>
      </c>
      <c r="G93" s="7">
        <v>42</v>
      </c>
      <c r="H93" s="7">
        <v>44</v>
      </c>
      <c r="I93" s="7">
        <v>43</v>
      </c>
      <c r="J93" s="7">
        <v>53</v>
      </c>
      <c r="K93" s="7">
        <v>53</v>
      </c>
      <c r="L93" s="7">
        <v>57</v>
      </c>
      <c r="M93" s="7">
        <v>64</v>
      </c>
      <c r="N93" s="7">
        <v>74</v>
      </c>
      <c r="O93" s="219">
        <f t="shared" si="20"/>
        <v>10</v>
      </c>
      <c r="P93" s="127">
        <f t="shared" si="21"/>
        <v>115.625</v>
      </c>
    </row>
    <row r="94" spans="1:16" s="16" customFormat="1" ht="27.75" customHeight="1" x14ac:dyDescent="0.2">
      <c r="A94" s="122">
        <v>89</v>
      </c>
      <c r="B94" s="149" t="s">
        <v>93</v>
      </c>
      <c r="C94" s="149"/>
      <c r="D94" s="120" t="s">
        <v>23</v>
      </c>
      <c r="E94" s="7">
        <v>120</v>
      </c>
      <c r="F94" s="7">
        <v>112</v>
      </c>
      <c r="G94" s="7">
        <v>119</v>
      </c>
      <c r="H94" s="7">
        <v>95</v>
      </c>
      <c r="I94" s="7">
        <v>76</v>
      </c>
      <c r="J94" s="7">
        <v>98</v>
      </c>
      <c r="K94" s="7">
        <v>59</v>
      </c>
      <c r="L94" s="7">
        <v>53</v>
      </c>
      <c r="M94" s="7">
        <v>71</v>
      </c>
      <c r="N94" s="7">
        <v>73</v>
      </c>
      <c r="O94" s="219">
        <f t="shared" si="20"/>
        <v>2</v>
      </c>
      <c r="P94" s="127">
        <f t="shared" si="21"/>
        <v>102.8169014084507</v>
      </c>
    </row>
    <row r="95" spans="1:16" s="16" customFormat="1" ht="13.5" customHeight="1" x14ac:dyDescent="0.2">
      <c r="A95" s="122">
        <v>90</v>
      </c>
      <c r="B95" s="149" t="s">
        <v>94</v>
      </c>
      <c r="C95" s="149"/>
      <c r="D95" s="120" t="s">
        <v>23</v>
      </c>
      <c r="E95" s="7">
        <v>3</v>
      </c>
      <c r="F95" s="7">
        <v>1</v>
      </c>
      <c r="G95" s="7">
        <v>3</v>
      </c>
      <c r="H95" s="7">
        <v>6</v>
      </c>
      <c r="I95" s="7">
        <v>4</v>
      </c>
      <c r="J95" s="7">
        <v>6</v>
      </c>
      <c r="K95" s="7">
        <v>3</v>
      </c>
      <c r="L95" s="7">
        <v>0</v>
      </c>
      <c r="M95" s="7">
        <v>1</v>
      </c>
      <c r="N95" s="7">
        <v>2</v>
      </c>
      <c r="O95" s="219">
        <f t="shared" si="20"/>
        <v>1</v>
      </c>
      <c r="P95" s="127">
        <f t="shared" si="21"/>
        <v>200</v>
      </c>
    </row>
    <row r="96" spans="1:16" s="16" customFormat="1" ht="13.5" customHeight="1" x14ac:dyDescent="0.2">
      <c r="A96" s="122">
        <v>91</v>
      </c>
      <c r="B96" s="149" t="s">
        <v>95</v>
      </c>
      <c r="C96" s="149"/>
      <c r="D96" s="120" t="s">
        <v>23</v>
      </c>
      <c r="E96" s="7">
        <v>3</v>
      </c>
      <c r="F96" s="7">
        <v>1</v>
      </c>
      <c r="G96" s="7">
        <v>3</v>
      </c>
      <c r="H96" s="7">
        <v>5</v>
      </c>
      <c r="I96" s="7">
        <v>4</v>
      </c>
      <c r="J96" s="7">
        <v>6</v>
      </c>
      <c r="K96" s="7">
        <v>3</v>
      </c>
      <c r="L96" s="7">
        <v>0</v>
      </c>
      <c r="M96" s="7">
        <v>1</v>
      </c>
      <c r="N96" s="7">
        <v>2</v>
      </c>
      <c r="O96" s="219">
        <f t="shared" si="20"/>
        <v>1</v>
      </c>
      <c r="P96" s="127">
        <f t="shared" si="21"/>
        <v>200</v>
      </c>
    </row>
    <row r="97" spans="1:16" s="16" customFormat="1" ht="27" customHeight="1" x14ac:dyDescent="0.2">
      <c r="A97" s="122">
        <v>92</v>
      </c>
      <c r="B97" s="149" t="s">
        <v>96</v>
      </c>
      <c r="C97" s="149"/>
      <c r="D97" s="120" t="s">
        <v>23</v>
      </c>
      <c r="E97" s="7"/>
      <c r="F97" s="7"/>
      <c r="G97" s="7">
        <v>2</v>
      </c>
      <c r="H97" s="7"/>
      <c r="I97" s="7">
        <v>1</v>
      </c>
      <c r="J97" s="7"/>
      <c r="K97" s="7"/>
      <c r="L97" s="7"/>
      <c r="M97" s="7"/>
      <c r="N97" s="7">
        <v>0</v>
      </c>
      <c r="O97" s="219">
        <f t="shared" si="20"/>
        <v>0</v>
      </c>
      <c r="P97" s="127" t="e">
        <f t="shared" si="21"/>
        <v>#DIV/0!</v>
      </c>
    </row>
    <row r="98" spans="1:16" s="16" customFormat="1" ht="13.5" customHeight="1" x14ac:dyDescent="0.2">
      <c r="A98" s="122">
        <v>93</v>
      </c>
      <c r="B98" s="149" t="s">
        <v>97</v>
      </c>
      <c r="C98" s="149"/>
      <c r="D98" s="120" t="s">
        <v>23</v>
      </c>
      <c r="E98" s="7"/>
      <c r="F98" s="7"/>
      <c r="G98" s="7"/>
      <c r="H98" s="7"/>
      <c r="I98" s="7">
        <v>1</v>
      </c>
      <c r="J98" s="7"/>
      <c r="K98" s="7"/>
      <c r="L98" s="7">
        <v>2</v>
      </c>
      <c r="M98" s="7"/>
      <c r="N98" s="7">
        <v>1</v>
      </c>
      <c r="O98" s="219">
        <f t="shared" si="20"/>
        <v>1</v>
      </c>
      <c r="P98" s="127" t="e">
        <f t="shared" si="21"/>
        <v>#DIV/0!</v>
      </c>
    </row>
    <row r="99" spans="1:16" s="16" customFormat="1" ht="13.5" customHeight="1" x14ac:dyDescent="0.2">
      <c r="A99" s="122">
        <v>94</v>
      </c>
      <c r="B99" s="149" t="s">
        <v>98</v>
      </c>
      <c r="C99" s="149"/>
      <c r="D99" s="120" t="s">
        <v>23</v>
      </c>
      <c r="E99" s="7">
        <v>38</v>
      </c>
      <c r="F99" s="7">
        <v>69</v>
      </c>
      <c r="G99" s="7">
        <v>11</v>
      </c>
      <c r="H99" s="7">
        <v>12</v>
      </c>
      <c r="I99" s="7">
        <v>42</v>
      </c>
      <c r="J99" s="7">
        <v>81</v>
      </c>
      <c r="K99" s="7">
        <v>14</v>
      </c>
      <c r="L99" s="7">
        <v>22</v>
      </c>
      <c r="M99" s="7">
        <v>77</v>
      </c>
      <c r="N99" s="7">
        <v>19</v>
      </c>
      <c r="O99" s="219">
        <f t="shared" si="20"/>
        <v>-58</v>
      </c>
      <c r="P99" s="127">
        <f t="shared" si="21"/>
        <v>24.675324675324674</v>
      </c>
    </row>
    <row r="100" spans="1:16" s="16" customFormat="1" ht="13.5" customHeight="1" x14ac:dyDescent="0.2">
      <c r="A100" s="122">
        <v>95</v>
      </c>
      <c r="B100" s="149" t="s">
        <v>99</v>
      </c>
      <c r="C100" s="149"/>
      <c r="D100" s="120" t="s">
        <v>7</v>
      </c>
      <c r="E100" s="7">
        <v>2</v>
      </c>
      <c r="F100" s="7">
        <v>9</v>
      </c>
      <c r="G100" s="7">
        <v>4</v>
      </c>
      <c r="H100" s="7">
        <v>1</v>
      </c>
      <c r="I100" s="7">
        <v>6</v>
      </c>
      <c r="J100" s="7">
        <v>9</v>
      </c>
      <c r="K100" s="7">
        <v>3</v>
      </c>
      <c r="L100" s="7">
        <v>14</v>
      </c>
      <c r="M100" s="7">
        <v>8</v>
      </c>
      <c r="N100" s="7">
        <v>11</v>
      </c>
      <c r="O100" s="219">
        <f t="shared" si="20"/>
        <v>3</v>
      </c>
      <c r="P100" s="127">
        <f t="shared" si="21"/>
        <v>137.5</v>
      </c>
    </row>
    <row r="101" spans="1:16" s="16" customFormat="1" ht="13.5" customHeight="1" x14ac:dyDescent="0.2">
      <c r="A101" s="122">
        <v>96</v>
      </c>
      <c r="B101" s="149" t="s">
        <v>100</v>
      </c>
      <c r="C101" s="149"/>
      <c r="D101" s="120" t="s">
        <v>23</v>
      </c>
      <c r="E101" s="7">
        <v>1</v>
      </c>
      <c r="F101" s="7">
        <v>16</v>
      </c>
      <c r="G101" s="7">
        <v>4</v>
      </c>
      <c r="H101" s="7">
        <v>1</v>
      </c>
      <c r="I101" s="7">
        <v>8</v>
      </c>
      <c r="J101" s="7">
        <v>12</v>
      </c>
      <c r="K101" s="7">
        <v>3</v>
      </c>
      <c r="L101" s="7">
        <v>10</v>
      </c>
      <c r="M101" s="7">
        <v>4</v>
      </c>
      <c r="N101" s="7">
        <v>11</v>
      </c>
      <c r="O101" s="219">
        <f t="shared" si="20"/>
        <v>7</v>
      </c>
      <c r="P101" s="127">
        <f t="shared" si="21"/>
        <v>275</v>
      </c>
    </row>
    <row r="102" spans="1:16" s="16" customFormat="1" ht="19.5" customHeight="1" x14ac:dyDescent="0.2">
      <c r="A102" s="150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6" s="16" customFormat="1" ht="18" customHeight="1" x14ac:dyDescent="0.2"/>
    <row r="104" spans="1:16" s="16" customFormat="1" ht="18" customHeight="1" x14ac:dyDescent="0.2"/>
    <row r="105" spans="1:16" s="28" customFormat="1" ht="18" customHeight="1" x14ac:dyDescent="0.2">
      <c r="B105" s="151" t="s">
        <v>102</v>
      </c>
      <c r="C105" s="151"/>
      <c r="D105" s="29"/>
    </row>
    <row r="106" spans="1:16" s="28" customFormat="1" ht="18" customHeight="1" x14ac:dyDescent="0.2">
      <c r="B106" s="148" t="s">
        <v>116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</sheetData>
  <mergeCells count="109">
    <mergeCell ref="O4:P4"/>
    <mergeCell ref="B6:C6"/>
    <mergeCell ref="B7:C7"/>
    <mergeCell ref="A2:P2"/>
    <mergeCell ref="I3:P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O106"/>
    <mergeCell ref="B98:C98"/>
    <mergeCell ref="B99:C99"/>
    <mergeCell ref="B100:C100"/>
    <mergeCell ref="B101:C101"/>
    <mergeCell ref="A102:P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47244094488188981" bottom="0.39370078740157483" header="0.15748031496062992" footer="0.1574803149606299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6"/>
  <sheetViews>
    <sheetView workbookViewId="0">
      <pane xSplit="4" ySplit="5" topLeftCell="E6" activePane="bottomRight" state="frozen"/>
      <selection activeCell="T15" sqref="T15"/>
      <selection pane="topRight" activeCell="T15" sqref="T15"/>
      <selection pane="bottomLeft" activeCell="T15" sqref="T15"/>
      <selection pane="bottomRight" activeCell="O6" sqref="O6:P101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4" width="6.85546875" style="1" customWidth="1"/>
    <col min="15" max="15" width="7" style="1" customWidth="1"/>
    <col min="16" max="16" width="6.140625" style="1" customWidth="1"/>
    <col min="17" max="17" width="0.7109375" style="1" customWidth="1"/>
    <col min="18" max="250" width="9.140625" style="1"/>
    <col min="251" max="251" width="3.7109375" style="1" customWidth="1"/>
    <col min="252" max="252" width="16.7109375" style="1" customWidth="1"/>
    <col min="253" max="253" width="15.7109375" style="1" customWidth="1"/>
    <col min="254" max="254" width="8.5703125" style="1" customWidth="1"/>
    <col min="255" max="258" width="7" style="1" customWidth="1"/>
    <col min="259" max="260" width="6.7109375" style="1" customWidth="1"/>
    <col min="261" max="261" width="0.5703125" style="1" customWidth="1"/>
    <col min="262" max="262" width="1.85546875" style="1" customWidth="1"/>
    <col min="263" max="506" width="9.140625" style="1"/>
    <col min="507" max="507" width="3.7109375" style="1" customWidth="1"/>
    <col min="508" max="508" width="16.7109375" style="1" customWidth="1"/>
    <col min="509" max="509" width="15.7109375" style="1" customWidth="1"/>
    <col min="510" max="510" width="8.5703125" style="1" customWidth="1"/>
    <col min="511" max="514" width="7" style="1" customWidth="1"/>
    <col min="515" max="516" width="6.7109375" style="1" customWidth="1"/>
    <col min="517" max="517" width="0.5703125" style="1" customWidth="1"/>
    <col min="518" max="518" width="1.85546875" style="1" customWidth="1"/>
    <col min="519" max="762" width="9.140625" style="1"/>
    <col min="763" max="763" width="3.7109375" style="1" customWidth="1"/>
    <col min="764" max="764" width="16.7109375" style="1" customWidth="1"/>
    <col min="765" max="765" width="15.7109375" style="1" customWidth="1"/>
    <col min="766" max="766" width="8.5703125" style="1" customWidth="1"/>
    <col min="767" max="770" width="7" style="1" customWidth="1"/>
    <col min="771" max="772" width="6.7109375" style="1" customWidth="1"/>
    <col min="773" max="773" width="0.5703125" style="1" customWidth="1"/>
    <col min="774" max="774" width="1.85546875" style="1" customWidth="1"/>
    <col min="775" max="1018" width="9.140625" style="1"/>
    <col min="1019" max="1019" width="3.7109375" style="1" customWidth="1"/>
    <col min="1020" max="1020" width="16.7109375" style="1" customWidth="1"/>
    <col min="1021" max="1021" width="15.7109375" style="1" customWidth="1"/>
    <col min="1022" max="1022" width="8.5703125" style="1" customWidth="1"/>
    <col min="1023" max="1026" width="7" style="1" customWidth="1"/>
    <col min="1027" max="1028" width="6.7109375" style="1" customWidth="1"/>
    <col min="1029" max="1029" width="0.5703125" style="1" customWidth="1"/>
    <col min="1030" max="1030" width="1.85546875" style="1" customWidth="1"/>
    <col min="1031" max="1274" width="9.140625" style="1"/>
    <col min="1275" max="1275" width="3.7109375" style="1" customWidth="1"/>
    <col min="1276" max="1276" width="16.7109375" style="1" customWidth="1"/>
    <col min="1277" max="1277" width="15.7109375" style="1" customWidth="1"/>
    <col min="1278" max="1278" width="8.5703125" style="1" customWidth="1"/>
    <col min="1279" max="1282" width="7" style="1" customWidth="1"/>
    <col min="1283" max="1284" width="6.7109375" style="1" customWidth="1"/>
    <col min="1285" max="1285" width="0.5703125" style="1" customWidth="1"/>
    <col min="1286" max="1286" width="1.85546875" style="1" customWidth="1"/>
    <col min="1287" max="1530" width="9.140625" style="1"/>
    <col min="1531" max="1531" width="3.7109375" style="1" customWidth="1"/>
    <col min="1532" max="1532" width="16.7109375" style="1" customWidth="1"/>
    <col min="1533" max="1533" width="15.7109375" style="1" customWidth="1"/>
    <col min="1534" max="1534" width="8.5703125" style="1" customWidth="1"/>
    <col min="1535" max="1538" width="7" style="1" customWidth="1"/>
    <col min="1539" max="1540" width="6.7109375" style="1" customWidth="1"/>
    <col min="1541" max="1541" width="0.5703125" style="1" customWidth="1"/>
    <col min="1542" max="1542" width="1.85546875" style="1" customWidth="1"/>
    <col min="1543" max="1786" width="9.140625" style="1"/>
    <col min="1787" max="1787" width="3.7109375" style="1" customWidth="1"/>
    <col min="1788" max="1788" width="16.7109375" style="1" customWidth="1"/>
    <col min="1789" max="1789" width="15.7109375" style="1" customWidth="1"/>
    <col min="1790" max="1790" width="8.5703125" style="1" customWidth="1"/>
    <col min="1791" max="1794" width="7" style="1" customWidth="1"/>
    <col min="1795" max="1796" width="6.7109375" style="1" customWidth="1"/>
    <col min="1797" max="1797" width="0.5703125" style="1" customWidth="1"/>
    <col min="1798" max="1798" width="1.85546875" style="1" customWidth="1"/>
    <col min="1799" max="2042" width="9.140625" style="1"/>
    <col min="2043" max="2043" width="3.7109375" style="1" customWidth="1"/>
    <col min="2044" max="2044" width="16.7109375" style="1" customWidth="1"/>
    <col min="2045" max="2045" width="15.7109375" style="1" customWidth="1"/>
    <col min="2046" max="2046" width="8.5703125" style="1" customWidth="1"/>
    <col min="2047" max="2050" width="7" style="1" customWidth="1"/>
    <col min="2051" max="2052" width="6.7109375" style="1" customWidth="1"/>
    <col min="2053" max="2053" width="0.5703125" style="1" customWidth="1"/>
    <col min="2054" max="2054" width="1.85546875" style="1" customWidth="1"/>
    <col min="2055" max="2298" width="9.140625" style="1"/>
    <col min="2299" max="2299" width="3.7109375" style="1" customWidth="1"/>
    <col min="2300" max="2300" width="16.7109375" style="1" customWidth="1"/>
    <col min="2301" max="2301" width="15.7109375" style="1" customWidth="1"/>
    <col min="2302" max="2302" width="8.5703125" style="1" customWidth="1"/>
    <col min="2303" max="2306" width="7" style="1" customWidth="1"/>
    <col min="2307" max="2308" width="6.7109375" style="1" customWidth="1"/>
    <col min="2309" max="2309" width="0.5703125" style="1" customWidth="1"/>
    <col min="2310" max="2310" width="1.85546875" style="1" customWidth="1"/>
    <col min="2311" max="2554" width="9.140625" style="1"/>
    <col min="2555" max="2555" width="3.7109375" style="1" customWidth="1"/>
    <col min="2556" max="2556" width="16.7109375" style="1" customWidth="1"/>
    <col min="2557" max="2557" width="15.7109375" style="1" customWidth="1"/>
    <col min="2558" max="2558" width="8.5703125" style="1" customWidth="1"/>
    <col min="2559" max="2562" width="7" style="1" customWidth="1"/>
    <col min="2563" max="2564" width="6.7109375" style="1" customWidth="1"/>
    <col min="2565" max="2565" width="0.5703125" style="1" customWidth="1"/>
    <col min="2566" max="2566" width="1.85546875" style="1" customWidth="1"/>
    <col min="2567" max="2810" width="9.140625" style="1"/>
    <col min="2811" max="2811" width="3.7109375" style="1" customWidth="1"/>
    <col min="2812" max="2812" width="16.7109375" style="1" customWidth="1"/>
    <col min="2813" max="2813" width="15.7109375" style="1" customWidth="1"/>
    <col min="2814" max="2814" width="8.5703125" style="1" customWidth="1"/>
    <col min="2815" max="2818" width="7" style="1" customWidth="1"/>
    <col min="2819" max="2820" width="6.7109375" style="1" customWidth="1"/>
    <col min="2821" max="2821" width="0.5703125" style="1" customWidth="1"/>
    <col min="2822" max="2822" width="1.85546875" style="1" customWidth="1"/>
    <col min="2823" max="3066" width="9.140625" style="1"/>
    <col min="3067" max="3067" width="3.7109375" style="1" customWidth="1"/>
    <col min="3068" max="3068" width="16.7109375" style="1" customWidth="1"/>
    <col min="3069" max="3069" width="15.7109375" style="1" customWidth="1"/>
    <col min="3070" max="3070" width="8.5703125" style="1" customWidth="1"/>
    <col min="3071" max="3074" width="7" style="1" customWidth="1"/>
    <col min="3075" max="3076" width="6.7109375" style="1" customWidth="1"/>
    <col min="3077" max="3077" width="0.5703125" style="1" customWidth="1"/>
    <col min="3078" max="3078" width="1.85546875" style="1" customWidth="1"/>
    <col min="3079" max="3322" width="9.140625" style="1"/>
    <col min="3323" max="3323" width="3.7109375" style="1" customWidth="1"/>
    <col min="3324" max="3324" width="16.7109375" style="1" customWidth="1"/>
    <col min="3325" max="3325" width="15.7109375" style="1" customWidth="1"/>
    <col min="3326" max="3326" width="8.5703125" style="1" customWidth="1"/>
    <col min="3327" max="3330" width="7" style="1" customWidth="1"/>
    <col min="3331" max="3332" width="6.7109375" style="1" customWidth="1"/>
    <col min="3333" max="3333" width="0.5703125" style="1" customWidth="1"/>
    <col min="3334" max="3334" width="1.85546875" style="1" customWidth="1"/>
    <col min="3335" max="3578" width="9.140625" style="1"/>
    <col min="3579" max="3579" width="3.7109375" style="1" customWidth="1"/>
    <col min="3580" max="3580" width="16.7109375" style="1" customWidth="1"/>
    <col min="3581" max="3581" width="15.7109375" style="1" customWidth="1"/>
    <col min="3582" max="3582" width="8.5703125" style="1" customWidth="1"/>
    <col min="3583" max="3586" width="7" style="1" customWidth="1"/>
    <col min="3587" max="3588" width="6.7109375" style="1" customWidth="1"/>
    <col min="3589" max="3589" width="0.5703125" style="1" customWidth="1"/>
    <col min="3590" max="3590" width="1.85546875" style="1" customWidth="1"/>
    <col min="3591" max="3834" width="9.140625" style="1"/>
    <col min="3835" max="3835" width="3.7109375" style="1" customWidth="1"/>
    <col min="3836" max="3836" width="16.7109375" style="1" customWidth="1"/>
    <col min="3837" max="3837" width="15.7109375" style="1" customWidth="1"/>
    <col min="3838" max="3838" width="8.5703125" style="1" customWidth="1"/>
    <col min="3839" max="3842" width="7" style="1" customWidth="1"/>
    <col min="3843" max="3844" width="6.7109375" style="1" customWidth="1"/>
    <col min="3845" max="3845" width="0.5703125" style="1" customWidth="1"/>
    <col min="3846" max="3846" width="1.85546875" style="1" customWidth="1"/>
    <col min="3847" max="4090" width="9.140625" style="1"/>
    <col min="4091" max="4091" width="3.7109375" style="1" customWidth="1"/>
    <col min="4092" max="4092" width="16.7109375" style="1" customWidth="1"/>
    <col min="4093" max="4093" width="15.7109375" style="1" customWidth="1"/>
    <col min="4094" max="4094" width="8.5703125" style="1" customWidth="1"/>
    <col min="4095" max="4098" width="7" style="1" customWidth="1"/>
    <col min="4099" max="4100" width="6.7109375" style="1" customWidth="1"/>
    <col min="4101" max="4101" width="0.5703125" style="1" customWidth="1"/>
    <col min="4102" max="4102" width="1.85546875" style="1" customWidth="1"/>
    <col min="4103" max="4346" width="9.140625" style="1"/>
    <col min="4347" max="4347" width="3.7109375" style="1" customWidth="1"/>
    <col min="4348" max="4348" width="16.7109375" style="1" customWidth="1"/>
    <col min="4349" max="4349" width="15.7109375" style="1" customWidth="1"/>
    <col min="4350" max="4350" width="8.5703125" style="1" customWidth="1"/>
    <col min="4351" max="4354" width="7" style="1" customWidth="1"/>
    <col min="4355" max="4356" width="6.7109375" style="1" customWidth="1"/>
    <col min="4357" max="4357" width="0.5703125" style="1" customWidth="1"/>
    <col min="4358" max="4358" width="1.85546875" style="1" customWidth="1"/>
    <col min="4359" max="4602" width="9.140625" style="1"/>
    <col min="4603" max="4603" width="3.7109375" style="1" customWidth="1"/>
    <col min="4604" max="4604" width="16.7109375" style="1" customWidth="1"/>
    <col min="4605" max="4605" width="15.7109375" style="1" customWidth="1"/>
    <col min="4606" max="4606" width="8.5703125" style="1" customWidth="1"/>
    <col min="4607" max="4610" width="7" style="1" customWidth="1"/>
    <col min="4611" max="4612" width="6.7109375" style="1" customWidth="1"/>
    <col min="4613" max="4613" width="0.5703125" style="1" customWidth="1"/>
    <col min="4614" max="4614" width="1.85546875" style="1" customWidth="1"/>
    <col min="4615" max="4858" width="9.140625" style="1"/>
    <col min="4859" max="4859" width="3.7109375" style="1" customWidth="1"/>
    <col min="4860" max="4860" width="16.7109375" style="1" customWidth="1"/>
    <col min="4861" max="4861" width="15.7109375" style="1" customWidth="1"/>
    <col min="4862" max="4862" width="8.5703125" style="1" customWidth="1"/>
    <col min="4863" max="4866" width="7" style="1" customWidth="1"/>
    <col min="4867" max="4868" width="6.7109375" style="1" customWidth="1"/>
    <col min="4869" max="4869" width="0.5703125" style="1" customWidth="1"/>
    <col min="4870" max="4870" width="1.85546875" style="1" customWidth="1"/>
    <col min="4871" max="5114" width="9.140625" style="1"/>
    <col min="5115" max="5115" width="3.7109375" style="1" customWidth="1"/>
    <col min="5116" max="5116" width="16.7109375" style="1" customWidth="1"/>
    <col min="5117" max="5117" width="15.7109375" style="1" customWidth="1"/>
    <col min="5118" max="5118" width="8.5703125" style="1" customWidth="1"/>
    <col min="5119" max="5122" width="7" style="1" customWidth="1"/>
    <col min="5123" max="5124" width="6.7109375" style="1" customWidth="1"/>
    <col min="5125" max="5125" width="0.5703125" style="1" customWidth="1"/>
    <col min="5126" max="5126" width="1.85546875" style="1" customWidth="1"/>
    <col min="5127" max="5370" width="9.140625" style="1"/>
    <col min="5371" max="5371" width="3.7109375" style="1" customWidth="1"/>
    <col min="5372" max="5372" width="16.7109375" style="1" customWidth="1"/>
    <col min="5373" max="5373" width="15.7109375" style="1" customWidth="1"/>
    <col min="5374" max="5374" width="8.5703125" style="1" customWidth="1"/>
    <col min="5375" max="5378" width="7" style="1" customWidth="1"/>
    <col min="5379" max="5380" width="6.7109375" style="1" customWidth="1"/>
    <col min="5381" max="5381" width="0.5703125" style="1" customWidth="1"/>
    <col min="5382" max="5382" width="1.85546875" style="1" customWidth="1"/>
    <col min="5383" max="5626" width="9.140625" style="1"/>
    <col min="5627" max="5627" width="3.7109375" style="1" customWidth="1"/>
    <col min="5628" max="5628" width="16.7109375" style="1" customWidth="1"/>
    <col min="5629" max="5629" width="15.7109375" style="1" customWidth="1"/>
    <col min="5630" max="5630" width="8.5703125" style="1" customWidth="1"/>
    <col min="5631" max="5634" width="7" style="1" customWidth="1"/>
    <col min="5635" max="5636" width="6.7109375" style="1" customWidth="1"/>
    <col min="5637" max="5637" width="0.5703125" style="1" customWidth="1"/>
    <col min="5638" max="5638" width="1.85546875" style="1" customWidth="1"/>
    <col min="5639" max="5882" width="9.140625" style="1"/>
    <col min="5883" max="5883" width="3.7109375" style="1" customWidth="1"/>
    <col min="5884" max="5884" width="16.7109375" style="1" customWidth="1"/>
    <col min="5885" max="5885" width="15.7109375" style="1" customWidth="1"/>
    <col min="5886" max="5886" width="8.5703125" style="1" customWidth="1"/>
    <col min="5887" max="5890" width="7" style="1" customWidth="1"/>
    <col min="5891" max="5892" width="6.7109375" style="1" customWidth="1"/>
    <col min="5893" max="5893" width="0.5703125" style="1" customWidth="1"/>
    <col min="5894" max="5894" width="1.85546875" style="1" customWidth="1"/>
    <col min="5895" max="6138" width="9.140625" style="1"/>
    <col min="6139" max="6139" width="3.7109375" style="1" customWidth="1"/>
    <col min="6140" max="6140" width="16.7109375" style="1" customWidth="1"/>
    <col min="6141" max="6141" width="15.7109375" style="1" customWidth="1"/>
    <col min="6142" max="6142" width="8.5703125" style="1" customWidth="1"/>
    <col min="6143" max="6146" width="7" style="1" customWidth="1"/>
    <col min="6147" max="6148" width="6.7109375" style="1" customWidth="1"/>
    <col min="6149" max="6149" width="0.5703125" style="1" customWidth="1"/>
    <col min="6150" max="6150" width="1.85546875" style="1" customWidth="1"/>
    <col min="6151" max="6394" width="9.140625" style="1"/>
    <col min="6395" max="6395" width="3.7109375" style="1" customWidth="1"/>
    <col min="6396" max="6396" width="16.7109375" style="1" customWidth="1"/>
    <col min="6397" max="6397" width="15.7109375" style="1" customWidth="1"/>
    <col min="6398" max="6398" width="8.5703125" style="1" customWidth="1"/>
    <col min="6399" max="6402" width="7" style="1" customWidth="1"/>
    <col min="6403" max="6404" width="6.7109375" style="1" customWidth="1"/>
    <col min="6405" max="6405" width="0.5703125" style="1" customWidth="1"/>
    <col min="6406" max="6406" width="1.85546875" style="1" customWidth="1"/>
    <col min="6407" max="6650" width="9.140625" style="1"/>
    <col min="6651" max="6651" width="3.7109375" style="1" customWidth="1"/>
    <col min="6652" max="6652" width="16.7109375" style="1" customWidth="1"/>
    <col min="6653" max="6653" width="15.7109375" style="1" customWidth="1"/>
    <col min="6654" max="6654" width="8.5703125" style="1" customWidth="1"/>
    <col min="6655" max="6658" width="7" style="1" customWidth="1"/>
    <col min="6659" max="6660" width="6.7109375" style="1" customWidth="1"/>
    <col min="6661" max="6661" width="0.5703125" style="1" customWidth="1"/>
    <col min="6662" max="6662" width="1.85546875" style="1" customWidth="1"/>
    <col min="6663" max="6906" width="9.140625" style="1"/>
    <col min="6907" max="6907" width="3.7109375" style="1" customWidth="1"/>
    <col min="6908" max="6908" width="16.7109375" style="1" customWidth="1"/>
    <col min="6909" max="6909" width="15.7109375" style="1" customWidth="1"/>
    <col min="6910" max="6910" width="8.5703125" style="1" customWidth="1"/>
    <col min="6911" max="6914" width="7" style="1" customWidth="1"/>
    <col min="6915" max="6916" width="6.7109375" style="1" customWidth="1"/>
    <col min="6917" max="6917" width="0.5703125" style="1" customWidth="1"/>
    <col min="6918" max="6918" width="1.85546875" style="1" customWidth="1"/>
    <col min="6919" max="7162" width="9.140625" style="1"/>
    <col min="7163" max="7163" width="3.7109375" style="1" customWidth="1"/>
    <col min="7164" max="7164" width="16.7109375" style="1" customWidth="1"/>
    <col min="7165" max="7165" width="15.7109375" style="1" customWidth="1"/>
    <col min="7166" max="7166" width="8.5703125" style="1" customWidth="1"/>
    <col min="7167" max="7170" width="7" style="1" customWidth="1"/>
    <col min="7171" max="7172" width="6.7109375" style="1" customWidth="1"/>
    <col min="7173" max="7173" width="0.5703125" style="1" customWidth="1"/>
    <col min="7174" max="7174" width="1.85546875" style="1" customWidth="1"/>
    <col min="7175" max="7418" width="9.140625" style="1"/>
    <col min="7419" max="7419" width="3.7109375" style="1" customWidth="1"/>
    <col min="7420" max="7420" width="16.7109375" style="1" customWidth="1"/>
    <col min="7421" max="7421" width="15.7109375" style="1" customWidth="1"/>
    <col min="7422" max="7422" width="8.5703125" style="1" customWidth="1"/>
    <col min="7423" max="7426" width="7" style="1" customWidth="1"/>
    <col min="7427" max="7428" width="6.7109375" style="1" customWidth="1"/>
    <col min="7429" max="7429" width="0.5703125" style="1" customWidth="1"/>
    <col min="7430" max="7430" width="1.85546875" style="1" customWidth="1"/>
    <col min="7431" max="7674" width="9.140625" style="1"/>
    <col min="7675" max="7675" width="3.7109375" style="1" customWidth="1"/>
    <col min="7676" max="7676" width="16.7109375" style="1" customWidth="1"/>
    <col min="7677" max="7677" width="15.7109375" style="1" customWidth="1"/>
    <col min="7678" max="7678" width="8.5703125" style="1" customWidth="1"/>
    <col min="7679" max="7682" width="7" style="1" customWidth="1"/>
    <col min="7683" max="7684" width="6.7109375" style="1" customWidth="1"/>
    <col min="7685" max="7685" width="0.5703125" style="1" customWidth="1"/>
    <col min="7686" max="7686" width="1.85546875" style="1" customWidth="1"/>
    <col min="7687" max="7930" width="9.140625" style="1"/>
    <col min="7931" max="7931" width="3.7109375" style="1" customWidth="1"/>
    <col min="7932" max="7932" width="16.7109375" style="1" customWidth="1"/>
    <col min="7933" max="7933" width="15.7109375" style="1" customWidth="1"/>
    <col min="7934" max="7934" width="8.5703125" style="1" customWidth="1"/>
    <col min="7935" max="7938" width="7" style="1" customWidth="1"/>
    <col min="7939" max="7940" width="6.7109375" style="1" customWidth="1"/>
    <col min="7941" max="7941" width="0.5703125" style="1" customWidth="1"/>
    <col min="7942" max="7942" width="1.85546875" style="1" customWidth="1"/>
    <col min="7943" max="8186" width="9.140625" style="1"/>
    <col min="8187" max="8187" width="3.7109375" style="1" customWidth="1"/>
    <col min="8188" max="8188" width="16.7109375" style="1" customWidth="1"/>
    <col min="8189" max="8189" width="15.7109375" style="1" customWidth="1"/>
    <col min="8190" max="8190" width="8.5703125" style="1" customWidth="1"/>
    <col min="8191" max="8194" width="7" style="1" customWidth="1"/>
    <col min="8195" max="8196" width="6.7109375" style="1" customWidth="1"/>
    <col min="8197" max="8197" width="0.5703125" style="1" customWidth="1"/>
    <col min="8198" max="8198" width="1.85546875" style="1" customWidth="1"/>
    <col min="8199" max="8442" width="9.140625" style="1"/>
    <col min="8443" max="8443" width="3.7109375" style="1" customWidth="1"/>
    <col min="8444" max="8444" width="16.7109375" style="1" customWidth="1"/>
    <col min="8445" max="8445" width="15.7109375" style="1" customWidth="1"/>
    <col min="8446" max="8446" width="8.5703125" style="1" customWidth="1"/>
    <col min="8447" max="8450" width="7" style="1" customWidth="1"/>
    <col min="8451" max="8452" width="6.7109375" style="1" customWidth="1"/>
    <col min="8453" max="8453" width="0.5703125" style="1" customWidth="1"/>
    <col min="8454" max="8454" width="1.85546875" style="1" customWidth="1"/>
    <col min="8455" max="8698" width="9.140625" style="1"/>
    <col min="8699" max="8699" width="3.7109375" style="1" customWidth="1"/>
    <col min="8700" max="8700" width="16.7109375" style="1" customWidth="1"/>
    <col min="8701" max="8701" width="15.7109375" style="1" customWidth="1"/>
    <col min="8702" max="8702" width="8.5703125" style="1" customWidth="1"/>
    <col min="8703" max="8706" width="7" style="1" customWidth="1"/>
    <col min="8707" max="8708" width="6.7109375" style="1" customWidth="1"/>
    <col min="8709" max="8709" width="0.5703125" style="1" customWidth="1"/>
    <col min="8710" max="8710" width="1.85546875" style="1" customWidth="1"/>
    <col min="8711" max="8954" width="9.140625" style="1"/>
    <col min="8955" max="8955" width="3.7109375" style="1" customWidth="1"/>
    <col min="8956" max="8956" width="16.7109375" style="1" customWidth="1"/>
    <col min="8957" max="8957" width="15.7109375" style="1" customWidth="1"/>
    <col min="8958" max="8958" width="8.5703125" style="1" customWidth="1"/>
    <col min="8959" max="8962" width="7" style="1" customWidth="1"/>
    <col min="8963" max="8964" width="6.7109375" style="1" customWidth="1"/>
    <col min="8965" max="8965" width="0.5703125" style="1" customWidth="1"/>
    <col min="8966" max="8966" width="1.85546875" style="1" customWidth="1"/>
    <col min="8967" max="9210" width="9.140625" style="1"/>
    <col min="9211" max="9211" width="3.7109375" style="1" customWidth="1"/>
    <col min="9212" max="9212" width="16.7109375" style="1" customWidth="1"/>
    <col min="9213" max="9213" width="15.7109375" style="1" customWidth="1"/>
    <col min="9214" max="9214" width="8.5703125" style="1" customWidth="1"/>
    <col min="9215" max="9218" width="7" style="1" customWidth="1"/>
    <col min="9219" max="9220" width="6.7109375" style="1" customWidth="1"/>
    <col min="9221" max="9221" width="0.5703125" style="1" customWidth="1"/>
    <col min="9222" max="9222" width="1.85546875" style="1" customWidth="1"/>
    <col min="9223" max="9466" width="9.140625" style="1"/>
    <col min="9467" max="9467" width="3.7109375" style="1" customWidth="1"/>
    <col min="9468" max="9468" width="16.7109375" style="1" customWidth="1"/>
    <col min="9469" max="9469" width="15.7109375" style="1" customWidth="1"/>
    <col min="9470" max="9470" width="8.5703125" style="1" customWidth="1"/>
    <col min="9471" max="9474" width="7" style="1" customWidth="1"/>
    <col min="9475" max="9476" width="6.7109375" style="1" customWidth="1"/>
    <col min="9477" max="9477" width="0.5703125" style="1" customWidth="1"/>
    <col min="9478" max="9478" width="1.85546875" style="1" customWidth="1"/>
    <col min="9479" max="9722" width="9.140625" style="1"/>
    <col min="9723" max="9723" width="3.7109375" style="1" customWidth="1"/>
    <col min="9724" max="9724" width="16.7109375" style="1" customWidth="1"/>
    <col min="9725" max="9725" width="15.7109375" style="1" customWidth="1"/>
    <col min="9726" max="9726" width="8.5703125" style="1" customWidth="1"/>
    <col min="9727" max="9730" width="7" style="1" customWidth="1"/>
    <col min="9731" max="9732" width="6.7109375" style="1" customWidth="1"/>
    <col min="9733" max="9733" width="0.5703125" style="1" customWidth="1"/>
    <col min="9734" max="9734" width="1.85546875" style="1" customWidth="1"/>
    <col min="9735" max="9978" width="9.140625" style="1"/>
    <col min="9979" max="9979" width="3.7109375" style="1" customWidth="1"/>
    <col min="9980" max="9980" width="16.7109375" style="1" customWidth="1"/>
    <col min="9981" max="9981" width="15.7109375" style="1" customWidth="1"/>
    <col min="9982" max="9982" width="8.5703125" style="1" customWidth="1"/>
    <col min="9983" max="9986" width="7" style="1" customWidth="1"/>
    <col min="9987" max="9988" width="6.7109375" style="1" customWidth="1"/>
    <col min="9989" max="9989" width="0.5703125" style="1" customWidth="1"/>
    <col min="9990" max="9990" width="1.85546875" style="1" customWidth="1"/>
    <col min="9991" max="10234" width="9.140625" style="1"/>
    <col min="10235" max="10235" width="3.7109375" style="1" customWidth="1"/>
    <col min="10236" max="10236" width="16.7109375" style="1" customWidth="1"/>
    <col min="10237" max="10237" width="15.7109375" style="1" customWidth="1"/>
    <col min="10238" max="10238" width="8.5703125" style="1" customWidth="1"/>
    <col min="10239" max="10242" width="7" style="1" customWidth="1"/>
    <col min="10243" max="10244" width="6.7109375" style="1" customWidth="1"/>
    <col min="10245" max="10245" width="0.5703125" style="1" customWidth="1"/>
    <col min="10246" max="10246" width="1.85546875" style="1" customWidth="1"/>
    <col min="10247" max="10490" width="9.140625" style="1"/>
    <col min="10491" max="10491" width="3.7109375" style="1" customWidth="1"/>
    <col min="10492" max="10492" width="16.7109375" style="1" customWidth="1"/>
    <col min="10493" max="10493" width="15.7109375" style="1" customWidth="1"/>
    <col min="10494" max="10494" width="8.5703125" style="1" customWidth="1"/>
    <col min="10495" max="10498" width="7" style="1" customWidth="1"/>
    <col min="10499" max="10500" width="6.7109375" style="1" customWidth="1"/>
    <col min="10501" max="10501" width="0.5703125" style="1" customWidth="1"/>
    <col min="10502" max="10502" width="1.85546875" style="1" customWidth="1"/>
    <col min="10503" max="10746" width="9.140625" style="1"/>
    <col min="10747" max="10747" width="3.7109375" style="1" customWidth="1"/>
    <col min="10748" max="10748" width="16.7109375" style="1" customWidth="1"/>
    <col min="10749" max="10749" width="15.7109375" style="1" customWidth="1"/>
    <col min="10750" max="10750" width="8.5703125" style="1" customWidth="1"/>
    <col min="10751" max="10754" width="7" style="1" customWidth="1"/>
    <col min="10755" max="10756" width="6.7109375" style="1" customWidth="1"/>
    <col min="10757" max="10757" width="0.5703125" style="1" customWidth="1"/>
    <col min="10758" max="10758" width="1.85546875" style="1" customWidth="1"/>
    <col min="10759" max="11002" width="9.140625" style="1"/>
    <col min="11003" max="11003" width="3.7109375" style="1" customWidth="1"/>
    <col min="11004" max="11004" width="16.7109375" style="1" customWidth="1"/>
    <col min="11005" max="11005" width="15.7109375" style="1" customWidth="1"/>
    <col min="11006" max="11006" width="8.5703125" style="1" customWidth="1"/>
    <col min="11007" max="11010" width="7" style="1" customWidth="1"/>
    <col min="11011" max="11012" width="6.7109375" style="1" customWidth="1"/>
    <col min="11013" max="11013" width="0.5703125" style="1" customWidth="1"/>
    <col min="11014" max="11014" width="1.85546875" style="1" customWidth="1"/>
    <col min="11015" max="11258" width="9.140625" style="1"/>
    <col min="11259" max="11259" width="3.7109375" style="1" customWidth="1"/>
    <col min="11260" max="11260" width="16.7109375" style="1" customWidth="1"/>
    <col min="11261" max="11261" width="15.7109375" style="1" customWidth="1"/>
    <col min="11262" max="11262" width="8.5703125" style="1" customWidth="1"/>
    <col min="11263" max="11266" width="7" style="1" customWidth="1"/>
    <col min="11267" max="11268" width="6.7109375" style="1" customWidth="1"/>
    <col min="11269" max="11269" width="0.5703125" style="1" customWidth="1"/>
    <col min="11270" max="11270" width="1.85546875" style="1" customWidth="1"/>
    <col min="11271" max="11514" width="9.140625" style="1"/>
    <col min="11515" max="11515" width="3.7109375" style="1" customWidth="1"/>
    <col min="11516" max="11516" width="16.7109375" style="1" customWidth="1"/>
    <col min="11517" max="11517" width="15.7109375" style="1" customWidth="1"/>
    <col min="11518" max="11518" width="8.5703125" style="1" customWidth="1"/>
    <col min="11519" max="11522" width="7" style="1" customWidth="1"/>
    <col min="11523" max="11524" width="6.7109375" style="1" customWidth="1"/>
    <col min="11525" max="11525" width="0.5703125" style="1" customWidth="1"/>
    <col min="11526" max="11526" width="1.85546875" style="1" customWidth="1"/>
    <col min="11527" max="11770" width="9.140625" style="1"/>
    <col min="11771" max="11771" width="3.7109375" style="1" customWidth="1"/>
    <col min="11772" max="11772" width="16.7109375" style="1" customWidth="1"/>
    <col min="11773" max="11773" width="15.7109375" style="1" customWidth="1"/>
    <col min="11774" max="11774" width="8.5703125" style="1" customWidth="1"/>
    <col min="11775" max="11778" width="7" style="1" customWidth="1"/>
    <col min="11779" max="11780" width="6.7109375" style="1" customWidth="1"/>
    <col min="11781" max="11781" width="0.5703125" style="1" customWidth="1"/>
    <col min="11782" max="11782" width="1.85546875" style="1" customWidth="1"/>
    <col min="11783" max="12026" width="9.140625" style="1"/>
    <col min="12027" max="12027" width="3.7109375" style="1" customWidth="1"/>
    <col min="12028" max="12028" width="16.7109375" style="1" customWidth="1"/>
    <col min="12029" max="12029" width="15.7109375" style="1" customWidth="1"/>
    <col min="12030" max="12030" width="8.5703125" style="1" customWidth="1"/>
    <col min="12031" max="12034" width="7" style="1" customWidth="1"/>
    <col min="12035" max="12036" width="6.7109375" style="1" customWidth="1"/>
    <col min="12037" max="12037" width="0.5703125" style="1" customWidth="1"/>
    <col min="12038" max="12038" width="1.85546875" style="1" customWidth="1"/>
    <col min="12039" max="12282" width="9.140625" style="1"/>
    <col min="12283" max="12283" width="3.7109375" style="1" customWidth="1"/>
    <col min="12284" max="12284" width="16.7109375" style="1" customWidth="1"/>
    <col min="12285" max="12285" width="15.7109375" style="1" customWidth="1"/>
    <col min="12286" max="12286" width="8.5703125" style="1" customWidth="1"/>
    <col min="12287" max="12290" width="7" style="1" customWidth="1"/>
    <col min="12291" max="12292" width="6.7109375" style="1" customWidth="1"/>
    <col min="12293" max="12293" width="0.5703125" style="1" customWidth="1"/>
    <col min="12294" max="12294" width="1.85546875" style="1" customWidth="1"/>
    <col min="12295" max="12538" width="9.140625" style="1"/>
    <col min="12539" max="12539" width="3.7109375" style="1" customWidth="1"/>
    <col min="12540" max="12540" width="16.7109375" style="1" customWidth="1"/>
    <col min="12541" max="12541" width="15.7109375" style="1" customWidth="1"/>
    <col min="12542" max="12542" width="8.5703125" style="1" customWidth="1"/>
    <col min="12543" max="12546" width="7" style="1" customWidth="1"/>
    <col min="12547" max="12548" width="6.7109375" style="1" customWidth="1"/>
    <col min="12549" max="12549" width="0.5703125" style="1" customWidth="1"/>
    <col min="12550" max="12550" width="1.85546875" style="1" customWidth="1"/>
    <col min="12551" max="12794" width="9.140625" style="1"/>
    <col min="12795" max="12795" width="3.7109375" style="1" customWidth="1"/>
    <col min="12796" max="12796" width="16.7109375" style="1" customWidth="1"/>
    <col min="12797" max="12797" width="15.7109375" style="1" customWidth="1"/>
    <col min="12798" max="12798" width="8.5703125" style="1" customWidth="1"/>
    <col min="12799" max="12802" width="7" style="1" customWidth="1"/>
    <col min="12803" max="12804" width="6.7109375" style="1" customWidth="1"/>
    <col min="12805" max="12805" width="0.5703125" style="1" customWidth="1"/>
    <col min="12806" max="12806" width="1.85546875" style="1" customWidth="1"/>
    <col min="12807" max="13050" width="9.140625" style="1"/>
    <col min="13051" max="13051" width="3.7109375" style="1" customWidth="1"/>
    <col min="13052" max="13052" width="16.7109375" style="1" customWidth="1"/>
    <col min="13053" max="13053" width="15.7109375" style="1" customWidth="1"/>
    <col min="13054" max="13054" width="8.5703125" style="1" customWidth="1"/>
    <col min="13055" max="13058" width="7" style="1" customWidth="1"/>
    <col min="13059" max="13060" width="6.7109375" style="1" customWidth="1"/>
    <col min="13061" max="13061" width="0.5703125" style="1" customWidth="1"/>
    <col min="13062" max="13062" width="1.85546875" style="1" customWidth="1"/>
    <col min="13063" max="13306" width="9.140625" style="1"/>
    <col min="13307" max="13307" width="3.7109375" style="1" customWidth="1"/>
    <col min="13308" max="13308" width="16.7109375" style="1" customWidth="1"/>
    <col min="13309" max="13309" width="15.7109375" style="1" customWidth="1"/>
    <col min="13310" max="13310" width="8.5703125" style="1" customWidth="1"/>
    <col min="13311" max="13314" width="7" style="1" customWidth="1"/>
    <col min="13315" max="13316" width="6.7109375" style="1" customWidth="1"/>
    <col min="13317" max="13317" width="0.5703125" style="1" customWidth="1"/>
    <col min="13318" max="13318" width="1.85546875" style="1" customWidth="1"/>
    <col min="13319" max="13562" width="9.140625" style="1"/>
    <col min="13563" max="13563" width="3.7109375" style="1" customWidth="1"/>
    <col min="13564" max="13564" width="16.7109375" style="1" customWidth="1"/>
    <col min="13565" max="13565" width="15.7109375" style="1" customWidth="1"/>
    <col min="13566" max="13566" width="8.5703125" style="1" customWidth="1"/>
    <col min="13567" max="13570" width="7" style="1" customWidth="1"/>
    <col min="13571" max="13572" width="6.7109375" style="1" customWidth="1"/>
    <col min="13573" max="13573" width="0.5703125" style="1" customWidth="1"/>
    <col min="13574" max="13574" width="1.85546875" style="1" customWidth="1"/>
    <col min="13575" max="13818" width="9.140625" style="1"/>
    <col min="13819" max="13819" width="3.7109375" style="1" customWidth="1"/>
    <col min="13820" max="13820" width="16.7109375" style="1" customWidth="1"/>
    <col min="13821" max="13821" width="15.7109375" style="1" customWidth="1"/>
    <col min="13822" max="13822" width="8.5703125" style="1" customWidth="1"/>
    <col min="13823" max="13826" width="7" style="1" customWidth="1"/>
    <col min="13827" max="13828" width="6.7109375" style="1" customWidth="1"/>
    <col min="13829" max="13829" width="0.5703125" style="1" customWidth="1"/>
    <col min="13830" max="13830" width="1.85546875" style="1" customWidth="1"/>
    <col min="13831" max="14074" width="9.140625" style="1"/>
    <col min="14075" max="14075" width="3.7109375" style="1" customWidth="1"/>
    <col min="14076" max="14076" width="16.7109375" style="1" customWidth="1"/>
    <col min="14077" max="14077" width="15.7109375" style="1" customWidth="1"/>
    <col min="14078" max="14078" width="8.5703125" style="1" customWidth="1"/>
    <col min="14079" max="14082" width="7" style="1" customWidth="1"/>
    <col min="14083" max="14084" width="6.7109375" style="1" customWidth="1"/>
    <col min="14085" max="14085" width="0.5703125" style="1" customWidth="1"/>
    <col min="14086" max="14086" width="1.85546875" style="1" customWidth="1"/>
    <col min="14087" max="14330" width="9.140625" style="1"/>
    <col min="14331" max="14331" width="3.7109375" style="1" customWidth="1"/>
    <col min="14332" max="14332" width="16.7109375" style="1" customWidth="1"/>
    <col min="14333" max="14333" width="15.7109375" style="1" customWidth="1"/>
    <col min="14334" max="14334" width="8.5703125" style="1" customWidth="1"/>
    <col min="14335" max="14338" width="7" style="1" customWidth="1"/>
    <col min="14339" max="14340" width="6.7109375" style="1" customWidth="1"/>
    <col min="14341" max="14341" width="0.5703125" style="1" customWidth="1"/>
    <col min="14342" max="14342" width="1.85546875" style="1" customWidth="1"/>
    <col min="14343" max="14586" width="9.140625" style="1"/>
    <col min="14587" max="14587" width="3.7109375" style="1" customWidth="1"/>
    <col min="14588" max="14588" width="16.7109375" style="1" customWidth="1"/>
    <col min="14589" max="14589" width="15.7109375" style="1" customWidth="1"/>
    <col min="14590" max="14590" width="8.5703125" style="1" customWidth="1"/>
    <col min="14591" max="14594" width="7" style="1" customWidth="1"/>
    <col min="14595" max="14596" width="6.7109375" style="1" customWidth="1"/>
    <col min="14597" max="14597" width="0.5703125" style="1" customWidth="1"/>
    <col min="14598" max="14598" width="1.85546875" style="1" customWidth="1"/>
    <col min="14599" max="14842" width="9.140625" style="1"/>
    <col min="14843" max="14843" width="3.7109375" style="1" customWidth="1"/>
    <col min="14844" max="14844" width="16.7109375" style="1" customWidth="1"/>
    <col min="14845" max="14845" width="15.7109375" style="1" customWidth="1"/>
    <col min="14846" max="14846" width="8.5703125" style="1" customWidth="1"/>
    <col min="14847" max="14850" width="7" style="1" customWidth="1"/>
    <col min="14851" max="14852" width="6.7109375" style="1" customWidth="1"/>
    <col min="14853" max="14853" width="0.5703125" style="1" customWidth="1"/>
    <col min="14854" max="14854" width="1.85546875" style="1" customWidth="1"/>
    <col min="14855" max="15098" width="9.140625" style="1"/>
    <col min="15099" max="15099" width="3.7109375" style="1" customWidth="1"/>
    <col min="15100" max="15100" width="16.7109375" style="1" customWidth="1"/>
    <col min="15101" max="15101" width="15.7109375" style="1" customWidth="1"/>
    <col min="15102" max="15102" width="8.5703125" style="1" customWidth="1"/>
    <col min="15103" max="15106" width="7" style="1" customWidth="1"/>
    <col min="15107" max="15108" width="6.7109375" style="1" customWidth="1"/>
    <col min="15109" max="15109" width="0.5703125" style="1" customWidth="1"/>
    <col min="15110" max="15110" width="1.85546875" style="1" customWidth="1"/>
    <col min="15111" max="15354" width="9.140625" style="1"/>
    <col min="15355" max="15355" width="3.7109375" style="1" customWidth="1"/>
    <col min="15356" max="15356" width="16.7109375" style="1" customWidth="1"/>
    <col min="15357" max="15357" width="15.7109375" style="1" customWidth="1"/>
    <col min="15358" max="15358" width="8.5703125" style="1" customWidth="1"/>
    <col min="15359" max="15362" width="7" style="1" customWidth="1"/>
    <col min="15363" max="15364" width="6.7109375" style="1" customWidth="1"/>
    <col min="15365" max="15365" width="0.5703125" style="1" customWidth="1"/>
    <col min="15366" max="15366" width="1.85546875" style="1" customWidth="1"/>
    <col min="15367" max="15610" width="9.140625" style="1"/>
    <col min="15611" max="15611" width="3.7109375" style="1" customWidth="1"/>
    <col min="15612" max="15612" width="16.7109375" style="1" customWidth="1"/>
    <col min="15613" max="15613" width="15.7109375" style="1" customWidth="1"/>
    <col min="15614" max="15614" width="8.5703125" style="1" customWidth="1"/>
    <col min="15615" max="15618" width="7" style="1" customWidth="1"/>
    <col min="15619" max="15620" width="6.7109375" style="1" customWidth="1"/>
    <col min="15621" max="15621" width="0.5703125" style="1" customWidth="1"/>
    <col min="15622" max="15622" width="1.85546875" style="1" customWidth="1"/>
    <col min="15623" max="15866" width="9.140625" style="1"/>
    <col min="15867" max="15867" width="3.7109375" style="1" customWidth="1"/>
    <col min="15868" max="15868" width="16.7109375" style="1" customWidth="1"/>
    <col min="15869" max="15869" width="15.7109375" style="1" customWidth="1"/>
    <col min="15870" max="15870" width="8.5703125" style="1" customWidth="1"/>
    <col min="15871" max="15874" width="7" style="1" customWidth="1"/>
    <col min="15875" max="15876" width="6.7109375" style="1" customWidth="1"/>
    <col min="15877" max="15877" width="0.5703125" style="1" customWidth="1"/>
    <col min="15878" max="15878" width="1.85546875" style="1" customWidth="1"/>
    <col min="15879" max="16122" width="9.140625" style="1"/>
    <col min="16123" max="16123" width="3.7109375" style="1" customWidth="1"/>
    <col min="16124" max="16124" width="16.7109375" style="1" customWidth="1"/>
    <col min="16125" max="16125" width="15.7109375" style="1" customWidth="1"/>
    <col min="16126" max="16126" width="8.5703125" style="1" customWidth="1"/>
    <col min="16127" max="16130" width="7" style="1" customWidth="1"/>
    <col min="16131" max="16132" width="6.7109375" style="1" customWidth="1"/>
    <col min="16133" max="16133" width="0.5703125" style="1" customWidth="1"/>
    <col min="16134" max="16134" width="1.85546875" style="1" customWidth="1"/>
    <col min="16135" max="16384" width="9.140625" style="1"/>
  </cols>
  <sheetData>
    <row r="1" spans="1:16" ht="15" customHeight="1" x14ac:dyDescent="0.2">
      <c r="B1" s="2" t="s">
        <v>111</v>
      </c>
      <c r="C1" s="2"/>
      <c r="D1" s="31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8.75" customHeight="1" x14ac:dyDescent="0.2">
      <c r="A2" s="171" t="s">
        <v>121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ht="14.25" customHeight="1" x14ac:dyDescent="0.2">
      <c r="H3" s="34"/>
      <c r="I3" s="180" t="s">
        <v>119</v>
      </c>
      <c r="J3" s="180"/>
      <c r="K3" s="180"/>
      <c r="L3" s="180"/>
      <c r="M3" s="180"/>
      <c r="N3" s="180"/>
      <c r="O3" s="180"/>
      <c r="P3" s="180"/>
    </row>
    <row r="4" spans="1:16" s="5" customFormat="1" ht="15" customHeight="1" x14ac:dyDescent="0.2">
      <c r="A4" s="173" t="s">
        <v>1</v>
      </c>
      <c r="B4" s="149" t="s">
        <v>2</v>
      </c>
      <c r="C4" s="149"/>
      <c r="D4" s="155" t="s">
        <v>3</v>
      </c>
      <c r="E4" s="174">
        <v>2008</v>
      </c>
      <c r="F4" s="174">
        <v>2009</v>
      </c>
      <c r="G4" s="174">
        <v>2010</v>
      </c>
      <c r="H4" s="174">
        <v>2011</v>
      </c>
      <c r="I4" s="174">
        <v>2012</v>
      </c>
      <c r="J4" s="174">
        <v>2013</v>
      </c>
      <c r="K4" s="174">
        <v>2014</v>
      </c>
      <c r="L4" s="174">
        <v>2015</v>
      </c>
      <c r="M4" s="174">
        <v>2016</v>
      </c>
      <c r="N4" s="174">
        <v>2017</v>
      </c>
      <c r="O4" s="167" t="s">
        <v>118</v>
      </c>
      <c r="P4" s="168"/>
    </row>
    <row r="5" spans="1:16" s="5" customFormat="1" ht="15" customHeight="1" x14ac:dyDescent="0.2">
      <c r="A5" s="173"/>
      <c r="B5" s="149"/>
      <c r="C5" s="149"/>
      <c r="D5" s="155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23" t="s">
        <v>4</v>
      </c>
      <c r="P5" s="123" t="s">
        <v>5</v>
      </c>
    </row>
    <row r="6" spans="1:16" s="5" customFormat="1" ht="13.5" customHeight="1" x14ac:dyDescent="0.2">
      <c r="A6" s="122">
        <v>1</v>
      </c>
      <c r="B6" s="149" t="s">
        <v>6</v>
      </c>
      <c r="C6" s="149"/>
      <c r="D6" s="120" t="s">
        <v>7</v>
      </c>
      <c r="E6" s="49">
        <v>3</v>
      </c>
      <c r="F6" s="49">
        <v>3</v>
      </c>
      <c r="G6" s="15">
        <v>3</v>
      </c>
      <c r="H6" s="15">
        <v>3</v>
      </c>
      <c r="I6" s="15">
        <v>3</v>
      </c>
      <c r="J6" s="15">
        <v>4</v>
      </c>
      <c r="K6" s="15">
        <v>4</v>
      </c>
      <c r="L6" s="15">
        <v>4</v>
      </c>
      <c r="M6" s="15">
        <v>4</v>
      </c>
      <c r="N6" s="15">
        <v>4</v>
      </c>
      <c r="O6" s="219">
        <f>N6-M6</f>
        <v>0</v>
      </c>
      <c r="P6" s="127">
        <f>N6/M6*100</f>
        <v>100</v>
      </c>
    </row>
    <row r="7" spans="1:16" s="5" customFormat="1" ht="13.5" customHeight="1" x14ac:dyDescent="0.2">
      <c r="A7" s="122">
        <v>2</v>
      </c>
      <c r="B7" s="149" t="s">
        <v>8</v>
      </c>
      <c r="C7" s="149"/>
      <c r="D7" s="120" t="s">
        <v>9</v>
      </c>
      <c r="E7" s="49">
        <v>2135</v>
      </c>
      <c r="F7" s="49">
        <v>2135</v>
      </c>
      <c r="G7" s="49">
        <v>2135</v>
      </c>
      <c r="H7" s="49">
        <v>2135</v>
      </c>
      <c r="I7" s="49">
        <v>2135</v>
      </c>
      <c r="J7" s="49">
        <v>2135</v>
      </c>
      <c r="K7" s="49">
        <v>2135</v>
      </c>
      <c r="L7" s="49">
        <v>2135</v>
      </c>
      <c r="M7" s="49">
        <v>2135</v>
      </c>
      <c r="N7" s="49">
        <v>2135</v>
      </c>
      <c r="O7" s="219">
        <f t="shared" ref="O7:O70" si="0">N7-M7</f>
        <v>0</v>
      </c>
      <c r="P7" s="127">
        <f t="shared" ref="P7:P70" si="1">N7/M7*100</f>
        <v>100</v>
      </c>
    </row>
    <row r="8" spans="1:16" s="5" customFormat="1" ht="13.5" customHeight="1" x14ac:dyDescent="0.2">
      <c r="A8" s="122">
        <v>3</v>
      </c>
      <c r="B8" s="149" t="s">
        <v>10</v>
      </c>
      <c r="C8" s="149"/>
      <c r="D8" s="120" t="s">
        <v>11</v>
      </c>
      <c r="E8" s="49">
        <v>140</v>
      </c>
      <c r="F8" s="49">
        <v>140</v>
      </c>
      <c r="G8" s="49">
        <v>140</v>
      </c>
      <c r="H8" s="49">
        <v>140</v>
      </c>
      <c r="I8" s="49">
        <v>140</v>
      </c>
      <c r="J8" s="49">
        <v>140</v>
      </c>
      <c r="K8" s="49">
        <v>140</v>
      </c>
      <c r="L8" s="49">
        <v>140</v>
      </c>
      <c r="M8" s="49">
        <v>140</v>
      </c>
      <c r="N8" s="49">
        <v>140</v>
      </c>
      <c r="O8" s="219">
        <f t="shared" si="0"/>
        <v>0</v>
      </c>
      <c r="P8" s="127">
        <f t="shared" si="1"/>
        <v>100</v>
      </c>
    </row>
    <row r="9" spans="1:16" s="5" customFormat="1" ht="18" customHeight="1" x14ac:dyDescent="0.2">
      <c r="A9" s="8">
        <v>4</v>
      </c>
      <c r="B9" s="154" t="s">
        <v>12</v>
      </c>
      <c r="C9" s="154"/>
      <c r="D9" s="9" t="s">
        <v>13</v>
      </c>
      <c r="E9" s="50">
        <v>708</v>
      </c>
      <c r="F9" s="50">
        <v>727</v>
      </c>
      <c r="G9" s="50">
        <v>725</v>
      </c>
      <c r="H9" s="50">
        <v>737</v>
      </c>
      <c r="I9" s="50">
        <v>738</v>
      </c>
      <c r="J9" s="50">
        <v>724</v>
      </c>
      <c r="K9" s="50">
        <v>720</v>
      </c>
      <c r="L9" s="50">
        <v>735</v>
      </c>
      <c r="M9" s="50">
        <v>755</v>
      </c>
      <c r="N9" s="108">
        <f>N10+N11</f>
        <v>764</v>
      </c>
      <c r="O9" s="219">
        <f t="shared" si="0"/>
        <v>9</v>
      </c>
      <c r="P9" s="127">
        <f t="shared" si="1"/>
        <v>101.19205298013244</v>
      </c>
    </row>
    <row r="10" spans="1:16" s="5" customFormat="1" ht="13.5" customHeight="1" x14ac:dyDescent="0.2">
      <c r="A10" s="122">
        <v>5</v>
      </c>
      <c r="B10" s="149" t="s">
        <v>14</v>
      </c>
      <c r="C10" s="149"/>
      <c r="D10" s="120" t="s">
        <v>13</v>
      </c>
      <c r="E10" s="49">
        <v>335</v>
      </c>
      <c r="F10" s="49">
        <v>339</v>
      </c>
      <c r="G10" s="49">
        <v>329</v>
      </c>
      <c r="H10" s="49">
        <v>332</v>
      </c>
      <c r="I10" s="49">
        <v>428</v>
      </c>
      <c r="J10" s="49">
        <v>378</v>
      </c>
      <c r="K10" s="49">
        <v>356</v>
      </c>
      <c r="L10" s="49">
        <v>319</v>
      </c>
      <c r="M10" s="49">
        <v>323</v>
      </c>
      <c r="N10" s="66">
        <v>323</v>
      </c>
      <c r="O10" s="219">
        <f t="shared" si="0"/>
        <v>0</v>
      </c>
      <c r="P10" s="127">
        <f t="shared" si="1"/>
        <v>100</v>
      </c>
    </row>
    <row r="11" spans="1:16" s="5" customFormat="1" ht="13.5" customHeight="1" x14ac:dyDescent="0.2">
      <c r="A11" s="122">
        <v>6</v>
      </c>
      <c r="B11" s="149" t="s">
        <v>15</v>
      </c>
      <c r="C11" s="149"/>
      <c r="D11" s="120" t="s">
        <v>13</v>
      </c>
      <c r="E11" s="49">
        <v>373</v>
      </c>
      <c r="F11" s="49">
        <v>388</v>
      </c>
      <c r="G11" s="49">
        <v>396</v>
      </c>
      <c r="H11" s="49">
        <v>405</v>
      </c>
      <c r="I11" s="49">
        <v>310</v>
      </c>
      <c r="J11" s="49">
        <v>346</v>
      </c>
      <c r="K11" s="49">
        <v>364</v>
      </c>
      <c r="L11" s="49">
        <v>416</v>
      </c>
      <c r="M11" s="49">
        <v>432</v>
      </c>
      <c r="N11" s="66">
        <v>441</v>
      </c>
      <c r="O11" s="219">
        <f t="shared" si="0"/>
        <v>9</v>
      </c>
      <c r="P11" s="127">
        <f t="shared" si="1"/>
        <v>102.08333333333333</v>
      </c>
    </row>
    <row r="12" spans="1:16" s="5" customFormat="1" ht="13.5" customHeight="1" x14ac:dyDescent="0.2">
      <c r="A12" s="122">
        <v>7</v>
      </c>
      <c r="B12" s="149" t="s">
        <v>16</v>
      </c>
      <c r="C12" s="149"/>
      <c r="D12" s="120" t="s">
        <v>17</v>
      </c>
      <c r="E12" s="51">
        <f t="shared" ref="E12:N12" si="2">E11/E9*100</f>
        <v>52.683615819209038</v>
      </c>
      <c r="F12" s="51">
        <v>53.370013755158183</v>
      </c>
      <c r="G12" s="51">
        <f t="shared" si="2"/>
        <v>54.620689655172413</v>
      </c>
      <c r="H12" s="51">
        <f t="shared" si="2"/>
        <v>54.952510176390781</v>
      </c>
      <c r="I12" s="51">
        <f t="shared" si="2"/>
        <v>42.005420054200542</v>
      </c>
      <c r="J12" s="51">
        <f t="shared" si="2"/>
        <v>47.790055248618785</v>
      </c>
      <c r="K12" s="51">
        <f t="shared" si="2"/>
        <v>50.555555555555557</v>
      </c>
      <c r="L12" s="51">
        <f t="shared" si="2"/>
        <v>56.598639455782319</v>
      </c>
      <c r="M12" s="51">
        <f t="shared" si="2"/>
        <v>57.218543046357617</v>
      </c>
      <c r="N12" s="105">
        <f t="shared" si="2"/>
        <v>57.722513089005233</v>
      </c>
      <c r="O12" s="127">
        <f t="shared" si="0"/>
        <v>0.50397004264761591</v>
      </c>
      <c r="P12" s="127">
        <f t="shared" si="1"/>
        <v>100.88078097731238</v>
      </c>
    </row>
    <row r="13" spans="1:16" s="5" customFormat="1" ht="13.5" customHeight="1" x14ac:dyDescent="0.2">
      <c r="A13" s="122">
        <v>8</v>
      </c>
      <c r="B13" s="149" t="s">
        <v>18</v>
      </c>
      <c r="C13" s="149"/>
      <c r="D13" s="120" t="s">
        <v>13</v>
      </c>
      <c r="E13" s="49">
        <v>200</v>
      </c>
      <c r="F13" s="49">
        <v>188</v>
      </c>
      <c r="G13" s="15">
        <v>187</v>
      </c>
      <c r="H13" s="15">
        <v>187</v>
      </c>
      <c r="I13" s="15">
        <v>231</v>
      </c>
      <c r="J13" s="15">
        <v>226</v>
      </c>
      <c r="K13" s="15">
        <v>225</v>
      </c>
      <c r="L13" s="15">
        <f>735-491</f>
        <v>244</v>
      </c>
      <c r="M13" s="15">
        <f>755-501</f>
        <v>254</v>
      </c>
      <c r="N13" s="66">
        <v>252</v>
      </c>
      <c r="O13" s="219">
        <f t="shared" si="0"/>
        <v>-2</v>
      </c>
      <c r="P13" s="127">
        <f t="shared" si="1"/>
        <v>99.212598425196859</v>
      </c>
    </row>
    <row r="14" spans="1:16" s="5" customFormat="1" ht="13.5" customHeight="1" x14ac:dyDescent="0.2">
      <c r="A14" s="122">
        <v>9</v>
      </c>
      <c r="B14" s="164" t="s">
        <v>19</v>
      </c>
      <c r="C14" s="164"/>
      <c r="D14" s="120" t="s">
        <v>17</v>
      </c>
      <c r="E14" s="51">
        <f t="shared" ref="E14:N14" si="3">E13/E9*100</f>
        <v>28.248587570621471</v>
      </c>
      <c r="F14" s="51">
        <v>25.859697386519947</v>
      </c>
      <c r="G14" s="51">
        <f t="shared" si="3"/>
        <v>25.793103448275861</v>
      </c>
      <c r="H14" s="51">
        <f t="shared" si="3"/>
        <v>25.373134328358208</v>
      </c>
      <c r="I14" s="51">
        <f t="shared" si="3"/>
        <v>31.300813008130078</v>
      </c>
      <c r="J14" s="51">
        <f t="shared" si="3"/>
        <v>31.215469613259668</v>
      </c>
      <c r="K14" s="51">
        <f t="shared" si="3"/>
        <v>31.25</v>
      </c>
      <c r="L14" s="51">
        <f t="shared" si="3"/>
        <v>33.197278911564624</v>
      </c>
      <c r="M14" s="51">
        <f t="shared" si="3"/>
        <v>33.642384105960268</v>
      </c>
      <c r="N14" s="12">
        <f t="shared" si="3"/>
        <v>32.984293193717278</v>
      </c>
      <c r="O14" s="127">
        <f t="shared" si="0"/>
        <v>-0.6580909122429901</v>
      </c>
      <c r="P14" s="127">
        <f t="shared" si="1"/>
        <v>98.043863626994266</v>
      </c>
    </row>
    <row r="15" spans="1:16" s="5" customFormat="1" ht="24.75" customHeight="1" x14ac:dyDescent="0.2">
      <c r="A15" s="122">
        <v>10</v>
      </c>
      <c r="B15" s="149" t="s">
        <v>20</v>
      </c>
      <c r="C15" s="149"/>
      <c r="D15" s="120" t="s">
        <v>13</v>
      </c>
      <c r="E15" s="49">
        <v>332</v>
      </c>
      <c r="F15" s="49">
        <v>315</v>
      </c>
      <c r="G15" s="15">
        <v>304</v>
      </c>
      <c r="H15" s="15">
        <v>297</v>
      </c>
      <c r="I15" s="15">
        <v>327</v>
      </c>
      <c r="J15" s="15">
        <v>325</v>
      </c>
      <c r="K15" s="15">
        <v>317</v>
      </c>
      <c r="L15" s="15">
        <v>388</v>
      </c>
      <c r="M15" s="15">
        <v>403</v>
      </c>
      <c r="N15" s="66">
        <v>403</v>
      </c>
      <c r="O15" s="219">
        <f t="shared" si="0"/>
        <v>0</v>
      </c>
      <c r="P15" s="127">
        <f t="shared" si="1"/>
        <v>100</v>
      </c>
    </row>
    <row r="16" spans="1:16" s="5" customFormat="1" ht="13.5" customHeight="1" x14ac:dyDescent="0.2">
      <c r="A16" s="122">
        <v>11</v>
      </c>
      <c r="B16" s="164" t="s">
        <v>19</v>
      </c>
      <c r="C16" s="164"/>
      <c r="D16" s="120" t="s">
        <v>17</v>
      </c>
      <c r="E16" s="51">
        <f t="shared" ref="E16:N16" si="4">E15/E9*100</f>
        <v>46.89265536723164</v>
      </c>
      <c r="F16" s="51">
        <v>43.328748280605225</v>
      </c>
      <c r="G16" s="51">
        <f t="shared" si="4"/>
        <v>41.931034482758619</v>
      </c>
      <c r="H16" s="51">
        <f t="shared" si="4"/>
        <v>40.298507462686565</v>
      </c>
      <c r="I16" s="51">
        <f t="shared" si="4"/>
        <v>44.308943089430898</v>
      </c>
      <c r="J16" s="51">
        <f t="shared" si="4"/>
        <v>44.889502762430936</v>
      </c>
      <c r="K16" s="51">
        <f t="shared" si="4"/>
        <v>44.027777777777779</v>
      </c>
      <c r="L16" s="51">
        <f t="shared" si="4"/>
        <v>52.789115646258502</v>
      </c>
      <c r="M16" s="51">
        <f t="shared" si="4"/>
        <v>53.377483443708606</v>
      </c>
      <c r="N16" s="12">
        <f t="shared" si="4"/>
        <v>52.748691099476439</v>
      </c>
      <c r="O16" s="127">
        <f t="shared" si="0"/>
        <v>-0.62879234423216701</v>
      </c>
      <c r="P16" s="127">
        <f t="shared" si="1"/>
        <v>98.821989528795811</v>
      </c>
    </row>
    <row r="17" spans="1:18" s="5" customFormat="1" ht="13.5" customHeight="1" x14ac:dyDescent="0.2">
      <c r="A17" s="122">
        <v>12</v>
      </c>
      <c r="B17" s="149" t="s">
        <v>21</v>
      </c>
      <c r="C17" s="149"/>
      <c r="D17" s="120" t="s">
        <v>13</v>
      </c>
      <c r="E17" s="49">
        <v>199</v>
      </c>
      <c r="F17" s="49">
        <v>219</v>
      </c>
      <c r="G17" s="15">
        <v>237</v>
      </c>
      <c r="H17" s="15">
        <v>235</v>
      </c>
      <c r="I17" s="15">
        <v>283</v>
      </c>
      <c r="J17" s="15">
        <v>286</v>
      </c>
      <c r="K17" s="15">
        <v>295</v>
      </c>
      <c r="L17" s="109"/>
      <c r="M17" s="15">
        <f>823-447</f>
        <v>376</v>
      </c>
      <c r="N17" s="66">
        <v>377</v>
      </c>
      <c r="O17" s="219">
        <f t="shared" si="0"/>
        <v>1</v>
      </c>
      <c r="P17" s="127">
        <f t="shared" si="1"/>
        <v>100.2659574468085</v>
      </c>
    </row>
    <row r="18" spans="1:18" s="5" customFormat="1" ht="13.5" customHeight="1" x14ac:dyDescent="0.2">
      <c r="A18" s="122">
        <v>13</v>
      </c>
      <c r="B18" s="164" t="s">
        <v>19</v>
      </c>
      <c r="C18" s="164"/>
      <c r="D18" s="120" t="s">
        <v>17</v>
      </c>
      <c r="E18" s="51">
        <f t="shared" ref="E18:N18" si="5">E17/E9*100</f>
        <v>28.10734463276836</v>
      </c>
      <c r="F18" s="51">
        <v>30.12379642365887</v>
      </c>
      <c r="G18" s="51">
        <f t="shared" si="5"/>
        <v>32.689655172413794</v>
      </c>
      <c r="H18" s="51">
        <f t="shared" si="5"/>
        <v>31.886024423337854</v>
      </c>
      <c r="I18" s="51">
        <f t="shared" si="5"/>
        <v>38.346883468834683</v>
      </c>
      <c r="J18" s="51">
        <f t="shared" si="5"/>
        <v>39.502762430939228</v>
      </c>
      <c r="K18" s="51">
        <f t="shared" si="5"/>
        <v>40.972222222222221</v>
      </c>
      <c r="L18" s="51">
        <f t="shared" si="5"/>
        <v>0</v>
      </c>
      <c r="M18" s="51">
        <f t="shared" si="5"/>
        <v>49.801324503311257</v>
      </c>
      <c r="N18" s="12">
        <f t="shared" si="5"/>
        <v>49.345549738219894</v>
      </c>
      <c r="O18" s="127">
        <f t="shared" si="0"/>
        <v>-0.45577476509136261</v>
      </c>
      <c r="P18" s="127">
        <f t="shared" si="1"/>
        <v>99.08481396903197</v>
      </c>
    </row>
    <row r="19" spans="1:18" s="5" customFormat="1" ht="18" customHeight="1" x14ac:dyDescent="0.2">
      <c r="A19" s="8">
        <v>14</v>
      </c>
      <c r="B19" s="154" t="s">
        <v>22</v>
      </c>
      <c r="C19" s="154"/>
      <c r="D19" s="9" t="s">
        <v>23</v>
      </c>
      <c r="E19" s="50">
        <v>2339</v>
      </c>
      <c r="F19" s="50">
        <v>2404</v>
      </c>
      <c r="G19" s="50">
        <v>2387</v>
      </c>
      <c r="H19" s="50">
        <v>2386</v>
      </c>
      <c r="I19" s="50">
        <v>2391</v>
      </c>
      <c r="J19" s="50">
        <v>2342</v>
      </c>
      <c r="K19" s="50">
        <v>2360</v>
      </c>
      <c r="L19" s="50">
        <v>2398</v>
      </c>
      <c r="M19" s="50">
        <v>2468</v>
      </c>
      <c r="N19" s="22">
        <f t="shared" ref="N19" si="6">N20+N21</f>
        <v>2468</v>
      </c>
      <c r="O19" s="219">
        <f t="shared" si="0"/>
        <v>0</v>
      </c>
      <c r="P19" s="127">
        <f t="shared" si="1"/>
        <v>100</v>
      </c>
    </row>
    <row r="20" spans="1:18" s="5" customFormat="1" ht="13.5" customHeight="1" x14ac:dyDescent="0.2">
      <c r="A20" s="122">
        <v>15</v>
      </c>
      <c r="B20" s="149" t="s">
        <v>24</v>
      </c>
      <c r="C20" s="149"/>
      <c r="D20" s="120" t="s">
        <v>23</v>
      </c>
      <c r="E20" s="49">
        <v>1143</v>
      </c>
      <c r="F20" s="49">
        <v>1168</v>
      </c>
      <c r="G20" s="49">
        <v>1168</v>
      </c>
      <c r="H20" s="49">
        <v>1179</v>
      </c>
      <c r="I20" s="49">
        <v>1190</v>
      </c>
      <c r="J20" s="49">
        <v>1148</v>
      </c>
      <c r="K20" s="49">
        <v>1165</v>
      </c>
      <c r="L20" s="49">
        <v>1197</v>
      </c>
      <c r="M20" s="49">
        <v>1236</v>
      </c>
      <c r="N20" s="49">
        <v>1237</v>
      </c>
      <c r="O20" s="219">
        <f t="shared" si="0"/>
        <v>1</v>
      </c>
      <c r="P20" s="127">
        <f t="shared" si="1"/>
        <v>100.08090614886731</v>
      </c>
    </row>
    <row r="21" spans="1:18" s="5" customFormat="1" ht="13.5" customHeight="1" x14ac:dyDescent="0.2">
      <c r="A21" s="122">
        <v>16</v>
      </c>
      <c r="B21" s="149" t="s">
        <v>25</v>
      </c>
      <c r="C21" s="149"/>
      <c r="D21" s="120" t="s">
        <v>23</v>
      </c>
      <c r="E21" s="49">
        <v>1196</v>
      </c>
      <c r="F21" s="49">
        <v>1236</v>
      </c>
      <c r="G21" s="49">
        <v>1219</v>
      </c>
      <c r="H21" s="49">
        <v>1207</v>
      </c>
      <c r="I21" s="49">
        <v>1201</v>
      </c>
      <c r="J21" s="49">
        <v>1194</v>
      </c>
      <c r="K21" s="49">
        <v>1195</v>
      </c>
      <c r="L21" s="49">
        <v>1201</v>
      </c>
      <c r="M21" s="49">
        <v>1232</v>
      </c>
      <c r="N21" s="49">
        <v>1231</v>
      </c>
      <c r="O21" s="219">
        <f t="shared" si="0"/>
        <v>-1</v>
      </c>
      <c r="P21" s="127">
        <f t="shared" si="1"/>
        <v>99.918831168831161</v>
      </c>
    </row>
    <row r="22" spans="1:18" s="5" customFormat="1" ht="13.5" customHeight="1" x14ac:dyDescent="0.2">
      <c r="A22" s="122">
        <v>17</v>
      </c>
      <c r="B22" s="149" t="s">
        <v>26</v>
      </c>
      <c r="C22" s="149"/>
      <c r="D22" s="120" t="s">
        <v>23</v>
      </c>
      <c r="E22" s="49">
        <v>1063</v>
      </c>
      <c r="F22" s="49">
        <v>1106</v>
      </c>
      <c r="G22" s="49">
        <v>1070</v>
      </c>
      <c r="H22" s="49">
        <v>1055</v>
      </c>
      <c r="I22" s="49">
        <v>1349</v>
      </c>
      <c r="J22" s="49">
        <v>1184</v>
      </c>
      <c r="K22" s="49">
        <v>1118</v>
      </c>
      <c r="L22" s="49">
        <v>992</v>
      </c>
      <c r="M22" s="49">
        <v>1013</v>
      </c>
      <c r="N22" s="49">
        <v>1004</v>
      </c>
      <c r="O22" s="219">
        <f t="shared" si="0"/>
        <v>-9</v>
      </c>
      <c r="P22" s="127">
        <f t="shared" si="1"/>
        <v>99.111549851924977</v>
      </c>
      <c r="R22" s="118"/>
    </row>
    <row r="23" spans="1:18" s="5" customFormat="1" ht="13.5" customHeight="1" x14ac:dyDescent="0.2">
      <c r="A23" s="122">
        <v>18</v>
      </c>
      <c r="B23" s="163" t="s">
        <v>15</v>
      </c>
      <c r="C23" s="163"/>
      <c r="D23" s="120" t="s">
        <v>23</v>
      </c>
      <c r="E23" s="49">
        <f>E19-E22</f>
        <v>1276</v>
      </c>
      <c r="F23" s="49">
        <v>1298</v>
      </c>
      <c r="G23" s="49">
        <f>G19-G22</f>
        <v>1317</v>
      </c>
      <c r="H23" s="49">
        <v>1331</v>
      </c>
      <c r="I23" s="49">
        <v>1042</v>
      </c>
      <c r="J23" s="49">
        <v>1158</v>
      </c>
      <c r="K23" s="49">
        <v>1242</v>
      </c>
      <c r="L23" s="49">
        <v>1406</v>
      </c>
      <c r="M23" s="49">
        <v>1455</v>
      </c>
      <c r="N23" s="49">
        <v>1464</v>
      </c>
      <c r="O23" s="219">
        <f t="shared" si="0"/>
        <v>9</v>
      </c>
      <c r="P23" s="127">
        <f t="shared" si="1"/>
        <v>100.61855670103093</v>
      </c>
    </row>
    <row r="24" spans="1:18" s="5" customFormat="1" ht="13.5" customHeight="1" x14ac:dyDescent="0.2">
      <c r="A24" s="122">
        <v>19</v>
      </c>
      <c r="B24" s="149" t="s">
        <v>27</v>
      </c>
      <c r="C24" s="149"/>
      <c r="D24" s="120" t="s">
        <v>23</v>
      </c>
      <c r="E24" s="49">
        <f>E19-E25-E26</f>
        <v>674</v>
      </c>
      <c r="F24" s="49">
        <v>646</v>
      </c>
      <c r="G24" s="49">
        <f>G19-G25-G26</f>
        <v>641</v>
      </c>
      <c r="H24" s="49">
        <f>H19-H25-H26</f>
        <v>641</v>
      </c>
      <c r="I24" s="49">
        <v>639</v>
      </c>
      <c r="J24" s="49">
        <v>638</v>
      </c>
      <c r="K24" s="49">
        <v>646</v>
      </c>
      <c r="L24" s="49">
        <v>680</v>
      </c>
      <c r="M24" s="49">
        <v>693</v>
      </c>
      <c r="N24" s="49">
        <v>691</v>
      </c>
      <c r="O24" s="219">
        <f t="shared" si="0"/>
        <v>-2</v>
      </c>
      <c r="P24" s="127">
        <f t="shared" si="1"/>
        <v>99.711399711399707</v>
      </c>
      <c r="R24" s="118"/>
    </row>
    <row r="25" spans="1:18" s="5" customFormat="1" ht="13.5" customHeight="1" x14ac:dyDescent="0.2">
      <c r="A25" s="122">
        <v>20</v>
      </c>
      <c r="B25" s="162" t="s">
        <v>28</v>
      </c>
      <c r="C25" s="162"/>
      <c r="D25" s="120" t="s">
        <v>23</v>
      </c>
      <c r="E25" s="49">
        <v>1528</v>
      </c>
      <c r="F25" s="49">
        <v>1616</v>
      </c>
      <c r="G25" s="49">
        <v>1612</v>
      </c>
      <c r="H25" s="49">
        <v>1611</v>
      </c>
      <c r="I25" s="49">
        <v>1613</v>
      </c>
      <c r="J25" s="49">
        <v>1560</v>
      </c>
      <c r="K25" s="49">
        <v>1570</v>
      </c>
      <c r="L25" s="49">
        <f>811+754</f>
        <v>1565</v>
      </c>
      <c r="M25" s="49">
        <v>1606</v>
      </c>
      <c r="N25" s="49">
        <v>1595</v>
      </c>
      <c r="O25" s="219">
        <f t="shared" si="0"/>
        <v>-11</v>
      </c>
      <c r="P25" s="127">
        <f t="shared" si="1"/>
        <v>99.315068493150676</v>
      </c>
    </row>
    <row r="26" spans="1:18" s="5" customFormat="1" ht="13.5" customHeight="1" x14ac:dyDescent="0.2">
      <c r="A26" s="122">
        <v>21</v>
      </c>
      <c r="B26" s="162" t="s">
        <v>29</v>
      </c>
      <c r="C26" s="162"/>
      <c r="D26" s="120" t="s">
        <v>23</v>
      </c>
      <c r="E26" s="49">
        <v>137</v>
      </c>
      <c r="F26" s="49">
        <v>142</v>
      </c>
      <c r="G26" s="49">
        <v>134</v>
      </c>
      <c r="H26" s="49">
        <v>134</v>
      </c>
      <c r="I26" s="49">
        <v>139</v>
      </c>
      <c r="J26" s="49">
        <v>144</v>
      </c>
      <c r="K26" s="49">
        <v>144</v>
      </c>
      <c r="L26" s="49">
        <f>L19*0.064</f>
        <v>153.47200000000001</v>
      </c>
      <c r="M26" s="49">
        <v>169</v>
      </c>
      <c r="N26" s="49">
        <v>182</v>
      </c>
      <c r="O26" s="219">
        <f t="shared" si="0"/>
        <v>13</v>
      </c>
      <c r="P26" s="127">
        <f t="shared" si="1"/>
        <v>107.69230769230769</v>
      </c>
    </row>
    <row r="27" spans="1:18" s="5" customFormat="1" ht="13.5" customHeight="1" x14ac:dyDescent="0.2">
      <c r="A27" s="122">
        <v>22</v>
      </c>
      <c r="B27" s="149" t="s">
        <v>30</v>
      </c>
      <c r="C27" s="149"/>
      <c r="D27" s="120" t="s">
        <v>23</v>
      </c>
      <c r="E27" s="15">
        <v>8</v>
      </c>
      <c r="F27" s="15">
        <v>8</v>
      </c>
      <c r="G27" s="15">
        <v>7</v>
      </c>
      <c r="H27" s="15">
        <v>7</v>
      </c>
      <c r="I27" s="15">
        <v>5</v>
      </c>
      <c r="J27" s="15">
        <v>8</v>
      </c>
      <c r="K27" s="15">
        <v>9</v>
      </c>
      <c r="L27" s="15">
        <v>7</v>
      </c>
      <c r="M27" s="15">
        <v>7</v>
      </c>
      <c r="N27" s="15">
        <v>7</v>
      </c>
      <c r="O27" s="219">
        <f t="shared" si="0"/>
        <v>0</v>
      </c>
      <c r="P27" s="127">
        <f t="shared" si="1"/>
        <v>100</v>
      </c>
    </row>
    <row r="28" spans="1:18" s="5" customFormat="1" ht="13.5" customHeight="1" x14ac:dyDescent="0.2">
      <c r="A28" s="122">
        <v>23</v>
      </c>
      <c r="B28" s="149" t="s">
        <v>31</v>
      </c>
      <c r="C28" s="149"/>
      <c r="D28" s="120" t="s">
        <v>23</v>
      </c>
      <c r="E28" s="15">
        <v>64</v>
      </c>
      <c r="F28" s="15">
        <v>32</v>
      </c>
      <c r="G28" s="15">
        <v>42</v>
      </c>
      <c r="H28" s="15">
        <v>25</v>
      </c>
      <c r="I28" s="15">
        <v>20</v>
      </c>
      <c r="J28" s="15">
        <v>20</v>
      </c>
      <c r="K28" s="15">
        <v>22</v>
      </c>
      <c r="L28" s="15">
        <v>43</v>
      </c>
      <c r="M28" s="15">
        <v>38</v>
      </c>
      <c r="N28" s="15">
        <v>25</v>
      </c>
      <c r="O28" s="219">
        <f t="shared" si="0"/>
        <v>-13</v>
      </c>
      <c r="P28" s="127">
        <f t="shared" si="1"/>
        <v>65.789473684210535</v>
      </c>
    </row>
    <row r="29" spans="1:18" s="5" customFormat="1" ht="13.5" customHeight="1" x14ac:dyDescent="0.2">
      <c r="A29" s="122">
        <v>24</v>
      </c>
      <c r="B29" s="149" t="s">
        <v>32</v>
      </c>
      <c r="C29" s="149"/>
      <c r="D29" s="120" t="s">
        <v>23</v>
      </c>
      <c r="E29" s="15">
        <v>155</v>
      </c>
      <c r="F29" s="15">
        <v>107</v>
      </c>
      <c r="G29" s="15">
        <v>106</v>
      </c>
      <c r="H29" s="15">
        <v>148</v>
      </c>
      <c r="I29" s="15">
        <v>144</v>
      </c>
      <c r="J29" s="15">
        <v>128</v>
      </c>
      <c r="K29" s="15">
        <v>132</v>
      </c>
      <c r="L29" s="15">
        <v>175</v>
      </c>
      <c r="M29" s="15">
        <v>174</v>
      </c>
      <c r="N29" s="15">
        <v>185</v>
      </c>
      <c r="O29" s="219">
        <f t="shared" si="0"/>
        <v>11</v>
      </c>
      <c r="P29" s="127">
        <f t="shared" si="1"/>
        <v>106.32183908045978</v>
      </c>
    </row>
    <row r="30" spans="1:18" s="5" customFormat="1" ht="13.5" customHeight="1" x14ac:dyDescent="0.2">
      <c r="A30" s="122">
        <v>25</v>
      </c>
      <c r="B30" s="149" t="s">
        <v>33</v>
      </c>
      <c r="C30" s="149"/>
      <c r="D30" s="120" t="s">
        <v>23</v>
      </c>
      <c r="E30" s="15">
        <v>14</v>
      </c>
      <c r="F30" s="15">
        <v>24</v>
      </c>
      <c r="G30" s="15">
        <v>26</v>
      </c>
      <c r="H30" s="15">
        <v>38</v>
      </c>
      <c r="I30" s="15">
        <v>14</v>
      </c>
      <c r="J30" s="15">
        <v>31</v>
      </c>
      <c r="K30" s="15">
        <v>48</v>
      </c>
      <c r="L30" s="15">
        <v>51</v>
      </c>
      <c r="M30" s="15">
        <v>48</v>
      </c>
      <c r="N30" s="15">
        <v>36</v>
      </c>
      <c r="O30" s="219">
        <f t="shared" si="0"/>
        <v>-12</v>
      </c>
      <c r="P30" s="127">
        <f t="shared" si="1"/>
        <v>75</v>
      </c>
    </row>
    <row r="31" spans="1:18" s="5" customFormat="1" ht="13.5" customHeight="1" x14ac:dyDescent="0.2">
      <c r="A31" s="122">
        <v>26</v>
      </c>
      <c r="B31" s="149" t="s">
        <v>34</v>
      </c>
      <c r="C31" s="149"/>
      <c r="D31" s="120" t="s">
        <v>23</v>
      </c>
      <c r="E31" s="15">
        <v>120</v>
      </c>
      <c r="F31" s="15">
        <v>131</v>
      </c>
      <c r="G31" s="15">
        <v>93</v>
      </c>
      <c r="H31" s="15">
        <v>54</v>
      </c>
      <c r="I31" s="15">
        <v>41</v>
      </c>
      <c r="J31" s="15">
        <v>85</v>
      </c>
      <c r="K31" s="15">
        <v>76</v>
      </c>
      <c r="L31" s="15">
        <v>54</v>
      </c>
      <c r="M31" s="15">
        <v>57</v>
      </c>
      <c r="N31" s="15">
        <v>44</v>
      </c>
      <c r="O31" s="219">
        <f t="shared" si="0"/>
        <v>-13</v>
      </c>
      <c r="P31" s="127">
        <f t="shared" si="1"/>
        <v>77.192982456140342</v>
      </c>
    </row>
    <row r="32" spans="1:18" s="5" customFormat="1" ht="13.5" customHeight="1" x14ac:dyDescent="0.2">
      <c r="A32" s="122">
        <v>27</v>
      </c>
      <c r="B32" s="149" t="s">
        <v>35</v>
      </c>
      <c r="C32" s="149"/>
      <c r="D32" s="120" t="s">
        <v>23</v>
      </c>
      <c r="E32" s="49">
        <v>894</v>
      </c>
      <c r="F32" s="49">
        <v>665</v>
      </c>
      <c r="G32" s="49">
        <v>657</v>
      </c>
      <c r="H32" s="49">
        <v>820</v>
      </c>
      <c r="I32" s="49">
        <v>758</v>
      </c>
      <c r="J32" s="49">
        <v>741</v>
      </c>
      <c r="K32" s="49">
        <v>794</v>
      </c>
      <c r="L32" s="110"/>
      <c r="M32" s="110">
        <v>776</v>
      </c>
      <c r="N32" s="110">
        <v>801</v>
      </c>
      <c r="O32" s="219">
        <f t="shared" si="0"/>
        <v>25</v>
      </c>
      <c r="P32" s="127">
        <f t="shared" si="1"/>
        <v>103.22164948453609</v>
      </c>
    </row>
    <row r="33" spans="1:16" s="5" customFormat="1" ht="13.5" customHeight="1" x14ac:dyDescent="0.2">
      <c r="A33" s="122">
        <v>28</v>
      </c>
      <c r="B33" s="149" t="s">
        <v>36</v>
      </c>
      <c r="C33" s="149"/>
      <c r="D33" s="120" t="s">
        <v>23</v>
      </c>
      <c r="E33" s="15">
        <v>48</v>
      </c>
      <c r="F33" s="15">
        <v>53</v>
      </c>
      <c r="G33" s="15">
        <v>55</v>
      </c>
      <c r="H33" s="15">
        <v>35</v>
      </c>
      <c r="I33" s="15">
        <v>36</v>
      </c>
      <c r="J33" s="15">
        <v>70</v>
      </c>
      <c r="K33" s="15">
        <v>26</v>
      </c>
      <c r="L33" s="7">
        <v>10</v>
      </c>
      <c r="M33" s="7">
        <v>50</v>
      </c>
      <c r="N33" s="7">
        <v>59</v>
      </c>
      <c r="O33" s="219">
        <f t="shared" si="0"/>
        <v>9</v>
      </c>
      <c r="P33" s="127">
        <f t="shared" si="1"/>
        <v>118</v>
      </c>
    </row>
    <row r="34" spans="1:16" s="5" customFormat="1" ht="13.5" customHeight="1" x14ac:dyDescent="0.2">
      <c r="A34" s="122">
        <v>29</v>
      </c>
      <c r="B34" s="149" t="s">
        <v>37</v>
      </c>
      <c r="C34" s="149"/>
      <c r="D34" s="120" t="s">
        <v>23</v>
      </c>
      <c r="E34" s="15">
        <v>144</v>
      </c>
      <c r="F34" s="15">
        <v>142</v>
      </c>
      <c r="G34" s="15">
        <v>65</v>
      </c>
      <c r="H34" s="15">
        <v>335</v>
      </c>
      <c r="I34" s="15">
        <v>53</v>
      </c>
      <c r="J34" s="15">
        <v>108</v>
      </c>
      <c r="K34" s="15">
        <v>89</v>
      </c>
      <c r="L34" s="7">
        <v>38</v>
      </c>
      <c r="M34" s="7">
        <v>110</v>
      </c>
      <c r="N34" s="7">
        <v>128</v>
      </c>
      <c r="O34" s="219">
        <f t="shared" si="0"/>
        <v>18</v>
      </c>
      <c r="P34" s="127">
        <f t="shared" si="1"/>
        <v>116.36363636363636</v>
      </c>
    </row>
    <row r="35" spans="1:16" s="5" customFormat="1" ht="21" customHeight="1" x14ac:dyDescent="0.2">
      <c r="A35" s="122">
        <v>30</v>
      </c>
      <c r="B35" s="149" t="s">
        <v>38</v>
      </c>
      <c r="C35" s="149"/>
      <c r="D35" s="120" t="s">
        <v>23</v>
      </c>
      <c r="E35" s="15">
        <v>139</v>
      </c>
      <c r="F35" s="15">
        <v>136</v>
      </c>
      <c r="G35" s="15">
        <v>63</v>
      </c>
      <c r="H35" s="15">
        <v>330</v>
      </c>
      <c r="I35" s="15">
        <v>44</v>
      </c>
      <c r="J35" s="15">
        <v>37</v>
      </c>
      <c r="K35" s="15">
        <v>29</v>
      </c>
      <c r="L35" s="7">
        <v>13</v>
      </c>
      <c r="M35" s="7">
        <v>11</v>
      </c>
      <c r="N35" s="7">
        <v>12</v>
      </c>
      <c r="O35" s="219">
        <f t="shared" si="0"/>
        <v>1</v>
      </c>
      <c r="P35" s="127">
        <f t="shared" si="1"/>
        <v>109.09090909090908</v>
      </c>
    </row>
    <row r="36" spans="1:16" s="5" customFormat="1" ht="13.5" customHeight="1" x14ac:dyDescent="0.2">
      <c r="A36" s="122">
        <v>31</v>
      </c>
      <c r="B36" s="149" t="s">
        <v>39</v>
      </c>
      <c r="C36" s="149"/>
      <c r="D36" s="120" t="s">
        <v>40</v>
      </c>
      <c r="E36" s="54">
        <v>125</v>
      </c>
      <c r="F36" s="54">
        <v>148.19999999999999</v>
      </c>
      <c r="G36" s="54">
        <v>208.7</v>
      </c>
      <c r="H36" s="55">
        <v>474.6</v>
      </c>
      <c r="I36" s="55">
        <v>958.3</v>
      </c>
      <c r="J36" s="55">
        <v>1288</v>
      </c>
      <c r="K36" s="55">
        <v>1504.3</v>
      </c>
      <c r="L36" s="55">
        <v>1368.7</v>
      </c>
      <c r="M36" s="55">
        <v>1152.2</v>
      </c>
      <c r="N36" s="55">
        <v>2239.6999999999998</v>
      </c>
      <c r="O36" s="127">
        <f t="shared" si="0"/>
        <v>1087.4999999999998</v>
      </c>
      <c r="P36" s="127">
        <f t="shared" si="1"/>
        <v>194.38465544176356</v>
      </c>
    </row>
    <row r="37" spans="1:16" s="5" customFormat="1" ht="13.5" customHeight="1" x14ac:dyDescent="0.2">
      <c r="A37" s="122">
        <v>32</v>
      </c>
      <c r="B37" s="160" t="s">
        <v>41</v>
      </c>
      <c r="C37" s="160"/>
      <c r="D37" s="120" t="s">
        <v>40</v>
      </c>
      <c r="E37" s="54">
        <v>287</v>
      </c>
      <c r="F37" s="54">
        <v>310.5</v>
      </c>
      <c r="G37" s="54">
        <v>361.2</v>
      </c>
      <c r="H37" s="55">
        <v>815.3</v>
      </c>
      <c r="I37" s="55">
        <v>1315.8</v>
      </c>
      <c r="J37" s="55">
        <v>2221.4</v>
      </c>
      <c r="K37" s="55">
        <v>2569.6999999999998</v>
      </c>
      <c r="L37" s="55">
        <v>2106.9</v>
      </c>
      <c r="M37" s="55">
        <v>2636.9</v>
      </c>
      <c r="N37" s="55">
        <v>2952.1</v>
      </c>
      <c r="O37" s="127">
        <f t="shared" si="0"/>
        <v>315.19999999999982</v>
      </c>
      <c r="P37" s="127">
        <f t="shared" si="1"/>
        <v>111.95343016420796</v>
      </c>
    </row>
    <row r="38" spans="1:16" s="5" customFormat="1" ht="13.5" customHeight="1" x14ac:dyDescent="0.2">
      <c r="A38" s="122">
        <v>33</v>
      </c>
      <c r="B38" s="149" t="s">
        <v>42</v>
      </c>
      <c r="C38" s="149"/>
      <c r="D38" s="120" t="s">
        <v>40</v>
      </c>
      <c r="E38" s="54">
        <v>18.8</v>
      </c>
      <c r="F38" s="54">
        <v>51.7</v>
      </c>
      <c r="G38" s="54">
        <v>53.037699999999994</v>
      </c>
      <c r="H38" s="55">
        <v>74.7</v>
      </c>
      <c r="I38" s="55">
        <v>146.6</v>
      </c>
      <c r="J38" s="55">
        <v>872.7</v>
      </c>
      <c r="K38" s="55">
        <v>321.2</v>
      </c>
      <c r="L38" s="55">
        <v>1009.2</v>
      </c>
      <c r="M38" s="55">
        <v>188.2</v>
      </c>
      <c r="N38" s="55">
        <v>211.9</v>
      </c>
      <c r="O38" s="127">
        <f t="shared" si="0"/>
        <v>23.700000000000017</v>
      </c>
      <c r="P38" s="127">
        <f t="shared" si="1"/>
        <v>112.59298618490968</v>
      </c>
    </row>
    <row r="39" spans="1:16" s="5" customFormat="1" ht="13.5" customHeight="1" x14ac:dyDescent="0.2">
      <c r="A39" s="122">
        <v>34</v>
      </c>
      <c r="B39" s="160" t="s">
        <v>43</v>
      </c>
      <c r="C39" s="160"/>
      <c r="D39" s="120" t="s">
        <v>40</v>
      </c>
      <c r="E39" s="54">
        <v>121.6</v>
      </c>
      <c r="F39" s="54">
        <v>116.3</v>
      </c>
      <c r="G39" s="54">
        <v>129.1711</v>
      </c>
      <c r="H39" s="55">
        <v>194.8</v>
      </c>
      <c r="I39" s="55">
        <v>235.2</v>
      </c>
      <c r="J39" s="55">
        <v>1660</v>
      </c>
      <c r="K39" s="55">
        <v>2670.8</v>
      </c>
      <c r="L39" s="55">
        <v>2259.6999999999998</v>
      </c>
      <c r="M39" s="55">
        <v>1864.8</v>
      </c>
      <c r="N39" s="55">
        <v>1843.9</v>
      </c>
      <c r="O39" s="127">
        <f t="shared" si="0"/>
        <v>-20.899999999999864</v>
      </c>
      <c r="P39" s="127">
        <f t="shared" si="1"/>
        <v>98.879236379236389</v>
      </c>
    </row>
    <row r="40" spans="1:16" s="56" customFormat="1" ht="18" customHeight="1" x14ac:dyDescent="0.2">
      <c r="A40" s="8">
        <v>35</v>
      </c>
      <c r="B40" s="154" t="s">
        <v>44</v>
      </c>
      <c r="C40" s="154"/>
      <c r="D40" s="9" t="s">
        <v>13</v>
      </c>
      <c r="E40" s="50">
        <f>E41+E43+E45+E47</f>
        <v>404</v>
      </c>
      <c r="F40" s="50">
        <v>436</v>
      </c>
      <c r="G40" s="50">
        <f>G41+G43+G45+G47</f>
        <v>437</v>
      </c>
      <c r="H40" s="50">
        <f>H41+H43+H45+H47</f>
        <v>450</v>
      </c>
      <c r="I40" s="50">
        <f>I41+I43+I45+I47</f>
        <v>431</v>
      </c>
      <c r="J40" s="50">
        <v>421</v>
      </c>
      <c r="K40" s="50">
        <v>415</v>
      </c>
      <c r="L40" s="50">
        <f>L41+L43+L45+L47</f>
        <v>436</v>
      </c>
      <c r="M40" s="50">
        <v>441</v>
      </c>
      <c r="N40" s="50">
        <v>455</v>
      </c>
      <c r="O40" s="219">
        <f t="shared" si="0"/>
        <v>14</v>
      </c>
      <c r="P40" s="127">
        <f t="shared" si="1"/>
        <v>103.17460317460319</v>
      </c>
    </row>
    <row r="41" spans="1:16" s="5" customFormat="1" ht="13.5" customHeight="1" x14ac:dyDescent="0.2">
      <c r="A41" s="122">
        <v>36</v>
      </c>
      <c r="B41" s="152" t="s">
        <v>45</v>
      </c>
      <c r="C41" s="19" t="s">
        <v>12</v>
      </c>
      <c r="D41" s="120" t="s">
        <v>13</v>
      </c>
      <c r="E41" s="49">
        <v>330</v>
      </c>
      <c r="F41" s="49">
        <v>352</v>
      </c>
      <c r="G41" s="49">
        <v>350</v>
      </c>
      <c r="H41" s="49">
        <v>345</v>
      </c>
      <c r="I41" s="49">
        <v>323</v>
      </c>
      <c r="J41" s="49">
        <v>309</v>
      </c>
      <c r="K41" s="49">
        <v>289</v>
      </c>
      <c r="L41" s="49">
        <v>288</v>
      </c>
      <c r="M41" s="49">
        <f>M40-M43-M45-M47</f>
        <v>279</v>
      </c>
      <c r="N41" s="49">
        <v>262</v>
      </c>
      <c r="O41" s="219">
        <f t="shared" si="0"/>
        <v>-17</v>
      </c>
      <c r="P41" s="127">
        <f t="shared" si="1"/>
        <v>93.906810035842298</v>
      </c>
    </row>
    <row r="42" spans="1:16" s="5" customFormat="1" ht="13.5" customHeight="1" x14ac:dyDescent="0.2">
      <c r="A42" s="122">
        <v>37</v>
      </c>
      <c r="B42" s="152"/>
      <c r="C42" s="19" t="s">
        <v>46</v>
      </c>
      <c r="D42" s="120" t="s">
        <v>17</v>
      </c>
      <c r="E42" s="54">
        <f t="shared" ref="E42:K42" si="7">E41/E40*100</f>
        <v>81.683168316831683</v>
      </c>
      <c r="F42" s="54">
        <v>80.733944954128447</v>
      </c>
      <c r="G42" s="54">
        <f t="shared" si="7"/>
        <v>80.091533180778029</v>
      </c>
      <c r="H42" s="54">
        <f t="shared" si="7"/>
        <v>76.666666666666671</v>
      </c>
      <c r="I42" s="54">
        <f t="shared" si="7"/>
        <v>74.941995359628763</v>
      </c>
      <c r="J42" s="54">
        <f t="shared" si="7"/>
        <v>73.396674584323037</v>
      </c>
      <c r="K42" s="54">
        <f t="shared" si="7"/>
        <v>69.638554216867462</v>
      </c>
      <c r="L42" s="54">
        <f>L41/L40*100</f>
        <v>66.055045871559642</v>
      </c>
      <c r="M42" s="54">
        <f>M41/M40*100</f>
        <v>63.265306122448983</v>
      </c>
      <c r="N42" s="54">
        <f>N41/N40*100</f>
        <v>57.582417582417577</v>
      </c>
      <c r="O42" s="127">
        <f t="shared" si="0"/>
        <v>-5.6828885400314064</v>
      </c>
      <c r="P42" s="127">
        <f t="shared" si="1"/>
        <v>91.017369727047139</v>
      </c>
    </row>
    <row r="43" spans="1:16" s="5" customFormat="1" ht="13.5" customHeight="1" x14ac:dyDescent="0.2">
      <c r="A43" s="122">
        <v>38</v>
      </c>
      <c r="B43" s="152" t="s">
        <v>47</v>
      </c>
      <c r="C43" s="19" t="s">
        <v>12</v>
      </c>
      <c r="D43" s="120" t="s">
        <v>13</v>
      </c>
      <c r="E43" s="49">
        <v>55</v>
      </c>
      <c r="F43" s="49">
        <v>62</v>
      </c>
      <c r="G43" s="49">
        <v>65</v>
      </c>
      <c r="H43" s="49">
        <v>78</v>
      </c>
      <c r="I43" s="49">
        <v>77</v>
      </c>
      <c r="J43" s="49">
        <v>81</v>
      </c>
      <c r="K43" s="49">
        <v>87</v>
      </c>
      <c r="L43" s="49">
        <v>96</v>
      </c>
      <c r="M43" s="49">
        <v>101</v>
      </c>
      <c r="N43" s="49">
        <v>114</v>
      </c>
      <c r="O43" s="219">
        <f t="shared" si="0"/>
        <v>13</v>
      </c>
      <c r="P43" s="127">
        <f t="shared" si="1"/>
        <v>112.87128712871286</v>
      </c>
    </row>
    <row r="44" spans="1:16" s="5" customFormat="1" ht="13.5" customHeight="1" x14ac:dyDescent="0.2">
      <c r="A44" s="122">
        <v>39</v>
      </c>
      <c r="B44" s="152"/>
      <c r="C44" s="19" t="s">
        <v>46</v>
      </c>
      <c r="D44" s="120" t="s">
        <v>17</v>
      </c>
      <c r="E44" s="54">
        <f t="shared" ref="E44:K44" si="8">E43/E40*100</f>
        <v>13.613861386138614</v>
      </c>
      <c r="F44" s="54">
        <v>14.220183486238533</v>
      </c>
      <c r="G44" s="54">
        <f t="shared" si="8"/>
        <v>14.874141876430205</v>
      </c>
      <c r="H44" s="54">
        <f t="shared" si="8"/>
        <v>17.333333333333336</v>
      </c>
      <c r="I44" s="54">
        <f t="shared" si="8"/>
        <v>17.865429234338748</v>
      </c>
      <c r="J44" s="54">
        <f t="shared" si="8"/>
        <v>19.239904988123516</v>
      </c>
      <c r="K44" s="54">
        <f t="shared" si="8"/>
        <v>20.963855421686748</v>
      </c>
      <c r="L44" s="54">
        <f>L43/L40*100</f>
        <v>22.018348623853214</v>
      </c>
      <c r="M44" s="54">
        <f>M43/M40*100</f>
        <v>22.90249433106576</v>
      </c>
      <c r="N44" s="54">
        <f>N43/N40*100</f>
        <v>25.054945054945055</v>
      </c>
      <c r="O44" s="127">
        <f t="shared" si="0"/>
        <v>2.1524507238792943</v>
      </c>
      <c r="P44" s="127">
        <f t="shared" si="1"/>
        <v>109.3983244478294</v>
      </c>
    </row>
    <row r="45" spans="1:16" s="5" customFormat="1" ht="13.5" customHeight="1" x14ac:dyDescent="0.2">
      <c r="A45" s="122">
        <v>40</v>
      </c>
      <c r="B45" s="152" t="s">
        <v>48</v>
      </c>
      <c r="C45" s="19" t="s">
        <v>12</v>
      </c>
      <c r="D45" s="120" t="s">
        <v>13</v>
      </c>
      <c r="E45" s="49">
        <v>16</v>
      </c>
      <c r="F45" s="49">
        <v>17</v>
      </c>
      <c r="G45" s="49">
        <v>18</v>
      </c>
      <c r="H45" s="49">
        <v>19</v>
      </c>
      <c r="I45" s="49">
        <v>23</v>
      </c>
      <c r="J45" s="49">
        <v>22</v>
      </c>
      <c r="K45" s="49">
        <v>27</v>
      </c>
      <c r="L45" s="49">
        <v>39</v>
      </c>
      <c r="M45" s="49">
        <v>43</v>
      </c>
      <c r="N45" s="49">
        <v>55</v>
      </c>
      <c r="O45" s="219">
        <f t="shared" si="0"/>
        <v>12</v>
      </c>
      <c r="P45" s="127">
        <f t="shared" si="1"/>
        <v>127.90697674418605</v>
      </c>
    </row>
    <row r="46" spans="1:16" s="5" customFormat="1" ht="13.5" customHeight="1" x14ac:dyDescent="0.2">
      <c r="A46" s="122">
        <v>41</v>
      </c>
      <c r="B46" s="152"/>
      <c r="C46" s="19" t="s">
        <v>46</v>
      </c>
      <c r="D46" s="120" t="s">
        <v>17</v>
      </c>
      <c r="E46" s="54">
        <f t="shared" ref="E46:K46" si="9">E45/E40*100</f>
        <v>3.9603960396039604</v>
      </c>
      <c r="F46" s="54">
        <v>3.8990825688073398</v>
      </c>
      <c r="G46" s="54">
        <f t="shared" si="9"/>
        <v>4.1189931350114417</v>
      </c>
      <c r="H46" s="54">
        <f t="shared" si="9"/>
        <v>4.2222222222222223</v>
      </c>
      <c r="I46" s="54">
        <f t="shared" si="9"/>
        <v>5.3364269141531322</v>
      </c>
      <c r="J46" s="54">
        <f t="shared" si="9"/>
        <v>5.225653206650831</v>
      </c>
      <c r="K46" s="54">
        <f t="shared" si="9"/>
        <v>6.5060240963855414</v>
      </c>
      <c r="L46" s="54">
        <f>L45/L40*100</f>
        <v>8.9449541284403669</v>
      </c>
      <c r="M46" s="54">
        <f>M45/M40*100</f>
        <v>9.7505668934240362</v>
      </c>
      <c r="N46" s="54">
        <f>N45/N40*100</f>
        <v>12.087912087912088</v>
      </c>
      <c r="O46" s="127">
        <f t="shared" si="0"/>
        <v>2.3373451944880514</v>
      </c>
      <c r="P46" s="127">
        <f t="shared" si="1"/>
        <v>123.97137745974956</v>
      </c>
    </row>
    <row r="47" spans="1:16" s="5" customFormat="1" ht="13.5" customHeight="1" x14ac:dyDescent="0.2">
      <c r="A47" s="122">
        <v>42</v>
      </c>
      <c r="B47" s="152" t="s">
        <v>49</v>
      </c>
      <c r="C47" s="19" t="s">
        <v>12</v>
      </c>
      <c r="D47" s="120" t="s">
        <v>13</v>
      </c>
      <c r="E47" s="49">
        <v>3</v>
      </c>
      <c r="F47" s="49">
        <v>5</v>
      </c>
      <c r="G47" s="49">
        <v>4</v>
      </c>
      <c r="H47" s="49">
        <v>8</v>
      </c>
      <c r="I47" s="49">
        <v>8</v>
      </c>
      <c r="J47" s="49">
        <v>8</v>
      </c>
      <c r="K47" s="49">
        <v>12</v>
      </c>
      <c r="L47" s="49">
        <v>13</v>
      </c>
      <c r="M47" s="49">
        <v>18</v>
      </c>
      <c r="N47" s="49">
        <v>24</v>
      </c>
      <c r="O47" s="219">
        <f t="shared" si="0"/>
        <v>6</v>
      </c>
      <c r="P47" s="127">
        <f t="shared" si="1"/>
        <v>133.33333333333331</v>
      </c>
    </row>
    <row r="48" spans="1:16" s="5" customFormat="1" ht="13.5" customHeight="1" x14ac:dyDescent="0.2">
      <c r="A48" s="122">
        <v>43</v>
      </c>
      <c r="B48" s="152"/>
      <c r="C48" s="19" t="s">
        <v>46</v>
      </c>
      <c r="D48" s="120" t="s">
        <v>17</v>
      </c>
      <c r="E48" s="54">
        <f t="shared" ref="E48:K48" si="10">E47/E40*100</f>
        <v>0.74257425742574257</v>
      </c>
      <c r="F48" s="54">
        <v>1.1467889908256881</v>
      </c>
      <c r="G48" s="54">
        <f t="shared" si="10"/>
        <v>0.91533180778032042</v>
      </c>
      <c r="H48" s="54">
        <f t="shared" si="10"/>
        <v>1.7777777777777777</v>
      </c>
      <c r="I48" s="54">
        <f t="shared" si="10"/>
        <v>1.8561484918793503</v>
      </c>
      <c r="J48" s="54">
        <f t="shared" si="10"/>
        <v>1.9002375296912115</v>
      </c>
      <c r="K48" s="54">
        <f t="shared" si="10"/>
        <v>2.8915662650602409</v>
      </c>
      <c r="L48" s="54">
        <f>L47/L40*100</f>
        <v>2.9816513761467891</v>
      </c>
      <c r="M48" s="54">
        <f>M47/M40*100</f>
        <v>4.0816326530612246</v>
      </c>
      <c r="N48" s="54">
        <f>N47/N40*100</f>
        <v>5.2747252747252746</v>
      </c>
      <c r="O48" s="127">
        <f t="shared" si="0"/>
        <v>1.1930926216640501</v>
      </c>
      <c r="P48" s="127">
        <f t="shared" si="1"/>
        <v>129.23076923076923</v>
      </c>
    </row>
    <row r="49" spans="1:16" s="56" customFormat="1" ht="15" customHeight="1" x14ac:dyDescent="0.2">
      <c r="A49" s="8">
        <v>44</v>
      </c>
      <c r="B49" s="177" t="s">
        <v>50</v>
      </c>
      <c r="C49" s="177"/>
      <c r="D49" s="9" t="s">
        <v>13</v>
      </c>
      <c r="E49" s="50">
        <v>273</v>
      </c>
      <c r="F49" s="50">
        <v>285</v>
      </c>
      <c r="G49" s="50">
        <v>281</v>
      </c>
      <c r="H49" s="50">
        <v>294</v>
      </c>
      <c r="I49" s="50">
        <v>247</v>
      </c>
      <c r="J49" s="50">
        <v>224</v>
      </c>
      <c r="K49" s="50">
        <v>235</v>
      </c>
      <c r="L49" s="50">
        <v>246</v>
      </c>
      <c r="M49" s="22">
        <v>262</v>
      </c>
      <c r="N49" s="22">
        <v>276</v>
      </c>
      <c r="O49" s="219">
        <f t="shared" si="0"/>
        <v>14</v>
      </c>
      <c r="P49" s="127">
        <f t="shared" si="1"/>
        <v>105.34351145038168</v>
      </c>
    </row>
    <row r="50" spans="1:16" s="5" customFormat="1" ht="13.5" customHeight="1" x14ac:dyDescent="0.2">
      <c r="A50" s="122">
        <v>45</v>
      </c>
      <c r="B50" s="149" t="s">
        <v>51</v>
      </c>
      <c r="C50" s="149"/>
      <c r="D50" s="120" t="s">
        <v>13</v>
      </c>
      <c r="E50" s="49">
        <v>154</v>
      </c>
      <c r="F50" s="49">
        <v>143</v>
      </c>
      <c r="G50" s="15">
        <v>222</v>
      </c>
      <c r="H50" s="15">
        <v>252</v>
      </c>
      <c r="I50" s="15">
        <v>177</v>
      </c>
      <c r="J50" s="15">
        <v>292</v>
      </c>
      <c r="K50" s="15">
        <v>188</v>
      </c>
      <c r="L50" s="11">
        <v>237</v>
      </c>
      <c r="M50" s="11">
        <v>252</v>
      </c>
      <c r="N50" s="11">
        <v>218</v>
      </c>
      <c r="O50" s="219">
        <f t="shared" si="0"/>
        <v>-34</v>
      </c>
      <c r="P50" s="127">
        <f t="shared" si="1"/>
        <v>86.507936507936506</v>
      </c>
    </row>
    <row r="51" spans="1:16" s="5" customFormat="1" ht="13.5" customHeight="1" x14ac:dyDescent="0.2">
      <c r="A51" s="122">
        <v>46</v>
      </c>
      <c r="B51" s="149" t="s">
        <v>52</v>
      </c>
      <c r="C51" s="149"/>
      <c r="D51" s="120" t="s">
        <v>17</v>
      </c>
      <c r="E51" s="54">
        <f t="shared" ref="E51:K51" si="11">E50/E49*100</f>
        <v>56.410256410256409</v>
      </c>
      <c r="F51" s="54">
        <v>50.175438596491226</v>
      </c>
      <c r="G51" s="54">
        <f t="shared" si="11"/>
        <v>79.003558718861214</v>
      </c>
      <c r="H51" s="54">
        <f t="shared" si="11"/>
        <v>85.714285714285708</v>
      </c>
      <c r="I51" s="54">
        <f t="shared" si="11"/>
        <v>71.659919028340084</v>
      </c>
      <c r="J51" s="54">
        <f t="shared" si="11"/>
        <v>130.35714285714286</v>
      </c>
      <c r="K51" s="54">
        <f t="shared" si="11"/>
        <v>80</v>
      </c>
      <c r="L51" s="25">
        <f>L50/L49*100</f>
        <v>96.341463414634148</v>
      </c>
      <c r="M51" s="25">
        <f>M50/M49*100</f>
        <v>96.18320610687023</v>
      </c>
      <c r="N51" s="25">
        <f>N50/N49*100</f>
        <v>78.985507246376812</v>
      </c>
      <c r="O51" s="127">
        <f t="shared" si="0"/>
        <v>-17.197698860493418</v>
      </c>
      <c r="P51" s="127">
        <f t="shared" si="1"/>
        <v>82.119852772026675</v>
      </c>
    </row>
    <row r="52" spans="1:16" s="5" customFormat="1" ht="13.5" customHeight="1" x14ac:dyDescent="0.2">
      <c r="A52" s="122">
        <v>47</v>
      </c>
      <c r="B52" s="149" t="s">
        <v>53</v>
      </c>
      <c r="C52" s="149"/>
      <c r="D52" s="120" t="s">
        <v>13</v>
      </c>
      <c r="E52" s="49">
        <v>94</v>
      </c>
      <c r="F52" s="49">
        <v>130</v>
      </c>
      <c r="G52" s="15">
        <v>192</v>
      </c>
      <c r="H52" s="15">
        <v>212</v>
      </c>
      <c r="I52" s="15">
        <v>174</v>
      </c>
      <c r="J52" s="15">
        <v>188</v>
      </c>
      <c r="K52" s="15">
        <v>198</v>
      </c>
      <c r="L52" s="11">
        <v>226</v>
      </c>
      <c r="M52" s="11">
        <v>235</v>
      </c>
      <c r="N52" s="11">
        <v>216</v>
      </c>
      <c r="O52" s="219">
        <f t="shared" si="0"/>
        <v>-19</v>
      </c>
      <c r="P52" s="127">
        <f t="shared" si="1"/>
        <v>91.914893617021278</v>
      </c>
    </row>
    <row r="53" spans="1:16" s="5" customFormat="1" ht="13.5" customHeight="1" x14ac:dyDescent="0.2">
      <c r="A53" s="122">
        <v>48</v>
      </c>
      <c r="B53" s="149" t="s">
        <v>52</v>
      </c>
      <c r="C53" s="149"/>
      <c r="D53" s="120" t="s">
        <v>17</v>
      </c>
      <c r="E53" s="54">
        <f t="shared" ref="E53:K53" si="12">E52/E49*100</f>
        <v>34.432234432234431</v>
      </c>
      <c r="F53" s="54">
        <v>45.614035087719294</v>
      </c>
      <c r="G53" s="54">
        <f t="shared" si="12"/>
        <v>68.327402135231324</v>
      </c>
      <c r="H53" s="54">
        <f t="shared" si="12"/>
        <v>72.10884353741497</v>
      </c>
      <c r="I53" s="54">
        <f t="shared" si="12"/>
        <v>70.445344129554655</v>
      </c>
      <c r="J53" s="54">
        <f t="shared" si="12"/>
        <v>83.928571428571431</v>
      </c>
      <c r="K53" s="54">
        <f t="shared" si="12"/>
        <v>84.255319148936167</v>
      </c>
      <c r="L53" s="25">
        <f>L52/L49*100</f>
        <v>91.869918699186996</v>
      </c>
      <c r="M53" s="25">
        <f>M52/M49*100</f>
        <v>89.694656488549612</v>
      </c>
      <c r="N53" s="25">
        <f>N52/N49*100</f>
        <v>78.260869565217391</v>
      </c>
      <c r="O53" s="127">
        <f t="shared" si="0"/>
        <v>-11.433786923332221</v>
      </c>
      <c r="P53" s="127">
        <f t="shared" si="1"/>
        <v>87.252543940795562</v>
      </c>
    </row>
    <row r="54" spans="1:16" s="5" customFormat="1" ht="13.5" customHeight="1" x14ac:dyDescent="0.2">
      <c r="A54" s="122">
        <v>49</v>
      </c>
      <c r="B54" s="149" t="s">
        <v>54</v>
      </c>
      <c r="C54" s="149"/>
      <c r="D54" s="120" t="s">
        <v>13</v>
      </c>
      <c r="E54" s="49">
        <v>37</v>
      </c>
      <c r="F54" s="49">
        <v>92</v>
      </c>
      <c r="G54" s="15">
        <v>35</v>
      </c>
      <c r="H54" s="15">
        <v>73</v>
      </c>
      <c r="I54" s="15">
        <v>87</v>
      </c>
      <c r="J54" s="15">
        <v>110</v>
      </c>
      <c r="K54" s="15">
        <v>193</v>
      </c>
      <c r="L54" s="11">
        <v>171</v>
      </c>
      <c r="M54" s="11">
        <v>167</v>
      </c>
      <c r="N54" s="11">
        <v>175</v>
      </c>
      <c r="O54" s="219">
        <f t="shared" si="0"/>
        <v>8</v>
      </c>
      <c r="P54" s="127">
        <f t="shared" si="1"/>
        <v>104.79041916167664</v>
      </c>
    </row>
    <row r="55" spans="1:16" s="5" customFormat="1" ht="13.5" customHeight="1" x14ac:dyDescent="0.2">
      <c r="A55" s="122">
        <v>50</v>
      </c>
      <c r="B55" s="149" t="s">
        <v>52</v>
      </c>
      <c r="C55" s="149"/>
      <c r="D55" s="120" t="s">
        <v>17</v>
      </c>
      <c r="E55" s="54">
        <f t="shared" ref="E55:K55" si="13">E54/E49*100</f>
        <v>13.553113553113553</v>
      </c>
      <c r="F55" s="54">
        <v>32.280701754385966</v>
      </c>
      <c r="G55" s="54">
        <f t="shared" si="13"/>
        <v>12.455516014234876</v>
      </c>
      <c r="H55" s="54">
        <f t="shared" si="13"/>
        <v>24.829931972789115</v>
      </c>
      <c r="I55" s="54">
        <f t="shared" si="13"/>
        <v>35.222672064777328</v>
      </c>
      <c r="J55" s="54">
        <f t="shared" si="13"/>
        <v>49.107142857142854</v>
      </c>
      <c r="K55" s="54">
        <f t="shared" si="13"/>
        <v>82.127659574468083</v>
      </c>
      <c r="L55" s="25">
        <f>L54/L49*100</f>
        <v>69.512195121951208</v>
      </c>
      <c r="M55" s="25">
        <f>M54/M49*100</f>
        <v>63.74045801526718</v>
      </c>
      <c r="N55" s="25">
        <f>N54/N49*100</f>
        <v>63.405797101449281</v>
      </c>
      <c r="O55" s="127">
        <f t="shared" si="0"/>
        <v>-0.33466091381789909</v>
      </c>
      <c r="P55" s="127">
        <f t="shared" si="1"/>
        <v>99.474963117243774</v>
      </c>
    </row>
    <row r="56" spans="1:16" s="5" customFormat="1" ht="13.5" customHeight="1" x14ac:dyDescent="0.2">
      <c r="A56" s="122">
        <v>51</v>
      </c>
      <c r="B56" s="149" t="s">
        <v>55</v>
      </c>
      <c r="C56" s="149"/>
      <c r="D56" s="120" t="s">
        <v>13</v>
      </c>
      <c r="E56" s="49">
        <v>75</v>
      </c>
      <c r="F56" s="49">
        <v>156</v>
      </c>
      <c r="G56" s="15">
        <v>97</v>
      </c>
      <c r="H56" s="15">
        <v>162</v>
      </c>
      <c r="I56" s="15">
        <v>172</v>
      </c>
      <c r="J56" s="15">
        <v>152</v>
      </c>
      <c r="K56" s="15">
        <v>127</v>
      </c>
      <c r="L56" s="11">
        <v>119</v>
      </c>
      <c r="M56" s="11">
        <v>99</v>
      </c>
      <c r="N56" s="11">
        <v>91</v>
      </c>
      <c r="O56" s="219">
        <f t="shared" si="0"/>
        <v>-8</v>
      </c>
      <c r="P56" s="127">
        <f t="shared" si="1"/>
        <v>91.919191919191917</v>
      </c>
    </row>
    <row r="57" spans="1:16" s="5" customFormat="1" ht="13.5" customHeight="1" x14ac:dyDescent="0.2">
      <c r="A57" s="122">
        <v>52</v>
      </c>
      <c r="B57" s="149" t="s">
        <v>52</v>
      </c>
      <c r="C57" s="149"/>
      <c r="D57" s="120" t="s">
        <v>17</v>
      </c>
      <c r="E57" s="54">
        <f t="shared" ref="E57:K57" si="14">E56/E49*100</f>
        <v>27.472527472527474</v>
      </c>
      <c r="F57" s="54">
        <v>54.736842105263165</v>
      </c>
      <c r="G57" s="54">
        <f t="shared" si="14"/>
        <v>34.519572953736656</v>
      </c>
      <c r="H57" s="54">
        <f t="shared" si="14"/>
        <v>55.102040816326522</v>
      </c>
      <c r="I57" s="54">
        <f t="shared" si="14"/>
        <v>69.635627530364374</v>
      </c>
      <c r="J57" s="54">
        <f t="shared" si="14"/>
        <v>67.857142857142861</v>
      </c>
      <c r="K57" s="54">
        <f t="shared" si="14"/>
        <v>54.042553191489361</v>
      </c>
      <c r="L57" s="25">
        <f>L56/L49*100</f>
        <v>48.373983739837399</v>
      </c>
      <c r="M57" s="25">
        <f>M56/M49*100</f>
        <v>37.786259541984734</v>
      </c>
      <c r="N57" s="25">
        <f>N56/N49*100</f>
        <v>32.971014492753625</v>
      </c>
      <c r="O57" s="127">
        <f t="shared" si="0"/>
        <v>-4.815245049231109</v>
      </c>
      <c r="P57" s="127">
        <f t="shared" si="1"/>
        <v>87.256624213145955</v>
      </c>
    </row>
    <row r="58" spans="1:16" s="56" customFormat="1" ht="18" customHeight="1" x14ac:dyDescent="0.2">
      <c r="A58" s="8">
        <v>53</v>
      </c>
      <c r="B58" s="154" t="s">
        <v>56</v>
      </c>
      <c r="C58" s="154"/>
      <c r="D58" s="9" t="s">
        <v>57</v>
      </c>
      <c r="E58" s="50">
        <f>SUM(E59:E63)</f>
        <v>53275</v>
      </c>
      <c r="F58" s="50">
        <v>60784</v>
      </c>
      <c r="G58" s="50">
        <f t="shared" ref="G58:I58" si="15">SUM(G59:G63)</f>
        <v>58227</v>
      </c>
      <c r="H58" s="50">
        <f t="shared" si="15"/>
        <v>67737</v>
      </c>
      <c r="I58" s="50">
        <f t="shared" si="15"/>
        <v>71224</v>
      </c>
      <c r="J58" s="50">
        <v>71522</v>
      </c>
      <c r="K58" s="50">
        <v>81907</v>
      </c>
      <c r="L58" s="22">
        <f>SUM(L59:L63)</f>
        <v>95385</v>
      </c>
      <c r="M58" s="22">
        <f>SUM(M59:M63)</f>
        <v>108442</v>
      </c>
      <c r="N58" s="22">
        <f>SUM(N59:N63)</f>
        <v>126399</v>
      </c>
      <c r="O58" s="219">
        <f t="shared" si="0"/>
        <v>17957</v>
      </c>
      <c r="P58" s="127">
        <f t="shared" si="1"/>
        <v>116.55908227439554</v>
      </c>
    </row>
    <row r="59" spans="1:16" s="5" customFormat="1" ht="13.5" customHeight="1" x14ac:dyDescent="0.2">
      <c r="A59" s="122">
        <v>54</v>
      </c>
      <c r="B59" s="156" t="s">
        <v>58</v>
      </c>
      <c r="C59" s="156"/>
      <c r="D59" s="120" t="s">
        <v>57</v>
      </c>
      <c r="E59" s="49">
        <v>381</v>
      </c>
      <c r="F59" s="49">
        <v>359</v>
      </c>
      <c r="G59" s="49">
        <v>379</v>
      </c>
      <c r="H59" s="49">
        <v>372</v>
      </c>
      <c r="I59" s="49">
        <v>320</v>
      </c>
      <c r="J59" s="49">
        <v>260</v>
      </c>
      <c r="K59" s="49">
        <v>267</v>
      </c>
      <c r="L59" s="11">
        <v>268</v>
      </c>
      <c r="M59" s="11">
        <v>257</v>
      </c>
      <c r="N59" s="11">
        <v>285</v>
      </c>
      <c r="O59" s="219">
        <f t="shared" si="0"/>
        <v>28</v>
      </c>
      <c r="P59" s="127">
        <f t="shared" si="1"/>
        <v>110.89494163424125</v>
      </c>
    </row>
    <row r="60" spans="1:16" s="5" customFormat="1" ht="13.5" customHeight="1" x14ac:dyDescent="0.2">
      <c r="A60" s="122">
        <v>55</v>
      </c>
      <c r="B60" s="156" t="s">
        <v>59</v>
      </c>
      <c r="C60" s="156"/>
      <c r="D60" s="120" t="s">
        <v>57</v>
      </c>
      <c r="E60" s="49">
        <v>4675</v>
      </c>
      <c r="F60" s="49">
        <v>5139</v>
      </c>
      <c r="G60" s="49">
        <v>5880</v>
      </c>
      <c r="H60" s="49">
        <v>7622</v>
      </c>
      <c r="I60" s="49">
        <v>8947</v>
      </c>
      <c r="J60" s="49">
        <v>9809</v>
      </c>
      <c r="K60" s="49">
        <v>11135</v>
      </c>
      <c r="L60" s="11">
        <v>13983</v>
      </c>
      <c r="M60" s="11">
        <v>13992</v>
      </c>
      <c r="N60" s="11">
        <v>16978</v>
      </c>
      <c r="O60" s="219">
        <f t="shared" si="0"/>
        <v>2986</v>
      </c>
      <c r="P60" s="127">
        <f t="shared" si="1"/>
        <v>121.34076615208691</v>
      </c>
    </row>
    <row r="61" spans="1:16" s="16" customFormat="1" ht="13.5" customHeight="1" x14ac:dyDescent="0.2">
      <c r="A61" s="122">
        <v>56</v>
      </c>
      <c r="B61" s="156" t="s">
        <v>60</v>
      </c>
      <c r="C61" s="156"/>
      <c r="D61" s="120" t="s">
        <v>57</v>
      </c>
      <c r="E61" s="49">
        <v>3532</v>
      </c>
      <c r="F61" s="49">
        <v>4020</v>
      </c>
      <c r="G61" s="49">
        <v>4581</v>
      </c>
      <c r="H61" s="49">
        <v>5134</v>
      </c>
      <c r="I61" s="49">
        <v>5825</v>
      </c>
      <c r="J61" s="49">
        <v>6695</v>
      </c>
      <c r="K61" s="49">
        <v>7857</v>
      </c>
      <c r="L61" s="11">
        <v>9291</v>
      </c>
      <c r="M61" s="11">
        <v>11076</v>
      </c>
      <c r="N61" s="11">
        <v>11969</v>
      </c>
      <c r="O61" s="219">
        <f t="shared" si="0"/>
        <v>893</v>
      </c>
      <c r="P61" s="127">
        <f t="shared" si="1"/>
        <v>108.06247742867461</v>
      </c>
    </row>
    <row r="62" spans="1:16" s="16" customFormat="1" ht="13.5" customHeight="1" x14ac:dyDescent="0.2">
      <c r="A62" s="122">
        <v>57</v>
      </c>
      <c r="B62" s="156" t="s">
        <v>61</v>
      </c>
      <c r="C62" s="156"/>
      <c r="D62" s="120" t="s">
        <v>57</v>
      </c>
      <c r="E62" s="49">
        <v>24677</v>
      </c>
      <c r="F62" s="49">
        <v>27827</v>
      </c>
      <c r="G62" s="49">
        <v>27138</v>
      </c>
      <c r="H62" s="49">
        <v>29897</v>
      </c>
      <c r="I62" s="49">
        <v>31324</v>
      </c>
      <c r="J62" s="49">
        <v>31089</v>
      </c>
      <c r="K62" s="49">
        <v>34433</v>
      </c>
      <c r="L62" s="11">
        <v>39761</v>
      </c>
      <c r="M62" s="11">
        <v>46764</v>
      </c>
      <c r="N62" s="11">
        <v>54445</v>
      </c>
      <c r="O62" s="219">
        <f t="shared" si="0"/>
        <v>7681</v>
      </c>
      <c r="P62" s="127">
        <f t="shared" si="1"/>
        <v>116.42502779916175</v>
      </c>
    </row>
    <row r="63" spans="1:16" s="16" customFormat="1" ht="13.5" customHeight="1" x14ac:dyDescent="0.2">
      <c r="A63" s="122">
        <v>58</v>
      </c>
      <c r="B63" s="156" t="s">
        <v>62</v>
      </c>
      <c r="C63" s="156"/>
      <c r="D63" s="120" t="s">
        <v>57</v>
      </c>
      <c r="E63" s="49">
        <v>20010</v>
      </c>
      <c r="F63" s="49">
        <v>23439</v>
      </c>
      <c r="G63" s="49">
        <v>20249</v>
      </c>
      <c r="H63" s="49">
        <v>24712</v>
      </c>
      <c r="I63" s="49">
        <v>24808</v>
      </c>
      <c r="J63" s="49">
        <v>23669</v>
      </c>
      <c r="K63" s="49">
        <v>28215</v>
      </c>
      <c r="L63" s="11">
        <v>32082</v>
      </c>
      <c r="M63" s="11">
        <v>36353</v>
      </c>
      <c r="N63" s="11">
        <v>42722</v>
      </c>
      <c r="O63" s="219">
        <f t="shared" si="0"/>
        <v>6369</v>
      </c>
      <c r="P63" s="127">
        <f t="shared" si="1"/>
        <v>117.51987456330977</v>
      </c>
    </row>
    <row r="64" spans="1:16" s="16" customFormat="1" ht="13.5" customHeight="1" x14ac:dyDescent="0.2">
      <c r="A64" s="122">
        <v>59</v>
      </c>
      <c r="B64" s="149" t="s">
        <v>63</v>
      </c>
      <c r="C64" s="149"/>
      <c r="D64" s="120" t="s">
        <v>57</v>
      </c>
      <c r="E64" s="49">
        <f>SUM(E65:E69)</f>
        <v>24391</v>
      </c>
      <c r="F64" s="49">
        <v>27018</v>
      </c>
      <c r="G64" s="49">
        <f>SUM(G65:G69)</f>
        <v>27223</v>
      </c>
      <c r="H64" s="49">
        <f>SUM(H65:H69)</f>
        <v>29723</v>
      </c>
      <c r="I64" s="49">
        <f>SUM(I65:I69)</f>
        <v>32357</v>
      </c>
      <c r="J64" s="49">
        <v>32323</v>
      </c>
      <c r="K64" s="49">
        <v>36399</v>
      </c>
      <c r="L64" s="22">
        <f>SUM(L65:L69)</f>
        <v>43197</v>
      </c>
      <c r="M64" s="22">
        <f>SUM(M65:M69)</f>
        <v>49338</v>
      </c>
      <c r="N64" s="22">
        <f>SUM(N65:N69)</f>
        <v>54751</v>
      </c>
      <c r="O64" s="219">
        <f t="shared" si="0"/>
        <v>5413</v>
      </c>
      <c r="P64" s="127">
        <f t="shared" si="1"/>
        <v>110.97125947545503</v>
      </c>
    </row>
    <row r="65" spans="1:16" s="16" customFormat="1" ht="13.5" customHeight="1" x14ac:dyDescent="0.2">
      <c r="A65" s="122">
        <v>60</v>
      </c>
      <c r="B65" s="156" t="s">
        <v>64</v>
      </c>
      <c r="C65" s="156"/>
      <c r="D65" s="120" t="s">
        <v>57</v>
      </c>
      <c r="E65" s="49">
        <v>132</v>
      </c>
      <c r="F65" s="49">
        <v>133</v>
      </c>
      <c r="G65" s="49">
        <v>140</v>
      </c>
      <c r="H65" s="49">
        <v>142</v>
      </c>
      <c r="I65" s="49">
        <v>121</v>
      </c>
      <c r="J65" s="49">
        <v>99</v>
      </c>
      <c r="K65" s="49">
        <v>107</v>
      </c>
      <c r="L65" s="49">
        <v>100</v>
      </c>
      <c r="M65" s="49">
        <v>111</v>
      </c>
      <c r="N65" s="49">
        <v>123</v>
      </c>
      <c r="O65" s="219">
        <f t="shared" si="0"/>
        <v>12</v>
      </c>
      <c r="P65" s="127">
        <f t="shared" si="1"/>
        <v>110.81081081081081</v>
      </c>
    </row>
    <row r="66" spans="1:16" s="16" customFormat="1" ht="13.5" customHeight="1" x14ac:dyDescent="0.2">
      <c r="A66" s="122">
        <v>61</v>
      </c>
      <c r="B66" s="156" t="s">
        <v>65</v>
      </c>
      <c r="C66" s="156"/>
      <c r="D66" s="120" t="s">
        <v>57</v>
      </c>
      <c r="E66" s="49">
        <v>1366</v>
      </c>
      <c r="F66" s="49">
        <v>1515</v>
      </c>
      <c r="G66" s="49">
        <v>1793</v>
      </c>
      <c r="H66" s="49">
        <v>2308</v>
      </c>
      <c r="I66" s="49">
        <v>2692</v>
      </c>
      <c r="J66" s="49">
        <v>3040</v>
      </c>
      <c r="K66" s="49">
        <v>3500</v>
      </c>
      <c r="L66" s="49">
        <v>4712</v>
      </c>
      <c r="M66" s="49">
        <v>4676</v>
      </c>
      <c r="N66" s="49">
        <v>5591</v>
      </c>
      <c r="O66" s="219">
        <f t="shared" si="0"/>
        <v>915</v>
      </c>
      <c r="P66" s="127">
        <f t="shared" si="1"/>
        <v>119.56800684345595</v>
      </c>
    </row>
    <row r="67" spans="1:16" s="16" customFormat="1" ht="13.5" customHeight="1" x14ac:dyDescent="0.2">
      <c r="A67" s="122">
        <v>62</v>
      </c>
      <c r="B67" s="156" t="s">
        <v>66</v>
      </c>
      <c r="C67" s="156"/>
      <c r="D67" s="120" t="s">
        <v>57</v>
      </c>
      <c r="E67" s="49">
        <v>1397</v>
      </c>
      <c r="F67" s="49">
        <v>1613</v>
      </c>
      <c r="G67" s="49">
        <v>1778</v>
      </c>
      <c r="H67" s="49">
        <v>2059</v>
      </c>
      <c r="I67" s="49">
        <v>2299</v>
      </c>
      <c r="J67" s="49">
        <v>2576</v>
      </c>
      <c r="K67" s="49">
        <v>3121</v>
      </c>
      <c r="L67" s="49">
        <v>3687</v>
      </c>
      <c r="M67" s="49">
        <v>4291</v>
      </c>
      <c r="N67" s="49">
        <v>4611</v>
      </c>
      <c r="O67" s="219">
        <f t="shared" si="0"/>
        <v>320</v>
      </c>
      <c r="P67" s="127">
        <f t="shared" si="1"/>
        <v>107.45746912141692</v>
      </c>
    </row>
    <row r="68" spans="1:16" s="16" customFormat="1" ht="13.5" customHeight="1" x14ac:dyDescent="0.2">
      <c r="A68" s="122">
        <v>63</v>
      </c>
      <c r="B68" s="156" t="s">
        <v>67</v>
      </c>
      <c r="C68" s="156"/>
      <c r="D68" s="120" t="s">
        <v>57</v>
      </c>
      <c r="E68" s="49">
        <v>11876</v>
      </c>
      <c r="F68" s="49">
        <v>13250</v>
      </c>
      <c r="G68" s="49">
        <v>13267</v>
      </c>
      <c r="H68" s="49">
        <v>13883</v>
      </c>
      <c r="I68" s="49">
        <v>15313</v>
      </c>
      <c r="J68" s="49">
        <v>15182</v>
      </c>
      <c r="K68" s="49">
        <v>16476</v>
      </c>
      <c r="L68" s="49">
        <v>19421</v>
      </c>
      <c r="M68" s="49">
        <v>23122</v>
      </c>
      <c r="N68" s="49">
        <v>25202</v>
      </c>
      <c r="O68" s="219">
        <f t="shared" si="0"/>
        <v>2080</v>
      </c>
      <c r="P68" s="127">
        <f t="shared" si="1"/>
        <v>108.99576161231728</v>
      </c>
    </row>
    <row r="69" spans="1:16" s="16" customFormat="1" ht="13.5" customHeight="1" x14ac:dyDescent="0.2">
      <c r="A69" s="122">
        <v>64</v>
      </c>
      <c r="B69" s="156" t="s">
        <v>68</v>
      </c>
      <c r="C69" s="156"/>
      <c r="D69" s="120" t="s">
        <v>57</v>
      </c>
      <c r="E69" s="49">
        <v>9620</v>
      </c>
      <c r="F69" s="49">
        <v>10507</v>
      </c>
      <c r="G69" s="49">
        <v>10245</v>
      </c>
      <c r="H69" s="49">
        <v>11331</v>
      </c>
      <c r="I69" s="49">
        <v>11932</v>
      </c>
      <c r="J69" s="49">
        <v>11426</v>
      </c>
      <c r="K69" s="49">
        <v>13195</v>
      </c>
      <c r="L69" s="49">
        <v>15277</v>
      </c>
      <c r="M69" s="49">
        <v>17138</v>
      </c>
      <c r="N69" s="49">
        <v>19224</v>
      </c>
      <c r="O69" s="219">
        <f t="shared" si="0"/>
        <v>2086</v>
      </c>
      <c r="P69" s="127">
        <f t="shared" si="1"/>
        <v>112.17178200490139</v>
      </c>
    </row>
    <row r="70" spans="1:16" s="16" customFormat="1" ht="13.5" customHeight="1" x14ac:dyDescent="0.2">
      <c r="A70" s="122">
        <v>65</v>
      </c>
      <c r="B70" s="149" t="s">
        <v>69</v>
      </c>
      <c r="C70" s="149"/>
      <c r="D70" s="120" t="s">
        <v>57</v>
      </c>
      <c r="E70" s="49">
        <v>611</v>
      </c>
      <c r="F70" s="49">
        <v>636</v>
      </c>
      <c r="G70" s="49">
        <v>772</v>
      </c>
      <c r="H70" s="49">
        <v>942</v>
      </c>
      <c r="I70" s="49">
        <v>871</v>
      </c>
      <c r="J70" s="49">
        <v>980</v>
      </c>
      <c r="K70" s="49">
        <v>966</v>
      </c>
      <c r="L70" s="49">
        <v>1147</v>
      </c>
      <c r="M70" s="49">
        <v>1197</v>
      </c>
      <c r="N70" s="49">
        <v>1332</v>
      </c>
      <c r="O70" s="219">
        <f t="shared" si="0"/>
        <v>135</v>
      </c>
      <c r="P70" s="127">
        <f t="shared" si="1"/>
        <v>111.27819548872179</v>
      </c>
    </row>
    <row r="71" spans="1:16" s="16" customFormat="1" ht="13.5" customHeight="1" x14ac:dyDescent="0.2">
      <c r="A71" s="122">
        <v>66</v>
      </c>
      <c r="B71" s="149" t="s">
        <v>70</v>
      </c>
      <c r="C71" s="149"/>
      <c r="D71" s="120" t="s">
        <v>57</v>
      </c>
      <c r="E71" s="49">
        <v>14397</v>
      </c>
      <c r="F71" s="49">
        <v>19925</v>
      </c>
      <c r="G71" s="49">
        <v>16174</v>
      </c>
      <c r="H71" s="49">
        <v>23307</v>
      </c>
      <c r="I71" s="49">
        <v>23264</v>
      </c>
      <c r="J71" s="49">
        <v>24677</v>
      </c>
      <c r="K71" s="49">
        <v>28151</v>
      </c>
      <c r="L71" s="49">
        <v>28692</v>
      </c>
      <c r="M71" s="49">
        <v>33439</v>
      </c>
      <c r="N71" s="49">
        <v>46397</v>
      </c>
      <c r="O71" s="219">
        <f t="shared" ref="O71:O101" si="16">N71-M71</f>
        <v>12958</v>
      </c>
      <c r="P71" s="127">
        <f t="shared" ref="P71:P101" si="17">N71/M71*100</f>
        <v>138.75115882651994</v>
      </c>
    </row>
    <row r="72" spans="1:16" s="16" customFormat="1" ht="13.5" customHeight="1" x14ac:dyDescent="0.2">
      <c r="A72" s="122">
        <v>67</v>
      </c>
      <c r="B72" s="149" t="s">
        <v>71</v>
      </c>
      <c r="C72" s="149"/>
      <c r="D72" s="120" t="s">
        <v>57</v>
      </c>
      <c r="E72" s="49">
        <v>12330</v>
      </c>
      <c r="F72" s="49">
        <v>1281</v>
      </c>
      <c r="G72" s="49">
        <v>7826</v>
      </c>
      <c r="H72" s="49">
        <v>679</v>
      </c>
      <c r="I72" s="49">
        <v>1966</v>
      </c>
      <c r="J72" s="49">
        <v>1773</v>
      </c>
      <c r="K72" s="49">
        <v>236</v>
      </c>
      <c r="L72" s="49">
        <v>3434</v>
      </c>
      <c r="M72" s="49">
        <v>1103</v>
      </c>
      <c r="N72" s="49">
        <v>455</v>
      </c>
      <c r="O72" s="220">
        <f t="shared" si="16"/>
        <v>-648</v>
      </c>
      <c r="P72" s="138">
        <f t="shared" si="17"/>
        <v>41.251133272892112</v>
      </c>
    </row>
    <row r="73" spans="1:16" s="16" customFormat="1" ht="13.5" customHeight="1" x14ac:dyDescent="0.2">
      <c r="A73" s="122">
        <v>68</v>
      </c>
      <c r="B73" s="149" t="s">
        <v>72</v>
      </c>
      <c r="C73" s="149"/>
      <c r="D73" s="120" t="s">
        <v>57</v>
      </c>
      <c r="E73" s="49">
        <v>45398</v>
      </c>
      <c r="F73" s="49">
        <v>2019</v>
      </c>
      <c r="G73" s="49">
        <v>10445</v>
      </c>
      <c r="H73" s="49">
        <v>1540</v>
      </c>
      <c r="I73" s="49">
        <v>3087</v>
      </c>
      <c r="J73" s="49">
        <v>4827</v>
      </c>
      <c r="K73" s="49">
        <v>247</v>
      </c>
      <c r="L73" s="49">
        <v>3790</v>
      </c>
      <c r="M73" s="49">
        <v>950</v>
      </c>
      <c r="N73" s="49">
        <v>1766</v>
      </c>
      <c r="O73" s="220">
        <f t="shared" si="16"/>
        <v>816</v>
      </c>
      <c r="P73" s="138">
        <f t="shared" si="17"/>
        <v>185.89473684210526</v>
      </c>
    </row>
    <row r="74" spans="1:16" s="16" customFormat="1" ht="13.5" customHeight="1" x14ac:dyDescent="0.2">
      <c r="A74" s="122">
        <v>69</v>
      </c>
      <c r="B74" s="149" t="s">
        <v>73</v>
      </c>
      <c r="C74" s="149"/>
      <c r="D74" s="120" t="s">
        <v>57</v>
      </c>
      <c r="E74" s="49">
        <v>527</v>
      </c>
      <c r="F74" s="49">
        <v>986</v>
      </c>
      <c r="G74" s="49">
        <v>957</v>
      </c>
      <c r="H74" s="49">
        <v>872</v>
      </c>
      <c r="I74" s="49">
        <v>1603</v>
      </c>
      <c r="J74" s="49"/>
      <c r="K74" s="49">
        <v>1283</v>
      </c>
      <c r="L74" s="49">
        <v>2223</v>
      </c>
      <c r="M74" s="49">
        <v>4668</v>
      </c>
      <c r="N74" s="49">
        <v>1766</v>
      </c>
      <c r="O74" s="220">
        <f t="shared" si="16"/>
        <v>-2902</v>
      </c>
      <c r="P74" s="138">
        <f t="shared" si="17"/>
        <v>37.832047986289631</v>
      </c>
    </row>
    <row r="75" spans="1:16" s="16" customFormat="1" ht="13.5" customHeight="1" x14ac:dyDescent="0.2">
      <c r="A75" s="122">
        <v>70</v>
      </c>
      <c r="B75" s="149" t="s">
        <v>74</v>
      </c>
      <c r="C75" s="149"/>
      <c r="D75" s="120" t="s">
        <v>57</v>
      </c>
      <c r="E75" s="49">
        <v>1778</v>
      </c>
      <c r="F75" s="49">
        <v>111</v>
      </c>
      <c r="G75" s="49">
        <v>121</v>
      </c>
      <c r="H75" s="49">
        <v>61</v>
      </c>
      <c r="I75" s="49">
        <v>182</v>
      </c>
      <c r="J75" s="49"/>
      <c r="K75" s="49">
        <v>76</v>
      </c>
      <c r="L75" s="49">
        <v>130</v>
      </c>
      <c r="M75" s="49">
        <v>362</v>
      </c>
      <c r="N75" s="49">
        <v>170</v>
      </c>
      <c r="O75" s="220">
        <f t="shared" si="16"/>
        <v>-192</v>
      </c>
      <c r="P75" s="138">
        <f t="shared" si="17"/>
        <v>46.961325966850829</v>
      </c>
    </row>
    <row r="76" spans="1:16" s="16" customFormat="1" ht="18" customHeight="1" x14ac:dyDescent="0.2">
      <c r="A76" s="8">
        <v>71</v>
      </c>
      <c r="B76" s="154" t="s">
        <v>75</v>
      </c>
      <c r="C76" s="154"/>
      <c r="D76" s="9" t="s">
        <v>23</v>
      </c>
      <c r="E76" s="50">
        <f>SUM(E77:E79)</f>
        <v>622</v>
      </c>
      <c r="F76" s="50">
        <v>589</v>
      </c>
      <c r="G76" s="50">
        <f>SUM(G77:G79)</f>
        <v>570</v>
      </c>
      <c r="H76" s="50">
        <f>SUM(H77:H79)</f>
        <v>577</v>
      </c>
      <c r="I76" s="50">
        <v>482</v>
      </c>
      <c r="J76" s="50">
        <v>436</v>
      </c>
      <c r="K76" s="50">
        <v>463</v>
      </c>
      <c r="L76" s="22">
        <f>SUM(L77:L79)</f>
        <v>467</v>
      </c>
      <c r="M76" s="22">
        <v>495</v>
      </c>
      <c r="N76" s="22">
        <v>491</v>
      </c>
      <c r="O76" s="220">
        <f t="shared" si="16"/>
        <v>-4</v>
      </c>
      <c r="P76" s="138">
        <f t="shared" si="17"/>
        <v>99.191919191919183</v>
      </c>
    </row>
    <row r="77" spans="1:16" s="16" customFormat="1" ht="13.5" customHeight="1" x14ac:dyDescent="0.2">
      <c r="A77" s="122">
        <v>72</v>
      </c>
      <c r="B77" s="155" t="s">
        <v>76</v>
      </c>
      <c r="C77" s="119" t="s">
        <v>77</v>
      </c>
      <c r="D77" s="120" t="s">
        <v>23</v>
      </c>
      <c r="E77" s="49">
        <v>335</v>
      </c>
      <c r="F77" s="49">
        <v>310</v>
      </c>
      <c r="G77" s="49">
        <v>254</v>
      </c>
      <c r="H77" s="49">
        <v>282</v>
      </c>
      <c r="I77" s="49">
        <v>210</v>
      </c>
      <c r="J77" s="49">
        <v>179</v>
      </c>
      <c r="K77" s="49">
        <v>189</v>
      </c>
      <c r="L77" s="49">
        <v>211</v>
      </c>
      <c r="M77" s="49">
        <v>183</v>
      </c>
      <c r="N77" s="49">
        <v>164</v>
      </c>
      <c r="O77" s="219">
        <f t="shared" si="16"/>
        <v>-19</v>
      </c>
      <c r="P77" s="127">
        <f t="shared" si="17"/>
        <v>89.617486338797818</v>
      </c>
    </row>
    <row r="78" spans="1:16" s="16" customFormat="1" ht="13.5" customHeight="1" x14ac:dyDescent="0.2">
      <c r="A78" s="122">
        <v>73</v>
      </c>
      <c r="B78" s="155"/>
      <c r="C78" s="119" t="s">
        <v>78</v>
      </c>
      <c r="D78" s="120" t="s">
        <v>23</v>
      </c>
      <c r="E78" s="49">
        <v>237</v>
      </c>
      <c r="F78" s="49">
        <v>240</v>
      </c>
      <c r="G78" s="49">
        <v>262</v>
      </c>
      <c r="H78" s="49">
        <v>256</v>
      </c>
      <c r="I78" s="49">
        <v>243</v>
      </c>
      <c r="J78" s="49">
        <v>238</v>
      </c>
      <c r="K78" s="49">
        <v>247</v>
      </c>
      <c r="L78" s="49">
        <v>230</v>
      </c>
      <c r="M78" s="49">
        <v>286</v>
      </c>
      <c r="N78" s="49">
        <v>273</v>
      </c>
      <c r="O78" s="219">
        <f t="shared" si="16"/>
        <v>-13</v>
      </c>
      <c r="P78" s="127">
        <f t="shared" si="17"/>
        <v>95.454545454545453</v>
      </c>
    </row>
    <row r="79" spans="1:16" s="16" customFormat="1" ht="13.5" customHeight="1" x14ac:dyDescent="0.2">
      <c r="A79" s="122">
        <v>74</v>
      </c>
      <c r="B79" s="155"/>
      <c r="C79" s="119" t="s">
        <v>79</v>
      </c>
      <c r="D79" s="120" t="s">
        <v>23</v>
      </c>
      <c r="E79" s="49">
        <v>50</v>
      </c>
      <c r="F79" s="49">
        <v>57</v>
      </c>
      <c r="G79" s="49">
        <v>54</v>
      </c>
      <c r="H79" s="49">
        <v>39</v>
      </c>
      <c r="I79" s="49">
        <v>29</v>
      </c>
      <c r="J79" s="49">
        <v>19</v>
      </c>
      <c r="K79" s="49">
        <v>27</v>
      </c>
      <c r="L79" s="49">
        <v>26</v>
      </c>
      <c r="M79" s="49">
        <v>26</v>
      </c>
      <c r="N79" s="49">
        <v>54</v>
      </c>
      <c r="O79" s="219">
        <f t="shared" si="16"/>
        <v>28</v>
      </c>
      <c r="P79" s="127">
        <f t="shared" si="17"/>
        <v>207.69230769230771</v>
      </c>
    </row>
    <row r="80" spans="1:16" s="16" customFormat="1" ht="13.5" customHeight="1" x14ac:dyDescent="0.2">
      <c r="A80" s="122">
        <v>75</v>
      </c>
      <c r="B80" s="152" t="s">
        <v>80</v>
      </c>
      <c r="C80" s="152"/>
      <c r="D80" s="120" t="s">
        <v>23</v>
      </c>
      <c r="E80" s="49">
        <v>239</v>
      </c>
      <c r="F80" s="49">
        <v>216</v>
      </c>
      <c r="G80" s="49">
        <v>258</v>
      </c>
      <c r="H80" s="49">
        <v>264</v>
      </c>
      <c r="I80" s="49">
        <v>235</v>
      </c>
      <c r="J80" s="49">
        <v>211</v>
      </c>
      <c r="K80" s="49">
        <v>219</v>
      </c>
      <c r="L80" s="49">
        <v>204</v>
      </c>
      <c r="M80" s="49">
        <v>226</v>
      </c>
      <c r="N80" s="49">
        <v>215</v>
      </c>
      <c r="O80" s="219">
        <f t="shared" si="16"/>
        <v>-11</v>
      </c>
      <c r="P80" s="127">
        <f t="shared" si="17"/>
        <v>95.13274336283186</v>
      </c>
    </row>
    <row r="81" spans="1:16" s="16" customFormat="1" ht="13.5" customHeight="1" x14ac:dyDescent="0.2">
      <c r="A81" s="122">
        <v>76</v>
      </c>
      <c r="B81" s="149" t="s">
        <v>81</v>
      </c>
      <c r="C81" s="149"/>
      <c r="D81" s="120" t="s">
        <v>82</v>
      </c>
      <c r="E81" s="55">
        <v>80</v>
      </c>
      <c r="F81" s="55">
        <v>83.2</v>
      </c>
      <c r="G81" s="55">
        <v>86</v>
      </c>
      <c r="H81" s="55">
        <v>86</v>
      </c>
      <c r="I81" s="55">
        <v>40</v>
      </c>
      <c r="J81" s="55">
        <v>56</v>
      </c>
      <c r="K81" s="55">
        <v>56</v>
      </c>
      <c r="L81" s="55">
        <v>48</v>
      </c>
      <c r="M81" s="55">
        <v>8.1999999999999993</v>
      </c>
      <c r="N81" s="55">
        <v>16</v>
      </c>
      <c r="O81" s="127">
        <f t="shared" si="16"/>
        <v>7.8000000000000007</v>
      </c>
      <c r="P81" s="127">
        <f t="shared" si="17"/>
        <v>195.12195121951223</v>
      </c>
    </row>
    <row r="82" spans="1:16" s="16" customFormat="1" ht="13.5" customHeight="1" x14ac:dyDescent="0.2">
      <c r="A82" s="122">
        <v>77</v>
      </c>
      <c r="B82" s="149" t="s">
        <v>83</v>
      </c>
      <c r="C82" s="149"/>
      <c r="D82" s="120" t="s">
        <v>82</v>
      </c>
      <c r="E82" s="55">
        <v>56</v>
      </c>
      <c r="F82" s="55">
        <v>56</v>
      </c>
      <c r="G82" s="55">
        <v>56.3</v>
      </c>
      <c r="H82" s="55">
        <v>56</v>
      </c>
      <c r="I82" s="55">
        <v>24.5</v>
      </c>
      <c r="J82" s="55">
        <v>31.2</v>
      </c>
      <c r="K82" s="55">
        <v>32.700000000000003</v>
      </c>
      <c r="L82" s="55">
        <v>31.2</v>
      </c>
      <c r="M82" s="55">
        <v>16.7</v>
      </c>
      <c r="N82" s="55">
        <v>14</v>
      </c>
      <c r="O82" s="127">
        <f t="shared" si="16"/>
        <v>-2.6999999999999993</v>
      </c>
      <c r="P82" s="127">
        <f t="shared" si="17"/>
        <v>83.832335329341319</v>
      </c>
    </row>
    <row r="83" spans="1:16" s="16" customFormat="1" ht="13.5" customHeight="1" x14ac:dyDescent="0.2">
      <c r="A83" s="122">
        <v>78</v>
      </c>
      <c r="B83" s="149" t="s">
        <v>84</v>
      </c>
      <c r="C83" s="149"/>
      <c r="D83" s="120" t="s">
        <v>82</v>
      </c>
      <c r="E83" s="55">
        <v>3200</v>
      </c>
      <c r="F83" s="55">
        <v>1600</v>
      </c>
      <c r="G83" s="55">
        <v>4000</v>
      </c>
      <c r="H83" s="55">
        <v>4000</v>
      </c>
      <c r="I83" s="55">
        <v>4400</v>
      </c>
      <c r="J83" s="55">
        <v>4640</v>
      </c>
      <c r="K83" s="55">
        <v>4761</v>
      </c>
      <c r="L83" s="55">
        <v>4850</v>
      </c>
      <c r="M83" s="55">
        <v>1600</v>
      </c>
      <c r="N83" s="55">
        <v>3867.5</v>
      </c>
      <c r="O83" s="127">
        <f t="shared" si="16"/>
        <v>2267.5</v>
      </c>
      <c r="P83" s="127">
        <f t="shared" si="17"/>
        <v>241.71874999999997</v>
      </c>
    </row>
    <row r="84" spans="1:16" s="16" customFormat="1" ht="13.5" customHeight="1" x14ac:dyDescent="0.2">
      <c r="A84" s="122">
        <v>79</v>
      </c>
      <c r="B84" s="149" t="s">
        <v>85</v>
      </c>
      <c r="C84" s="149"/>
      <c r="D84" s="120" t="s">
        <v>82</v>
      </c>
      <c r="E84" s="55">
        <v>150</v>
      </c>
      <c r="F84" s="55">
        <v>150</v>
      </c>
      <c r="G84" s="55">
        <v>65</v>
      </c>
      <c r="H84" s="55">
        <v>45</v>
      </c>
      <c r="I84" s="55">
        <v>50</v>
      </c>
      <c r="J84" s="55">
        <v>10</v>
      </c>
      <c r="K84" s="55">
        <v>10</v>
      </c>
      <c r="L84" s="55">
        <v>0.17</v>
      </c>
      <c r="M84" s="55">
        <v>2.6</v>
      </c>
      <c r="N84" s="55">
        <v>30</v>
      </c>
      <c r="O84" s="127">
        <f t="shared" si="16"/>
        <v>27.4</v>
      </c>
      <c r="P84" s="127">
        <f t="shared" si="17"/>
        <v>1153.8461538461538</v>
      </c>
    </row>
    <row r="85" spans="1:16" s="16" customFormat="1" ht="13.5" customHeight="1" x14ac:dyDescent="0.2">
      <c r="A85" s="122">
        <v>80</v>
      </c>
      <c r="B85" s="149" t="s">
        <v>86</v>
      </c>
      <c r="C85" s="149"/>
      <c r="D85" s="120" t="s">
        <v>7</v>
      </c>
      <c r="E85" s="15">
        <v>1</v>
      </c>
      <c r="F85" s="15">
        <v>1</v>
      </c>
      <c r="G85" s="15">
        <v>1</v>
      </c>
      <c r="H85" s="15">
        <v>1</v>
      </c>
      <c r="I85" s="15">
        <v>1</v>
      </c>
      <c r="J85" s="15">
        <v>1</v>
      </c>
      <c r="K85" s="15">
        <v>1</v>
      </c>
      <c r="L85" s="15">
        <v>1</v>
      </c>
      <c r="M85" s="15">
        <v>1</v>
      </c>
      <c r="N85" s="15">
        <v>1</v>
      </c>
      <c r="O85" s="219">
        <f t="shared" si="16"/>
        <v>0</v>
      </c>
      <c r="P85" s="127">
        <f t="shared" si="17"/>
        <v>100</v>
      </c>
    </row>
    <row r="86" spans="1:16" s="16" customFormat="1" ht="13.5" customHeight="1" x14ac:dyDescent="0.2">
      <c r="A86" s="122">
        <v>81</v>
      </c>
      <c r="B86" s="149" t="s">
        <v>87</v>
      </c>
      <c r="C86" s="149"/>
      <c r="D86" s="120" t="s">
        <v>7</v>
      </c>
      <c r="E86" s="15">
        <v>20</v>
      </c>
      <c r="F86" s="15">
        <v>19</v>
      </c>
      <c r="G86" s="15">
        <v>19</v>
      </c>
      <c r="H86" s="15">
        <v>19</v>
      </c>
      <c r="I86" s="15">
        <v>19</v>
      </c>
      <c r="J86" s="15">
        <v>17</v>
      </c>
      <c r="K86" s="15">
        <v>18</v>
      </c>
      <c r="L86" s="15">
        <v>19</v>
      </c>
      <c r="M86" s="15">
        <v>20</v>
      </c>
      <c r="N86" s="15">
        <v>21</v>
      </c>
      <c r="O86" s="219">
        <f t="shared" si="16"/>
        <v>1</v>
      </c>
      <c r="P86" s="127">
        <f t="shared" si="17"/>
        <v>105</v>
      </c>
    </row>
    <row r="87" spans="1:16" s="16" customFormat="1" ht="13.5" customHeight="1" x14ac:dyDescent="0.2">
      <c r="A87" s="122">
        <v>82</v>
      </c>
      <c r="B87" s="149" t="s">
        <v>88</v>
      </c>
      <c r="C87" s="149"/>
      <c r="D87" s="120" t="s">
        <v>23</v>
      </c>
      <c r="E87" s="15">
        <v>581</v>
      </c>
      <c r="F87" s="15">
        <v>501</v>
      </c>
      <c r="G87" s="15">
        <v>490</v>
      </c>
      <c r="H87" s="15">
        <v>488</v>
      </c>
      <c r="I87" s="15">
        <v>475</v>
      </c>
      <c r="J87" s="15">
        <v>441</v>
      </c>
      <c r="K87" s="15">
        <v>458</v>
      </c>
      <c r="L87" s="15">
        <v>453</v>
      </c>
      <c r="M87" s="15">
        <v>478</v>
      </c>
      <c r="N87" s="15">
        <v>485</v>
      </c>
      <c r="O87" s="219">
        <f t="shared" si="16"/>
        <v>7</v>
      </c>
      <c r="P87" s="127">
        <f t="shared" si="17"/>
        <v>101.46443514644352</v>
      </c>
    </row>
    <row r="88" spans="1:16" s="16" customFormat="1" ht="13.5" customHeight="1" x14ac:dyDescent="0.2">
      <c r="A88" s="122">
        <v>83</v>
      </c>
      <c r="B88" s="149" t="s">
        <v>89</v>
      </c>
      <c r="C88" s="149"/>
      <c r="D88" s="120" t="s">
        <v>23</v>
      </c>
      <c r="E88" s="15">
        <v>378</v>
      </c>
      <c r="F88" s="15">
        <v>239</v>
      </c>
      <c r="G88" s="15">
        <v>238</v>
      </c>
      <c r="H88" s="15">
        <v>237</v>
      </c>
      <c r="I88" s="15">
        <v>230</v>
      </c>
      <c r="J88" s="15">
        <v>210</v>
      </c>
      <c r="K88" s="15">
        <v>226</v>
      </c>
      <c r="L88" s="15">
        <v>229</v>
      </c>
      <c r="M88" s="15">
        <v>250</v>
      </c>
      <c r="N88" s="15">
        <v>252</v>
      </c>
      <c r="O88" s="219">
        <f t="shared" si="16"/>
        <v>2</v>
      </c>
      <c r="P88" s="127">
        <f t="shared" si="17"/>
        <v>100.8</v>
      </c>
    </row>
    <row r="89" spans="1:16" s="16" customFormat="1" ht="13.5" customHeight="1" x14ac:dyDescent="0.2">
      <c r="A89" s="122">
        <v>84</v>
      </c>
      <c r="B89" s="149" t="s">
        <v>90</v>
      </c>
      <c r="C89" s="149"/>
      <c r="D89" s="120" t="s">
        <v>23</v>
      </c>
      <c r="E89" s="15">
        <v>50</v>
      </c>
      <c r="F89" s="15">
        <v>49</v>
      </c>
      <c r="G89" s="15">
        <v>56</v>
      </c>
      <c r="H89" s="15">
        <v>53</v>
      </c>
      <c r="I89" s="15">
        <v>50</v>
      </c>
      <c r="J89" s="15">
        <v>50</v>
      </c>
      <c r="K89" s="15">
        <v>50</v>
      </c>
      <c r="L89" s="15">
        <v>46</v>
      </c>
      <c r="M89" s="15">
        <v>50</v>
      </c>
      <c r="N89" s="15">
        <v>55</v>
      </c>
      <c r="O89" s="219">
        <f t="shared" si="16"/>
        <v>5</v>
      </c>
      <c r="P89" s="127">
        <f t="shared" si="17"/>
        <v>110.00000000000001</v>
      </c>
    </row>
    <row r="90" spans="1:16" s="16" customFormat="1" ht="13.5" customHeight="1" x14ac:dyDescent="0.2">
      <c r="A90" s="122">
        <v>85</v>
      </c>
      <c r="B90" s="149" t="s">
        <v>89</v>
      </c>
      <c r="C90" s="149"/>
      <c r="D90" s="120" t="s">
        <v>23</v>
      </c>
      <c r="E90" s="15">
        <v>40</v>
      </c>
      <c r="F90" s="15">
        <v>37</v>
      </c>
      <c r="G90" s="15">
        <v>44</v>
      </c>
      <c r="H90" s="15">
        <v>42</v>
      </c>
      <c r="I90" s="15">
        <v>38</v>
      </c>
      <c r="J90" s="15">
        <v>39</v>
      </c>
      <c r="K90" s="15">
        <v>36</v>
      </c>
      <c r="L90" s="15">
        <v>34</v>
      </c>
      <c r="M90" s="15">
        <v>37</v>
      </c>
      <c r="N90" s="15">
        <v>39</v>
      </c>
      <c r="O90" s="219">
        <f t="shared" si="16"/>
        <v>2</v>
      </c>
      <c r="P90" s="127">
        <f t="shared" si="17"/>
        <v>105.40540540540539</v>
      </c>
    </row>
    <row r="91" spans="1:16" s="16" customFormat="1" ht="13.5" customHeight="1" x14ac:dyDescent="0.2">
      <c r="A91" s="122">
        <v>86</v>
      </c>
      <c r="B91" s="149" t="s">
        <v>91</v>
      </c>
      <c r="C91" s="149"/>
      <c r="D91" s="120" t="s">
        <v>23</v>
      </c>
      <c r="E91" s="15">
        <v>28</v>
      </c>
      <c r="F91" s="15">
        <v>24</v>
      </c>
      <c r="G91" s="15">
        <v>27</v>
      </c>
      <c r="H91" s="15">
        <v>27</v>
      </c>
      <c r="I91" s="15">
        <v>28</v>
      </c>
      <c r="J91" s="15">
        <v>28</v>
      </c>
      <c r="K91" s="15">
        <v>28</v>
      </c>
      <c r="L91" s="15">
        <v>27</v>
      </c>
      <c r="M91" s="15">
        <v>29</v>
      </c>
      <c r="N91" s="15">
        <v>30</v>
      </c>
      <c r="O91" s="219">
        <f t="shared" si="16"/>
        <v>1</v>
      </c>
      <c r="P91" s="127">
        <f t="shared" si="17"/>
        <v>103.44827586206897</v>
      </c>
    </row>
    <row r="92" spans="1:16" s="16" customFormat="1" ht="13.5" customHeight="1" x14ac:dyDescent="0.2">
      <c r="A92" s="122">
        <v>87</v>
      </c>
      <c r="B92" s="149" t="s">
        <v>89</v>
      </c>
      <c r="C92" s="149"/>
      <c r="D92" s="120" t="s">
        <v>23</v>
      </c>
      <c r="E92" s="15">
        <v>23</v>
      </c>
      <c r="F92" s="15">
        <v>19</v>
      </c>
      <c r="G92" s="15">
        <v>22</v>
      </c>
      <c r="H92" s="15">
        <v>23</v>
      </c>
      <c r="I92" s="15">
        <v>20</v>
      </c>
      <c r="J92" s="15">
        <v>19</v>
      </c>
      <c r="K92" s="15">
        <v>19</v>
      </c>
      <c r="L92" s="15">
        <v>19</v>
      </c>
      <c r="M92" s="15">
        <v>21</v>
      </c>
      <c r="N92" s="15">
        <v>22</v>
      </c>
      <c r="O92" s="219">
        <f t="shared" si="16"/>
        <v>1</v>
      </c>
      <c r="P92" s="127">
        <f t="shared" si="17"/>
        <v>104.76190476190477</v>
      </c>
    </row>
    <row r="93" spans="1:16" s="16" customFormat="1" ht="13.5" customHeight="1" x14ac:dyDescent="0.2">
      <c r="A93" s="122">
        <v>88</v>
      </c>
      <c r="B93" s="149" t="s">
        <v>92</v>
      </c>
      <c r="C93" s="149"/>
      <c r="D93" s="120" t="s">
        <v>23</v>
      </c>
      <c r="E93" s="15">
        <v>58</v>
      </c>
      <c r="F93" s="15">
        <v>46</v>
      </c>
      <c r="G93" s="15">
        <v>46</v>
      </c>
      <c r="H93" s="15">
        <v>33</v>
      </c>
      <c r="I93" s="15">
        <v>44</v>
      </c>
      <c r="J93" s="15">
        <v>36</v>
      </c>
      <c r="K93" s="15">
        <v>34</v>
      </c>
      <c r="L93" s="15">
        <v>46</v>
      </c>
      <c r="M93" s="15">
        <v>54</v>
      </c>
      <c r="N93" s="15">
        <v>57</v>
      </c>
      <c r="O93" s="219">
        <f t="shared" si="16"/>
        <v>3</v>
      </c>
      <c r="P93" s="127">
        <f t="shared" si="17"/>
        <v>105.55555555555556</v>
      </c>
    </row>
    <row r="94" spans="1:16" s="16" customFormat="1" ht="13.5" customHeight="1" x14ac:dyDescent="0.2">
      <c r="A94" s="122">
        <v>89</v>
      </c>
      <c r="B94" s="149" t="s">
        <v>93</v>
      </c>
      <c r="C94" s="149"/>
      <c r="D94" s="120" t="s">
        <v>23</v>
      </c>
      <c r="E94" s="15">
        <v>55</v>
      </c>
      <c r="F94" s="15">
        <v>55</v>
      </c>
      <c r="G94" s="15">
        <v>51</v>
      </c>
      <c r="H94" s="15">
        <v>50</v>
      </c>
      <c r="I94" s="15">
        <v>30</v>
      </c>
      <c r="J94" s="15">
        <v>30</v>
      </c>
      <c r="K94" s="15">
        <v>30</v>
      </c>
      <c r="L94" s="15">
        <v>40</v>
      </c>
      <c r="M94" s="15">
        <v>40</v>
      </c>
      <c r="N94" s="15">
        <v>45</v>
      </c>
      <c r="O94" s="219">
        <f t="shared" si="16"/>
        <v>5</v>
      </c>
      <c r="P94" s="127">
        <f t="shared" si="17"/>
        <v>112.5</v>
      </c>
    </row>
    <row r="95" spans="1:16" s="16" customFormat="1" ht="13.5" customHeight="1" x14ac:dyDescent="0.2">
      <c r="A95" s="122">
        <v>90</v>
      </c>
      <c r="B95" s="149" t="s">
        <v>94</v>
      </c>
      <c r="C95" s="149"/>
      <c r="D95" s="120" t="s">
        <v>23</v>
      </c>
      <c r="E95" s="15">
        <v>2</v>
      </c>
      <c r="F95" s="15">
        <v>1</v>
      </c>
      <c r="G95" s="15">
        <v>1</v>
      </c>
      <c r="H95" s="15">
        <v>2</v>
      </c>
      <c r="I95" s="15">
        <v>1</v>
      </c>
      <c r="J95" s="15">
        <v>1</v>
      </c>
      <c r="K95" s="15">
        <v>3</v>
      </c>
      <c r="L95" s="15">
        <v>1</v>
      </c>
      <c r="M95" s="15">
        <v>1</v>
      </c>
      <c r="N95" s="15">
        <v>2</v>
      </c>
      <c r="O95" s="219">
        <f t="shared" si="16"/>
        <v>1</v>
      </c>
      <c r="P95" s="127">
        <f t="shared" si="17"/>
        <v>200</v>
      </c>
    </row>
    <row r="96" spans="1:16" s="16" customFormat="1" ht="13.5" customHeight="1" x14ac:dyDescent="0.2">
      <c r="A96" s="122">
        <v>91</v>
      </c>
      <c r="B96" s="149" t="s">
        <v>95</v>
      </c>
      <c r="C96" s="149"/>
      <c r="D96" s="120" t="s">
        <v>23</v>
      </c>
      <c r="E96" s="15">
        <v>2</v>
      </c>
      <c r="F96" s="15">
        <v>1</v>
      </c>
      <c r="G96" s="15">
        <v>1</v>
      </c>
      <c r="H96" s="15">
        <v>2</v>
      </c>
      <c r="I96" s="15">
        <v>1</v>
      </c>
      <c r="J96" s="15">
        <v>1</v>
      </c>
      <c r="K96" s="15">
        <v>3</v>
      </c>
      <c r="L96" s="15">
        <v>1</v>
      </c>
      <c r="M96" s="15">
        <v>1</v>
      </c>
      <c r="N96" s="15">
        <v>2</v>
      </c>
      <c r="O96" s="219">
        <f t="shared" si="16"/>
        <v>1</v>
      </c>
      <c r="P96" s="127">
        <f t="shared" si="17"/>
        <v>200</v>
      </c>
    </row>
    <row r="97" spans="1:16" s="16" customFormat="1" ht="27" customHeight="1" x14ac:dyDescent="0.2">
      <c r="A97" s="122">
        <v>92</v>
      </c>
      <c r="B97" s="149" t="s">
        <v>96</v>
      </c>
      <c r="C97" s="149"/>
      <c r="D97" s="120" t="s">
        <v>23</v>
      </c>
      <c r="E97" s="15">
        <v>1</v>
      </c>
      <c r="F97" s="15">
        <v>2</v>
      </c>
      <c r="G97" s="15"/>
      <c r="H97" s="15"/>
      <c r="I97" s="15"/>
      <c r="J97" s="15"/>
      <c r="K97" s="15"/>
      <c r="L97" s="15">
        <v>1</v>
      </c>
      <c r="M97" s="15"/>
      <c r="N97" s="15">
        <v>0</v>
      </c>
      <c r="O97" s="219">
        <f t="shared" si="16"/>
        <v>0</v>
      </c>
      <c r="P97" s="127" t="e">
        <f t="shared" si="17"/>
        <v>#DIV/0!</v>
      </c>
    </row>
    <row r="98" spans="1:16" s="16" customFormat="1" ht="13.5" customHeight="1" x14ac:dyDescent="0.2">
      <c r="A98" s="122">
        <v>93</v>
      </c>
      <c r="B98" s="149" t="s">
        <v>97</v>
      </c>
      <c r="C98" s="149"/>
      <c r="D98" s="120" t="s">
        <v>23</v>
      </c>
      <c r="E98" s="15"/>
      <c r="F98" s="15"/>
      <c r="G98" s="15"/>
      <c r="H98" s="15"/>
      <c r="I98" s="15"/>
      <c r="J98" s="15">
        <v>2</v>
      </c>
      <c r="K98" s="15">
        <v>1</v>
      </c>
      <c r="L98" s="15">
        <v>0</v>
      </c>
      <c r="M98" s="15"/>
      <c r="N98" s="15">
        <v>0</v>
      </c>
      <c r="O98" s="219">
        <f t="shared" si="16"/>
        <v>0</v>
      </c>
      <c r="P98" s="127" t="e">
        <f t="shared" si="17"/>
        <v>#DIV/0!</v>
      </c>
    </row>
    <row r="99" spans="1:16" s="16" customFormat="1" ht="13.5" customHeight="1" x14ac:dyDescent="0.2">
      <c r="A99" s="122">
        <v>94</v>
      </c>
      <c r="B99" s="149" t="s">
        <v>98</v>
      </c>
      <c r="C99" s="149"/>
      <c r="D99" s="120" t="s">
        <v>23</v>
      </c>
      <c r="E99" s="15">
        <v>50</v>
      </c>
      <c r="F99" s="15">
        <v>19</v>
      </c>
      <c r="G99" s="15">
        <v>5</v>
      </c>
      <c r="H99" s="15">
        <v>13</v>
      </c>
      <c r="I99" s="15">
        <v>7</v>
      </c>
      <c r="J99" s="15"/>
      <c r="K99" s="15">
        <v>10</v>
      </c>
      <c r="L99" s="15">
        <v>7</v>
      </c>
      <c r="M99" s="15">
        <v>26</v>
      </c>
      <c r="N99" s="15">
        <v>7</v>
      </c>
      <c r="O99" s="219">
        <f t="shared" si="16"/>
        <v>-19</v>
      </c>
      <c r="P99" s="127">
        <f t="shared" si="17"/>
        <v>26.923076923076923</v>
      </c>
    </row>
    <row r="100" spans="1:16" s="16" customFormat="1" ht="13.5" customHeight="1" x14ac:dyDescent="0.2">
      <c r="A100" s="122">
        <v>95</v>
      </c>
      <c r="B100" s="149" t="s">
        <v>99</v>
      </c>
      <c r="C100" s="149"/>
      <c r="D100" s="120" t="s">
        <v>7</v>
      </c>
      <c r="E100" s="15">
        <v>7</v>
      </c>
      <c r="F100" s="15">
        <v>10</v>
      </c>
      <c r="G100" s="15">
        <v>4</v>
      </c>
      <c r="H100" s="15">
        <v>6</v>
      </c>
      <c r="I100" s="15">
        <v>10</v>
      </c>
      <c r="J100" s="15"/>
      <c r="K100" s="15">
        <v>15</v>
      </c>
      <c r="L100" s="15">
        <v>9</v>
      </c>
      <c r="M100" s="15">
        <v>17</v>
      </c>
      <c r="N100" s="15">
        <v>21</v>
      </c>
      <c r="O100" s="219">
        <f t="shared" si="16"/>
        <v>4</v>
      </c>
      <c r="P100" s="127">
        <f t="shared" si="17"/>
        <v>123.52941176470588</v>
      </c>
    </row>
    <row r="101" spans="1:16" s="16" customFormat="1" ht="13.5" customHeight="1" x14ac:dyDescent="0.2">
      <c r="A101" s="122">
        <v>96</v>
      </c>
      <c r="B101" s="149" t="s">
        <v>100</v>
      </c>
      <c r="C101" s="149"/>
      <c r="D101" s="120" t="s">
        <v>23</v>
      </c>
      <c r="E101" s="15">
        <v>12</v>
      </c>
      <c r="F101" s="15">
        <v>9</v>
      </c>
      <c r="G101" s="15">
        <v>7</v>
      </c>
      <c r="H101" s="15">
        <v>6</v>
      </c>
      <c r="I101" s="15">
        <v>7</v>
      </c>
      <c r="J101" s="15"/>
      <c r="K101" s="15">
        <v>18</v>
      </c>
      <c r="L101" s="15">
        <v>6</v>
      </c>
      <c r="M101" s="15">
        <v>14</v>
      </c>
      <c r="N101" s="15">
        <v>7</v>
      </c>
      <c r="O101" s="219">
        <f t="shared" si="16"/>
        <v>-7</v>
      </c>
      <c r="P101" s="127">
        <f t="shared" si="17"/>
        <v>50</v>
      </c>
    </row>
    <row r="102" spans="1:16" s="16" customFormat="1" ht="19.5" customHeight="1" x14ac:dyDescent="0.2">
      <c r="A102" s="150" t="s">
        <v>101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</row>
    <row r="103" spans="1:16" s="16" customFormat="1" ht="18" customHeight="1" x14ac:dyDescent="0.2"/>
    <row r="104" spans="1:16" s="16" customFormat="1" ht="18" customHeight="1" x14ac:dyDescent="0.2"/>
    <row r="105" spans="1:16" s="28" customFormat="1" ht="18" customHeight="1" x14ac:dyDescent="0.2">
      <c r="B105" s="151" t="s">
        <v>102</v>
      </c>
      <c r="C105" s="151"/>
      <c r="D105" s="29"/>
    </row>
    <row r="106" spans="1:16" s="28" customFormat="1" ht="18" customHeight="1" x14ac:dyDescent="0.2">
      <c r="B106" s="148" t="s">
        <v>116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</sheetData>
  <mergeCells count="109">
    <mergeCell ref="O4:P4"/>
    <mergeCell ref="B6:C6"/>
    <mergeCell ref="B7:C7"/>
    <mergeCell ref="A2:P2"/>
    <mergeCell ref="I3:P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O106"/>
    <mergeCell ref="B98:C98"/>
    <mergeCell ref="B99:C99"/>
    <mergeCell ref="B100:C100"/>
    <mergeCell ref="B101:C101"/>
    <mergeCell ref="A102:P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9" bottom="0.27559055118110237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Асгат</vt:lpstr>
      <vt:lpstr>Баяндэлгэр</vt:lpstr>
      <vt:lpstr>Dariganga</vt:lpstr>
      <vt:lpstr>munkhhaan</vt:lpstr>
      <vt:lpstr>Naran</vt:lpstr>
      <vt:lpstr>Ongon</vt:lpstr>
      <vt:lpstr>sukhbaatar</vt:lpstr>
      <vt:lpstr>Tuvshinshiree</vt:lpstr>
      <vt:lpstr>Tumentsogt </vt:lpstr>
      <vt:lpstr>Uulbayan </vt:lpstr>
      <vt:lpstr>khalzan</vt:lpstr>
      <vt:lpstr>erdenetsagaan</vt:lpstr>
      <vt:lpstr>Baruu-Urt </vt:lpstr>
      <vt:lpstr>sukhbaatar aimag</vt:lpstr>
      <vt:lpstr>'Baruu-Urt '!Print_Titles</vt:lpstr>
      <vt:lpstr>Dariganga!Print_Titles</vt:lpstr>
      <vt:lpstr>erdenetsagaan!Print_Titles</vt:lpstr>
      <vt:lpstr>khalzan!Print_Titles</vt:lpstr>
      <vt:lpstr>munkhhaan!Print_Titles</vt:lpstr>
      <vt:lpstr>Naran!Print_Titles</vt:lpstr>
      <vt:lpstr>Ongon!Print_Titles</vt:lpstr>
      <vt:lpstr>sukhbaatar!Print_Titles</vt:lpstr>
      <vt:lpstr>'sukhbaatar aimag'!Print_Titles</vt:lpstr>
      <vt:lpstr>'Tumentsogt '!Print_Titles</vt:lpstr>
      <vt:lpstr>Tuvshinshiree!Print_Titles</vt:lpstr>
      <vt:lpstr>'Uulbayan '!Print_Titles</vt:lpstr>
      <vt:lpstr>Асгат!Print_Titles</vt:lpstr>
      <vt:lpstr>Баяндэлгэр!Print_Titles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</dc:creator>
  <cp:lastModifiedBy>Erdenebat</cp:lastModifiedBy>
  <cp:lastPrinted>2018-02-02T02:27:03Z</cp:lastPrinted>
  <dcterms:created xsi:type="dcterms:W3CDTF">2016-08-04T10:13:39Z</dcterms:created>
  <dcterms:modified xsi:type="dcterms:W3CDTF">2018-02-02T02:27:13Z</dcterms:modified>
</cp:coreProperties>
</file>